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-15" yWindow="3840" windowWidth="20550" windowHeight="3900" activeTab="1"/>
  </bookViews>
  <sheets>
    <sheet name="Datos Mes" sheetId="40" r:id="rId1"/>
    <sheet name="AGOSTO 2015" sheetId="3" r:id="rId2"/>
    <sheet name="Tabla Suple" sheetId="4" r:id="rId3"/>
    <sheet name="Expotar Magal" sheetId="41" r:id="rId4"/>
    <sheet name="Ayuda Memoria" sheetId="42" r:id="rId5"/>
  </sheets>
  <calcPr calcId="125725"/>
</workbook>
</file>

<file path=xl/calcChain.xml><?xml version="1.0" encoding="utf-8"?>
<calcChain xmlns="http://schemas.openxmlformats.org/spreadsheetml/2006/main">
  <c r="GB512" i="3"/>
  <c r="FN512"/>
  <c r="FM512"/>
  <c r="FL512"/>
  <c r="FC512"/>
  <c r="FD512" s="1"/>
  <c r="FG512" s="1"/>
  <c r="EG512"/>
  <c r="EF512"/>
  <c r="DM512"/>
  <c r="DL512"/>
  <c r="DK512"/>
  <c r="DH512"/>
  <c r="CZ512"/>
  <c r="AT512"/>
  <c r="EK512"/>
  <c r="BH512"/>
  <c r="BG512"/>
  <c r="AO512"/>
  <c r="AN512"/>
  <c r="AM512"/>
  <c r="AK512"/>
  <c r="AP512"/>
  <c r="C512"/>
  <c r="GB511"/>
  <c r="FN511"/>
  <c r="FM511"/>
  <c r="FL511"/>
  <c r="FC511"/>
  <c r="EG511"/>
  <c r="EF511"/>
  <c r="DM511"/>
  <c r="DL511"/>
  <c r="DH511"/>
  <c r="CZ511"/>
  <c r="BH511"/>
  <c r="BG511"/>
  <c r="AT511"/>
  <c r="EK511"/>
  <c r="AO511"/>
  <c r="AN511"/>
  <c r="AK511"/>
  <c r="GB510"/>
  <c r="FN510"/>
  <c r="FM510"/>
  <c r="FL510"/>
  <c r="FC510"/>
  <c r="FD510" s="1"/>
  <c r="ET510"/>
  <c r="EL510"/>
  <c r="EG510"/>
  <c r="EF510"/>
  <c r="DM510"/>
  <c r="DH510"/>
  <c r="DL510"/>
  <c r="DK510"/>
  <c r="C510"/>
  <c r="AV510"/>
  <c r="CZ510"/>
  <c r="BH510"/>
  <c r="BG510"/>
  <c r="AT510"/>
  <c r="EK510"/>
  <c r="AQ510"/>
  <c r="AP510"/>
  <c r="AN510"/>
  <c r="AM510"/>
  <c r="AL510"/>
  <c r="AK510"/>
  <c r="AO510"/>
  <c r="GB509"/>
  <c r="FN509"/>
  <c r="FM509"/>
  <c r="FL509"/>
  <c r="FC509"/>
  <c r="EG509"/>
  <c r="EF509"/>
  <c r="DM509"/>
  <c r="DH509"/>
  <c r="DL509"/>
  <c r="CZ509"/>
  <c r="AT509"/>
  <c r="EK509"/>
  <c r="BH509"/>
  <c r="AP509"/>
  <c r="AN509"/>
  <c r="AM509"/>
  <c r="AK509"/>
  <c r="AO509"/>
  <c r="GB508"/>
  <c r="FN508"/>
  <c r="FM508"/>
  <c r="FL508"/>
  <c r="FC508"/>
  <c r="EG508"/>
  <c r="EF508"/>
  <c r="DM508"/>
  <c r="DL508"/>
  <c r="DK508"/>
  <c r="DH508"/>
  <c r="CZ508"/>
  <c r="BH508"/>
  <c r="BG508"/>
  <c r="AT508"/>
  <c r="EK508"/>
  <c r="AO508"/>
  <c r="AN508"/>
  <c r="AM508"/>
  <c r="AK508"/>
  <c r="AP508"/>
  <c r="C508"/>
  <c r="GB507"/>
  <c r="FN507"/>
  <c r="FM507"/>
  <c r="FL507"/>
  <c r="FC507"/>
  <c r="FD507" s="1"/>
  <c r="EL507"/>
  <c r="EG507"/>
  <c r="EF507"/>
  <c r="DM507"/>
  <c r="DL507"/>
  <c r="DK507"/>
  <c r="C507"/>
  <c r="AV507"/>
  <c r="DH507"/>
  <c r="CZ507"/>
  <c r="BH507"/>
  <c r="BG507"/>
  <c r="AT507"/>
  <c r="EK507"/>
  <c r="AO507"/>
  <c r="AN507"/>
  <c r="AL507"/>
  <c r="AK507"/>
  <c r="GB506"/>
  <c r="FN506"/>
  <c r="FM506"/>
  <c r="FL506"/>
  <c r="FC506"/>
  <c r="EG506"/>
  <c r="EF506"/>
  <c r="DM506"/>
  <c r="DH506"/>
  <c r="DL506"/>
  <c r="CZ506"/>
  <c r="BH506"/>
  <c r="AT506"/>
  <c r="EK506"/>
  <c r="AP506"/>
  <c r="AN506"/>
  <c r="AM506"/>
  <c r="AK506"/>
  <c r="AO506"/>
  <c r="GB505"/>
  <c r="FN505"/>
  <c r="FM505"/>
  <c r="FL505"/>
  <c r="FC505"/>
  <c r="EG505"/>
  <c r="EF505"/>
  <c r="DM505"/>
  <c r="DL505"/>
  <c r="DH505"/>
  <c r="CZ505"/>
  <c r="AT505"/>
  <c r="EK505"/>
  <c r="BH505"/>
  <c r="AP505"/>
  <c r="AN505"/>
  <c r="AM505"/>
  <c r="AK505"/>
  <c r="AO505"/>
  <c r="GB504"/>
  <c r="FN504"/>
  <c r="FM504"/>
  <c r="FL504"/>
  <c r="FC504"/>
  <c r="FD504" s="1"/>
  <c r="EG504"/>
  <c r="EF504"/>
  <c r="DM504"/>
  <c r="DH504"/>
  <c r="DL504"/>
  <c r="DK504"/>
  <c r="CZ504"/>
  <c r="AT504"/>
  <c r="EK504"/>
  <c r="BH504"/>
  <c r="BG504"/>
  <c r="AO504"/>
  <c r="AN504"/>
  <c r="AM504"/>
  <c r="AK504"/>
  <c r="AP504"/>
  <c r="C504"/>
  <c r="GB503"/>
  <c r="FN503"/>
  <c r="FM503"/>
  <c r="FL503"/>
  <c r="FC503"/>
  <c r="EG503"/>
  <c r="EF503"/>
  <c r="DM503"/>
  <c r="DL503"/>
  <c r="DH503"/>
  <c r="CZ503"/>
  <c r="BH503"/>
  <c r="AT503"/>
  <c r="EK503"/>
  <c r="AO503"/>
  <c r="AN503"/>
  <c r="AK503"/>
  <c r="GB502"/>
  <c r="FN502"/>
  <c r="FM502"/>
  <c r="FL502"/>
  <c r="FC502"/>
  <c r="FD502" s="1"/>
  <c r="EG502"/>
  <c r="EF502"/>
  <c r="DM502"/>
  <c r="DH502"/>
  <c r="DL502"/>
  <c r="DK502"/>
  <c r="C502"/>
  <c r="AV502"/>
  <c r="EL502"/>
  <c r="CZ502"/>
  <c r="BH502"/>
  <c r="BG502"/>
  <c r="AT502"/>
  <c r="EK502"/>
  <c r="AQ502"/>
  <c r="AP502"/>
  <c r="AN502"/>
  <c r="AM502"/>
  <c r="AL502"/>
  <c r="AK502"/>
  <c r="AO502"/>
  <c r="GB501"/>
  <c r="FN501"/>
  <c r="FM501"/>
  <c r="FL501"/>
  <c r="FC501"/>
  <c r="EG501"/>
  <c r="EF501"/>
  <c r="DM501"/>
  <c r="DH501"/>
  <c r="DL501"/>
  <c r="CZ501"/>
  <c r="AT501"/>
  <c r="EK501"/>
  <c r="BH501"/>
  <c r="AP501"/>
  <c r="AN501"/>
  <c r="AM501"/>
  <c r="AK501"/>
  <c r="AO501"/>
  <c r="GB500"/>
  <c r="FN500"/>
  <c r="FM500"/>
  <c r="FL500"/>
  <c r="FC500"/>
  <c r="FD500" s="1"/>
  <c r="FG500" s="1"/>
  <c r="EG500"/>
  <c r="EF500"/>
  <c r="DM500"/>
  <c r="DL500"/>
  <c r="DK500"/>
  <c r="DH500"/>
  <c r="CZ500"/>
  <c r="BH500"/>
  <c r="BG500"/>
  <c r="AT500"/>
  <c r="EK500"/>
  <c r="AO500"/>
  <c r="AN500"/>
  <c r="AM500"/>
  <c r="AK500"/>
  <c r="AP500"/>
  <c r="C500"/>
  <c r="GB499"/>
  <c r="FN499"/>
  <c r="FM499"/>
  <c r="FL499"/>
  <c r="FC499"/>
  <c r="EG499"/>
  <c r="EF499"/>
  <c r="DM499"/>
  <c r="DL499"/>
  <c r="DK499"/>
  <c r="C499"/>
  <c r="AV499"/>
  <c r="EL499"/>
  <c r="DH499"/>
  <c r="CZ499"/>
  <c r="BH499"/>
  <c r="BG499"/>
  <c r="AT499"/>
  <c r="EK499"/>
  <c r="AO499"/>
  <c r="AN499"/>
  <c r="AL499"/>
  <c r="AK499"/>
  <c r="GB498"/>
  <c r="FN498"/>
  <c r="FM498"/>
  <c r="FL498"/>
  <c r="FC498"/>
  <c r="EG498"/>
  <c r="EF498"/>
  <c r="DM498"/>
  <c r="DH498"/>
  <c r="DL498"/>
  <c r="DK498"/>
  <c r="C498"/>
  <c r="CZ498"/>
  <c r="BH498"/>
  <c r="AT498"/>
  <c r="EK498"/>
  <c r="AP498"/>
  <c r="AN498"/>
  <c r="AM498"/>
  <c r="AK498"/>
  <c r="AO498"/>
  <c r="GB497"/>
  <c r="FN497"/>
  <c r="FM497"/>
  <c r="FL497"/>
  <c r="FC497"/>
  <c r="EG497"/>
  <c r="EF497"/>
  <c r="DM497"/>
  <c r="DL497"/>
  <c r="DH497"/>
  <c r="CZ497"/>
  <c r="AT497"/>
  <c r="EK497"/>
  <c r="BH497"/>
  <c r="AP497"/>
  <c r="AN497"/>
  <c r="AM497"/>
  <c r="AK497"/>
  <c r="AO497"/>
  <c r="GB496"/>
  <c r="FN496"/>
  <c r="FM496"/>
  <c r="FL496"/>
  <c r="FC496"/>
  <c r="EG496"/>
  <c r="EF496"/>
  <c r="DM496"/>
  <c r="DH496"/>
  <c r="DL496"/>
  <c r="DK496"/>
  <c r="CZ496"/>
  <c r="AT496"/>
  <c r="EK496"/>
  <c r="BH496"/>
  <c r="BG496"/>
  <c r="AO496"/>
  <c r="AN496"/>
  <c r="AM496"/>
  <c r="AK496"/>
  <c r="AP496"/>
  <c r="C496"/>
  <c r="GB495"/>
  <c r="FN495"/>
  <c r="FM495"/>
  <c r="FL495"/>
  <c r="FC495"/>
  <c r="FD495" s="1"/>
  <c r="EG495"/>
  <c r="EF495"/>
  <c r="DM495"/>
  <c r="DL495"/>
  <c r="DK495"/>
  <c r="DH495"/>
  <c r="CZ495"/>
  <c r="BH495"/>
  <c r="AT495"/>
  <c r="EK495"/>
  <c r="AO495"/>
  <c r="AN495"/>
  <c r="AK495"/>
  <c r="C495"/>
  <c r="GB494"/>
  <c r="FN494"/>
  <c r="FM494"/>
  <c r="FL494"/>
  <c r="FC494"/>
  <c r="ET494"/>
  <c r="EG494"/>
  <c r="EF494"/>
  <c r="DM494"/>
  <c r="DH494"/>
  <c r="DL494"/>
  <c r="DK494"/>
  <c r="C494"/>
  <c r="AV494"/>
  <c r="EL494"/>
  <c r="CZ494"/>
  <c r="BH494"/>
  <c r="BG494"/>
  <c r="AT494"/>
  <c r="EK494"/>
  <c r="AQ494"/>
  <c r="AP494"/>
  <c r="AN494"/>
  <c r="AM494"/>
  <c r="AL494"/>
  <c r="AK494"/>
  <c r="AO494"/>
  <c r="GB493"/>
  <c r="FN493"/>
  <c r="FM493"/>
  <c r="FL493"/>
  <c r="FC493"/>
  <c r="EG493"/>
  <c r="EF493"/>
  <c r="DM493"/>
  <c r="DH493"/>
  <c r="DL493"/>
  <c r="CZ493"/>
  <c r="AT493"/>
  <c r="EK493"/>
  <c r="BH493"/>
  <c r="AP493"/>
  <c r="AN493"/>
  <c r="AM493"/>
  <c r="AK493"/>
  <c r="AO493"/>
  <c r="GB492"/>
  <c r="FN492"/>
  <c r="FM492"/>
  <c r="FL492"/>
  <c r="FC492"/>
  <c r="FD492" s="1"/>
  <c r="EG492"/>
  <c r="EF492"/>
  <c r="DM492"/>
  <c r="DH492"/>
  <c r="DL492"/>
  <c r="DK492"/>
  <c r="CZ492"/>
  <c r="BH492"/>
  <c r="BG492"/>
  <c r="AT492"/>
  <c r="EK492"/>
  <c r="AO492"/>
  <c r="AN492"/>
  <c r="AM492"/>
  <c r="AK492"/>
  <c r="AP492"/>
  <c r="C492"/>
  <c r="GB491"/>
  <c r="FN491"/>
  <c r="FM491"/>
  <c r="FL491"/>
  <c r="FC491"/>
  <c r="EG491"/>
  <c r="EF491"/>
  <c r="DM491"/>
  <c r="DL491"/>
  <c r="DH491"/>
  <c r="CZ491"/>
  <c r="BH491"/>
  <c r="AT491"/>
  <c r="EK491"/>
  <c r="AO491"/>
  <c r="AN491"/>
  <c r="AK491"/>
  <c r="GB490"/>
  <c r="FN490"/>
  <c r="FM490"/>
  <c r="FL490"/>
  <c r="FC490"/>
  <c r="FD490" s="1"/>
  <c r="FG490" s="1"/>
  <c r="FH490" s="1"/>
  <c r="EG490"/>
  <c r="EF490"/>
  <c r="DM490"/>
  <c r="DH490"/>
  <c r="DL490"/>
  <c r="DK490"/>
  <c r="C490"/>
  <c r="CZ490"/>
  <c r="BH490"/>
  <c r="BG490"/>
  <c r="AT490"/>
  <c r="EK490"/>
  <c r="AQ490"/>
  <c r="AP490"/>
  <c r="AN490"/>
  <c r="AM490"/>
  <c r="AK490"/>
  <c r="AO490"/>
  <c r="GB489"/>
  <c r="FN489"/>
  <c r="FM489"/>
  <c r="FL489"/>
  <c r="FC489"/>
  <c r="EG489"/>
  <c r="EF489"/>
  <c r="DM489"/>
  <c r="DL489"/>
  <c r="DH489"/>
  <c r="CZ489"/>
  <c r="AT489"/>
  <c r="EK489"/>
  <c r="BH489"/>
  <c r="AP489"/>
  <c r="AN489"/>
  <c r="AM489"/>
  <c r="AK489"/>
  <c r="AO489"/>
  <c r="GB488"/>
  <c r="FN488"/>
  <c r="FM488"/>
  <c r="FL488"/>
  <c r="FC488"/>
  <c r="EG488"/>
  <c r="EF488"/>
  <c r="DM488"/>
  <c r="DH488"/>
  <c r="DL488"/>
  <c r="DK488"/>
  <c r="CZ488"/>
  <c r="BH488"/>
  <c r="BG488"/>
  <c r="AT488"/>
  <c r="EK488"/>
  <c r="AO488"/>
  <c r="AN488"/>
  <c r="AM488"/>
  <c r="AK488"/>
  <c r="AP488"/>
  <c r="C488"/>
  <c r="GB487"/>
  <c r="FN487"/>
  <c r="FM487"/>
  <c r="FL487"/>
  <c r="FC487"/>
  <c r="FD487" s="1"/>
  <c r="EG487"/>
  <c r="EF487"/>
  <c r="DM487"/>
  <c r="DL487"/>
  <c r="DH487"/>
  <c r="CZ487"/>
  <c r="BH487"/>
  <c r="AT487"/>
  <c r="EK487"/>
  <c r="AO487"/>
  <c r="AN487"/>
  <c r="AK487"/>
  <c r="GB486"/>
  <c r="FN486"/>
  <c r="FM486"/>
  <c r="FL486"/>
  <c r="FC486"/>
  <c r="FD486" s="1"/>
  <c r="EG486"/>
  <c r="EF486"/>
  <c r="DM486"/>
  <c r="DH486"/>
  <c r="DL486"/>
  <c r="CZ486"/>
  <c r="BH486"/>
  <c r="AT486"/>
  <c r="EK486"/>
  <c r="AP486"/>
  <c r="AN486"/>
  <c r="AM486"/>
  <c r="AK486"/>
  <c r="AO486"/>
  <c r="GB485"/>
  <c r="FN485"/>
  <c r="FM485"/>
  <c r="FL485"/>
  <c r="FC485"/>
  <c r="EG485"/>
  <c r="EF485"/>
  <c r="DM485"/>
  <c r="DL485"/>
  <c r="DH485"/>
  <c r="CZ485"/>
  <c r="AT485"/>
  <c r="EK485"/>
  <c r="BH485"/>
  <c r="AP485"/>
  <c r="AN485"/>
  <c r="AM485"/>
  <c r="AK485"/>
  <c r="AO485"/>
  <c r="GB484"/>
  <c r="FN484"/>
  <c r="FM484"/>
  <c r="FL484"/>
  <c r="FC484"/>
  <c r="EG484"/>
  <c r="EF484"/>
  <c r="DM484"/>
  <c r="DL484"/>
  <c r="DK484"/>
  <c r="DH484"/>
  <c r="CZ484"/>
  <c r="BH484"/>
  <c r="BG484"/>
  <c r="AT484"/>
  <c r="EK484"/>
  <c r="AO484"/>
  <c r="AN484"/>
  <c r="AM484"/>
  <c r="AK484"/>
  <c r="AP484"/>
  <c r="C484"/>
  <c r="GB483"/>
  <c r="FN483"/>
  <c r="FM483"/>
  <c r="FL483"/>
  <c r="FC483"/>
  <c r="FD483" s="1"/>
  <c r="EG483"/>
  <c r="EF483"/>
  <c r="DM483"/>
  <c r="DL483"/>
  <c r="DH483"/>
  <c r="CZ483"/>
  <c r="BH483"/>
  <c r="AT483"/>
  <c r="EK483"/>
  <c r="AO483"/>
  <c r="AN483"/>
  <c r="AK483"/>
  <c r="GB482"/>
  <c r="FN482"/>
  <c r="FM482"/>
  <c r="FL482"/>
  <c r="FC482"/>
  <c r="EG482"/>
  <c r="EF482"/>
  <c r="DM482"/>
  <c r="DH482"/>
  <c r="DL482"/>
  <c r="CZ482"/>
  <c r="BH482"/>
  <c r="AT482"/>
  <c r="EK482"/>
  <c r="AP482"/>
  <c r="AN482"/>
  <c r="AM482"/>
  <c r="AK482"/>
  <c r="AO482"/>
  <c r="GB481"/>
  <c r="FN481"/>
  <c r="FM481"/>
  <c r="FL481"/>
  <c r="FC481"/>
  <c r="FD481" s="1"/>
  <c r="FG481" s="1"/>
  <c r="EG481"/>
  <c r="EF481"/>
  <c r="DM481"/>
  <c r="DH481"/>
  <c r="DL481"/>
  <c r="CZ481"/>
  <c r="AT481"/>
  <c r="EK481"/>
  <c r="BH481"/>
  <c r="AP481"/>
  <c r="AN481"/>
  <c r="AM481"/>
  <c r="AK481"/>
  <c r="AO481"/>
  <c r="GB480"/>
  <c r="FN480"/>
  <c r="FM480"/>
  <c r="FL480"/>
  <c r="FC480"/>
  <c r="FD480" s="1"/>
  <c r="EG480"/>
  <c r="EF480"/>
  <c r="DM480"/>
  <c r="DH480"/>
  <c r="DL480"/>
  <c r="DK480"/>
  <c r="CZ480"/>
  <c r="BH480"/>
  <c r="BG480"/>
  <c r="AT480"/>
  <c r="EK480"/>
  <c r="AO480"/>
  <c r="AN480"/>
  <c r="AM480"/>
  <c r="AK480"/>
  <c r="AP480"/>
  <c r="C480"/>
  <c r="GB479"/>
  <c r="FN479"/>
  <c r="FM479"/>
  <c r="FL479"/>
  <c r="FC479"/>
  <c r="EG479"/>
  <c r="EF479"/>
  <c r="DM479"/>
  <c r="DL479"/>
  <c r="DH479"/>
  <c r="CZ479"/>
  <c r="BH479"/>
  <c r="AT479"/>
  <c r="EK479"/>
  <c r="AO479"/>
  <c r="AN479"/>
  <c r="AK479"/>
  <c r="GB478"/>
  <c r="FN478"/>
  <c r="FM478"/>
  <c r="FL478"/>
  <c r="FC478"/>
  <c r="EG478"/>
  <c r="EF478"/>
  <c r="DM478"/>
  <c r="DH478"/>
  <c r="DL478"/>
  <c r="DK478"/>
  <c r="C478"/>
  <c r="CZ478"/>
  <c r="BH478"/>
  <c r="BG478"/>
  <c r="AT478"/>
  <c r="EK478"/>
  <c r="AQ478"/>
  <c r="AP478"/>
  <c r="AN478"/>
  <c r="AM478"/>
  <c r="AK478"/>
  <c r="AO478"/>
  <c r="GB477"/>
  <c r="FN477"/>
  <c r="FM477"/>
  <c r="FL477"/>
  <c r="FC477"/>
  <c r="EG477"/>
  <c r="EF477"/>
  <c r="DM477"/>
  <c r="DH477"/>
  <c r="DL477"/>
  <c r="CZ477"/>
  <c r="AT477"/>
  <c r="EK477"/>
  <c r="BH477"/>
  <c r="AP477"/>
  <c r="AN477"/>
  <c r="AM477"/>
  <c r="AK477"/>
  <c r="AO477"/>
  <c r="GB476"/>
  <c r="FN476"/>
  <c r="FM476"/>
  <c r="FL476"/>
  <c r="FC476"/>
  <c r="FD476" s="1"/>
  <c r="FG476" s="1"/>
  <c r="EG476"/>
  <c r="EF476"/>
  <c r="DM476"/>
  <c r="DH476"/>
  <c r="DL476"/>
  <c r="DK476"/>
  <c r="CZ476"/>
  <c r="BH476"/>
  <c r="BG476"/>
  <c r="AT476"/>
  <c r="EK476"/>
  <c r="AO476"/>
  <c r="AN476"/>
  <c r="AM476"/>
  <c r="AK476"/>
  <c r="AP476"/>
  <c r="C476"/>
  <c r="GB475"/>
  <c r="FN475"/>
  <c r="FM475"/>
  <c r="FL475"/>
  <c r="FC475"/>
  <c r="EG475"/>
  <c r="EF475"/>
  <c r="DM475"/>
  <c r="DL475"/>
  <c r="DH475"/>
  <c r="CZ475"/>
  <c r="BH475"/>
  <c r="AT475"/>
  <c r="EK475"/>
  <c r="AO475"/>
  <c r="AN475"/>
  <c r="AK475"/>
  <c r="GB474"/>
  <c r="FN474"/>
  <c r="FM474"/>
  <c r="FL474"/>
  <c r="FC474"/>
  <c r="FD474" s="1"/>
  <c r="FG474" s="1"/>
  <c r="EG474"/>
  <c r="EF474"/>
  <c r="DM474"/>
  <c r="DH474"/>
  <c r="DL474"/>
  <c r="DK474"/>
  <c r="C474"/>
  <c r="CZ474"/>
  <c r="BH474"/>
  <c r="BG474"/>
  <c r="AT474"/>
  <c r="EK474"/>
  <c r="AQ474"/>
  <c r="AP474"/>
  <c r="AN474"/>
  <c r="AM474"/>
  <c r="AK474"/>
  <c r="AO474"/>
  <c r="GB473"/>
  <c r="FN473"/>
  <c r="FM473"/>
  <c r="FL473"/>
  <c r="FC473"/>
  <c r="EG473"/>
  <c r="EF473"/>
  <c r="DM473"/>
  <c r="DL473"/>
  <c r="DH473"/>
  <c r="CZ473"/>
  <c r="AT473"/>
  <c r="EK473"/>
  <c r="BH473"/>
  <c r="AP473"/>
  <c r="AN473"/>
  <c r="AM473"/>
  <c r="AK473"/>
  <c r="AO473"/>
  <c r="GB472"/>
  <c r="FN472"/>
  <c r="FM472"/>
  <c r="FL472"/>
  <c r="FC472"/>
  <c r="EG472"/>
  <c r="EF472"/>
  <c r="DM472"/>
  <c r="DH472"/>
  <c r="DL472"/>
  <c r="DK472"/>
  <c r="CZ472"/>
  <c r="BH472"/>
  <c r="BG472"/>
  <c r="AT472"/>
  <c r="EK472"/>
  <c r="AO472"/>
  <c r="AN472"/>
  <c r="AM472"/>
  <c r="AK472"/>
  <c r="AP472"/>
  <c r="C472"/>
  <c r="GB471"/>
  <c r="FN471"/>
  <c r="FM471"/>
  <c r="FL471"/>
  <c r="FC471"/>
  <c r="EG471"/>
  <c r="EF471"/>
  <c r="DM471"/>
  <c r="DL471"/>
  <c r="DH471"/>
  <c r="CZ471"/>
  <c r="BH471"/>
  <c r="AT471"/>
  <c r="EK471"/>
  <c r="AO471"/>
  <c r="AN471"/>
  <c r="AK471"/>
  <c r="GB470"/>
  <c r="FN470"/>
  <c r="FM470"/>
  <c r="FL470"/>
  <c r="FC470"/>
  <c r="FD470" s="1"/>
  <c r="FG470" s="1"/>
  <c r="EG470"/>
  <c r="EF470"/>
  <c r="DM470"/>
  <c r="DH470"/>
  <c r="DL470"/>
  <c r="CZ470"/>
  <c r="BH470"/>
  <c r="AT470"/>
  <c r="EK470"/>
  <c r="AP470"/>
  <c r="AN470"/>
  <c r="AM470"/>
  <c r="AK470"/>
  <c r="AO470"/>
  <c r="GB469"/>
  <c r="FN469"/>
  <c r="FM469"/>
  <c r="FL469"/>
  <c r="FC469"/>
  <c r="EG469"/>
  <c r="EF469"/>
  <c r="DM469"/>
  <c r="DL469"/>
  <c r="DH469"/>
  <c r="CZ469"/>
  <c r="AT469"/>
  <c r="EK469"/>
  <c r="BH469"/>
  <c r="AP469"/>
  <c r="AN469"/>
  <c r="AM469"/>
  <c r="AK469"/>
  <c r="AO469"/>
  <c r="GB468"/>
  <c r="FN468"/>
  <c r="FM468"/>
  <c r="FL468"/>
  <c r="FC468"/>
  <c r="EG468"/>
  <c r="EF468"/>
  <c r="DM468"/>
  <c r="DL468"/>
  <c r="DK468"/>
  <c r="C468"/>
  <c r="DH468"/>
  <c r="CZ468"/>
  <c r="BH468"/>
  <c r="BG468"/>
  <c r="AT468"/>
  <c r="EK468"/>
  <c r="AO468"/>
  <c r="AN468"/>
  <c r="AK468"/>
  <c r="GB467"/>
  <c r="FN467"/>
  <c r="FM467"/>
  <c r="FL467"/>
  <c r="FC467"/>
  <c r="EG467"/>
  <c r="EF467"/>
  <c r="DM467"/>
  <c r="DL467"/>
  <c r="DK467"/>
  <c r="C467"/>
  <c r="DH467"/>
  <c r="CZ467"/>
  <c r="BH467"/>
  <c r="BG467"/>
  <c r="AT467"/>
  <c r="EK467"/>
  <c r="AO467"/>
  <c r="AN467"/>
  <c r="AK467"/>
  <c r="GB466"/>
  <c r="FN466"/>
  <c r="FM466"/>
  <c r="FL466"/>
  <c r="FC466"/>
  <c r="EL466"/>
  <c r="EG466"/>
  <c r="EH466"/>
  <c r="EF466"/>
  <c r="DM466"/>
  <c r="DH466"/>
  <c r="DL466"/>
  <c r="DK466"/>
  <c r="C466"/>
  <c r="AV466"/>
  <c r="CZ466"/>
  <c r="BH466"/>
  <c r="BG466"/>
  <c r="AT466"/>
  <c r="EK466"/>
  <c r="AQ466"/>
  <c r="ET466"/>
  <c r="AP466"/>
  <c r="AN466"/>
  <c r="AM466"/>
  <c r="AL466"/>
  <c r="EN466"/>
  <c r="AK466"/>
  <c r="AO466"/>
  <c r="GB465"/>
  <c r="FN465"/>
  <c r="FM465"/>
  <c r="FL465"/>
  <c r="FC465"/>
  <c r="FD465" s="1"/>
  <c r="EG465"/>
  <c r="EF465"/>
  <c r="DM465"/>
  <c r="DH465"/>
  <c r="DL465"/>
  <c r="CZ465"/>
  <c r="AT465"/>
  <c r="EK465"/>
  <c r="BH465"/>
  <c r="AP465"/>
  <c r="AN465"/>
  <c r="AM465"/>
  <c r="AK465"/>
  <c r="AO465"/>
  <c r="GB464"/>
  <c r="FN464"/>
  <c r="FM464"/>
  <c r="FL464"/>
  <c r="FC464"/>
  <c r="EG464"/>
  <c r="EF464"/>
  <c r="DM464"/>
  <c r="DL464"/>
  <c r="DK464"/>
  <c r="C464"/>
  <c r="DH464"/>
  <c r="CZ464"/>
  <c r="BH464"/>
  <c r="BG464"/>
  <c r="AT464"/>
  <c r="EK464"/>
  <c r="AO464"/>
  <c r="AN464"/>
  <c r="AM464"/>
  <c r="AK464"/>
  <c r="AP464"/>
  <c r="GB463"/>
  <c r="FN463"/>
  <c r="FM463"/>
  <c r="FL463"/>
  <c r="FC463"/>
  <c r="FD463" s="1"/>
  <c r="EG463"/>
  <c r="EF463"/>
  <c r="DM463"/>
  <c r="DL463"/>
  <c r="DK463"/>
  <c r="C463"/>
  <c r="DH463"/>
  <c r="CZ463"/>
  <c r="BH463"/>
  <c r="BG463"/>
  <c r="AT463"/>
  <c r="EK463"/>
  <c r="AO463"/>
  <c r="AN463"/>
  <c r="AK463"/>
  <c r="GB462"/>
  <c r="FN462"/>
  <c r="FM462"/>
  <c r="FL462"/>
  <c r="FC462"/>
  <c r="EL462"/>
  <c r="EG462"/>
  <c r="EH462"/>
  <c r="EF462"/>
  <c r="DM462"/>
  <c r="DH462"/>
  <c r="DL462"/>
  <c r="DK462"/>
  <c r="C462"/>
  <c r="AV462"/>
  <c r="CZ462"/>
  <c r="BH462"/>
  <c r="BG462"/>
  <c r="AT462"/>
  <c r="EK462"/>
  <c r="AQ462"/>
  <c r="ET462"/>
  <c r="AP462"/>
  <c r="AN462"/>
  <c r="AM462"/>
  <c r="AL462"/>
  <c r="EN462"/>
  <c r="AK462"/>
  <c r="AO462"/>
  <c r="GB461"/>
  <c r="FN461"/>
  <c r="FM461"/>
  <c r="FL461"/>
  <c r="FC461"/>
  <c r="EG461"/>
  <c r="EF461"/>
  <c r="DM461"/>
  <c r="DH461"/>
  <c r="DL461"/>
  <c r="CZ461"/>
  <c r="AT461"/>
  <c r="EK461"/>
  <c r="BH461"/>
  <c r="AP461"/>
  <c r="AN461"/>
  <c r="AM461"/>
  <c r="AK461"/>
  <c r="AO461"/>
  <c r="GB460"/>
  <c r="FN460"/>
  <c r="FM460"/>
  <c r="FL460"/>
  <c r="FC460"/>
  <c r="FD460" s="1"/>
  <c r="EG460"/>
  <c r="EF460"/>
  <c r="DM460"/>
  <c r="DL460"/>
  <c r="DK460"/>
  <c r="C460"/>
  <c r="DH460"/>
  <c r="CZ460"/>
  <c r="BH460"/>
  <c r="BG460"/>
  <c r="AT460"/>
  <c r="EK460"/>
  <c r="AO460"/>
  <c r="AN460"/>
  <c r="AM460"/>
  <c r="AK460"/>
  <c r="AP460"/>
  <c r="GB459"/>
  <c r="FN459"/>
  <c r="FM459"/>
  <c r="FL459"/>
  <c r="FC459"/>
  <c r="EG459"/>
  <c r="EF459"/>
  <c r="DM459"/>
  <c r="DL459"/>
  <c r="DK459"/>
  <c r="C459"/>
  <c r="DH459"/>
  <c r="CZ459"/>
  <c r="BH459"/>
  <c r="BG459"/>
  <c r="AT459"/>
  <c r="EK459"/>
  <c r="AO459"/>
  <c r="AN459"/>
  <c r="AK459"/>
  <c r="GB458"/>
  <c r="FN458"/>
  <c r="FM458"/>
  <c r="FL458"/>
  <c r="FC458"/>
  <c r="EG458"/>
  <c r="EF458"/>
  <c r="DM458"/>
  <c r="DH458"/>
  <c r="DL458"/>
  <c r="BG458"/>
  <c r="DK458"/>
  <c r="C458"/>
  <c r="AV458"/>
  <c r="EL458"/>
  <c r="CZ458"/>
  <c r="BH458"/>
  <c r="AT458"/>
  <c r="EK458"/>
  <c r="AP458"/>
  <c r="AN458"/>
  <c r="AM458"/>
  <c r="AK458"/>
  <c r="AO458"/>
  <c r="GB457"/>
  <c r="FN457"/>
  <c r="FM457"/>
  <c r="FL457"/>
  <c r="FC457"/>
  <c r="EG457"/>
  <c r="EF457"/>
  <c r="DM457"/>
  <c r="DL457"/>
  <c r="DH457"/>
  <c r="CZ457"/>
  <c r="AT457"/>
  <c r="EK457"/>
  <c r="BH457"/>
  <c r="AP457"/>
  <c r="AN457"/>
  <c r="AM457"/>
  <c r="AK457"/>
  <c r="AO457"/>
  <c r="GB456"/>
  <c r="FN456"/>
  <c r="FM456"/>
  <c r="FL456"/>
  <c r="FC456"/>
  <c r="EG456"/>
  <c r="EF456"/>
  <c r="DM456"/>
  <c r="DH456"/>
  <c r="DL456"/>
  <c r="DK456"/>
  <c r="CZ456"/>
  <c r="BH456"/>
  <c r="BG456"/>
  <c r="AT456"/>
  <c r="EK456"/>
  <c r="AO456"/>
  <c r="AN456"/>
  <c r="AM456"/>
  <c r="AK456"/>
  <c r="AP456"/>
  <c r="C456"/>
  <c r="GB455"/>
  <c r="FN455"/>
  <c r="FM455"/>
  <c r="FL455"/>
  <c r="FC455"/>
  <c r="FD455" s="1"/>
  <c r="EG455"/>
  <c r="EF455"/>
  <c r="DM455"/>
  <c r="DL455"/>
  <c r="DK455"/>
  <c r="C455"/>
  <c r="DH455"/>
  <c r="CZ455"/>
  <c r="BH455"/>
  <c r="BG455"/>
  <c r="AT455"/>
  <c r="EK455"/>
  <c r="AO455"/>
  <c r="AN455"/>
  <c r="AK455"/>
  <c r="GB454"/>
  <c r="FN454"/>
  <c r="FM454"/>
  <c r="FL454"/>
  <c r="FC454"/>
  <c r="EG454"/>
  <c r="EF454"/>
  <c r="DM454"/>
  <c r="DH454"/>
  <c r="DL454"/>
  <c r="CZ454"/>
  <c r="BH454"/>
  <c r="BG454"/>
  <c r="AT454"/>
  <c r="EK454"/>
  <c r="AP454"/>
  <c r="AN454"/>
  <c r="AM454"/>
  <c r="AK454"/>
  <c r="AO454"/>
  <c r="GB453"/>
  <c r="FN453"/>
  <c r="FM453"/>
  <c r="FL453"/>
  <c r="FC453"/>
  <c r="EG453"/>
  <c r="EF453"/>
  <c r="DM453"/>
  <c r="DH453"/>
  <c r="DL453"/>
  <c r="CZ453"/>
  <c r="AT453"/>
  <c r="EK453"/>
  <c r="BH453"/>
  <c r="AP453"/>
  <c r="AN453"/>
  <c r="AM453"/>
  <c r="AK453"/>
  <c r="AO453"/>
  <c r="GB452"/>
  <c r="FN452"/>
  <c r="FM452"/>
  <c r="FL452"/>
  <c r="FC452"/>
  <c r="EG452"/>
  <c r="EF452"/>
  <c r="DM452"/>
  <c r="DL452"/>
  <c r="DK452"/>
  <c r="C452"/>
  <c r="DH452"/>
  <c r="CZ452"/>
  <c r="BH452"/>
  <c r="BG452"/>
  <c r="AT452"/>
  <c r="EK452"/>
  <c r="AO452"/>
  <c r="AN452"/>
  <c r="AM452"/>
  <c r="AK452"/>
  <c r="AP452"/>
  <c r="GB451"/>
  <c r="FN451"/>
  <c r="FM451"/>
  <c r="FL451"/>
  <c r="FC451"/>
  <c r="FD451" s="1"/>
  <c r="FG451" s="1"/>
  <c r="EG451"/>
  <c r="EF451"/>
  <c r="DM451"/>
  <c r="DL451"/>
  <c r="DK451"/>
  <c r="C451"/>
  <c r="DH451"/>
  <c r="CZ451"/>
  <c r="BH451"/>
  <c r="BG451"/>
  <c r="AT451"/>
  <c r="EK451"/>
  <c r="AO451"/>
  <c r="AN451"/>
  <c r="AK451"/>
  <c r="GB450"/>
  <c r="FN450"/>
  <c r="FM450"/>
  <c r="FL450"/>
  <c r="FC450"/>
  <c r="FD450" s="1"/>
  <c r="FG450" s="1"/>
  <c r="EG450"/>
  <c r="EF450"/>
  <c r="DM450"/>
  <c r="DH450"/>
  <c r="DL450"/>
  <c r="BG450"/>
  <c r="DK450"/>
  <c r="C450"/>
  <c r="AV450"/>
  <c r="EL450"/>
  <c r="CZ450"/>
  <c r="BH450"/>
  <c r="AT450"/>
  <c r="EK450"/>
  <c r="AP450"/>
  <c r="AN450"/>
  <c r="AM450"/>
  <c r="AK450"/>
  <c r="AO450"/>
  <c r="C410"/>
  <c r="AK410"/>
  <c r="AN410"/>
  <c r="AQ410"/>
  <c r="AZ410"/>
  <c r="EU410" s="1"/>
  <c r="BG410"/>
  <c r="BH410"/>
  <c r="CZ410"/>
  <c r="AT410"/>
  <c r="EK410"/>
  <c r="DK410"/>
  <c r="DL410"/>
  <c r="DM410"/>
  <c r="DH410"/>
  <c r="EF410"/>
  <c r="EG410"/>
  <c r="FC410"/>
  <c r="FL410"/>
  <c r="FM410"/>
  <c r="FN410"/>
  <c r="GB410"/>
  <c r="AK411"/>
  <c r="AM411"/>
  <c r="AN411"/>
  <c r="AO411"/>
  <c r="AP411"/>
  <c r="BH411"/>
  <c r="CZ411"/>
  <c r="AT411"/>
  <c r="EK411"/>
  <c r="DH411"/>
  <c r="DL411"/>
  <c r="DM411"/>
  <c r="EF411"/>
  <c r="EG411"/>
  <c r="FC411"/>
  <c r="FD411" s="1"/>
  <c r="FL411"/>
  <c r="FM411"/>
  <c r="FN411"/>
  <c r="GB411"/>
  <c r="AK412"/>
  <c r="AN412"/>
  <c r="AT412"/>
  <c r="BH412"/>
  <c r="CZ412"/>
  <c r="DL412"/>
  <c r="BG412"/>
  <c r="DM412"/>
  <c r="DH412"/>
  <c r="EF412"/>
  <c r="EG412"/>
  <c r="EK412"/>
  <c r="FC412"/>
  <c r="FL412"/>
  <c r="FM412"/>
  <c r="FN412"/>
  <c r="GB412"/>
  <c r="AK413"/>
  <c r="AP413"/>
  <c r="AN413"/>
  <c r="AO413"/>
  <c r="AT413"/>
  <c r="BH413"/>
  <c r="CZ413"/>
  <c r="DK413"/>
  <c r="C413"/>
  <c r="DL413"/>
  <c r="BG413"/>
  <c r="DM413"/>
  <c r="DH413"/>
  <c r="EF413"/>
  <c r="EG413"/>
  <c r="EK413"/>
  <c r="FC413"/>
  <c r="FL413"/>
  <c r="FM413"/>
  <c r="FN413"/>
  <c r="GB413"/>
  <c r="AK414"/>
  <c r="AN414"/>
  <c r="BG414"/>
  <c r="BH414"/>
  <c r="CZ414"/>
  <c r="AT414"/>
  <c r="EK414"/>
  <c r="DK414"/>
  <c r="C414"/>
  <c r="DL414"/>
  <c r="DM414"/>
  <c r="DH414"/>
  <c r="EF414"/>
  <c r="EG414"/>
  <c r="FC414"/>
  <c r="FL414"/>
  <c r="FM414"/>
  <c r="FN414"/>
  <c r="GB414"/>
  <c r="AK415"/>
  <c r="AM415"/>
  <c r="AN415"/>
  <c r="AO415"/>
  <c r="AP415"/>
  <c r="BH415"/>
  <c r="CZ415"/>
  <c r="AT415"/>
  <c r="EK415"/>
  <c r="DH415"/>
  <c r="DL415"/>
  <c r="DM415"/>
  <c r="EF415"/>
  <c r="EG415"/>
  <c r="FC415"/>
  <c r="FD415" s="1"/>
  <c r="FL415"/>
  <c r="FM415"/>
  <c r="FN415"/>
  <c r="GB415"/>
  <c r="AK416"/>
  <c r="AN416"/>
  <c r="AP416"/>
  <c r="BH416"/>
  <c r="CZ416"/>
  <c r="AT416"/>
  <c r="EK416"/>
  <c r="DH416"/>
  <c r="DK416"/>
  <c r="C416"/>
  <c r="AV416"/>
  <c r="EL416"/>
  <c r="DL416"/>
  <c r="BG416"/>
  <c r="DM416"/>
  <c r="EF416"/>
  <c r="EG416"/>
  <c r="FC416"/>
  <c r="FL416"/>
  <c r="FM416"/>
  <c r="FN416"/>
  <c r="GB416"/>
  <c r="AK417"/>
  <c r="AN417"/>
  <c r="AP417"/>
  <c r="AT417"/>
  <c r="BG417"/>
  <c r="BH417"/>
  <c r="CZ417"/>
  <c r="DK417"/>
  <c r="C417"/>
  <c r="AV417"/>
  <c r="DL417"/>
  <c r="DM417"/>
  <c r="DH417"/>
  <c r="EF417"/>
  <c r="EG417"/>
  <c r="EK417"/>
  <c r="EL417"/>
  <c r="FC417"/>
  <c r="FD417" s="1"/>
  <c r="FG417" s="1"/>
  <c r="FH417" s="1"/>
  <c r="FL417"/>
  <c r="FM417"/>
  <c r="FN417"/>
  <c r="GB417"/>
  <c r="AK418"/>
  <c r="AP418"/>
  <c r="AM418"/>
  <c r="AN418"/>
  <c r="AT418"/>
  <c r="EK418"/>
  <c r="BG418"/>
  <c r="BH418"/>
  <c r="CZ418"/>
  <c r="DH418"/>
  <c r="DK418"/>
  <c r="C418"/>
  <c r="DL418"/>
  <c r="DM418"/>
  <c r="EF418"/>
  <c r="EG418"/>
  <c r="FC418"/>
  <c r="FL418"/>
  <c r="FM418"/>
  <c r="FN418"/>
  <c r="GB418"/>
  <c r="AK419"/>
  <c r="AM419"/>
  <c r="AN419"/>
  <c r="AO419"/>
  <c r="AP419"/>
  <c r="BH419"/>
  <c r="CZ419"/>
  <c r="AT419"/>
  <c r="EK419"/>
  <c r="DL419"/>
  <c r="DM419"/>
  <c r="DH419"/>
  <c r="EF419"/>
  <c r="EG419"/>
  <c r="FC419"/>
  <c r="FD419" s="1"/>
  <c r="FL419"/>
  <c r="FM419"/>
  <c r="FN419"/>
  <c r="GB419"/>
  <c r="AK420"/>
  <c r="AL420"/>
  <c r="EN420"/>
  <c r="AM420"/>
  <c r="AN420"/>
  <c r="AO420"/>
  <c r="AP420"/>
  <c r="BG420"/>
  <c r="BH420"/>
  <c r="CZ420"/>
  <c r="AT420"/>
  <c r="EK420"/>
  <c r="DH420"/>
  <c r="DK420"/>
  <c r="C420"/>
  <c r="AV420"/>
  <c r="EL420"/>
  <c r="DL420"/>
  <c r="DM420"/>
  <c r="EF420"/>
  <c r="EG420"/>
  <c r="EH420"/>
  <c r="FC420"/>
  <c r="FL420"/>
  <c r="FM420"/>
  <c r="FN420"/>
  <c r="GB420"/>
  <c r="AK421"/>
  <c r="AO421"/>
  <c r="AN421"/>
  <c r="AP421"/>
  <c r="AT421"/>
  <c r="EK421"/>
  <c r="BH421"/>
  <c r="CZ421"/>
  <c r="DL421"/>
  <c r="DK421"/>
  <c r="C421"/>
  <c r="AV421"/>
  <c r="EL421"/>
  <c r="DM421"/>
  <c r="DH421"/>
  <c r="EF421"/>
  <c r="EG421"/>
  <c r="FC421"/>
  <c r="FL421"/>
  <c r="FM421"/>
  <c r="FN421"/>
  <c r="GB421"/>
  <c r="C422"/>
  <c r="AK422"/>
  <c r="AP422"/>
  <c r="AM422"/>
  <c r="AN422"/>
  <c r="AO422"/>
  <c r="BG422"/>
  <c r="BH422"/>
  <c r="CZ422"/>
  <c r="AT422"/>
  <c r="EK422"/>
  <c r="DK422"/>
  <c r="DL422"/>
  <c r="DM422"/>
  <c r="DH422"/>
  <c r="EF422"/>
  <c r="EG422"/>
  <c r="FC422"/>
  <c r="FL422"/>
  <c r="FM422"/>
  <c r="FN422"/>
  <c r="GB422"/>
  <c r="AK423"/>
  <c r="AM423"/>
  <c r="AN423"/>
  <c r="AO423"/>
  <c r="AP423"/>
  <c r="BH423"/>
  <c r="CZ423"/>
  <c r="AT423"/>
  <c r="EK423"/>
  <c r="DL423"/>
  <c r="DM423"/>
  <c r="DH423"/>
  <c r="EF423"/>
  <c r="EG423"/>
  <c r="FC423"/>
  <c r="FL423"/>
  <c r="FM423"/>
  <c r="FN423"/>
  <c r="GB423"/>
  <c r="AK424"/>
  <c r="AM424"/>
  <c r="AN424"/>
  <c r="AO424"/>
  <c r="AP424"/>
  <c r="AT424"/>
  <c r="EK424"/>
  <c r="BG424"/>
  <c r="BH424"/>
  <c r="CZ424"/>
  <c r="DL424"/>
  <c r="DK424"/>
  <c r="C424"/>
  <c r="DM424"/>
  <c r="DH424"/>
  <c r="EF424"/>
  <c r="EG424"/>
  <c r="FC424"/>
  <c r="FD424" s="1"/>
  <c r="FG424" s="1"/>
  <c r="FH424" s="1"/>
  <c r="FL424"/>
  <c r="FM424"/>
  <c r="FN424"/>
  <c r="GB424"/>
  <c r="AK425"/>
  <c r="AN425"/>
  <c r="AO425"/>
  <c r="AP425"/>
  <c r="AT425"/>
  <c r="BH425"/>
  <c r="CZ425"/>
  <c r="DL425"/>
  <c r="BG425"/>
  <c r="DM425"/>
  <c r="DH425"/>
  <c r="EF425"/>
  <c r="EG425"/>
  <c r="EK425"/>
  <c r="FC425"/>
  <c r="FL425"/>
  <c r="FM425"/>
  <c r="FN425"/>
  <c r="GB425"/>
  <c r="AK426"/>
  <c r="AN426"/>
  <c r="AO426"/>
  <c r="BG426"/>
  <c r="BH426"/>
  <c r="CZ426"/>
  <c r="AT426"/>
  <c r="DK426"/>
  <c r="C426"/>
  <c r="DL426"/>
  <c r="DM426"/>
  <c r="DH426"/>
  <c r="EF426"/>
  <c r="EG426"/>
  <c r="EK426"/>
  <c r="FC426"/>
  <c r="FL426"/>
  <c r="FM426"/>
  <c r="FN426"/>
  <c r="GB426"/>
  <c r="AK427"/>
  <c r="AM427"/>
  <c r="AN427"/>
  <c r="AO427"/>
  <c r="AP427"/>
  <c r="BH427"/>
  <c r="CZ427"/>
  <c r="AT427"/>
  <c r="EK427"/>
  <c r="DH427"/>
  <c r="DL427"/>
  <c r="DM427"/>
  <c r="EF427"/>
  <c r="EG427"/>
  <c r="FC427"/>
  <c r="FL427"/>
  <c r="FM427"/>
  <c r="FN427"/>
  <c r="GB427"/>
  <c r="AK428"/>
  <c r="AN428"/>
  <c r="AO428"/>
  <c r="BH428"/>
  <c r="CZ428"/>
  <c r="AT428"/>
  <c r="EK428"/>
  <c r="DH428"/>
  <c r="DL428"/>
  <c r="BG428"/>
  <c r="DM428"/>
  <c r="EF428"/>
  <c r="EG428"/>
  <c r="FC428"/>
  <c r="FD428" s="1"/>
  <c r="FL428"/>
  <c r="FM428"/>
  <c r="FN428"/>
  <c r="GB428"/>
  <c r="C429"/>
  <c r="AL429"/>
  <c r="EN429"/>
  <c r="AK429"/>
  <c r="AN429"/>
  <c r="AP429"/>
  <c r="AT429"/>
  <c r="BH429"/>
  <c r="CZ429"/>
  <c r="DK429"/>
  <c r="DL429"/>
  <c r="BG429"/>
  <c r="DM429"/>
  <c r="DH429"/>
  <c r="EF429"/>
  <c r="EG429"/>
  <c r="EK429"/>
  <c r="FC429"/>
  <c r="FL429"/>
  <c r="FM429"/>
  <c r="FN429"/>
  <c r="GB429"/>
  <c r="C430"/>
  <c r="AK430"/>
  <c r="AN430"/>
  <c r="AO430"/>
  <c r="AT430"/>
  <c r="BG430"/>
  <c r="BH430"/>
  <c r="CZ430"/>
  <c r="DK430"/>
  <c r="DL430"/>
  <c r="DM430"/>
  <c r="DH430"/>
  <c r="EF430"/>
  <c r="EG430"/>
  <c r="EK430"/>
  <c r="FC430"/>
  <c r="FL430"/>
  <c r="FM430"/>
  <c r="FN430"/>
  <c r="GB430"/>
  <c r="AK431"/>
  <c r="AM431"/>
  <c r="AN431"/>
  <c r="AO431"/>
  <c r="AP431"/>
  <c r="BH431"/>
  <c r="CZ431"/>
  <c r="AT431"/>
  <c r="EK431"/>
  <c r="DH431"/>
  <c r="DL431"/>
  <c r="DM431"/>
  <c r="EF431"/>
  <c r="EG431"/>
  <c r="FC431"/>
  <c r="FL431"/>
  <c r="FM431"/>
  <c r="FN431"/>
  <c r="GB431"/>
  <c r="AK432"/>
  <c r="AM432"/>
  <c r="AN432"/>
  <c r="AO432"/>
  <c r="AP432"/>
  <c r="BH432"/>
  <c r="CZ432"/>
  <c r="AT432"/>
  <c r="EK432"/>
  <c r="DH432"/>
  <c r="DL432"/>
  <c r="DM432"/>
  <c r="EF432"/>
  <c r="EG432"/>
  <c r="FC432"/>
  <c r="FD432" s="1"/>
  <c r="FL432"/>
  <c r="FM432"/>
  <c r="FN432"/>
  <c r="GB432"/>
  <c r="AK433"/>
  <c r="AO433"/>
  <c r="AN433"/>
  <c r="AP433"/>
  <c r="AT433"/>
  <c r="EK433"/>
  <c r="BH433"/>
  <c r="CZ433"/>
  <c r="DK433"/>
  <c r="C433"/>
  <c r="AL433"/>
  <c r="EN433"/>
  <c r="DL433"/>
  <c r="DM433"/>
  <c r="DH433"/>
  <c r="EF433"/>
  <c r="EG433"/>
  <c r="EH433"/>
  <c r="FC433"/>
  <c r="FL433"/>
  <c r="FM433"/>
  <c r="FN433"/>
  <c r="GB433"/>
  <c r="C434"/>
  <c r="AK434"/>
  <c r="AN434"/>
  <c r="AT434"/>
  <c r="EK434"/>
  <c r="BG434"/>
  <c r="BH434"/>
  <c r="CZ434"/>
  <c r="DK434"/>
  <c r="DL434"/>
  <c r="DM434"/>
  <c r="DH434"/>
  <c r="EF434"/>
  <c r="EG434"/>
  <c r="FC434"/>
  <c r="FL434"/>
  <c r="FM434"/>
  <c r="FN434"/>
  <c r="GB434"/>
  <c r="AK435"/>
  <c r="AM435"/>
  <c r="AN435"/>
  <c r="AO435"/>
  <c r="AP435"/>
  <c r="BH435"/>
  <c r="CZ435"/>
  <c r="AT435"/>
  <c r="EK435"/>
  <c r="DL435"/>
  <c r="DM435"/>
  <c r="DH435"/>
  <c r="EF435"/>
  <c r="EG435"/>
  <c r="FC435"/>
  <c r="FL435"/>
  <c r="FM435"/>
  <c r="FN435"/>
  <c r="GB435"/>
  <c r="AK436"/>
  <c r="AM436"/>
  <c r="AN436"/>
  <c r="AO436"/>
  <c r="AP436"/>
  <c r="BH436"/>
  <c r="CZ436"/>
  <c r="AT436"/>
  <c r="EK436"/>
  <c r="DH436"/>
  <c r="DK436"/>
  <c r="C436"/>
  <c r="DL436"/>
  <c r="BG436"/>
  <c r="DM436"/>
  <c r="EF436"/>
  <c r="EG436"/>
  <c r="FC436"/>
  <c r="FL436"/>
  <c r="FM436"/>
  <c r="FN436"/>
  <c r="GB436"/>
  <c r="AK437"/>
  <c r="AO437"/>
  <c r="AN437"/>
  <c r="AP437"/>
  <c r="AT437"/>
  <c r="EK437"/>
  <c r="BH437"/>
  <c r="CZ437"/>
  <c r="DL437"/>
  <c r="BG437"/>
  <c r="DM437"/>
  <c r="DH437"/>
  <c r="EF437"/>
  <c r="EG437"/>
  <c r="FC437"/>
  <c r="FL437"/>
  <c r="FM437"/>
  <c r="FN437"/>
  <c r="GB437"/>
  <c r="C438"/>
  <c r="AK438"/>
  <c r="AP438"/>
  <c r="AM438"/>
  <c r="AN438"/>
  <c r="AO438"/>
  <c r="AT438"/>
  <c r="EK438"/>
  <c r="BG438"/>
  <c r="BH438"/>
  <c r="CZ438"/>
  <c r="DK438"/>
  <c r="DL438"/>
  <c r="DM438"/>
  <c r="DH438"/>
  <c r="EF438"/>
  <c r="EG438"/>
  <c r="FC438"/>
  <c r="FD438" s="1"/>
  <c r="FL438"/>
  <c r="FM438"/>
  <c r="FN438"/>
  <c r="GB438"/>
  <c r="AK439"/>
  <c r="AM439"/>
  <c r="AN439"/>
  <c r="AO439"/>
  <c r="AP439"/>
  <c r="BH439"/>
  <c r="CZ439"/>
  <c r="AT439"/>
  <c r="EK439"/>
  <c r="DL439"/>
  <c r="DM439"/>
  <c r="DH439"/>
  <c r="EF439"/>
  <c r="EG439"/>
  <c r="FC439"/>
  <c r="FL439"/>
  <c r="FM439"/>
  <c r="FN439"/>
  <c r="GB439"/>
  <c r="AK440"/>
  <c r="AM440"/>
  <c r="AN440"/>
  <c r="AO440"/>
  <c r="AP440"/>
  <c r="AT440"/>
  <c r="EK440"/>
  <c r="BG440"/>
  <c r="BH440"/>
  <c r="CZ440"/>
  <c r="DL440"/>
  <c r="DM440"/>
  <c r="DH440"/>
  <c r="EF440"/>
  <c r="EG440"/>
  <c r="FC440"/>
  <c r="FL440"/>
  <c r="FM440"/>
  <c r="FN440"/>
  <c r="GB440"/>
  <c r="AK441"/>
  <c r="AN441"/>
  <c r="AO441"/>
  <c r="AP441"/>
  <c r="AT441"/>
  <c r="EK441"/>
  <c r="BH441"/>
  <c r="CZ441"/>
  <c r="DL441"/>
  <c r="BG441"/>
  <c r="DM441"/>
  <c r="DH441"/>
  <c r="EF441"/>
  <c r="EG441"/>
  <c r="FC441"/>
  <c r="FL441"/>
  <c r="FM441"/>
  <c r="FN441"/>
  <c r="GB441"/>
  <c r="AK442"/>
  <c r="AM442"/>
  <c r="AN442"/>
  <c r="AO442"/>
  <c r="AP442"/>
  <c r="BH442"/>
  <c r="CZ442"/>
  <c r="AT442"/>
  <c r="EK442"/>
  <c r="DL442"/>
  <c r="DM442"/>
  <c r="DH442"/>
  <c r="EF442"/>
  <c r="EG442"/>
  <c r="FC442"/>
  <c r="FL442"/>
  <c r="FM442"/>
  <c r="FN442"/>
  <c r="GB442"/>
  <c r="AK443"/>
  <c r="AN443"/>
  <c r="AO443"/>
  <c r="AT443"/>
  <c r="BG443"/>
  <c r="BH443"/>
  <c r="CZ443"/>
  <c r="DK443"/>
  <c r="C443"/>
  <c r="DL443"/>
  <c r="DM443"/>
  <c r="DH443"/>
  <c r="EF443"/>
  <c r="EG443"/>
  <c r="EK443"/>
  <c r="FC443"/>
  <c r="FL443"/>
  <c r="FM443"/>
  <c r="FN443"/>
  <c r="GB443"/>
  <c r="C444"/>
  <c r="AK444"/>
  <c r="AM444"/>
  <c r="AN444"/>
  <c r="AO444"/>
  <c r="AT444"/>
  <c r="BG444"/>
  <c r="BH444"/>
  <c r="CZ444"/>
  <c r="DK444"/>
  <c r="DL444"/>
  <c r="DM444"/>
  <c r="DH444"/>
  <c r="EF444"/>
  <c r="EG444"/>
  <c r="EK444"/>
  <c r="FC444"/>
  <c r="FL444"/>
  <c r="FM444"/>
  <c r="FN444"/>
  <c r="GB444"/>
  <c r="AK445"/>
  <c r="AM445"/>
  <c r="AN445"/>
  <c r="AO445"/>
  <c r="AP445"/>
  <c r="BH445"/>
  <c r="CZ445"/>
  <c r="AT445"/>
  <c r="EK445"/>
  <c r="DL445"/>
  <c r="DM445"/>
  <c r="DH445"/>
  <c r="EF445"/>
  <c r="EG445"/>
  <c r="FC445"/>
  <c r="FL445"/>
  <c r="FM445"/>
  <c r="FN445"/>
  <c r="GB445"/>
  <c r="AK446"/>
  <c r="AM446"/>
  <c r="AN446"/>
  <c r="AO446"/>
  <c r="AP446"/>
  <c r="BH446"/>
  <c r="CZ446"/>
  <c r="AT446"/>
  <c r="EK446"/>
  <c r="DL446"/>
  <c r="DM446"/>
  <c r="DH446"/>
  <c r="EF446"/>
  <c r="EG446"/>
  <c r="FC446"/>
  <c r="FD446" s="1"/>
  <c r="FL446"/>
  <c r="FM446"/>
  <c r="FN446"/>
  <c r="GB446"/>
  <c r="AK447"/>
  <c r="AO447"/>
  <c r="AN447"/>
  <c r="AT447"/>
  <c r="EK447"/>
  <c r="BG447"/>
  <c r="BH447"/>
  <c r="CZ447"/>
  <c r="DK447"/>
  <c r="C447"/>
  <c r="DL447"/>
  <c r="DM447"/>
  <c r="DH447"/>
  <c r="EF447"/>
  <c r="EG447"/>
  <c r="FC447"/>
  <c r="FD447" s="1"/>
  <c r="FL447"/>
  <c r="FM447"/>
  <c r="FN447"/>
  <c r="GB447"/>
  <c r="C448"/>
  <c r="AK448"/>
  <c r="AM448"/>
  <c r="AN448"/>
  <c r="AO448"/>
  <c r="AT448"/>
  <c r="BG448"/>
  <c r="BH448"/>
  <c r="CZ448"/>
  <c r="DK448"/>
  <c r="DL448"/>
  <c r="DM448"/>
  <c r="DH448"/>
  <c r="EF448"/>
  <c r="EG448"/>
  <c r="EK448"/>
  <c r="FC448"/>
  <c r="FL448"/>
  <c r="FM448"/>
  <c r="FN448"/>
  <c r="GB448"/>
  <c r="AK449"/>
  <c r="AM449"/>
  <c r="AN449"/>
  <c r="AO449"/>
  <c r="AP449"/>
  <c r="BH449"/>
  <c r="CZ449"/>
  <c r="AT449"/>
  <c r="EK449"/>
  <c r="DH449"/>
  <c r="DL449"/>
  <c r="DM449"/>
  <c r="EF449"/>
  <c r="EG449"/>
  <c r="FC449"/>
  <c r="FL449"/>
  <c r="FM449"/>
  <c r="FN449"/>
  <c r="GB449"/>
  <c r="AK363"/>
  <c r="AN363"/>
  <c r="AO363"/>
  <c r="AP363"/>
  <c r="AT363"/>
  <c r="EK363"/>
  <c r="BH363"/>
  <c r="CZ363"/>
  <c r="DL363"/>
  <c r="DM363"/>
  <c r="DH363"/>
  <c r="EF363"/>
  <c r="EG363"/>
  <c r="FC363"/>
  <c r="FL363"/>
  <c r="FM363"/>
  <c r="FN363"/>
  <c r="GB363"/>
  <c r="AK364"/>
  <c r="AN364"/>
  <c r="AT364"/>
  <c r="EK364"/>
  <c r="BG364"/>
  <c r="BH364"/>
  <c r="CZ364"/>
  <c r="DK364"/>
  <c r="C364"/>
  <c r="DL364"/>
  <c r="DM364"/>
  <c r="DH364"/>
  <c r="EF364"/>
  <c r="EG364"/>
  <c r="FC364"/>
  <c r="FL364"/>
  <c r="FM364"/>
  <c r="FN364"/>
  <c r="GB364"/>
  <c r="C365"/>
  <c r="AK365"/>
  <c r="AP365"/>
  <c r="AM365"/>
  <c r="AN365"/>
  <c r="AO365"/>
  <c r="BG365"/>
  <c r="BH365"/>
  <c r="CZ365"/>
  <c r="AT365"/>
  <c r="EK365"/>
  <c r="DK365"/>
  <c r="DL365"/>
  <c r="DM365"/>
  <c r="DH365"/>
  <c r="EF365"/>
  <c r="EG365"/>
  <c r="FC365"/>
  <c r="FL365"/>
  <c r="FM365"/>
  <c r="FN365"/>
  <c r="GB365"/>
  <c r="AK366"/>
  <c r="AM366"/>
  <c r="AN366"/>
  <c r="AO366"/>
  <c r="AP366"/>
  <c r="BH366"/>
  <c r="CZ366"/>
  <c r="AT366"/>
  <c r="EK366"/>
  <c r="DH366"/>
  <c r="DL366"/>
  <c r="DM366"/>
  <c r="EF366"/>
  <c r="EG366"/>
  <c r="FC366"/>
  <c r="FL366"/>
  <c r="FM366"/>
  <c r="FN366"/>
  <c r="GB366"/>
  <c r="AK367"/>
  <c r="AL367"/>
  <c r="AN367"/>
  <c r="AO367"/>
  <c r="AP367"/>
  <c r="AT367"/>
  <c r="EK367"/>
  <c r="AV367"/>
  <c r="EL367"/>
  <c r="BH367"/>
  <c r="CZ367"/>
  <c r="DL367"/>
  <c r="DK367"/>
  <c r="C367"/>
  <c r="DM367"/>
  <c r="DH367"/>
  <c r="EF367"/>
  <c r="EG367"/>
  <c r="FC367"/>
  <c r="FL367"/>
  <c r="FM367"/>
  <c r="FN367"/>
  <c r="GB367"/>
  <c r="C368"/>
  <c r="AK368"/>
  <c r="AN368"/>
  <c r="AT368"/>
  <c r="EK368"/>
  <c r="BG368"/>
  <c r="BH368"/>
  <c r="CZ368"/>
  <c r="DK368"/>
  <c r="DL368"/>
  <c r="DM368"/>
  <c r="DH368"/>
  <c r="EF368"/>
  <c r="EG368"/>
  <c r="FC368"/>
  <c r="FD368" s="1"/>
  <c r="FG368" s="1"/>
  <c r="FH368" s="1"/>
  <c r="FJ368" s="1"/>
  <c r="FL368"/>
  <c r="FM368"/>
  <c r="FN368"/>
  <c r="GB368"/>
  <c r="C369"/>
  <c r="AK369"/>
  <c r="AP369"/>
  <c r="AM369"/>
  <c r="AN369"/>
  <c r="AO369"/>
  <c r="BG369"/>
  <c r="BH369"/>
  <c r="CZ369"/>
  <c r="AT369"/>
  <c r="EK369"/>
  <c r="DK369"/>
  <c r="DL369"/>
  <c r="DM369"/>
  <c r="DH369"/>
  <c r="EF369"/>
  <c r="EG369"/>
  <c r="FC369"/>
  <c r="FL369"/>
  <c r="FM369"/>
  <c r="FN369"/>
  <c r="GB369"/>
  <c r="AK370"/>
  <c r="AM370"/>
  <c r="AN370"/>
  <c r="AO370"/>
  <c r="AP370"/>
  <c r="BH370"/>
  <c r="CZ370"/>
  <c r="AT370"/>
  <c r="EK370"/>
  <c r="DH370"/>
  <c r="DL370"/>
  <c r="DM370"/>
  <c r="EF370"/>
  <c r="EG370"/>
  <c r="FC370"/>
  <c r="FL370"/>
  <c r="FM370"/>
  <c r="FN370"/>
  <c r="GB370"/>
  <c r="AK371"/>
  <c r="AN371"/>
  <c r="AO371"/>
  <c r="AP371"/>
  <c r="AT371"/>
  <c r="EK371"/>
  <c r="AV371"/>
  <c r="EL371"/>
  <c r="BH371"/>
  <c r="CZ371"/>
  <c r="DK371"/>
  <c r="C371"/>
  <c r="AL371"/>
  <c r="EN371"/>
  <c r="DL371"/>
  <c r="DM371"/>
  <c r="DH371"/>
  <c r="EF371"/>
  <c r="EG371"/>
  <c r="FC371"/>
  <c r="FL371"/>
  <c r="FM371"/>
  <c r="FN371"/>
  <c r="GB371"/>
  <c r="C372"/>
  <c r="AK372"/>
  <c r="AN372"/>
  <c r="AT372"/>
  <c r="EK372"/>
  <c r="BG372"/>
  <c r="BH372"/>
  <c r="CZ372"/>
  <c r="DK372"/>
  <c r="DL372"/>
  <c r="DM372"/>
  <c r="DH372"/>
  <c r="EF372"/>
  <c r="EG372"/>
  <c r="FC372"/>
  <c r="FD372" s="1"/>
  <c r="FL372"/>
  <c r="FM372"/>
  <c r="FN372"/>
  <c r="GB372"/>
  <c r="C373"/>
  <c r="AK373"/>
  <c r="AP373"/>
  <c r="AM373"/>
  <c r="AN373"/>
  <c r="AO373"/>
  <c r="BG373"/>
  <c r="BH373"/>
  <c r="CZ373"/>
  <c r="AT373"/>
  <c r="EK373"/>
  <c r="DK373"/>
  <c r="DL373"/>
  <c r="DM373"/>
  <c r="DH373"/>
  <c r="EF373"/>
  <c r="EG373"/>
  <c r="FC373"/>
  <c r="FL373"/>
  <c r="FM373"/>
  <c r="FN373"/>
  <c r="GB373"/>
  <c r="AK374"/>
  <c r="AM374"/>
  <c r="AN374"/>
  <c r="AO374"/>
  <c r="AP374"/>
  <c r="BH374"/>
  <c r="CZ374"/>
  <c r="AT374"/>
  <c r="EK374"/>
  <c r="DH374"/>
  <c r="DL374"/>
  <c r="DM374"/>
  <c r="EF374"/>
  <c r="EG374"/>
  <c r="FC374"/>
  <c r="FL374"/>
  <c r="FM374"/>
  <c r="FN374"/>
  <c r="GB374"/>
  <c r="AK375"/>
  <c r="AN375"/>
  <c r="AO375"/>
  <c r="AP375"/>
  <c r="AT375"/>
  <c r="EK375"/>
  <c r="BH375"/>
  <c r="CZ375"/>
  <c r="DK375"/>
  <c r="C375"/>
  <c r="DL375"/>
  <c r="DM375"/>
  <c r="DH375"/>
  <c r="EF375"/>
  <c r="EG375"/>
  <c r="FC375"/>
  <c r="FL375"/>
  <c r="FM375"/>
  <c r="FN375"/>
  <c r="GB375"/>
  <c r="C376"/>
  <c r="AK376"/>
  <c r="AN376"/>
  <c r="AT376"/>
  <c r="EK376"/>
  <c r="BG376"/>
  <c r="BH376"/>
  <c r="CZ376"/>
  <c r="DK376"/>
  <c r="DL376"/>
  <c r="DM376"/>
  <c r="DH376"/>
  <c r="EF376"/>
  <c r="EG376"/>
  <c r="FC376"/>
  <c r="FL376"/>
  <c r="FM376"/>
  <c r="FN376"/>
  <c r="GB376"/>
  <c r="C377"/>
  <c r="AK377"/>
  <c r="AP377"/>
  <c r="AM377"/>
  <c r="AN377"/>
  <c r="AO377"/>
  <c r="BG377"/>
  <c r="BH377"/>
  <c r="CZ377"/>
  <c r="AT377"/>
  <c r="DK377"/>
  <c r="DL377"/>
  <c r="DM377"/>
  <c r="DH377"/>
  <c r="EF377"/>
  <c r="EG377"/>
  <c r="EK377"/>
  <c r="FC377"/>
  <c r="FL377"/>
  <c r="FM377"/>
  <c r="FN377"/>
  <c r="GB377"/>
  <c r="AK378"/>
  <c r="AM378"/>
  <c r="AN378"/>
  <c r="AO378"/>
  <c r="AP378"/>
  <c r="BH378"/>
  <c r="CZ378"/>
  <c r="AT378"/>
  <c r="EK378"/>
  <c r="DH378"/>
  <c r="DL378"/>
  <c r="DM378"/>
  <c r="EF378"/>
  <c r="EG378"/>
  <c r="FC378"/>
  <c r="FL378"/>
  <c r="FM378"/>
  <c r="FN378"/>
  <c r="GB378"/>
  <c r="AK379"/>
  <c r="AN379"/>
  <c r="AT379"/>
  <c r="AV379"/>
  <c r="EL379"/>
  <c r="BH379"/>
  <c r="CZ379"/>
  <c r="DK379"/>
  <c r="C379"/>
  <c r="AL379"/>
  <c r="EN379"/>
  <c r="DL379"/>
  <c r="BG379"/>
  <c r="DM379"/>
  <c r="DH379"/>
  <c r="EF379"/>
  <c r="EG379"/>
  <c r="EH379"/>
  <c r="EK379"/>
  <c r="FC379"/>
  <c r="FL379"/>
  <c r="FM379"/>
  <c r="FN379"/>
  <c r="GB379"/>
  <c r="AK380"/>
  <c r="AN380"/>
  <c r="AT380"/>
  <c r="BH380"/>
  <c r="CZ380"/>
  <c r="DK380"/>
  <c r="C380"/>
  <c r="AL380"/>
  <c r="EN380"/>
  <c r="DL380"/>
  <c r="BG380"/>
  <c r="DM380"/>
  <c r="DH380"/>
  <c r="EF380"/>
  <c r="EG380"/>
  <c r="EH380"/>
  <c r="EK380"/>
  <c r="FC380"/>
  <c r="FL380"/>
  <c r="FM380"/>
  <c r="FN380"/>
  <c r="GB380"/>
  <c r="AK381"/>
  <c r="AM381"/>
  <c r="AN381"/>
  <c r="AT381"/>
  <c r="EK381"/>
  <c r="BG381"/>
  <c r="BH381"/>
  <c r="CZ381"/>
  <c r="DK381"/>
  <c r="C381"/>
  <c r="DL381"/>
  <c r="DM381"/>
  <c r="DH381"/>
  <c r="EF381"/>
  <c r="EG381"/>
  <c r="FC381"/>
  <c r="FL381"/>
  <c r="FM381"/>
  <c r="FN381"/>
  <c r="GB381"/>
  <c r="AK382"/>
  <c r="AL382"/>
  <c r="EN382"/>
  <c r="AM382"/>
  <c r="AN382"/>
  <c r="AO382"/>
  <c r="AP382"/>
  <c r="BH382"/>
  <c r="CZ382"/>
  <c r="AT382"/>
  <c r="DK382"/>
  <c r="C382"/>
  <c r="AV382"/>
  <c r="EL382"/>
  <c r="DL382"/>
  <c r="BG382"/>
  <c r="DM382"/>
  <c r="DH382"/>
  <c r="EF382"/>
  <c r="EG382"/>
  <c r="EK382"/>
  <c r="FC382"/>
  <c r="FL382"/>
  <c r="FM382"/>
  <c r="FN382"/>
  <c r="GB382"/>
  <c r="C383"/>
  <c r="AK383"/>
  <c r="AP383"/>
  <c r="AM383"/>
  <c r="AN383"/>
  <c r="AO383"/>
  <c r="AQ383"/>
  <c r="ET383"/>
  <c r="AR383"/>
  <c r="BG383"/>
  <c r="BH383"/>
  <c r="CZ383"/>
  <c r="AT383"/>
  <c r="EK383"/>
  <c r="DK383"/>
  <c r="DL383"/>
  <c r="DM383"/>
  <c r="DH383"/>
  <c r="EF383"/>
  <c r="EG383"/>
  <c r="ES383"/>
  <c r="FC383"/>
  <c r="FL383"/>
  <c r="FM383"/>
  <c r="FN383"/>
  <c r="GB383"/>
  <c r="AK384"/>
  <c r="AM384"/>
  <c r="AN384"/>
  <c r="AO384"/>
  <c r="AP384"/>
  <c r="BH384"/>
  <c r="CZ384"/>
  <c r="AT384"/>
  <c r="EK384"/>
  <c r="DL384"/>
  <c r="DM384"/>
  <c r="DH384"/>
  <c r="EF384"/>
  <c r="EG384"/>
  <c r="FC384"/>
  <c r="FL384"/>
  <c r="FM384"/>
  <c r="FN384"/>
  <c r="GB384"/>
  <c r="AK385"/>
  <c r="AN385"/>
  <c r="AP385"/>
  <c r="AT385"/>
  <c r="EK385"/>
  <c r="BG385"/>
  <c r="BH385"/>
  <c r="CZ385"/>
  <c r="DK385"/>
  <c r="C385"/>
  <c r="AV385"/>
  <c r="EL385"/>
  <c r="DL385"/>
  <c r="DM385"/>
  <c r="DH385"/>
  <c r="EF385"/>
  <c r="EG385"/>
  <c r="FC385"/>
  <c r="FD385" s="1"/>
  <c r="FL385"/>
  <c r="FM385"/>
  <c r="FN385"/>
  <c r="GB385"/>
  <c r="C386"/>
  <c r="AK386"/>
  <c r="AN386"/>
  <c r="AO386"/>
  <c r="AT386"/>
  <c r="BG386"/>
  <c r="BH386"/>
  <c r="CZ386"/>
  <c r="DK386"/>
  <c r="DL386"/>
  <c r="DM386"/>
  <c r="DH386"/>
  <c r="EF386"/>
  <c r="EG386"/>
  <c r="EK386"/>
  <c r="FC386"/>
  <c r="FD386" s="1"/>
  <c r="FL386"/>
  <c r="FM386"/>
  <c r="FN386"/>
  <c r="GB386"/>
  <c r="C387"/>
  <c r="AK387"/>
  <c r="AP387"/>
  <c r="AM387"/>
  <c r="AN387"/>
  <c r="AO387"/>
  <c r="AQ387"/>
  <c r="ET387"/>
  <c r="AR387"/>
  <c r="BG387"/>
  <c r="BH387"/>
  <c r="CZ387"/>
  <c r="AT387"/>
  <c r="EK387"/>
  <c r="DK387"/>
  <c r="DL387"/>
  <c r="DM387"/>
  <c r="DH387"/>
  <c r="EF387"/>
  <c r="EG387"/>
  <c r="ES387"/>
  <c r="FC387"/>
  <c r="FL387"/>
  <c r="FM387"/>
  <c r="FN387"/>
  <c r="GB387"/>
  <c r="AK388"/>
  <c r="AM388"/>
  <c r="AN388"/>
  <c r="AO388"/>
  <c r="AP388"/>
  <c r="BH388"/>
  <c r="CZ388"/>
  <c r="AT388"/>
  <c r="EK388"/>
  <c r="DL388"/>
  <c r="DM388"/>
  <c r="DH388"/>
  <c r="EF388"/>
  <c r="EG388"/>
  <c r="FC388"/>
  <c r="FL388"/>
  <c r="FM388"/>
  <c r="FN388"/>
  <c r="GB388"/>
  <c r="AK389"/>
  <c r="AP389"/>
  <c r="AL389"/>
  <c r="EN389"/>
  <c r="AN389"/>
  <c r="AT389"/>
  <c r="EK389"/>
  <c r="BG389"/>
  <c r="BH389"/>
  <c r="CZ389"/>
  <c r="DK389"/>
  <c r="C389"/>
  <c r="AV389"/>
  <c r="DL389"/>
  <c r="DM389"/>
  <c r="DH389"/>
  <c r="EF389"/>
  <c r="EG389"/>
  <c r="EL389"/>
  <c r="FC389"/>
  <c r="FL389"/>
  <c r="FM389"/>
  <c r="FN389"/>
  <c r="GB389"/>
  <c r="C390"/>
  <c r="AK390"/>
  <c r="AN390"/>
  <c r="AO390"/>
  <c r="AT390"/>
  <c r="BG390"/>
  <c r="BH390"/>
  <c r="CZ390"/>
  <c r="DK390"/>
  <c r="DL390"/>
  <c r="DM390"/>
  <c r="DH390"/>
  <c r="EF390"/>
  <c r="EG390"/>
  <c r="EK390"/>
  <c r="FC390"/>
  <c r="FL390"/>
  <c r="FM390"/>
  <c r="FN390"/>
  <c r="GB390"/>
  <c r="AK391"/>
  <c r="AP391"/>
  <c r="AM391"/>
  <c r="AN391"/>
  <c r="AO391"/>
  <c r="BG391"/>
  <c r="BH391"/>
  <c r="CZ391"/>
  <c r="AT391"/>
  <c r="EK391"/>
  <c r="DK391"/>
  <c r="C391"/>
  <c r="DL391"/>
  <c r="DM391"/>
  <c r="DH391"/>
  <c r="EF391"/>
  <c r="EG391"/>
  <c r="FC391"/>
  <c r="FL391"/>
  <c r="FM391"/>
  <c r="FN391"/>
  <c r="GB391"/>
  <c r="AK392"/>
  <c r="AM392"/>
  <c r="AN392"/>
  <c r="AO392"/>
  <c r="AP392"/>
  <c r="BH392"/>
  <c r="CZ392"/>
  <c r="AT392"/>
  <c r="EK392"/>
  <c r="DL392"/>
  <c r="DM392"/>
  <c r="DH392"/>
  <c r="EF392"/>
  <c r="EG392"/>
  <c r="FC392"/>
  <c r="FL392"/>
  <c r="FM392"/>
  <c r="FN392"/>
  <c r="GB392"/>
  <c r="AK393"/>
  <c r="AM393"/>
  <c r="AN393"/>
  <c r="AO393"/>
  <c r="AP393"/>
  <c r="AT393"/>
  <c r="EK393"/>
  <c r="BG393"/>
  <c r="BH393"/>
  <c r="CZ393"/>
  <c r="DL393"/>
  <c r="DK393"/>
  <c r="C393"/>
  <c r="DM393"/>
  <c r="DH393"/>
  <c r="EF393"/>
  <c r="EG393"/>
  <c r="FC393"/>
  <c r="FD393" s="1"/>
  <c r="FG393" s="1"/>
  <c r="FL393"/>
  <c r="FM393"/>
  <c r="FN393"/>
  <c r="GB393"/>
  <c r="AK394"/>
  <c r="AN394"/>
  <c r="AO394"/>
  <c r="AP394"/>
  <c r="AT394"/>
  <c r="BG394"/>
  <c r="BH394"/>
  <c r="CZ394"/>
  <c r="DL394"/>
  <c r="DK394"/>
  <c r="C394"/>
  <c r="DM394"/>
  <c r="DH394"/>
  <c r="EF394"/>
  <c r="EG394"/>
  <c r="EK394"/>
  <c r="FC394"/>
  <c r="FL394"/>
  <c r="FM394"/>
  <c r="FN394"/>
  <c r="GB394"/>
  <c r="AK395"/>
  <c r="AN395"/>
  <c r="AO395"/>
  <c r="BG395"/>
  <c r="BH395"/>
  <c r="CZ395"/>
  <c r="AT395"/>
  <c r="EK395"/>
  <c r="DK395"/>
  <c r="C395"/>
  <c r="DL395"/>
  <c r="DM395"/>
  <c r="DH395"/>
  <c r="EF395"/>
  <c r="EG395"/>
  <c r="FC395"/>
  <c r="FL395"/>
  <c r="FM395"/>
  <c r="FN395"/>
  <c r="GB395"/>
  <c r="AK396"/>
  <c r="AM396"/>
  <c r="AN396"/>
  <c r="AO396"/>
  <c r="AP396"/>
  <c r="BH396"/>
  <c r="CZ396"/>
  <c r="AT396"/>
  <c r="EK396"/>
  <c r="DL396"/>
  <c r="DM396"/>
  <c r="DH396"/>
  <c r="EF396"/>
  <c r="EG396"/>
  <c r="FC396"/>
  <c r="FD396" s="1"/>
  <c r="FL396"/>
  <c r="FM396"/>
  <c r="FN396"/>
  <c r="GB396"/>
  <c r="AK397"/>
  <c r="AP397"/>
  <c r="AN397"/>
  <c r="AQ397"/>
  <c r="BG397"/>
  <c r="BH397"/>
  <c r="CZ397"/>
  <c r="AT397"/>
  <c r="EK397"/>
  <c r="DH397"/>
  <c r="DL397"/>
  <c r="DK397"/>
  <c r="C397"/>
  <c r="AL397"/>
  <c r="EN397"/>
  <c r="DM397"/>
  <c r="EF397"/>
  <c r="EG397"/>
  <c r="EH397"/>
  <c r="ET397"/>
  <c r="EV397" s="1"/>
  <c r="FC397"/>
  <c r="FL397"/>
  <c r="FM397"/>
  <c r="FN397"/>
  <c r="GB397"/>
  <c r="C398"/>
  <c r="AL398"/>
  <c r="EN398"/>
  <c r="AK398"/>
  <c r="AN398"/>
  <c r="AP398"/>
  <c r="AT398"/>
  <c r="BH398"/>
  <c r="CZ398"/>
  <c r="DK398"/>
  <c r="DL398"/>
  <c r="BG398"/>
  <c r="DM398"/>
  <c r="DH398"/>
  <c r="EF398"/>
  <c r="EG398"/>
  <c r="EK398"/>
  <c r="FC398"/>
  <c r="FL398"/>
  <c r="FM398"/>
  <c r="FN398"/>
  <c r="GB398"/>
  <c r="AK399"/>
  <c r="AP399"/>
  <c r="AM399"/>
  <c r="AN399"/>
  <c r="AO399"/>
  <c r="BG399"/>
  <c r="BH399"/>
  <c r="CZ399"/>
  <c r="AT399"/>
  <c r="EK399"/>
  <c r="DK399"/>
  <c r="C399"/>
  <c r="DL399"/>
  <c r="DM399"/>
  <c r="DH399"/>
  <c r="EF399"/>
  <c r="EG399"/>
  <c r="FC399"/>
  <c r="FL399"/>
  <c r="FM399"/>
  <c r="FN399"/>
  <c r="GB399"/>
  <c r="AK400"/>
  <c r="AM400"/>
  <c r="AN400"/>
  <c r="AO400"/>
  <c r="AP400"/>
  <c r="BH400"/>
  <c r="CZ400"/>
  <c r="AT400"/>
  <c r="EK400"/>
  <c r="DH400"/>
  <c r="DK400"/>
  <c r="C400"/>
  <c r="AV400"/>
  <c r="EL400"/>
  <c r="DL400"/>
  <c r="BG400"/>
  <c r="DM400"/>
  <c r="EF400"/>
  <c r="EG400"/>
  <c r="FC400"/>
  <c r="FL400"/>
  <c r="FM400"/>
  <c r="FN400"/>
  <c r="GB400"/>
  <c r="AK401"/>
  <c r="AO401"/>
  <c r="AN401"/>
  <c r="AP401"/>
  <c r="AT401"/>
  <c r="EK401"/>
  <c r="BH401"/>
  <c r="CZ401"/>
  <c r="DL401"/>
  <c r="DK401"/>
  <c r="C401"/>
  <c r="DM401"/>
  <c r="DH401"/>
  <c r="EF401"/>
  <c r="EG401"/>
  <c r="FC401"/>
  <c r="FL401"/>
  <c r="FM401"/>
  <c r="FN401"/>
  <c r="GB401"/>
  <c r="C402"/>
  <c r="AK402"/>
  <c r="AP402"/>
  <c r="AM402"/>
  <c r="AN402"/>
  <c r="AO402"/>
  <c r="AT402"/>
  <c r="EK402"/>
  <c r="BG402"/>
  <c r="BH402"/>
  <c r="CZ402"/>
  <c r="DK402"/>
  <c r="DL402"/>
  <c r="DM402"/>
  <c r="DH402"/>
  <c r="EF402"/>
  <c r="EG402"/>
  <c r="FC402"/>
  <c r="FL402"/>
  <c r="FM402"/>
  <c r="FN402"/>
  <c r="GB402"/>
  <c r="AK403"/>
  <c r="AM403"/>
  <c r="AN403"/>
  <c r="AO403"/>
  <c r="AP403"/>
  <c r="BG403"/>
  <c r="BH403"/>
  <c r="CZ403"/>
  <c r="AT403"/>
  <c r="DK403"/>
  <c r="C403"/>
  <c r="DL403"/>
  <c r="DM403"/>
  <c r="DH403"/>
  <c r="EF403"/>
  <c r="EG403"/>
  <c r="EK403"/>
  <c r="FC403"/>
  <c r="FL403"/>
  <c r="FM403"/>
  <c r="FN403"/>
  <c r="GB403"/>
  <c r="C404"/>
  <c r="AL404"/>
  <c r="EN404"/>
  <c r="AK404"/>
  <c r="AM404"/>
  <c r="AN404"/>
  <c r="AO404"/>
  <c r="AT404"/>
  <c r="BG404"/>
  <c r="BH404"/>
  <c r="CZ404"/>
  <c r="DK404"/>
  <c r="DL404"/>
  <c r="DM404"/>
  <c r="DH404"/>
  <c r="EF404"/>
  <c r="EG404"/>
  <c r="EH404"/>
  <c r="EK404"/>
  <c r="FC404"/>
  <c r="FL404"/>
  <c r="FM404"/>
  <c r="FN404"/>
  <c r="GB404"/>
  <c r="C405"/>
  <c r="AL405"/>
  <c r="EN405"/>
  <c r="AK405"/>
  <c r="AP405"/>
  <c r="AM405"/>
  <c r="AN405"/>
  <c r="AO405"/>
  <c r="AQ405"/>
  <c r="ES405"/>
  <c r="BG405"/>
  <c r="BH405"/>
  <c r="CZ405"/>
  <c r="AT405"/>
  <c r="EK405"/>
  <c r="DK405"/>
  <c r="DL405"/>
  <c r="DM405"/>
  <c r="DH405"/>
  <c r="EF405"/>
  <c r="EG405"/>
  <c r="FC405"/>
  <c r="FL405"/>
  <c r="FM405"/>
  <c r="FN405"/>
  <c r="GB405"/>
  <c r="AK406"/>
  <c r="AM406"/>
  <c r="AN406"/>
  <c r="AO406"/>
  <c r="AP406"/>
  <c r="BH406"/>
  <c r="CZ406"/>
  <c r="AT406"/>
  <c r="EK406"/>
  <c r="DL406"/>
  <c r="BG406"/>
  <c r="DM406"/>
  <c r="DH406"/>
  <c r="EF406"/>
  <c r="EG406"/>
  <c r="FC406"/>
  <c r="FL406"/>
  <c r="FM406"/>
  <c r="FN406"/>
  <c r="GB406"/>
  <c r="AK407"/>
  <c r="AM407"/>
  <c r="AN407"/>
  <c r="AO407"/>
  <c r="AT407"/>
  <c r="BG407"/>
  <c r="BH407"/>
  <c r="CZ407"/>
  <c r="DK407"/>
  <c r="C407"/>
  <c r="DL407"/>
  <c r="DM407"/>
  <c r="DH407"/>
  <c r="EF407"/>
  <c r="EG407"/>
  <c r="EK407"/>
  <c r="FC407"/>
  <c r="FD407" s="1"/>
  <c r="FG407" s="1"/>
  <c r="FH407" s="1"/>
  <c r="FI407" s="1"/>
  <c r="FL407"/>
  <c r="FM407"/>
  <c r="FN407"/>
  <c r="GB407"/>
  <c r="C408"/>
  <c r="AL408"/>
  <c r="EN408"/>
  <c r="AK408"/>
  <c r="AM408"/>
  <c r="AN408"/>
  <c r="AO408"/>
  <c r="AT408"/>
  <c r="BG408"/>
  <c r="BH408"/>
  <c r="CZ408"/>
  <c r="DK408"/>
  <c r="DL408"/>
  <c r="DM408"/>
  <c r="DH408"/>
  <c r="EF408"/>
  <c r="EG408"/>
  <c r="EH408"/>
  <c r="EK408"/>
  <c r="FC408"/>
  <c r="FD408" s="1"/>
  <c r="FG408" s="1"/>
  <c r="FH408" s="1"/>
  <c r="FI408" s="1"/>
  <c r="FL408"/>
  <c r="FM408"/>
  <c r="FN408"/>
  <c r="GB408"/>
  <c r="C409"/>
  <c r="AL409"/>
  <c r="EN409"/>
  <c r="AK409"/>
  <c r="AP409"/>
  <c r="AM409"/>
  <c r="AN409"/>
  <c r="AO409"/>
  <c r="AQ409"/>
  <c r="AR409"/>
  <c r="BG409"/>
  <c r="BH409"/>
  <c r="CZ409"/>
  <c r="AT409"/>
  <c r="EK409"/>
  <c r="DK409"/>
  <c r="DL409"/>
  <c r="DM409"/>
  <c r="DH409"/>
  <c r="EF409"/>
  <c r="EG409"/>
  <c r="FC409"/>
  <c r="FL409"/>
  <c r="FM409"/>
  <c r="FN409"/>
  <c r="GB409"/>
  <c r="AK205"/>
  <c r="AL205"/>
  <c r="EN205"/>
  <c r="AN205"/>
  <c r="AT205"/>
  <c r="EK205"/>
  <c r="BG205"/>
  <c r="BH205"/>
  <c r="CZ205"/>
  <c r="DK205"/>
  <c r="C205"/>
  <c r="AV205"/>
  <c r="DL205"/>
  <c r="DM205"/>
  <c r="DH205"/>
  <c r="EF205"/>
  <c r="EG205"/>
  <c r="EL205"/>
  <c r="FC205"/>
  <c r="FL205"/>
  <c r="FM205"/>
  <c r="FN205"/>
  <c r="GB205"/>
  <c r="C206"/>
  <c r="AK206"/>
  <c r="AN206"/>
  <c r="AO206"/>
  <c r="AT206"/>
  <c r="BG206"/>
  <c r="BH206"/>
  <c r="CZ206"/>
  <c r="DK206"/>
  <c r="DL206"/>
  <c r="DM206"/>
  <c r="DH206"/>
  <c r="EF206"/>
  <c r="EG206"/>
  <c r="EK206"/>
  <c r="FC206"/>
  <c r="FL206"/>
  <c r="FM206"/>
  <c r="FN206"/>
  <c r="GB206"/>
  <c r="C207"/>
  <c r="AK207"/>
  <c r="AP207"/>
  <c r="AM207"/>
  <c r="AN207"/>
  <c r="AO207"/>
  <c r="AQ207"/>
  <c r="ET207"/>
  <c r="AR207"/>
  <c r="BG207"/>
  <c r="BH207"/>
  <c r="CZ207"/>
  <c r="AT207"/>
  <c r="EK207"/>
  <c r="DK207"/>
  <c r="DL207"/>
  <c r="DM207"/>
  <c r="DH207"/>
  <c r="EF207"/>
  <c r="EG207"/>
  <c r="ES207"/>
  <c r="FC207"/>
  <c r="FL207"/>
  <c r="FM207"/>
  <c r="FN207"/>
  <c r="GB207"/>
  <c r="AK208"/>
  <c r="AM208"/>
  <c r="AN208"/>
  <c r="AO208"/>
  <c r="AP208"/>
  <c r="BH208"/>
  <c r="CZ208"/>
  <c r="AT208"/>
  <c r="EK208"/>
  <c r="DL208"/>
  <c r="DM208"/>
  <c r="DH208"/>
  <c r="EF208"/>
  <c r="EG208"/>
  <c r="FC208"/>
  <c r="FL208"/>
  <c r="FM208"/>
  <c r="FN208"/>
  <c r="GB208"/>
  <c r="AK209"/>
  <c r="AN209"/>
  <c r="AP209"/>
  <c r="AT209"/>
  <c r="EK209"/>
  <c r="BG209"/>
  <c r="BH209"/>
  <c r="CZ209"/>
  <c r="DK209"/>
  <c r="C209"/>
  <c r="DL209"/>
  <c r="DM209"/>
  <c r="DH209"/>
  <c r="EF209"/>
  <c r="EG209"/>
  <c r="FC209"/>
  <c r="FL209"/>
  <c r="FM209"/>
  <c r="FN209"/>
  <c r="GB209"/>
  <c r="C210"/>
  <c r="AK210"/>
  <c r="AN210"/>
  <c r="AO210"/>
  <c r="AT210"/>
  <c r="BG210"/>
  <c r="BH210"/>
  <c r="CZ210"/>
  <c r="DK210"/>
  <c r="DL210"/>
  <c r="DM210"/>
  <c r="DH210"/>
  <c r="EF210"/>
  <c r="EG210"/>
  <c r="EK210"/>
  <c r="FC210"/>
  <c r="FL210"/>
  <c r="FM210"/>
  <c r="FN210"/>
  <c r="GB210"/>
  <c r="C211"/>
  <c r="AK211"/>
  <c r="AP211"/>
  <c r="AM211"/>
  <c r="AN211"/>
  <c r="AO211"/>
  <c r="AQ211"/>
  <c r="ET211"/>
  <c r="AR211"/>
  <c r="BG211"/>
  <c r="BH211"/>
  <c r="CZ211"/>
  <c r="AT211"/>
  <c r="EK211"/>
  <c r="DK211"/>
  <c r="DL211"/>
  <c r="DM211"/>
  <c r="DH211"/>
  <c r="EF211"/>
  <c r="EG211"/>
  <c r="ES211"/>
  <c r="FC211"/>
  <c r="FD211" s="1"/>
  <c r="FG211" s="1"/>
  <c r="FH211" s="1"/>
  <c r="FL211"/>
  <c r="FM211"/>
  <c r="FN211"/>
  <c r="GB211"/>
  <c r="AK212"/>
  <c r="AM212"/>
  <c r="AN212"/>
  <c r="AO212"/>
  <c r="AP212"/>
  <c r="BH212"/>
  <c r="CZ212"/>
  <c r="AT212"/>
  <c r="EK212"/>
  <c r="DL212"/>
  <c r="DM212"/>
  <c r="DH212"/>
  <c r="EF212"/>
  <c r="EG212"/>
  <c r="FC212"/>
  <c r="FL212"/>
  <c r="FM212"/>
  <c r="FN212"/>
  <c r="GB212"/>
  <c r="AK213"/>
  <c r="AN213"/>
  <c r="AP213"/>
  <c r="AT213"/>
  <c r="EK213"/>
  <c r="BG213"/>
  <c r="BH213"/>
  <c r="CZ213"/>
  <c r="DK213"/>
  <c r="C213"/>
  <c r="DL213"/>
  <c r="DM213"/>
  <c r="DH213"/>
  <c r="EF213"/>
  <c r="EG213"/>
  <c r="FC213"/>
  <c r="FL213"/>
  <c r="FM213"/>
  <c r="FN213"/>
  <c r="GB213"/>
  <c r="C214"/>
  <c r="AK214"/>
  <c r="AN214"/>
  <c r="AO214"/>
  <c r="AT214"/>
  <c r="BG214"/>
  <c r="BH214"/>
  <c r="CZ214"/>
  <c r="DK214"/>
  <c r="DL214"/>
  <c r="DM214"/>
  <c r="DH214"/>
  <c r="EF214"/>
  <c r="EG214"/>
  <c r="EK214"/>
  <c r="FC214"/>
  <c r="FL214"/>
  <c r="FM214"/>
  <c r="FN214"/>
  <c r="GB214"/>
  <c r="C215"/>
  <c r="AK215"/>
  <c r="AP215"/>
  <c r="AM215"/>
  <c r="AN215"/>
  <c r="AO215"/>
  <c r="AQ215"/>
  <c r="ET215"/>
  <c r="AR215"/>
  <c r="BG215"/>
  <c r="BH215"/>
  <c r="CZ215"/>
  <c r="AT215"/>
  <c r="EK215"/>
  <c r="DK215"/>
  <c r="DL215"/>
  <c r="DM215"/>
  <c r="DH215"/>
  <c r="EF215"/>
  <c r="EG215"/>
  <c r="ES215"/>
  <c r="EV215" s="1"/>
  <c r="FC215"/>
  <c r="FL215"/>
  <c r="FM215"/>
  <c r="FN215"/>
  <c r="GB215"/>
  <c r="AK216"/>
  <c r="AM216"/>
  <c r="AN216"/>
  <c r="AO216"/>
  <c r="AP216"/>
  <c r="BH216"/>
  <c r="CZ216"/>
  <c r="AT216"/>
  <c r="EK216"/>
  <c r="DL216"/>
  <c r="DM216"/>
  <c r="DH216"/>
  <c r="EF216"/>
  <c r="EG216"/>
  <c r="FC216"/>
  <c r="FL216"/>
  <c r="FM216"/>
  <c r="FN216"/>
  <c r="GB216"/>
  <c r="AK217"/>
  <c r="AP217"/>
  <c r="AL217"/>
  <c r="EN217"/>
  <c r="AN217"/>
  <c r="AT217"/>
  <c r="EK217"/>
  <c r="BG217"/>
  <c r="BH217"/>
  <c r="CZ217"/>
  <c r="DK217"/>
  <c r="C217"/>
  <c r="AV217"/>
  <c r="DL217"/>
  <c r="DM217"/>
  <c r="DH217"/>
  <c r="EF217"/>
  <c r="EG217"/>
  <c r="EL217"/>
  <c r="FC217"/>
  <c r="FD217" s="1"/>
  <c r="FG217" s="1"/>
  <c r="FH217" s="1"/>
  <c r="FL217"/>
  <c r="FM217"/>
  <c r="FN217"/>
  <c r="GB217"/>
  <c r="C218"/>
  <c r="AK218"/>
  <c r="AN218"/>
  <c r="AO218"/>
  <c r="AT218"/>
  <c r="BG218"/>
  <c r="BH218"/>
  <c r="CZ218"/>
  <c r="DK218"/>
  <c r="DL218"/>
  <c r="DM218"/>
  <c r="DH218"/>
  <c r="EF218"/>
  <c r="EG218"/>
  <c r="EK218"/>
  <c r="FC218"/>
  <c r="FD218" s="1"/>
  <c r="FL218"/>
  <c r="FM218"/>
  <c r="FN218"/>
  <c r="GB218"/>
  <c r="C219"/>
  <c r="AK219"/>
  <c r="AP219"/>
  <c r="AM219"/>
  <c r="AN219"/>
  <c r="AO219"/>
  <c r="AQ219"/>
  <c r="ET219"/>
  <c r="EV219" s="1"/>
  <c r="AR219"/>
  <c r="BG219"/>
  <c r="BH219"/>
  <c r="CZ219"/>
  <c r="AT219"/>
  <c r="EK219"/>
  <c r="DH219"/>
  <c r="DK219"/>
  <c r="DL219"/>
  <c r="DM219"/>
  <c r="EF219"/>
  <c r="EG219"/>
  <c r="ES219"/>
  <c r="FC219"/>
  <c r="FL219"/>
  <c r="FM219"/>
  <c r="FN219"/>
  <c r="GB219"/>
  <c r="AK220"/>
  <c r="AM220"/>
  <c r="AN220"/>
  <c r="AO220"/>
  <c r="AP220"/>
  <c r="BH220"/>
  <c r="CZ220"/>
  <c r="AT220"/>
  <c r="EK220"/>
  <c r="DL220"/>
  <c r="DM220"/>
  <c r="DH220"/>
  <c r="EF220"/>
  <c r="EG220"/>
  <c r="FC220"/>
  <c r="FL220"/>
  <c r="FM220"/>
  <c r="FN220"/>
  <c r="GB220"/>
  <c r="AK221"/>
  <c r="AL221"/>
  <c r="EN221"/>
  <c r="AN221"/>
  <c r="AT221"/>
  <c r="BG221"/>
  <c r="BH221"/>
  <c r="CZ221"/>
  <c r="DK221"/>
  <c r="C221"/>
  <c r="AV221"/>
  <c r="DL221"/>
  <c r="DM221"/>
  <c r="DH221"/>
  <c r="EF221"/>
  <c r="EG221"/>
  <c r="EK221"/>
  <c r="EL221"/>
  <c r="FC221"/>
  <c r="FD221" s="1"/>
  <c r="FL221"/>
  <c r="FM221"/>
  <c r="FN221"/>
  <c r="GB221"/>
  <c r="AK222"/>
  <c r="AN222"/>
  <c r="AT222"/>
  <c r="BH222"/>
  <c r="CZ222"/>
  <c r="DL222"/>
  <c r="DM222"/>
  <c r="DH222"/>
  <c r="EF222"/>
  <c r="EG222"/>
  <c r="EK222"/>
  <c r="FC222"/>
  <c r="FD222" s="1"/>
  <c r="FL222"/>
  <c r="FM222"/>
  <c r="FN222"/>
  <c r="GB222"/>
  <c r="AK223"/>
  <c r="AM223"/>
  <c r="AN223"/>
  <c r="AQ223"/>
  <c r="AT223"/>
  <c r="EK223"/>
  <c r="BG223"/>
  <c r="BH223"/>
  <c r="CZ223"/>
  <c r="DK223"/>
  <c r="C223"/>
  <c r="DL223"/>
  <c r="DM223"/>
  <c r="DH223"/>
  <c r="EF223"/>
  <c r="EG223"/>
  <c r="FC223"/>
  <c r="FL223"/>
  <c r="FM223"/>
  <c r="FN223"/>
  <c r="GB223"/>
  <c r="AK224"/>
  <c r="AM224"/>
  <c r="AN224"/>
  <c r="AO224"/>
  <c r="AP224"/>
  <c r="BH224"/>
  <c r="CZ224"/>
  <c r="AT224"/>
  <c r="DL224"/>
  <c r="DM224"/>
  <c r="DH224"/>
  <c r="EF224"/>
  <c r="EG224"/>
  <c r="EK224"/>
  <c r="FC224"/>
  <c r="FL224"/>
  <c r="FM224"/>
  <c r="FN224"/>
  <c r="GB224"/>
  <c r="C225"/>
  <c r="AK225"/>
  <c r="AP225"/>
  <c r="AM225"/>
  <c r="AN225"/>
  <c r="AO225"/>
  <c r="BG225"/>
  <c r="BH225"/>
  <c r="CZ225"/>
  <c r="AT225"/>
  <c r="EK225"/>
  <c r="DK225"/>
  <c r="DL225"/>
  <c r="DM225"/>
  <c r="DH225"/>
  <c r="EF225"/>
  <c r="EG225"/>
  <c r="FC225"/>
  <c r="FL225"/>
  <c r="FM225"/>
  <c r="FN225"/>
  <c r="GB225"/>
  <c r="AK226"/>
  <c r="AM226"/>
  <c r="AN226"/>
  <c r="AO226"/>
  <c r="AP226"/>
  <c r="BH226"/>
  <c r="CZ226"/>
  <c r="AT226"/>
  <c r="EK226"/>
  <c r="DL226"/>
  <c r="DM226"/>
  <c r="DH226"/>
  <c r="EF226"/>
  <c r="EG226"/>
  <c r="FC226"/>
  <c r="FL226"/>
  <c r="FM226"/>
  <c r="FN226"/>
  <c r="GB226"/>
  <c r="AK227"/>
  <c r="AM227"/>
  <c r="AN227"/>
  <c r="AO227"/>
  <c r="AP227"/>
  <c r="AT227"/>
  <c r="EK227"/>
  <c r="BG227"/>
  <c r="BH227"/>
  <c r="CZ227"/>
  <c r="DL227"/>
  <c r="DK227"/>
  <c r="C227"/>
  <c r="DM227"/>
  <c r="DH227"/>
  <c r="EF227"/>
  <c r="EG227"/>
  <c r="FC227"/>
  <c r="FL227"/>
  <c r="FM227"/>
  <c r="FN227"/>
  <c r="GB227"/>
  <c r="AK228"/>
  <c r="AN228"/>
  <c r="AO228"/>
  <c r="AP228"/>
  <c r="AT228"/>
  <c r="BH228"/>
  <c r="CZ228"/>
  <c r="DL228"/>
  <c r="BG228"/>
  <c r="DM228"/>
  <c r="DH228"/>
  <c r="EF228"/>
  <c r="EG228"/>
  <c r="EK228"/>
  <c r="FC228"/>
  <c r="FL228"/>
  <c r="FM228"/>
  <c r="FN228"/>
  <c r="GB228"/>
  <c r="C229"/>
  <c r="AK229"/>
  <c r="AN229"/>
  <c r="AO229"/>
  <c r="AQ229"/>
  <c r="BG229"/>
  <c r="BH229"/>
  <c r="CZ229"/>
  <c r="AT229"/>
  <c r="DK229"/>
  <c r="DL229"/>
  <c r="DM229"/>
  <c r="DH229"/>
  <c r="EF229"/>
  <c r="EG229"/>
  <c r="EK229"/>
  <c r="FC229"/>
  <c r="FL229"/>
  <c r="FM229"/>
  <c r="FN229"/>
  <c r="GB229"/>
  <c r="AK230"/>
  <c r="AM230"/>
  <c r="AN230"/>
  <c r="AO230"/>
  <c r="AP230"/>
  <c r="BH230"/>
  <c r="CZ230"/>
  <c r="AT230"/>
  <c r="EK230"/>
  <c r="DH230"/>
  <c r="DL230"/>
  <c r="DM230"/>
  <c r="EF230"/>
  <c r="EG230"/>
  <c r="FC230"/>
  <c r="FL230"/>
  <c r="FM230"/>
  <c r="FN230"/>
  <c r="GB230"/>
  <c r="AK231"/>
  <c r="AN231"/>
  <c r="AT231"/>
  <c r="BH231"/>
  <c r="CZ231"/>
  <c r="DL231"/>
  <c r="BG231"/>
  <c r="DM231"/>
  <c r="DH231"/>
  <c r="EF231"/>
  <c r="EG231"/>
  <c r="EK231"/>
  <c r="FC231"/>
  <c r="FL231"/>
  <c r="FM231"/>
  <c r="FN231"/>
  <c r="GB231"/>
  <c r="AK232"/>
  <c r="AN232"/>
  <c r="AT232"/>
  <c r="BH232"/>
  <c r="CZ232"/>
  <c r="DK232"/>
  <c r="C232"/>
  <c r="DL232"/>
  <c r="BG232"/>
  <c r="DM232"/>
  <c r="DH232"/>
  <c r="EF232"/>
  <c r="EG232"/>
  <c r="EK232"/>
  <c r="FC232"/>
  <c r="FL232"/>
  <c r="FM232"/>
  <c r="FN232"/>
  <c r="GB232"/>
  <c r="AK233"/>
  <c r="AN233"/>
  <c r="BG233"/>
  <c r="BH233"/>
  <c r="CZ233"/>
  <c r="AT233"/>
  <c r="EK233"/>
  <c r="DK233"/>
  <c r="C233"/>
  <c r="DL233"/>
  <c r="DM233"/>
  <c r="DH233"/>
  <c r="EF233"/>
  <c r="EG233"/>
  <c r="FC233"/>
  <c r="FL233"/>
  <c r="FM233"/>
  <c r="FN233"/>
  <c r="GB233"/>
  <c r="AK234"/>
  <c r="AM234"/>
  <c r="AN234"/>
  <c r="AO234"/>
  <c r="AP234"/>
  <c r="BH234"/>
  <c r="CZ234"/>
  <c r="AT234"/>
  <c r="EK234"/>
  <c r="DL234"/>
  <c r="DM234"/>
  <c r="DH234"/>
  <c r="EF234"/>
  <c r="EG234"/>
  <c r="FC234"/>
  <c r="FD234" s="1"/>
  <c r="FL234"/>
  <c r="FM234"/>
  <c r="FN234"/>
  <c r="GB234"/>
  <c r="AK235"/>
  <c r="AM235"/>
  <c r="AN235"/>
  <c r="AO235"/>
  <c r="AP235"/>
  <c r="BH235"/>
  <c r="CZ235"/>
  <c r="AT235"/>
  <c r="EK235"/>
  <c r="DL235"/>
  <c r="DM235"/>
  <c r="DH235"/>
  <c r="EF235"/>
  <c r="EG235"/>
  <c r="FC235"/>
  <c r="FL235"/>
  <c r="FM235"/>
  <c r="FN235"/>
  <c r="GB235"/>
  <c r="AK236"/>
  <c r="AL236"/>
  <c r="EN236"/>
  <c r="AN236"/>
  <c r="AT236"/>
  <c r="EK236"/>
  <c r="BG236"/>
  <c r="BH236"/>
  <c r="CZ236"/>
  <c r="DK236"/>
  <c r="C236"/>
  <c r="AV236"/>
  <c r="DL236"/>
  <c r="DM236"/>
  <c r="DH236"/>
  <c r="EF236"/>
  <c r="EG236"/>
  <c r="EL236"/>
  <c r="FC236"/>
  <c r="FL236"/>
  <c r="FM236"/>
  <c r="FN236"/>
  <c r="GB236"/>
  <c r="C237"/>
  <c r="AK237"/>
  <c r="AN237"/>
  <c r="AO237"/>
  <c r="AT237"/>
  <c r="BG237"/>
  <c r="BH237"/>
  <c r="CZ237"/>
  <c r="DK237"/>
  <c r="DL237"/>
  <c r="DM237"/>
  <c r="DH237"/>
  <c r="EF237"/>
  <c r="EG237"/>
  <c r="EK237"/>
  <c r="FC237"/>
  <c r="FL237"/>
  <c r="FM237"/>
  <c r="FN237"/>
  <c r="GB237"/>
  <c r="AK238"/>
  <c r="AM238"/>
  <c r="AN238"/>
  <c r="AO238"/>
  <c r="AP238"/>
  <c r="BH238"/>
  <c r="CZ238"/>
  <c r="AT238"/>
  <c r="EK238"/>
  <c r="DH238"/>
  <c r="DL238"/>
  <c r="DM238"/>
  <c r="EF238"/>
  <c r="EG238"/>
  <c r="FC238"/>
  <c r="FL238"/>
  <c r="FM238"/>
  <c r="FN238"/>
  <c r="GB238"/>
  <c r="AK239"/>
  <c r="AM239"/>
  <c r="AN239"/>
  <c r="AO239"/>
  <c r="AP239"/>
  <c r="BH239"/>
  <c r="CZ239"/>
  <c r="AT239"/>
  <c r="EK239"/>
  <c r="DH239"/>
  <c r="DL239"/>
  <c r="DM239"/>
  <c r="EF239"/>
  <c r="EG239"/>
  <c r="FC239"/>
  <c r="FD239" s="1"/>
  <c r="FG239" s="1"/>
  <c r="FL239"/>
  <c r="FM239"/>
  <c r="FN239"/>
  <c r="GB239"/>
  <c r="AK240"/>
  <c r="AO240"/>
  <c r="AN240"/>
  <c r="AP240"/>
  <c r="AT240"/>
  <c r="EK240"/>
  <c r="BH240"/>
  <c r="CZ240"/>
  <c r="DK240"/>
  <c r="C240"/>
  <c r="DL240"/>
  <c r="DM240"/>
  <c r="DH240"/>
  <c r="EF240"/>
  <c r="EG240"/>
  <c r="FC240"/>
  <c r="FD240" s="1"/>
  <c r="FG240" s="1"/>
  <c r="FH240" s="1"/>
  <c r="FI240" s="1"/>
  <c r="FL240"/>
  <c r="FM240"/>
  <c r="FN240"/>
  <c r="GB240"/>
  <c r="C241"/>
  <c r="AK241"/>
  <c r="AN241"/>
  <c r="AT241"/>
  <c r="EK241"/>
  <c r="BG241"/>
  <c r="BH241"/>
  <c r="CZ241"/>
  <c r="DK241"/>
  <c r="DL241"/>
  <c r="DM241"/>
  <c r="DH241"/>
  <c r="EF241"/>
  <c r="EG241"/>
  <c r="FC241"/>
  <c r="FL241"/>
  <c r="FM241"/>
  <c r="FN241"/>
  <c r="GB241"/>
  <c r="AK242"/>
  <c r="AM242"/>
  <c r="AN242"/>
  <c r="AO242"/>
  <c r="AP242"/>
  <c r="BH242"/>
  <c r="CZ242"/>
  <c r="AT242"/>
  <c r="EK242"/>
  <c r="DH242"/>
  <c r="DL242"/>
  <c r="DM242"/>
  <c r="EF242"/>
  <c r="EG242"/>
  <c r="FC242"/>
  <c r="FL242"/>
  <c r="FM242"/>
  <c r="FN242"/>
  <c r="GB242"/>
  <c r="AK243"/>
  <c r="AN243"/>
  <c r="BH243"/>
  <c r="CZ243"/>
  <c r="AT243"/>
  <c r="DL243"/>
  <c r="BG243"/>
  <c r="DM243"/>
  <c r="DH243"/>
  <c r="EF243"/>
  <c r="EG243"/>
  <c r="EK243"/>
  <c r="FC243"/>
  <c r="FL243"/>
  <c r="FM243"/>
  <c r="FN243"/>
  <c r="GB243"/>
  <c r="AK244"/>
  <c r="AN244"/>
  <c r="AO244"/>
  <c r="AP244"/>
  <c r="AT244"/>
  <c r="AV244"/>
  <c r="EL244"/>
  <c r="BH244"/>
  <c r="CZ244"/>
  <c r="DK244"/>
  <c r="C244"/>
  <c r="AL244"/>
  <c r="EN244"/>
  <c r="DL244"/>
  <c r="BG244"/>
  <c r="DM244"/>
  <c r="DH244"/>
  <c r="EF244"/>
  <c r="EG244"/>
  <c r="EH244"/>
  <c r="EK244"/>
  <c r="FC244"/>
  <c r="FL244"/>
  <c r="FM244"/>
  <c r="FN244"/>
  <c r="GB244"/>
  <c r="AK245"/>
  <c r="AN245"/>
  <c r="BG245"/>
  <c r="BH245"/>
  <c r="CZ245"/>
  <c r="AT245"/>
  <c r="EK245"/>
  <c r="DK245"/>
  <c r="C245"/>
  <c r="DL245"/>
  <c r="DM245"/>
  <c r="DH245"/>
  <c r="EF245"/>
  <c r="EG245"/>
  <c r="FC245"/>
  <c r="FD245" s="1"/>
  <c r="FL245"/>
  <c r="FM245"/>
  <c r="FN245"/>
  <c r="GB245"/>
  <c r="AK246"/>
  <c r="AM246"/>
  <c r="AN246"/>
  <c r="AO246"/>
  <c r="AP246"/>
  <c r="BH246"/>
  <c r="CZ246"/>
  <c r="AT246"/>
  <c r="EK246"/>
  <c r="DH246"/>
  <c r="DL246"/>
  <c r="DM246"/>
  <c r="EF246"/>
  <c r="EG246"/>
  <c r="FC246"/>
  <c r="FL246"/>
  <c r="FM246"/>
  <c r="FN246"/>
  <c r="GB246"/>
  <c r="AK247"/>
  <c r="AL247"/>
  <c r="EN247"/>
  <c r="AN247"/>
  <c r="AO247"/>
  <c r="AP247"/>
  <c r="AT247"/>
  <c r="EK247"/>
  <c r="AV247"/>
  <c r="EL247"/>
  <c r="BH247"/>
  <c r="CZ247"/>
  <c r="DK247"/>
  <c r="C247"/>
  <c r="DL247"/>
  <c r="DM247"/>
  <c r="DH247"/>
  <c r="EF247"/>
  <c r="EG247"/>
  <c r="EH247"/>
  <c r="FC247"/>
  <c r="FD247" s="1"/>
  <c r="FL247"/>
  <c r="FM247"/>
  <c r="FN247"/>
  <c r="GB247"/>
  <c r="AK248"/>
  <c r="AN248"/>
  <c r="AT248"/>
  <c r="EK248"/>
  <c r="BG248"/>
  <c r="BH248"/>
  <c r="CZ248"/>
  <c r="DK248"/>
  <c r="C248"/>
  <c r="DL248"/>
  <c r="DM248"/>
  <c r="DH248"/>
  <c r="EF248"/>
  <c r="EG248"/>
  <c r="FC248"/>
  <c r="FL248"/>
  <c r="FM248"/>
  <c r="FN248"/>
  <c r="GB248"/>
  <c r="AK249"/>
  <c r="AM249"/>
  <c r="AN249"/>
  <c r="AO249"/>
  <c r="AP249"/>
  <c r="BH249"/>
  <c r="CZ249"/>
  <c r="AT249"/>
  <c r="EK249"/>
  <c r="DL249"/>
  <c r="DM249"/>
  <c r="DH249"/>
  <c r="EF249"/>
  <c r="EG249"/>
  <c r="FC249"/>
  <c r="FL249"/>
  <c r="FM249"/>
  <c r="FN249"/>
  <c r="GB249"/>
  <c r="AK250"/>
  <c r="AM250"/>
  <c r="AN250"/>
  <c r="AO250"/>
  <c r="AP250"/>
  <c r="BH250"/>
  <c r="CZ250"/>
  <c r="AT250"/>
  <c r="EK250"/>
  <c r="DH250"/>
  <c r="DL250"/>
  <c r="DM250"/>
  <c r="EF250"/>
  <c r="EG250"/>
  <c r="FC250"/>
  <c r="FL250"/>
  <c r="FM250"/>
  <c r="FN250"/>
  <c r="GB250"/>
  <c r="AK251"/>
  <c r="AN251"/>
  <c r="AO251"/>
  <c r="AP251"/>
  <c r="AT251"/>
  <c r="BG251"/>
  <c r="BH251"/>
  <c r="CZ251"/>
  <c r="DL251"/>
  <c r="DM251"/>
  <c r="DH251"/>
  <c r="EF251"/>
  <c r="EG251"/>
  <c r="EK251"/>
  <c r="FC251"/>
  <c r="FD251" s="1"/>
  <c r="FL251"/>
  <c r="FM251"/>
  <c r="FN251"/>
  <c r="GB251"/>
  <c r="AK252"/>
  <c r="AN252"/>
  <c r="AT252"/>
  <c r="EK252"/>
  <c r="BG252"/>
  <c r="BH252"/>
  <c r="CZ252"/>
  <c r="DK252"/>
  <c r="C252"/>
  <c r="DL252"/>
  <c r="DM252"/>
  <c r="DH252"/>
  <c r="EF252"/>
  <c r="EG252"/>
  <c r="FC252"/>
  <c r="FL252"/>
  <c r="FM252"/>
  <c r="FN252"/>
  <c r="GB252"/>
  <c r="AK253"/>
  <c r="AM253"/>
  <c r="AN253"/>
  <c r="AO253"/>
  <c r="AP253"/>
  <c r="BH253"/>
  <c r="CZ253"/>
  <c r="AT253"/>
  <c r="EK253"/>
  <c r="DL253"/>
  <c r="DM253"/>
  <c r="DH253"/>
  <c r="EF253"/>
  <c r="EG253"/>
  <c r="FC253"/>
  <c r="FL253"/>
  <c r="FM253"/>
  <c r="FN253"/>
  <c r="GB253"/>
  <c r="AK254"/>
  <c r="AM254"/>
  <c r="AN254"/>
  <c r="AO254"/>
  <c r="AP254"/>
  <c r="BH254"/>
  <c r="CZ254"/>
  <c r="AT254"/>
  <c r="EK254"/>
  <c r="DL254"/>
  <c r="DM254"/>
  <c r="DH254"/>
  <c r="EF254"/>
  <c r="EG254"/>
  <c r="FC254"/>
  <c r="FL254"/>
  <c r="FM254"/>
  <c r="FN254"/>
  <c r="GB254"/>
  <c r="AK255"/>
  <c r="AN255"/>
  <c r="AT255"/>
  <c r="BG255"/>
  <c r="BH255"/>
  <c r="CZ255"/>
  <c r="DK255"/>
  <c r="C255"/>
  <c r="AL255"/>
  <c r="EN255"/>
  <c r="DL255"/>
  <c r="DM255"/>
  <c r="DH255"/>
  <c r="EF255"/>
  <c r="EG255"/>
  <c r="EH255"/>
  <c r="EK255"/>
  <c r="FC255"/>
  <c r="FL255"/>
  <c r="FM255"/>
  <c r="FN255"/>
  <c r="GB255"/>
  <c r="C256"/>
  <c r="AK256"/>
  <c r="AN256"/>
  <c r="AO256"/>
  <c r="AT256"/>
  <c r="BG256"/>
  <c r="BH256"/>
  <c r="CZ256"/>
  <c r="DK256"/>
  <c r="DL256"/>
  <c r="DM256"/>
  <c r="DH256"/>
  <c r="EF256"/>
  <c r="EG256"/>
  <c r="EK256"/>
  <c r="FC256"/>
  <c r="FL256"/>
  <c r="FM256"/>
  <c r="FN256"/>
  <c r="GB256"/>
  <c r="AK257"/>
  <c r="AM257"/>
  <c r="AN257"/>
  <c r="AO257"/>
  <c r="AP257"/>
  <c r="BH257"/>
  <c r="CZ257"/>
  <c r="AT257"/>
  <c r="EK257"/>
  <c r="DL257"/>
  <c r="DM257"/>
  <c r="DH257"/>
  <c r="EF257"/>
  <c r="EG257"/>
  <c r="FC257"/>
  <c r="FL257"/>
  <c r="FM257"/>
  <c r="FN257"/>
  <c r="GB257"/>
  <c r="AK258"/>
  <c r="AM258"/>
  <c r="AN258"/>
  <c r="AO258"/>
  <c r="AP258"/>
  <c r="BH258"/>
  <c r="CZ258"/>
  <c r="AT258"/>
  <c r="DL258"/>
  <c r="DM258"/>
  <c r="DH258"/>
  <c r="EF258"/>
  <c r="EG258"/>
  <c r="EK258"/>
  <c r="FC258"/>
  <c r="FL258"/>
  <c r="FM258"/>
  <c r="FN258"/>
  <c r="GB258"/>
  <c r="C259"/>
  <c r="AL259"/>
  <c r="EN259"/>
  <c r="AK259"/>
  <c r="AN259"/>
  <c r="AO259"/>
  <c r="AP259"/>
  <c r="AT259"/>
  <c r="AV259"/>
  <c r="EL259"/>
  <c r="BH259"/>
  <c r="CZ259"/>
  <c r="DK259"/>
  <c r="DL259"/>
  <c r="BG259"/>
  <c r="DM259"/>
  <c r="DH259"/>
  <c r="EF259"/>
  <c r="EG259"/>
  <c r="EK259"/>
  <c r="FC259"/>
  <c r="FL259"/>
  <c r="FM259"/>
  <c r="FN259"/>
  <c r="GB259"/>
  <c r="AK260"/>
  <c r="AN260"/>
  <c r="BG260"/>
  <c r="BH260"/>
  <c r="CZ260"/>
  <c r="AT260"/>
  <c r="DK260"/>
  <c r="C260"/>
  <c r="DL260"/>
  <c r="DM260"/>
  <c r="DH260"/>
  <c r="EF260"/>
  <c r="EG260"/>
  <c r="EK260"/>
  <c r="FC260"/>
  <c r="FL260"/>
  <c r="FM260"/>
  <c r="FN260"/>
  <c r="GB260"/>
  <c r="AK261"/>
  <c r="AM261"/>
  <c r="AN261"/>
  <c r="AO261"/>
  <c r="AP261"/>
  <c r="BH261"/>
  <c r="CZ261"/>
  <c r="AT261"/>
  <c r="EK261"/>
  <c r="DH261"/>
  <c r="DL261"/>
  <c r="DM261"/>
  <c r="EF261"/>
  <c r="EG261"/>
  <c r="FC261"/>
  <c r="FL261"/>
  <c r="FM261"/>
  <c r="FN261"/>
  <c r="GB261"/>
  <c r="AK262"/>
  <c r="AN262"/>
  <c r="AO262"/>
  <c r="AT262"/>
  <c r="EK262"/>
  <c r="AV262"/>
  <c r="EL262"/>
  <c r="BH262"/>
  <c r="CZ262"/>
  <c r="DH262"/>
  <c r="DK262"/>
  <c r="C262"/>
  <c r="AL262"/>
  <c r="EN262"/>
  <c r="DL262"/>
  <c r="BG262"/>
  <c r="DM262"/>
  <c r="EF262"/>
  <c r="EG262"/>
  <c r="EH262"/>
  <c r="FC262"/>
  <c r="FL262"/>
  <c r="FM262"/>
  <c r="FN262"/>
  <c r="GB262"/>
  <c r="C263"/>
  <c r="AK263"/>
  <c r="AN263"/>
  <c r="AO263"/>
  <c r="AP263"/>
  <c r="AT263"/>
  <c r="BH263"/>
  <c r="CZ263"/>
  <c r="DK263"/>
  <c r="DL263"/>
  <c r="BG263"/>
  <c r="DM263"/>
  <c r="DH263"/>
  <c r="EF263"/>
  <c r="EG263"/>
  <c r="EK263"/>
  <c r="FC263"/>
  <c r="FL263"/>
  <c r="FM263"/>
  <c r="FN263"/>
  <c r="GB263"/>
  <c r="AK264"/>
  <c r="AM264"/>
  <c r="AN264"/>
  <c r="AQ264"/>
  <c r="AT264"/>
  <c r="EK264"/>
  <c r="BG264"/>
  <c r="BH264"/>
  <c r="CZ264"/>
  <c r="DK264"/>
  <c r="C264"/>
  <c r="DL264"/>
  <c r="DM264"/>
  <c r="DH264"/>
  <c r="EF264"/>
  <c r="EG264"/>
  <c r="FC264"/>
  <c r="FL264"/>
  <c r="FM264"/>
  <c r="FN264"/>
  <c r="GB264"/>
  <c r="AK265"/>
  <c r="AM265"/>
  <c r="AN265"/>
  <c r="AO265"/>
  <c r="AP265"/>
  <c r="BH265"/>
  <c r="CZ265"/>
  <c r="AT265"/>
  <c r="EK265"/>
  <c r="DL265"/>
  <c r="DM265"/>
  <c r="DH265"/>
  <c r="EF265"/>
  <c r="EG265"/>
  <c r="FC265"/>
  <c r="FL265"/>
  <c r="FM265"/>
  <c r="FN265"/>
  <c r="GB265"/>
  <c r="AK266"/>
  <c r="AN266"/>
  <c r="AO266"/>
  <c r="AP266"/>
  <c r="BH266"/>
  <c r="CZ266"/>
  <c r="AT266"/>
  <c r="EK266"/>
  <c r="DH266"/>
  <c r="DK266"/>
  <c r="C266"/>
  <c r="AL266"/>
  <c r="EN266"/>
  <c r="DL266"/>
  <c r="BG266"/>
  <c r="DM266"/>
  <c r="EF266"/>
  <c r="EG266"/>
  <c r="FC266"/>
  <c r="FL266"/>
  <c r="FM266"/>
  <c r="FN266"/>
  <c r="GB266"/>
  <c r="AK267"/>
  <c r="AN267"/>
  <c r="AP267"/>
  <c r="AT267"/>
  <c r="EK267"/>
  <c r="BG267"/>
  <c r="BH267"/>
  <c r="CZ267"/>
  <c r="DK267"/>
  <c r="C267"/>
  <c r="AV267"/>
  <c r="DL267"/>
  <c r="DM267"/>
  <c r="DH267"/>
  <c r="EF267"/>
  <c r="EG267"/>
  <c r="EL267"/>
  <c r="FC267"/>
  <c r="FL267"/>
  <c r="FM267"/>
  <c r="FN267"/>
  <c r="GB267"/>
  <c r="C268"/>
  <c r="AQ268"/>
  <c r="AR268"/>
  <c r="AK268"/>
  <c r="AP268"/>
  <c r="AM268"/>
  <c r="AN268"/>
  <c r="AO268"/>
  <c r="AT268"/>
  <c r="EK268"/>
  <c r="BG268"/>
  <c r="BH268"/>
  <c r="CZ268"/>
  <c r="DK268"/>
  <c r="DL268"/>
  <c r="DM268"/>
  <c r="DH268"/>
  <c r="EF268"/>
  <c r="EG268"/>
  <c r="ET268"/>
  <c r="FC268"/>
  <c r="FD268" s="1"/>
  <c r="FL268"/>
  <c r="FM268"/>
  <c r="FN268"/>
  <c r="GB268"/>
  <c r="AK269"/>
  <c r="AM269"/>
  <c r="AN269"/>
  <c r="AO269"/>
  <c r="AP269"/>
  <c r="BH269"/>
  <c r="CZ269"/>
  <c r="AT269"/>
  <c r="EK269"/>
  <c r="DL269"/>
  <c r="DM269"/>
  <c r="DH269"/>
  <c r="EF269"/>
  <c r="EG269"/>
  <c r="FC269"/>
  <c r="FL269"/>
  <c r="FM269"/>
  <c r="FN269"/>
  <c r="GB269"/>
  <c r="AK270"/>
  <c r="AM270"/>
  <c r="AN270"/>
  <c r="AO270"/>
  <c r="AP270"/>
  <c r="AT270"/>
  <c r="EK270"/>
  <c r="BH270"/>
  <c r="CZ270"/>
  <c r="DL270"/>
  <c r="DM270"/>
  <c r="DH270"/>
  <c r="EF270"/>
  <c r="EG270"/>
  <c r="FC270"/>
  <c r="FL270"/>
  <c r="FM270"/>
  <c r="FN270"/>
  <c r="GB270"/>
  <c r="AK271"/>
  <c r="AN271"/>
  <c r="AO271"/>
  <c r="AP271"/>
  <c r="AT271"/>
  <c r="EK271"/>
  <c r="BH271"/>
  <c r="CZ271"/>
  <c r="DL271"/>
  <c r="DM271"/>
  <c r="DH271"/>
  <c r="EF271"/>
  <c r="EG271"/>
  <c r="FC271"/>
  <c r="FL271"/>
  <c r="FM271"/>
  <c r="FN271"/>
  <c r="GB271"/>
  <c r="AK272"/>
  <c r="AN272"/>
  <c r="AO272"/>
  <c r="AP272"/>
  <c r="AT272"/>
  <c r="EK272"/>
  <c r="BH272"/>
  <c r="CZ272"/>
  <c r="DK272"/>
  <c r="C272"/>
  <c r="DL272"/>
  <c r="DM272"/>
  <c r="DH272"/>
  <c r="EF272"/>
  <c r="EG272"/>
  <c r="FC272"/>
  <c r="FD272" s="1"/>
  <c r="FL272"/>
  <c r="FM272"/>
  <c r="FN272"/>
  <c r="GB272"/>
  <c r="AK273"/>
  <c r="AN273"/>
  <c r="AT273"/>
  <c r="EK273"/>
  <c r="BG273"/>
  <c r="BH273"/>
  <c r="CZ273"/>
  <c r="DK273"/>
  <c r="C273"/>
  <c r="DL273"/>
  <c r="DM273"/>
  <c r="DH273"/>
  <c r="EF273"/>
  <c r="EG273"/>
  <c r="FC273"/>
  <c r="FL273"/>
  <c r="FM273"/>
  <c r="FN273"/>
  <c r="GB273"/>
  <c r="C274"/>
  <c r="AK274"/>
  <c r="AP274"/>
  <c r="AM274"/>
  <c r="AN274"/>
  <c r="AO274"/>
  <c r="BG274"/>
  <c r="BH274"/>
  <c r="CZ274"/>
  <c r="AT274"/>
  <c r="EK274"/>
  <c r="DK274"/>
  <c r="DL274"/>
  <c r="DM274"/>
  <c r="DH274"/>
  <c r="EF274"/>
  <c r="EG274"/>
  <c r="FC274"/>
  <c r="FL274"/>
  <c r="FM274"/>
  <c r="FN274"/>
  <c r="GB274"/>
  <c r="AK275"/>
  <c r="AM275"/>
  <c r="AN275"/>
  <c r="AO275"/>
  <c r="AP275"/>
  <c r="BH275"/>
  <c r="CZ275"/>
  <c r="AT275"/>
  <c r="EK275"/>
  <c r="DH275"/>
  <c r="DL275"/>
  <c r="DM275"/>
  <c r="EF275"/>
  <c r="EG275"/>
  <c r="FC275"/>
  <c r="FD275" s="1"/>
  <c r="FL275"/>
  <c r="FM275"/>
  <c r="FN275"/>
  <c r="GB275"/>
  <c r="AK276"/>
  <c r="AN276"/>
  <c r="AO276"/>
  <c r="AP276"/>
  <c r="AT276"/>
  <c r="EK276"/>
  <c r="BH276"/>
  <c r="CZ276"/>
  <c r="DL276"/>
  <c r="DM276"/>
  <c r="DH276"/>
  <c r="EF276"/>
  <c r="EG276"/>
  <c r="FC276"/>
  <c r="FL276"/>
  <c r="FM276"/>
  <c r="FN276"/>
  <c r="GB276"/>
  <c r="AK277"/>
  <c r="AN277"/>
  <c r="AT277"/>
  <c r="EK277"/>
  <c r="BG277"/>
  <c r="BH277"/>
  <c r="CZ277"/>
  <c r="DK277"/>
  <c r="C277"/>
  <c r="DL277"/>
  <c r="DM277"/>
  <c r="DH277"/>
  <c r="EF277"/>
  <c r="EG277"/>
  <c r="FC277"/>
  <c r="FL277"/>
  <c r="FM277"/>
  <c r="FN277"/>
  <c r="GB277"/>
  <c r="C278"/>
  <c r="AK278"/>
  <c r="AP278"/>
  <c r="AM278"/>
  <c r="AN278"/>
  <c r="AO278"/>
  <c r="BG278"/>
  <c r="BH278"/>
  <c r="CZ278"/>
  <c r="AT278"/>
  <c r="EK278"/>
  <c r="DK278"/>
  <c r="DL278"/>
  <c r="DM278"/>
  <c r="DH278"/>
  <c r="EF278"/>
  <c r="EG278"/>
  <c r="FC278"/>
  <c r="FL278"/>
  <c r="FM278"/>
  <c r="FN278"/>
  <c r="GB278"/>
  <c r="AK279"/>
  <c r="AM279"/>
  <c r="AN279"/>
  <c r="AO279"/>
  <c r="AP279"/>
  <c r="BH279"/>
  <c r="CZ279"/>
  <c r="AT279"/>
  <c r="EK279"/>
  <c r="DH279"/>
  <c r="DL279"/>
  <c r="DM279"/>
  <c r="EF279"/>
  <c r="EG279"/>
  <c r="FC279"/>
  <c r="FL279"/>
  <c r="FM279"/>
  <c r="FN279"/>
  <c r="GB279"/>
  <c r="AK280"/>
  <c r="AL280"/>
  <c r="EN280"/>
  <c r="AN280"/>
  <c r="AO280"/>
  <c r="AP280"/>
  <c r="AT280"/>
  <c r="EK280"/>
  <c r="AV280"/>
  <c r="EL280"/>
  <c r="BH280"/>
  <c r="CZ280"/>
  <c r="DK280"/>
  <c r="C280"/>
  <c r="DL280"/>
  <c r="DM280"/>
  <c r="DH280"/>
  <c r="EF280"/>
  <c r="EG280"/>
  <c r="EH280"/>
  <c r="FC280"/>
  <c r="FL280"/>
  <c r="FM280"/>
  <c r="FN280"/>
  <c r="GB280"/>
  <c r="AK281"/>
  <c r="AN281"/>
  <c r="AT281"/>
  <c r="EK281"/>
  <c r="BG281"/>
  <c r="BH281"/>
  <c r="CZ281"/>
  <c r="DK281"/>
  <c r="C281"/>
  <c r="DL281"/>
  <c r="DM281"/>
  <c r="DH281"/>
  <c r="EF281"/>
  <c r="EG281"/>
  <c r="FC281"/>
  <c r="FL281"/>
  <c r="FM281"/>
  <c r="FN281"/>
  <c r="GB281"/>
  <c r="C282"/>
  <c r="AK282"/>
  <c r="AP282"/>
  <c r="AM282"/>
  <c r="AN282"/>
  <c r="AO282"/>
  <c r="BG282"/>
  <c r="BH282"/>
  <c r="CZ282"/>
  <c r="AT282"/>
  <c r="EK282"/>
  <c r="DK282"/>
  <c r="DL282"/>
  <c r="DM282"/>
  <c r="DH282"/>
  <c r="EF282"/>
  <c r="EG282"/>
  <c r="FC282"/>
  <c r="FD282" s="1"/>
  <c r="FL282"/>
  <c r="FM282"/>
  <c r="FN282"/>
  <c r="GB282"/>
  <c r="AK283"/>
  <c r="AM283"/>
  <c r="AN283"/>
  <c r="AO283"/>
  <c r="AP283"/>
  <c r="BH283"/>
  <c r="CZ283"/>
  <c r="AT283"/>
  <c r="EK283"/>
  <c r="DH283"/>
  <c r="DL283"/>
  <c r="DM283"/>
  <c r="EF283"/>
  <c r="EG283"/>
  <c r="FC283"/>
  <c r="FL283"/>
  <c r="FM283"/>
  <c r="FN283"/>
  <c r="GB283"/>
  <c r="AK284"/>
  <c r="AN284"/>
  <c r="AO284"/>
  <c r="AP284"/>
  <c r="AT284"/>
  <c r="EK284"/>
  <c r="AV284"/>
  <c r="EL284"/>
  <c r="BH284"/>
  <c r="CZ284"/>
  <c r="DK284"/>
  <c r="C284"/>
  <c r="AL284"/>
  <c r="EN284"/>
  <c r="DL284"/>
  <c r="DM284"/>
  <c r="DH284"/>
  <c r="EF284"/>
  <c r="EG284"/>
  <c r="EH284"/>
  <c r="FC284"/>
  <c r="FD284" s="1"/>
  <c r="FG284" s="1"/>
  <c r="FL284"/>
  <c r="FM284"/>
  <c r="FN284"/>
  <c r="GB284"/>
  <c r="AK285"/>
  <c r="AN285"/>
  <c r="AO285"/>
  <c r="AP285"/>
  <c r="AT285"/>
  <c r="EK285"/>
  <c r="BG285"/>
  <c r="BH285"/>
  <c r="CZ285"/>
  <c r="DL285"/>
  <c r="DK285"/>
  <c r="C285"/>
  <c r="AV285"/>
  <c r="EL285"/>
  <c r="DM285"/>
  <c r="DH285"/>
  <c r="EF285"/>
  <c r="EG285"/>
  <c r="FC285"/>
  <c r="FL285"/>
  <c r="FM285"/>
  <c r="FN285"/>
  <c r="GB285"/>
  <c r="C286"/>
  <c r="AK286"/>
  <c r="AP286"/>
  <c r="AN286"/>
  <c r="AO286"/>
  <c r="BG286"/>
  <c r="BH286"/>
  <c r="CZ286"/>
  <c r="AT286"/>
  <c r="EK286"/>
  <c r="DH286"/>
  <c r="DK286"/>
  <c r="DL286"/>
  <c r="DM286"/>
  <c r="EF286"/>
  <c r="EG286"/>
  <c r="FC286"/>
  <c r="FD286" s="1"/>
  <c r="FL286"/>
  <c r="FM286"/>
  <c r="FN286"/>
  <c r="GB286"/>
  <c r="AK287"/>
  <c r="AM287"/>
  <c r="AN287"/>
  <c r="AO287"/>
  <c r="AP287"/>
  <c r="BH287"/>
  <c r="CZ287"/>
  <c r="AT287"/>
  <c r="EK287"/>
  <c r="DL287"/>
  <c r="DM287"/>
  <c r="DH287"/>
  <c r="EF287"/>
  <c r="EG287"/>
  <c r="FC287"/>
  <c r="FL287"/>
  <c r="FM287"/>
  <c r="FN287"/>
  <c r="GB287"/>
  <c r="AK288"/>
  <c r="AN288"/>
  <c r="AO288"/>
  <c r="AP288"/>
  <c r="AT288"/>
  <c r="BH288"/>
  <c r="CZ288"/>
  <c r="DL288"/>
  <c r="DM288"/>
  <c r="DH288"/>
  <c r="EF288"/>
  <c r="EG288"/>
  <c r="EK288"/>
  <c r="FC288"/>
  <c r="FL288"/>
  <c r="FM288"/>
  <c r="FN288"/>
  <c r="GB288"/>
  <c r="AK289"/>
  <c r="AN289"/>
  <c r="AT289"/>
  <c r="EK289"/>
  <c r="BG289"/>
  <c r="BH289"/>
  <c r="CZ289"/>
  <c r="DK289"/>
  <c r="C289"/>
  <c r="DL289"/>
  <c r="DM289"/>
  <c r="DH289"/>
  <c r="EF289"/>
  <c r="EG289"/>
  <c r="FC289"/>
  <c r="FL289"/>
  <c r="FM289"/>
  <c r="FN289"/>
  <c r="GB289"/>
  <c r="C290"/>
  <c r="AK290"/>
  <c r="AP290"/>
  <c r="AM290"/>
  <c r="AN290"/>
  <c r="AO290"/>
  <c r="BG290"/>
  <c r="BH290"/>
  <c r="CZ290"/>
  <c r="AT290"/>
  <c r="EK290"/>
  <c r="DK290"/>
  <c r="DL290"/>
  <c r="DM290"/>
  <c r="DH290"/>
  <c r="EF290"/>
  <c r="EG290"/>
  <c r="FC290"/>
  <c r="FL290"/>
  <c r="FM290"/>
  <c r="FN290"/>
  <c r="GB290"/>
  <c r="AK291"/>
  <c r="AM291"/>
  <c r="AN291"/>
  <c r="AO291"/>
  <c r="AP291"/>
  <c r="BH291"/>
  <c r="CZ291"/>
  <c r="AT291"/>
  <c r="EK291"/>
  <c r="DH291"/>
  <c r="DL291"/>
  <c r="DM291"/>
  <c r="EF291"/>
  <c r="EG291"/>
  <c r="FC291"/>
  <c r="FL291"/>
  <c r="FM291"/>
  <c r="FN291"/>
  <c r="GB291"/>
  <c r="AK292"/>
  <c r="AN292"/>
  <c r="AO292"/>
  <c r="AP292"/>
  <c r="AT292"/>
  <c r="BH292"/>
  <c r="CZ292"/>
  <c r="DL292"/>
  <c r="DM292"/>
  <c r="DH292"/>
  <c r="EF292"/>
  <c r="EG292"/>
  <c r="EK292"/>
  <c r="FC292"/>
  <c r="FL292"/>
  <c r="FM292"/>
  <c r="FN292"/>
  <c r="GB292"/>
  <c r="AK293"/>
  <c r="AN293"/>
  <c r="AT293"/>
  <c r="EK293"/>
  <c r="BG293"/>
  <c r="BH293"/>
  <c r="CZ293"/>
  <c r="DK293"/>
  <c r="C293"/>
  <c r="DL293"/>
  <c r="DM293"/>
  <c r="DH293"/>
  <c r="EF293"/>
  <c r="EG293"/>
  <c r="FC293"/>
  <c r="FL293"/>
  <c r="FM293"/>
  <c r="FN293"/>
  <c r="GB293"/>
  <c r="C294"/>
  <c r="AK294"/>
  <c r="AP294"/>
  <c r="AM294"/>
  <c r="AN294"/>
  <c r="AO294"/>
  <c r="BG294"/>
  <c r="BH294"/>
  <c r="CZ294"/>
  <c r="AT294"/>
  <c r="EK294"/>
  <c r="DK294"/>
  <c r="DL294"/>
  <c r="DM294"/>
  <c r="DH294"/>
  <c r="EF294"/>
  <c r="EG294"/>
  <c r="FC294"/>
  <c r="FL294"/>
  <c r="FM294"/>
  <c r="FN294"/>
  <c r="GB294"/>
  <c r="AK295"/>
  <c r="AM295"/>
  <c r="AN295"/>
  <c r="AO295"/>
  <c r="AP295"/>
  <c r="BH295"/>
  <c r="CZ295"/>
  <c r="AT295"/>
  <c r="EK295"/>
  <c r="DH295"/>
  <c r="DL295"/>
  <c r="DM295"/>
  <c r="EF295"/>
  <c r="EG295"/>
  <c r="FC295"/>
  <c r="FL295"/>
  <c r="FM295"/>
  <c r="FN295"/>
  <c r="GB295"/>
  <c r="AK296"/>
  <c r="AN296"/>
  <c r="AO296"/>
  <c r="AP296"/>
  <c r="AT296"/>
  <c r="BH296"/>
  <c r="CZ296"/>
  <c r="DL296"/>
  <c r="DM296"/>
  <c r="DH296"/>
  <c r="EF296"/>
  <c r="EG296"/>
  <c r="EK296"/>
  <c r="FC296"/>
  <c r="FL296"/>
  <c r="FM296"/>
  <c r="FN296"/>
  <c r="GB296"/>
  <c r="AK297"/>
  <c r="AN297"/>
  <c r="AT297"/>
  <c r="EK297"/>
  <c r="BG297"/>
  <c r="BH297"/>
  <c r="CZ297"/>
  <c r="DK297"/>
  <c r="C297"/>
  <c r="DL297"/>
  <c r="DM297"/>
  <c r="DH297"/>
  <c r="EF297"/>
  <c r="EG297"/>
  <c r="FC297"/>
  <c r="FD297" s="1"/>
  <c r="FL297"/>
  <c r="FM297"/>
  <c r="FN297"/>
  <c r="GB297"/>
  <c r="C298"/>
  <c r="AK298"/>
  <c r="AP298"/>
  <c r="AM298"/>
  <c r="AN298"/>
  <c r="AO298"/>
  <c r="BG298"/>
  <c r="BH298"/>
  <c r="CZ298"/>
  <c r="AT298"/>
  <c r="EK298"/>
  <c r="DK298"/>
  <c r="DL298"/>
  <c r="DM298"/>
  <c r="DH298"/>
  <c r="EF298"/>
  <c r="EG298"/>
  <c r="FC298"/>
  <c r="FL298"/>
  <c r="FM298"/>
  <c r="FN298"/>
  <c r="GB298"/>
  <c r="AK299"/>
  <c r="AM299"/>
  <c r="AN299"/>
  <c r="AO299"/>
  <c r="AP299"/>
  <c r="BH299"/>
  <c r="CZ299"/>
  <c r="AT299"/>
  <c r="EK299"/>
  <c r="DH299"/>
  <c r="DL299"/>
  <c r="DM299"/>
  <c r="EF299"/>
  <c r="EG299"/>
  <c r="FC299"/>
  <c r="FL299"/>
  <c r="FM299"/>
  <c r="FN299"/>
  <c r="GB299"/>
  <c r="AK300"/>
  <c r="AN300"/>
  <c r="AO300"/>
  <c r="AP300"/>
  <c r="AT300"/>
  <c r="BG300"/>
  <c r="BH300"/>
  <c r="CZ300"/>
  <c r="DL300"/>
  <c r="DM300"/>
  <c r="DH300"/>
  <c r="EF300"/>
  <c r="EG300"/>
  <c r="EK300"/>
  <c r="FC300"/>
  <c r="FL300"/>
  <c r="FM300"/>
  <c r="FN300"/>
  <c r="GB300"/>
  <c r="AK301"/>
  <c r="AN301"/>
  <c r="AT301"/>
  <c r="EK301"/>
  <c r="BG301"/>
  <c r="BH301"/>
  <c r="CZ301"/>
  <c r="DK301"/>
  <c r="C301"/>
  <c r="DL301"/>
  <c r="DM301"/>
  <c r="DH301"/>
  <c r="EF301"/>
  <c r="EG301"/>
  <c r="FC301"/>
  <c r="FL301"/>
  <c r="FM301"/>
  <c r="FN301"/>
  <c r="GB301"/>
  <c r="C302"/>
  <c r="AQ302"/>
  <c r="AK302"/>
  <c r="AP302"/>
  <c r="AM302"/>
  <c r="AN302"/>
  <c r="AO302"/>
  <c r="BG302"/>
  <c r="BH302"/>
  <c r="CZ302"/>
  <c r="AT302"/>
  <c r="EK302"/>
  <c r="DK302"/>
  <c r="DL302"/>
  <c r="DM302"/>
  <c r="DH302"/>
  <c r="EF302"/>
  <c r="EG302"/>
  <c r="FC302"/>
  <c r="FL302"/>
  <c r="FM302"/>
  <c r="FN302"/>
  <c r="GB302"/>
  <c r="AK303"/>
  <c r="AM303"/>
  <c r="AN303"/>
  <c r="AO303"/>
  <c r="AP303"/>
  <c r="BH303"/>
  <c r="CZ303"/>
  <c r="AT303"/>
  <c r="EK303"/>
  <c r="DH303"/>
  <c r="DL303"/>
  <c r="DM303"/>
  <c r="EF303"/>
  <c r="EG303"/>
  <c r="FC303"/>
  <c r="FL303"/>
  <c r="FM303"/>
  <c r="FN303"/>
  <c r="GB303"/>
  <c r="AK304"/>
  <c r="AN304"/>
  <c r="AO304"/>
  <c r="AP304"/>
  <c r="AT304"/>
  <c r="BH304"/>
  <c r="CZ304"/>
  <c r="DL304"/>
  <c r="DM304"/>
  <c r="DH304"/>
  <c r="EF304"/>
  <c r="EG304"/>
  <c r="EK304"/>
  <c r="FC304"/>
  <c r="FL304"/>
  <c r="FM304"/>
  <c r="FN304"/>
  <c r="GB304"/>
  <c r="AK305"/>
  <c r="AN305"/>
  <c r="AT305"/>
  <c r="EK305"/>
  <c r="BG305"/>
  <c r="BH305"/>
  <c r="CZ305"/>
  <c r="DK305"/>
  <c r="C305"/>
  <c r="DL305"/>
  <c r="DM305"/>
  <c r="DH305"/>
  <c r="EF305"/>
  <c r="EG305"/>
  <c r="FC305"/>
  <c r="FL305"/>
  <c r="FM305"/>
  <c r="FN305"/>
  <c r="GB305"/>
  <c r="C306"/>
  <c r="AK306"/>
  <c r="AP306"/>
  <c r="AM306"/>
  <c r="AN306"/>
  <c r="AO306"/>
  <c r="AQ306"/>
  <c r="AZ306"/>
  <c r="EU306"/>
  <c r="BG306"/>
  <c r="BH306"/>
  <c r="CZ306"/>
  <c r="AT306"/>
  <c r="EK306"/>
  <c r="DK306"/>
  <c r="DL306"/>
  <c r="DM306"/>
  <c r="DH306"/>
  <c r="EF306"/>
  <c r="EG306"/>
  <c r="FC306"/>
  <c r="FL306"/>
  <c r="FM306"/>
  <c r="FN306"/>
  <c r="GB306"/>
  <c r="AK307"/>
  <c r="AM307"/>
  <c r="AN307"/>
  <c r="AO307"/>
  <c r="AP307"/>
  <c r="BH307"/>
  <c r="CZ307"/>
  <c r="AT307"/>
  <c r="EK307"/>
  <c r="DH307"/>
  <c r="DL307"/>
  <c r="DM307"/>
  <c r="EF307"/>
  <c r="EG307"/>
  <c r="FC307"/>
  <c r="FL307"/>
  <c r="FM307"/>
  <c r="FN307"/>
  <c r="GB307"/>
  <c r="AK308"/>
  <c r="AN308"/>
  <c r="AO308"/>
  <c r="AP308"/>
  <c r="BH308"/>
  <c r="CZ308"/>
  <c r="AT308"/>
  <c r="EK308"/>
  <c r="DH308"/>
  <c r="DK308"/>
  <c r="C308"/>
  <c r="AL308"/>
  <c r="EN308"/>
  <c r="DL308"/>
  <c r="BG308"/>
  <c r="DM308"/>
  <c r="EF308"/>
  <c r="EG308"/>
  <c r="FC308"/>
  <c r="FL308"/>
  <c r="FM308"/>
  <c r="FN308"/>
  <c r="GB308"/>
  <c r="AK309"/>
  <c r="AN309"/>
  <c r="AP309"/>
  <c r="AT309"/>
  <c r="EK309"/>
  <c r="BG309"/>
  <c r="BH309"/>
  <c r="CZ309"/>
  <c r="DK309"/>
  <c r="C309"/>
  <c r="AV309"/>
  <c r="EL309"/>
  <c r="DL309"/>
  <c r="DM309"/>
  <c r="DH309"/>
  <c r="EF309"/>
  <c r="EG309"/>
  <c r="FC309"/>
  <c r="FL309"/>
  <c r="FM309"/>
  <c r="FN309"/>
  <c r="GB309"/>
  <c r="C310"/>
  <c r="AQ310"/>
  <c r="AR310"/>
  <c r="AK310"/>
  <c r="AP310"/>
  <c r="AM310"/>
  <c r="AN310"/>
  <c r="AO310"/>
  <c r="AT310"/>
  <c r="EK310"/>
  <c r="BG310"/>
  <c r="BH310"/>
  <c r="CZ310"/>
  <c r="DK310"/>
  <c r="DL310"/>
  <c r="DM310"/>
  <c r="DH310"/>
  <c r="EF310"/>
  <c r="EG310"/>
  <c r="FC310"/>
  <c r="FL310"/>
  <c r="FM310"/>
  <c r="FN310"/>
  <c r="GB310"/>
  <c r="AK311"/>
  <c r="AM311"/>
  <c r="AN311"/>
  <c r="AO311"/>
  <c r="AP311"/>
  <c r="BH311"/>
  <c r="CZ311"/>
  <c r="AT311"/>
  <c r="EK311"/>
  <c r="DL311"/>
  <c r="DM311"/>
  <c r="DH311"/>
  <c r="EF311"/>
  <c r="EG311"/>
  <c r="FC311"/>
  <c r="FL311"/>
  <c r="FM311"/>
  <c r="FN311"/>
  <c r="GB311"/>
  <c r="AK312"/>
  <c r="AM312"/>
  <c r="AN312"/>
  <c r="AO312"/>
  <c r="AP312"/>
  <c r="AT312"/>
  <c r="EK312"/>
  <c r="BG312"/>
  <c r="BH312"/>
  <c r="CZ312"/>
  <c r="DL312"/>
  <c r="DM312"/>
  <c r="DH312"/>
  <c r="EF312"/>
  <c r="EG312"/>
  <c r="FC312"/>
  <c r="FL312"/>
  <c r="FM312"/>
  <c r="FN312"/>
  <c r="GB312"/>
  <c r="AK313"/>
  <c r="AN313"/>
  <c r="AO313"/>
  <c r="AP313"/>
  <c r="AT313"/>
  <c r="EK313"/>
  <c r="BG313"/>
  <c r="BH313"/>
  <c r="CZ313"/>
  <c r="DL313"/>
  <c r="DK313"/>
  <c r="C313"/>
  <c r="AV313"/>
  <c r="EL313"/>
  <c r="DM313"/>
  <c r="DH313"/>
  <c r="EF313"/>
  <c r="EG313"/>
  <c r="FC313"/>
  <c r="FL313"/>
  <c r="FM313"/>
  <c r="FN313"/>
  <c r="GB313"/>
  <c r="C314"/>
  <c r="AK314"/>
  <c r="AP314"/>
  <c r="AN314"/>
  <c r="AO314"/>
  <c r="BG314"/>
  <c r="BH314"/>
  <c r="CZ314"/>
  <c r="AT314"/>
  <c r="EK314"/>
  <c r="DK314"/>
  <c r="DL314"/>
  <c r="DM314"/>
  <c r="DH314"/>
  <c r="EF314"/>
  <c r="EG314"/>
  <c r="FC314"/>
  <c r="FL314"/>
  <c r="FM314"/>
  <c r="FN314"/>
  <c r="GB314"/>
  <c r="AK315"/>
  <c r="AM315"/>
  <c r="AN315"/>
  <c r="AO315"/>
  <c r="AP315"/>
  <c r="BH315"/>
  <c r="CZ315"/>
  <c r="AT315"/>
  <c r="EK315"/>
  <c r="DH315"/>
  <c r="DL315"/>
  <c r="DM315"/>
  <c r="EF315"/>
  <c r="EG315"/>
  <c r="FC315"/>
  <c r="FL315"/>
  <c r="FM315"/>
  <c r="FN315"/>
  <c r="GB315"/>
  <c r="AK316"/>
  <c r="AP316"/>
  <c r="AM316"/>
  <c r="AN316"/>
  <c r="AO316"/>
  <c r="AT316"/>
  <c r="EK316"/>
  <c r="BG316"/>
  <c r="BH316"/>
  <c r="CZ316"/>
  <c r="DL316"/>
  <c r="DK316"/>
  <c r="C316"/>
  <c r="DM316"/>
  <c r="DH316"/>
  <c r="EF316"/>
  <c r="EG316"/>
  <c r="FC316"/>
  <c r="FL316"/>
  <c r="FM316"/>
  <c r="FN316"/>
  <c r="GB316"/>
  <c r="C317"/>
  <c r="AL317"/>
  <c r="EN317"/>
  <c r="AK317"/>
  <c r="AN317"/>
  <c r="AO317"/>
  <c r="AP317"/>
  <c r="AT317"/>
  <c r="AV317"/>
  <c r="EL317"/>
  <c r="BH317"/>
  <c r="CZ317"/>
  <c r="DK317"/>
  <c r="DL317"/>
  <c r="BG317"/>
  <c r="DM317"/>
  <c r="DH317"/>
  <c r="EF317"/>
  <c r="EG317"/>
  <c r="EH317"/>
  <c r="EK317"/>
  <c r="FC317"/>
  <c r="FL317"/>
  <c r="FM317"/>
  <c r="FN317"/>
  <c r="GB317"/>
  <c r="AK318"/>
  <c r="AO318"/>
  <c r="AN318"/>
  <c r="BG318"/>
  <c r="BH318"/>
  <c r="CZ318"/>
  <c r="AT318"/>
  <c r="EK318"/>
  <c r="DK318"/>
  <c r="C318"/>
  <c r="DL318"/>
  <c r="DM318"/>
  <c r="DH318"/>
  <c r="EF318"/>
  <c r="EG318"/>
  <c r="FC318"/>
  <c r="FL318"/>
  <c r="FM318"/>
  <c r="FN318"/>
  <c r="GB318"/>
  <c r="AK319"/>
  <c r="AM319"/>
  <c r="AN319"/>
  <c r="AO319"/>
  <c r="AP319"/>
  <c r="BH319"/>
  <c r="CZ319"/>
  <c r="AT319"/>
  <c r="EK319"/>
  <c r="DH319"/>
  <c r="DL319"/>
  <c r="DM319"/>
  <c r="EF319"/>
  <c r="EG319"/>
  <c r="FC319"/>
  <c r="FD319" s="1"/>
  <c r="FL319"/>
  <c r="FM319"/>
  <c r="FN319"/>
  <c r="GB319"/>
  <c r="AK320"/>
  <c r="AN320"/>
  <c r="AO320"/>
  <c r="AV320"/>
  <c r="EL320"/>
  <c r="BH320"/>
  <c r="CZ320"/>
  <c r="AT320"/>
  <c r="EK320"/>
  <c r="DH320"/>
  <c r="DK320"/>
  <c r="C320"/>
  <c r="AL320"/>
  <c r="EN320"/>
  <c r="DL320"/>
  <c r="BG320"/>
  <c r="DM320"/>
  <c r="EF320"/>
  <c r="EG320"/>
  <c r="EH320"/>
  <c r="FC320"/>
  <c r="FL320"/>
  <c r="FM320"/>
  <c r="FN320"/>
  <c r="GB320"/>
  <c r="C321"/>
  <c r="AL321"/>
  <c r="EN321"/>
  <c r="AK321"/>
  <c r="AN321"/>
  <c r="AO321"/>
  <c r="AP321"/>
  <c r="AT321"/>
  <c r="BH321"/>
  <c r="CZ321"/>
  <c r="DK321"/>
  <c r="DL321"/>
  <c r="BG321"/>
  <c r="DM321"/>
  <c r="DH321"/>
  <c r="EF321"/>
  <c r="EG321"/>
  <c r="EK321"/>
  <c r="FC321"/>
  <c r="FD321" s="1"/>
  <c r="FG321" s="1"/>
  <c r="FL321"/>
  <c r="FM321"/>
  <c r="FN321"/>
  <c r="GB321"/>
  <c r="AK322"/>
  <c r="AM322"/>
  <c r="AN322"/>
  <c r="BG322"/>
  <c r="BH322"/>
  <c r="CZ322"/>
  <c r="AT322"/>
  <c r="EK322"/>
  <c r="DK322"/>
  <c r="C322"/>
  <c r="AQ322"/>
  <c r="DL322"/>
  <c r="DM322"/>
  <c r="DH322"/>
  <c r="EF322"/>
  <c r="EG322"/>
  <c r="FC322"/>
  <c r="FL322"/>
  <c r="FM322"/>
  <c r="FN322"/>
  <c r="GB322"/>
  <c r="AK323"/>
  <c r="AM323"/>
  <c r="AN323"/>
  <c r="AO323"/>
  <c r="AP323"/>
  <c r="BH323"/>
  <c r="CZ323"/>
  <c r="AT323"/>
  <c r="EK323"/>
  <c r="DH323"/>
  <c r="DL323"/>
  <c r="DM323"/>
  <c r="EF323"/>
  <c r="EG323"/>
  <c r="FC323"/>
  <c r="FL323"/>
  <c r="FM323"/>
  <c r="FN323"/>
  <c r="GB323"/>
  <c r="AK324"/>
  <c r="AN324"/>
  <c r="AO324"/>
  <c r="AP324"/>
  <c r="AT324"/>
  <c r="BH324"/>
  <c r="CZ324"/>
  <c r="DL324"/>
  <c r="DK324"/>
  <c r="C324"/>
  <c r="DM324"/>
  <c r="DH324"/>
  <c r="EF324"/>
  <c r="EG324"/>
  <c r="EK324"/>
  <c r="FC324"/>
  <c r="FD324" s="1"/>
  <c r="FG324" s="1"/>
  <c r="FL324"/>
  <c r="FM324"/>
  <c r="FN324"/>
  <c r="GB324"/>
  <c r="AK325"/>
  <c r="AN325"/>
  <c r="AT325"/>
  <c r="EK325"/>
  <c r="BG325"/>
  <c r="BH325"/>
  <c r="CZ325"/>
  <c r="DK325"/>
  <c r="C325"/>
  <c r="DL325"/>
  <c r="DM325"/>
  <c r="DH325"/>
  <c r="EF325"/>
  <c r="EG325"/>
  <c r="FC325"/>
  <c r="FL325"/>
  <c r="FM325"/>
  <c r="FN325"/>
  <c r="GB325"/>
  <c r="C326"/>
  <c r="AK326"/>
  <c r="AP326"/>
  <c r="AM326"/>
  <c r="AN326"/>
  <c r="AO326"/>
  <c r="BG326"/>
  <c r="BH326"/>
  <c r="CZ326"/>
  <c r="AT326"/>
  <c r="EK326"/>
  <c r="DK326"/>
  <c r="DL326"/>
  <c r="DM326"/>
  <c r="DH326"/>
  <c r="EF326"/>
  <c r="EG326"/>
  <c r="FC326"/>
  <c r="FL326"/>
  <c r="FM326"/>
  <c r="FN326"/>
  <c r="GB326"/>
  <c r="AK327"/>
  <c r="AM327"/>
  <c r="AN327"/>
  <c r="AO327"/>
  <c r="AP327"/>
  <c r="BH327"/>
  <c r="CZ327"/>
  <c r="AT327"/>
  <c r="EK327"/>
  <c r="DH327"/>
  <c r="DL327"/>
  <c r="DM327"/>
  <c r="EF327"/>
  <c r="EG327"/>
  <c r="FC327"/>
  <c r="FL327"/>
  <c r="FM327"/>
  <c r="FN327"/>
  <c r="GB327"/>
  <c r="AK328"/>
  <c r="AN328"/>
  <c r="AO328"/>
  <c r="AP328"/>
  <c r="AT328"/>
  <c r="BH328"/>
  <c r="CZ328"/>
  <c r="DL328"/>
  <c r="DK328"/>
  <c r="C328"/>
  <c r="DM328"/>
  <c r="DH328"/>
  <c r="EF328"/>
  <c r="EG328"/>
  <c r="EK328"/>
  <c r="FC328"/>
  <c r="FD328" s="1"/>
  <c r="FL328"/>
  <c r="FM328"/>
  <c r="FN328"/>
  <c r="GB328"/>
  <c r="AK329"/>
  <c r="AO329"/>
  <c r="AN329"/>
  <c r="AT329"/>
  <c r="EK329"/>
  <c r="BG329"/>
  <c r="BH329"/>
  <c r="CZ329"/>
  <c r="DK329"/>
  <c r="C329"/>
  <c r="DL329"/>
  <c r="DM329"/>
  <c r="DH329"/>
  <c r="EF329"/>
  <c r="EG329"/>
  <c r="FC329"/>
  <c r="FD329" s="1"/>
  <c r="FL329"/>
  <c r="FM329"/>
  <c r="FN329"/>
  <c r="GB329"/>
  <c r="C330"/>
  <c r="AK330"/>
  <c r="AP330"/>
  <c r="AM330"/>
  <c r="AN330"/>
  <c r="AO330"/>
  <c r="BG330"/>
  <c r="BH330"/>
  <c r="CZ330"/>
  <c r="AT330"/>
  <c r="EK330"/>
  <c r="DK330"/>
  <c r="DL330"/>
  <c r="DM330"/>
  <c r="DH330"/>
  <c r="EF330"/>
  <c r="EG330"/>
  <c r="FC330"/>
  <c r="FL330"/>
  <c r="FM330"/>
  <c r="FN330"/>
  <c r="GB330"/>
  <c r="AK331"/>
  <c r="AM331"/>
  <c r="AN331"/>
  <c r="AO331"/>
  <c r="AP331"/>
  <c r="BH331"/>
  <c r="CZ331"/>
  <c r="AT331"/>
  <c r="EK331"/>
  <c r="DH331"/>
  <c r="DL331"/>
  <c r="DM331"/>
  <c r="EF331"/>
  <c r="EG331"/>
  <c r="FC331"/>
  <c r="FL331"/>
  <c r="FM331"/>
  <c r="FN331"/>
  <c r="GB331"/>
  <c r="AK332"/>
  <c r="AN332"/>
  <c r="AO332"/>
  <c r="AP332"/>
  <c r="AT332"/>
  <c r="BH332"/>
  <c r="CZ332"/>
  <c r="DL332"/>
  <c r="DK332"/>
  <c r="C332"/>
  <c r="DM332"/>
  <c r="DH332"/>
  <c r="EF332"/>
  <c r="EG332"/>
  <c r="EK332"/>
  <c r="FC332"/>
  <c r="FL332"/>
  <c r="FM332"/>
  <c r="FN332"/>
  <c r="GB332"/>
  <c r="AK333"/>
  <c r="AN333"/>
  <c r="AT333"/>
  <c r="EK333"/>
  <c r="BG333"/>
  <c r="BH333"/>
  <c r="CZ333"/>
  <c r="DK333"/>
  <c r="C333"/>
  <c r="DL333"/>
  <c r="DM333"/>
  <c r="DH333"/>
  <c r="EF333"/>
  <c r="EG333"/>
  <c r="FC333"/>
  <c r="FD333" s="1"/>
  <c r="FL333"/>
  <c r="FM333"/>
  <c r="FN333"/>
  <c r="GB333"/>
  <c r="C334"/>
  <c r="AQ334"/>
  <c r="AK334"/>
  <c r="AP334"/>
  <c r="AM334"/>
  <c r="AN334"/>
  <c r="AO334"/>
  <c r="BG334"/>
  <c r="BH334"/>
  <c r="CZ334"/>
  <c r="AT334"/>
  <c r="EK334"/>
  <c r="DK334"/>
  <c r="DL334"/>
  <c r="DM334"/>
  <c r="DH334"/>
  <c r="EF334"/>
  <c r="EG334"/>
  <c r="FC334"/>
  <c r="FL334"/>
  <c r="FM334"/>
  <c r="FN334"/>
  <c r="GB334"/>
  <c r="AK335"/>
  <c r="AM335"/>
  <c r="AN335"/>
  <c r="AO335"/>
  <c r="AP335"/>
  <c r="BH335"/>
  <c r="CZ335"/>
  <c r="AT335"/>
  <c r="EK335"/>
  <c r="DH335"/>
  <c r="DL335"/>
  <c r="DM335"/>
  <c r="EF335"/>
  <c r="EG335"/>
  <c r="FC335"/>
  <c r="FL335"/>
  <c r="FM335"/>
  <c r="FN335"/>
  <c r="GB335"/>
  <c r="AK336"/>
  <c r="AN336"/>
  <c r="AO336"/>
  <c r="AP336"/>
  <c r="AT336"/>
  <c r="BH336"/>
  <c r="CZ336"/>
  <c r="DL336"/>
  <c r="DK336"/>
  <c r="C336"/>
  <c r="DM336"/>
  <c r="DH336"/>
  <c r="EF336"/>
  <c r="EG336"/>
  <c r="EK336"/>
  <c r="FC336"/>
  <c r="FL336"/>
  <c r="FM336"/>
  <c r="FN336"/>
  <c r="GB336"/>
  <c r="AK337"/>
  <c r="AO337"/>
  <c r="AN337"/>
  <c r="AT337"/>
  <c r="EK337"/>
  <c r="BG337"/>
  <c r="BH337"/>
  <c r="CZ337"/>
  <c r="DK337"/>
  <c r="C337"/>
  <c r="DL337"/>
  <c r="DM337"/>
  <c r="DH337"/>
  <c r="EF337"/>
  <c r="EG337"/>
  <c r="FC337"/>
  <c r="FL337"/>
  <c r="FM337"/>
  <c r="FN337"/>
  <c r="GB337"/>
  <c r="C338"/>
  <c r="AQ338"/>
  <c r="AK338"/>
  <c r="AP338"/>
  <c r="AM338"/>
  <c r="AN338"/>
  <c r="AO338"/>
  <c r="BG338"/>
  <c r="BH338"/>
  <c r="CZ338"/>
  <c r="AT338"/>
  <c r="EK338"/>
  <c r="DK338"/>
  <c r="DL338"/>
  <c r="DM338"/>
  <c r="DH338"/>
  <c r="EF338"/>
  <c r="EG338"/>
  <c r="FC338"/>
  <c r="FL338"/>
  <c r="FM338"/>
  <c r="FN338"/>
  <c r="GB338"/>
  <c r="AK339"/>
  <c r="AM339"/>
  <c r="AN339"/>
  <c r="AO339"/>
  <c r="AP339"/>
  <c r="BH339"/>
  <c r="CZ339"/>
  <c r="AT339"/>
  <c r="EK339"/>
  <c r="DH339"/>
  <c r="DL339"/>
  <c r="DM339"/>
  <c r="EF339"/>
  <c r="EG339"/>
  <c r="FC339"/>
  <c r="FL339"/>
  <c r="FM339"/>
  <c r="FN339"/>
  <c r="GB339"/>
  <c r="AK340"/>
  <c r="AN340"/>
  <c r="AO340"/>
  <c r="AP340"/>
  <c r="AT340"/>
  <c r="BH340"/>
  <c r="CZ340"/>
  <c r="DL340"/>
  <c r="DK340"/>
  <c r="C340"/>
  <c r="DM340"/>
  <c r="DH340"/>
  <c r="EF340"/>
  <c r="EG340"/>
  <c r="EK340"/>
  <c r="FC340"/>
  <c r="FD340" s="1"/>
  <c r="FG340" s="1"/>
  <c r="FL340"/>
  <c r="FM340"/>
  <c r="FN340"/>
  <c r="GB340"/>
  <c r="AK341"/>
  <c r="AN341"/>
  <c r="AT341"/>
  <c r="EK341"/>
  <c r="BG341"/>
  <c r="BH341"/>
  <c r="CZ341"/>
  <c r="DK341"/>
  <c r="C341"/>
  <c r="DL341"/>
  <c r="DM341"/>
  <c r="DH341"/>
  <c r="EF341"/>
  <c r="EG341"/>
  <c r="FC341"/>
  <c r="FL341"/>
  <c r="FM341"/>
  <c r="FN341"/>
  <c r="GB341"/>
  <c r="C342"/>
  <c r="AK342"/>
  <c r="AP342"/>
  <c r="AM342"/>
  <c r="AN342"/>
  <c r="AO342"/>
  <c r="BG342"/>
  <c r="BH342"/>
  <c r="CZ342"/>
  <c r="AT342"/>
  <c r="EK342"/>
  <c r="DK342"/>
  <c r="DL342"/>
  <c r="DM342"/>
  <c r="DH342"/>
  <c r="EF342"/>
  <c r="EG342"/>
  <c r="FC342"/>
  <c r="FL342"/>
  <c r="FM342"/>
  <c r="FN342"/>
  <c r="GB342"/>
  <c r="AK343"/>
  <c r="AM343"/>
  <c r="AN343"/>
  <c r="AO343"/>
  <c r="AP343"/>
  <c r="BH343"/>
  <c r="CZ343"/>
  <c r="AT343"/>
  <c r="EK343"/>
  <c r="DH343"/>
  <c r="DL343"/>
  <c r="DM343"/>
  <c r="EF343"/>
  <c r="EG343"/>
  <c r="FC343"/>
  <c r="FD343" s="1"/>
  <c r="FL343"/>
  <c r="FM343"/>
  <c r="FN343"/>
  <c r="GB343"/>
  <c r="AK344"/>
  <c r="AN344"/>
  <c r="AO344"/>
  <c r="AP344"/>
  <c r="AT344"/>
  <c r="BH344"/>
  <c r="CZ344"/>
  <c r="DL344"/>
  <c r="DK344"/>
  <c r="C344"/>
  <c r="DM344"/>
  <c r="DH344"/>
  <c r="EF344"/>
  <c r="EG344"/>
  <c r="EK344"/>
  <c r="FC344"/>
  <c r="FD344" s="1"/>
  <c r="FL344"/>
  <c r="FM344"/>
  <c r="FN344"/>
  <c r="GB344"/>
  <c r="AK345"/>
  <c r="AN345"/>
  <c r="AT345"/>
  <c r="EK345"/>
  <c r="BG345"/>
  <c r="BH345"/>
  <c r="CZ345"/>
  <c r="DK345"/>
  <c r="C345"/>
  <c r="DL345"/>
  <c r="DM345"/>
  <c r="DH345"/>
  <c r="EF345"/>
  <c r="EG345"/>
  <c r="FC345"/>
  <c r="FL345"/>
  <c r="FM345"/>
  <c r="FN345"/>
  <c r="GB345"/>
  <c r="C346"/>
  <c r="AK346"/>
  <c r="AP346"/>
  <c r="AM346"/>
  <c r="AN346"/>
  <c r="AO346"/>
  <c r="BG346"/>
  <c r="BH346"/>
  <c r="CZ346"/>
  <c r="AT346"/>
  <c r="EK346"/>
  <c r="DK346"/>
  <c r="DL346"/>
  <c r="DM346"/>
  <c r="DH346"/>
  <c r="EF346"/>
  <c r="EG346"/>
  <c r="FC346"/>
  <c r="FL346"/>
  <c r="FM346"/>
  <c r="FN346"/>
  <c r="GB346"/>
  <c r="AK347"/>
  <c r="AM347"/>
  <c r="AN347"/>
  <c r="AO347"/>
  <c r="AP347"/>
  <c r="BH347"/>
  <c r="CZ347"/>
  <c r="AT347"/>
  <c r="EK347"/>
  <c r="DH347"/>
  <c r="DL347"/>
  <c r="DM347"/>
  <c r="EF347"/>
  <c r="EG347"/>
  <c r="FC347"/>
  <c r="FD347" s="1"/>
  <c r="FL347"/>
  <c r="FM347"/>
  <c r="FN347"/>
  <c r="GB347"/>
  <c r="AK348"/>
  <c r="AN348"/>
  <c r="AO348"/>
  <c r="AP348"/>
  <c r="AT348"/>
  <c r="BH348"/>
  <c r="CZ348"/>
  <c r="DL348"/>
  <c r="DK348"/>
  <c r="C348"/>
  <c r="DM348"/>
  <c r="DH348"/>
  <c r="EF348"/>
  <c r="EG348"/>
  <c r="EK348"/>
  <c r="FC348"/>
  <c r="FL348"/>
  <c r="FM348"/>
  <c r="FN348"/>
  <c r="GB348"/>
  <c r="AK349"/>
  <c r="AN349"/>
  <c r="AT349"/>
  <c r="EK349"/>
  <c r="BG349"/>
  <c r="BH349"/>
  <c r="CZ349"/>
  <c r="DK349"/>
  <c r="C349"/>
  <c r="DL349"/>
  <c r="DM349"/>
  <c r="DH349"/>
  <c r="EF349"/>
  <c r="EG349"/>
  <c r="FC349"/>
  <c r="FL349"/>
  <c r="FM349"/>
  <c r="FN349"/>
  <c r="GB349"/>
  <c r="C350"/>
  <c r="AQ350"/>
  <c r="AK350"/>
  <c r="AP350"/>
  <c r="AM350"/>
  <c r="AN350"/>
  <c r="AO350"/>
  <c r="BG350"/>
  <c r="BH350"/>
  <c r="CZ350"/>
  <c r="AT350"/>
  <c r="EK350"/>
  <c r="DK350"/>
  <c r="DL350"/>
  <c r="DM350"/>
  <c r="DH350"/>
  <c r="EF350"/>
  <c r="EG350"/>
  <c r="FC350"/>
  <c r="FL350"/>
  <c r="FM350"/>
  <c r="FN350"/>
  <c r="GB350"/>
  <c r="AK351"/>
  <c r="AM351"/>
  <c r="AN351"/>
  <c r="AO351"/>
  <c r="AP351"/>
  <c r="BH351"/>
  <c r="CZ351"/>
  <c r="AT351"/>
  <c r="EK351"/>
  <c r="DH351"/>
  <c r="DL351"/>
  <c r="DM351"/>
  <c r="EF351"/>
  <c r="EG351"/>
  <c r="FC351"/>
  <c r="FL351"/>
  <c r="FM351"/>
  <c r="FN351"/>
  <c r="GB351"/>
  <c r="AK352"/>
  <c r="AN352"/>
  <c r="AO352"/>
  <c r="AP352"/>
  <c r="AT352"/>
  <c r="BH352"/>
  <c r="CZ352"/>
  <c r="DL352"/>
  <c r="DK352"/>
  <c r="C352"/>
  <c r="DM352"/>
  <c r="DH352"/>
  <c r="EF352"/>
  <c r="EG352"/>
  <c r="EK352"/>
  <c r="FC352"/>
  <c r="FL352"/>
  <c r="FM352"/>
  <c r="FN352"/>
  <c r="GB352"/>
  <c r="AK353"/>
  <c r="AN353"/>
  <c r="AT353"/>
  <c r="EK353"/>
  <c r="BG353"/>
  <c r="BH353"/>
  <c r="CZ353"/>
  <c r="DK353"/>
  <c r="C353"/>
  <c r="DL353"/>
  <c r="DM353"/>
  <c r="DH353"/>
  <c r="EF353"/>
  <c r="EG353"/>
  <c r="FC353"/>
  <c r="FD353" s="1"/>
  <c r="FL353"/>
  <c r="FM353"/>
  <c r="FN353"/>
  <c r="GB353"/>
  <c r="C354"/>
  <c r="AQ354"/>
  <c r="AK354"/>
  <c r="AP354"/>
  <c r="AM354"/>
  <c r="AN354"/>
  <c r="AO354"/>
  <c r="BG354"/>
  <c r="BH354"/>
  <c r="CZ354"/>
  <c r="AT354"/>
  <c r="EK354"/>
  <c r="DK354"/>
  <c r="DL354"/>
  <c r="DM354"/>
  <c r="DH354"/>
  <c r="EF354"/>
  <c r="EG354"/>
  <c r="FC354"/>
  <c r="FL354"/>
  <c r="FM354"/>
  <c r="FN354"/>
  <c r="GB354"/>
  <c r="AK355"/>
  <c r="AM355"/>
  <c r="AN355"/>
  <c r="AO355"/>
  <c r="AP355"/>
  <c r="BH355"/>
  <c r="CZ355"/>
  <c r="AT355"/>
  <c r="EK355"/>
  <c r="DH355"/>
  <c r="DL355"/>
  <c r="DM355"/>
  <c r="EF355"/>
  <c r="EG355"/>
  <c r="FC355"/>
  <c r="FL355"/>
  <c r="FM355"/>
  <c r="FN355"/>
  <c r="GB355"/>
  <c r="AK356"/>
  <c r="AN356"/>
  <c r="AO356"/>
  <c r="AP356"/>
  <c r="AT356"/>
  <c r="BH356"/>
  <c r="CZ356"/>
  <c r="DL356"/>
  <c r="DK356"/>
  <c r="C356"/>
  <c r="DM356"/>
  <c r="DH356"/>
  <c r="EF356"/>
  <c r="EG356"/>
  <c r="EK356"/>
  <c r="FC356"/>
  <c r="FL356"/>
  <c r="FM356"/>
  <c r="FN356"/>
  <c r="GB356"/>
  <c r="AK357"/>
  <c r="AO357"/>
  <c r="AN357"/>
  <c r="AT357"/>
  <c r="EK357"/>
  <c r="BG357"/>
  <c r="BH357"/>
  <c r="CZ357"/>
  <c r="DK357"/>
  <c r="C357"/>
  <c r="DL357"/>
  <c r="DM357"/>
  <c r="DH357"/>
  <c r="EF357"/>
  <c r="EG357"/>
  <c r="FC357"/>
  <c r="FL357"/>
  <c r="FM357"/>
  <c r="FN357"/>
  <c r="GB357"/>
  <c r="C358"/>
  <c r="AK358"/>
  <c r="AP358"/>
  <c r="AM358"/>
  <c r="AN358"/>
  <c r="AO358"/>
  <c r="BG358"/>
  <c r="BH358"/>
  <c r="CZ358"/>
  <c r="AT358"/>
  <c r="EK358"/>
  <c r="DK358"/>
  <c r="DL358"/>
  <c r="DM358"/>
  <c r="DH358"/>
  <c r="EF358"/>
  <c r="EG358"/>
  <c r="FC358"/>
  <c r="FD358" s="1"/>
  <c r="FG358" s="1"/>
  <c r="FL358"/>
  <c r="FM358"/>
  <c r="FN358"/>
  <c r="GB358"/>
  <c r="AK359"/>
  <c r="AM359"/>
  <c r="AN359"/>
  <c r="AO359"/>
  <c r="AP359"/>
  <c r="BH359"/>
  <c r="CZ359"/>
  <c r="AT359"/>
  <c r="EK359"/>
  <c r="DH359"/>
  <c r="DL359"/>
  <c r="DM359"/>
  <c r="EF359"/>
  <c r="EG359"/>
  <c r="FC359"/>
  <c r="FL359"/>
  <c r="FM359"/>
  <c r="FN359"/>
  <c r="GB359"/>
  <c r="AK360"/>
  <c r="AN360"/>
  <c r="AO360"/>
  <c r="AP360"/>
  <c r="AT360"/>
  <c r="BH360"/>
  <c r="CZ360"/>
  <c r="DL360"/>
  <c r="DK360"/>
  <c r="C360"/>
  <c r="DM360"/>
  <c r="DH360"/>
  <c r="EF360"/>
  <c r="EG360"/>
  <c r="EK360"/>
  <c r="FC360"/>
  <c r="FL360"/>
  <c r="FM360"/>
  <c r="FN360"/>
  <c r="GB360"/>
  <c r="AK361"/>
  <c r="AN361"/>
  <c r="AT361"/>
  <c r="EK361"/>
  <c r="BG361"/>
  <c r="BH361"/>
  <c r="CZ361"/>
  <c r="DK361"/>
  <c r="C361"/>
  <c r="DL361"/>
  <c r="DM361"/>
  <c r="DH361"/>
  <c r="EF361"/>
  <c r="EG361"/>
  <c r="FC361"/>
  <c r="FL361"/>
  <c r="FM361"/>
  <c r="FN361"/>
  <c r="GB361"/>
  <c r="C362"/>
  <c r="AK362"/>
  <c r="AP362"/>
  <c r="AM362"/>
  <c r="AN362"/>
  <c r="AO362"/>
  <c r="BG362"/>
  <c r="BH362"/>
  <c r="CZ362"/>
  <c r="AT362"/>
  <c r="EK362"/>
  <c r="DK362"/>
  <c r="DL362"/>
  <c r="DM362"/>
  <c r="DH362"/>
  <c r="EF362"/>
  <c r="EG362"/>
  <c r="FC362"/>
  <c r="FD362" s="1"/>
  <c r="FL362"/>
  <c r="FM362"/>
  <c r="FN362"/>
  <c r="GB362"/>
  <c r="C198"/>
  <c r="AL198"/>
  <c r="EN198"/>
  <c r="AK198"/>
  <c r="AM198"/>
  <c r="AN198"/>
  <c r="AO198"/>
  <c r="AT198"/>
  <c r="BG198"/>
  <c r="BH198"/>
  <c r="CZ198"/>
  <c r="DK198"/>
  <c r="DL198"/>
  <c r="DM198"/>
  <c r="DH198"/>
  <c r="EF198"/>
  <c r="EG198"/>
  <c r="EK198"/>
  <c r="FC198"/>
  <c r="FL198"/>
  <c r="FM198"/>
  <c r="FN198"/>
  <c r="GB198"/>
  <c r="AK199"/>
  <c r="AM199"/>
  <c r="AN199"/>
  <c r="AO199"/>
  <c r="AP199"/>
  <c r="BH199"/>
  <c r="CZ199"/>
  <c r="AT199"/>
  <c r="EK199"/>
  <c r="DL199"/>
  <c r="DM199"/>
  <c r="DH199"/>
  <c r="EF199"/>
  <c r="EG199"/>
  <c r="FC199"/>
  <c r="FL199"/>
  <c r="FM199"/>
  <c r="FN199"/>
  <c r="GB199"/>
  <c r="AK200"/>
  <c r="AM200"/>
  <c r="AN200"/>
  <c r="AO200"/>
  <c r="AP200"/>
  <c r="BH200"/>
  <c r="CZ200"/>
  <c r="AT200"/>
  <c r="EK200"/>
  <c r="DL200"/>
  <c r="BG200"/>
  <c r="DM200"/>
  <c r="DH200"/>
  <c r="EF200"/>
  <c r="EG200"/>
  <c r="FC200"/>
  <c r="FL200"/>
  <c r="FM200"/>
  <c r="FN200"/>
  <c r="GB200"/>
  <c r="AK201"/>
  <c r="AM201"/>
  <c r="AN201"/>
  <c r="AO201"/>
  <c r="AT201"/>
  <c r="BG201"/>
  <c r="BH201"/>
  <c r="CZ201"/>
  <c r="DK201"/>
  <c r="C201"/>
  <c r="DL201"/>
  <c r="DM201"/>
  <c r="DH201"/>
  <c r="EF201"/>
  <c r="EG201"/>
  <c r="EK201"/>
  <c r="FC201"/>
  <c r="FL201"/>
  <c r="FM201"/>
  <c r="FN201"/>
  <c r="GB201"/>
  <c r="C202"/>
  <c r="AL202"/>
  <c r="EN202"/>
  <c r="AK202"/>
  <c r="AM202"/>
  <c r="AN202"/>
  <c r="AO202"/>
  <c r="AT202"/>
  <c r="BG202"/>
  <c r="BH202"/>
  <c r="CZ202"/>
  <c r="DK202"/>
  <c r="DL202"/>
  <c r="DM202"/>
  <c r="DH202"/>
  <c r="EF202"/>
  <c r="EG202"/>
  <c r="EK202"/>
  <c r="FC202"/>
  <c r="FL202"/>
  <c r="FM202"/>
  <c r="FN202"/>
  <c r="GB202"/>
  <c r="AK203"/>
  <c r="AM203"/>
  <c r="AN203"/>
  <c r="AO203"/>
  <c r="AP203"/>
  <c r="BH203"/>
  <c r="CZ203"/>
  <c r="AT203"/>
  <c r="EK203"/>
  <c r="DL203"/>
  <c r="DM203"/>
  <c r="DH203"/>
  <c r="EF203"/>
  <c r="EG203"/>
  <c r="FC203"/>
  <c r="FL203"/>
  <c r="FM203"/>
  <c r="FN203"/>
  <c r="GB203"/>
  <c r="AK204"/>
  <c r="AM204"/>
  <c r="AN204"/>
  <c r="AO204"/>
  <c r="AP204"/>
  <c r="BH204"/>
  <c r="CZ204"/>
  <c r="AT204"/>
  <c r="EK204"/>
  <c r="DL204"/>
  <c r="BG204"/>
  <c r="DM204"/>
  <c r="DH204"/>
  <c r="EF204"/>
  <c r="EG204"/>
  <c r="FC204"/>
  <c r="FL204"/>
  <c r="FM204"/>
  <c r="FN204"/>
  <c r="GB204"/>
  <c r="C191"/>
  <c r="AL191"/>
  <c r="EN191"/>
  <c r="AK191"/>
  <c r="AM191"/>
  <c r="AN191"/>
  <c r="AO191"/>
  <c r="AT191"/>
  <c r="BG191"/>
  <c r="BH191"/>
  <c r="CZ191"/>
  <c r="DK191"/>
  <c r="DL191"/>
  <c r="DM191"/>
  <c r="DH191"/>
  <c r="EF191"/>
  <c r="EG191"/>
  <c r="EK191"/>
  <c r="FC191"/>
  <c r="FD191" s="1"/>
  <c r="FL191"/>
  <c r="FM191"/>
  <c r="FN191"/>
  <c r="GB191"/>
  <c r="AK192"/>
  <c r="AM192"/>
  <c r="AN192"/>
  <c r="AO192"/>
  <c r="AP192"/>
  <c r="BH192"/>
  <c r="CZ192"/>
  <c r="AT192"/>
  <c r="EK192"/>
  <c r="DL192"/>
  <c r="DM192"/>
  <c r="DH192"/>
  <c r="EF192"/>
  <c r="EG192"/>
  <c r="FC192"/>
  <c r="FL192"/>
  <c r="FM192"/>
  <c r="FN192"/>
  <c r="GB192"/>
  <c r="AK193"/>
  <c r="AM193"/>
  <c r="AN193"/>
  <c r="AO193"/>
  <c r="AP193"/>
  <c r="BH193"/>
  <c r="CZ193"/>
  <c r="AT193"/>
  <c r="EK193"/>
  <c r="DL193"/>
  <c r="BG193"/>
  <c r="DM193"/>
  <c r="DH193"/>
  <c r="EF193"/>
  <c r="EG193"/>
  <c r="FC193"/>
  <c r="FL193"/>
  <c r="FM193"/>
  <c r="FN193"/>
  <c r="GB193"/>
  <c r="AK194"/>
  <c r="AM194"/>
  <c r="AN194"/>
  <c r="AO194"/>
  <c r="AT194"/>
  <c r="BG194"/>
  <c r="BH194"/>
  <c r="CZ194"/>
  <c r="DK194"/>
  <c r="C194"/>
  <c r="DL194"/>
  <c r="DM194"/>
  <c r="DH194"/>
  <c r="EF194"/>
  <c r="EG194"/>
  <c r="EK194"/>
  <c r="FC194"/>
  <c r="FL194"/>
  <c r="FM194"/>
  <c r="FN194"/>
  <c r="GB194"/>
  <c r="C195"/>
  <c r="AL195"/>
  <c r="EN195"/>
  <c r="AK195"/>
  <c r="AM195"/>
  <c r="AN195"/>
  <c r="AO195"/>
  <c r="AT195"/>
  <c r="BG195"/>
  <c r="BH195"/>
  <c r="CZ195"/>
  <c r="DK195"/>
  <c r="DL195"/>
  <c r="DM195"/>
  <c r="DH195"/>
  <c r="EF195"/>
  <c r="EG195"/>
  <c r="EK195"/>
  <c r="FC195"/>
  <c r="FL195"/>
  <c r="FM195"/>
  <c r="FN195"/>
  <c r="GB195"/>
  <c r="AK196"/>
  <c r="AM196"/>
  <c r="AN196"/>
  <c r="AO196"/>
  <c r="AP196"/>
  <c r="BH196"/>
  <c r="CZ196"/>
  <c r="AT196"/>
  <c r="EK196"/>
  <c r="DL196"/>
  <c r="DM196"/>
  <c r="DH196"/>
  <c r="EF196"/>
  <c r="EG196"/>
  <c r="FC196"/>
  <c r="FL196"/>
  <c r="FM196"/>
  <c r="FN196"/>
  <c r="GB196"/>
  <c r="AK197"/>
  <c r="AM197"/>
  <c r="AN197"/>
  <c r="AO197"/>
  <c r="AP197"/>
  <c r="BH197"/>
  <c r="CZ197"/>
  <c r="AT197"/>
  <c r="EK197"/>
  <c r="DL197"/>
  <c r="BG197"/>
  <c r="DM197"/>
  <c r="DH197"/>
  <c r="EF197"/>
  <c r="EG197"/>
  <c r="FC197"/>
  <c r="FL197"/>
  <c r="FM197"/>
  <c r="FN197"/>
  <c r="GB197"/>
  <c r="AK49"/>
  <c r="AL49"/>
  <c r="EN49"/>
  <c r="AN49"/>
  <c r="AO49"/>
  <c r="AP49"/>
  <c r="AT49"/>
  <c r="EK49"/>
  <c r="AV49"/>
  <c r="EL49"/>
  <c r="BH49"/>
  <c r="CZ49"/>
  <c r="DK49"/>
  <c r="C49"/>
  <c r="DL49"/>
  <c r="DM49"/>
  <c r="DH49"/>
  <c r="EF49"/>
  <c r="EG49"/>
  <c r="FC49"/>
  <c r="FL49"/>
  <c r="FM49"/>
  <c r="FN49"/>
  <c r="GB49"/>
  <c r="AK50"/>
  <c r="AN50"/>
  <c r="AT50"/>
  <c r="EK50"/>
  <c r="BG50"/>
  <c r="BH50"/>
  <c r="CZ50"/>
  <c r="DK50"/>
  <c r="C50"/>
  <c r="DL50"/>
  <c r="DM50"/>
  <c r="DH50"/>
  <c r="EF50"/>
  <c r="EG50"/>
  <c r="FC50"/>
  <c r="FL50"/>
  <c r="FM50"/>
  <c r="FN50"/>
  <c r="GB50"/>
  <c r="C51"/>
  <c r="AK51"/>
  <c r="AP51"/>
  <c r="AM51"/>
  <c r="AN51"/>
  <c r="AO51"/>
  <c r="BG51"/>
  <c r="BH51"/>
  <c r="CZ51"/>
  <c r="AT51"/>
  <c r="EK51"/>
  <c r="DK51"/>
  <c r="DL51"/>
  <c r="DM51"/>
  <c r="DH51"/>
  <c r="EF51"/>
  <c r="EG51"/>
  <c r="FC51"/>
  <c r="FL51"/>
  <c r="FM51"/>
  <c r="FN51"/>
  <c r="GB51"/>
  <c r="AK52"/>
  <c r="AM52"/>
  <c r="AN52"/>
  <c r="AO52"/>
  <c r="AP52"/>
  <c r="BH52"/>
  <c r="CZ52"/>
  <c r="AT52"/>
  <c r="EK52"/>
  <c r="DH52"/>
  <c r="DL52"/>
  <c r="DM52"/>
  <c r="EF52"/>
  <c r="EG52"/>
  <c r="FC52"/>
  <c r="FL52"/>
  <c r="FM52"/>
  <c r="FN52"/>
  <c r="GB52"/>
  <c r="AK53"/>
  <c r="AN53"/>
  <c r="AO53"/>
  <c r="AP53"/>
  <c r="AT53"/>
  <c r="EK53"/>
  <c r="BH53"/>
  <c r="CZ53"/>
  <c r="DK53"/>
  <c r="C53"/>
  <c r="AL53"/>
  <c r="EN53"/>
  <c r="DL53"/>
  <c r="DM53"/>
  <c r="DH53"/>
  <c r="EF53"/>
  <c r="EG53"/>
  <c r="EH53"/>
  <c r="FC53"/>
  <c r="FL53"/>
  <c r="FM53"/>
  <c r="FN53"/>
  <c r="GB53"/>
  <c r="C54"/>
  <c r="AK54"/>
  <c r="AN54"/>
  <c r="AT54"/>
  <c r="EK54"/>
  <c r="BG54"/>
  <c r="BH54"/>
  <c r="CZ54"/>
  <c r="DK54"/>
  <c r="DL54"/>
  <c r="DM54"/>
  <c r="DH54"/>
  <c r="EF54"/>
  <c r="EG54"/>
  <c r="FC54"/>
  <c r="FD54" s="1"/>
  <c r="FG54" s="1"/>
  <c r="FL54"/>
  <c r="FM54"/>
  <c r="FN54"/>
  <c r="GB54"/>
  <c r="C55"/>
  <c r="AK55"/>
  <c r="AP55"/>
  <c r="AM55"/>
  <c r="AN55"/>
  <c r="AO55"/>
  <c r="BG55"/>
  <c r="BH55"/>
  <c r="CZ55"/>
  <c r="AT55"/>
  <c r="EK55"/>
  <c r="DK55"/>
  <c r="DL55"/>
  <c r="DM55"/>
  <c r="DH55"/>
  <c r="EF55"/>
  <c r="EG55"/>
  <c r="FC55"/>
  <c r="FL55"/>
  <c r="FM55"/>
  <c r="FN55"/>
  <c r="GB55"/>
  <c r="AK56"/>
  <c r="AM56"/>
  <c r="AN56"/>
  <c r="AO56"/>
  <c r="AP56"/>
  <c r="BH56"/>
  <c r="CZ56"/>
  <c r="AT56"/>
  <c r="EK56"/>
  <c r="DH56"/>
  <c r="DL56"/>
  <c r="DM56"/>
  <c r="EF56"/>
  <c r="EG56"/>
  <c r="FC56"/>
  <c r="FL56"/>
  <c r="FM56"/>
  <c r="FN56"/>
  <c r="GB56"/>
  <c r="AK57"/>
  <c r="AN57"/>
  <c r="AO57"/>
  <c r="AP57"/>
  <c r="AT57"/>
  <c r="EK57"/>
  <c r="BH57"/>
  <c r="CZ57"/>
  <c r="DL57"/>
  <c r="DM57"/>
  <c r="DH57"/>
  <c r="EF57"/>
  <c r="EG57"/>
  <c r="FC57"/>
  <c r="FL57"/>
  <c r="FM57"/>
  <c r="FN57"/>
  <c r="GB57"/>
  <c r="AK58"/>
  <c r="AN58"/>
  <c r="AT58"/>
  <c r="EK58"/>
  <c r="BG58"/>
  <c r="BH58"/>
  <c r="CZ58"/>
  <c r="DK58"/>
  <c r="C58"/>
  <c r="DL58"/>
  <c r="DM58"/>
  <c r="DH58"/>
  <c r="EF58"/>
  <c r="EG58"/>
  <c r="FC58"/>
  <c r="FL58"/>
  <c r="FM58"/>
  <c r="FN58"/>
  <c r="GB58"/>
  <c r="C59"/>
  <c r="AK59"/>
  <c r="AP59"/>
  <c r="AM59"/>
  <c r="AN59"/>
  <c r="AO59"/>
  <c r="BG59"/>
  <c r="BH59"/>
  <c r="CZ59"/>
  <c r="AT59"/>
  <c r="EK59"/>
  <c r="DK59"/>
  <c r="DL59"/>
  <c r="DM59"/>
  <c r="DH59"/>
  <c r="EF59"/>
  <c r="EG59"/>
  <c r="FC59"/>
  <c r="FD59" s="1"/>
  <c r="FL59"/>
  <c r="FM59"/>
  <c r="FN59"/>
  <c r="GB59"/>
  <c r="AK60"/>
  <c r="AM60"/>
  <c r="AN60"/>
  <c r="AO60"/>
  <c r="AP60"/>
  <c r="BH60"/>
  <c r="CZ60"/>
  <c r="AT60"/>
  <c r="EK60"/>
  <c r="DH60"/>
  <c r="DL60"/>
  <c r="DM60"/>
  <c r="EF60"/>
  <c r="EG60"/>
  <c r="FC60"/>
  <c r="FL60"/>
  <c r="FM60"/>
  <c r="FN60"/>
  <c r="GB60"/>
  <c r="AK61"/>
  <c r="AN61"/>
  <c r="AO61"/>
  <c r="AP61"/>
  <c r="AT61"/>
  <c r="EK61"/>
  <c r="BH61"/>
  <c r="CZ61"/>
  <c r="DL61"/>
  <c r="DM61"/>
  <c r="DH61"/>
  <c r="EF61"/>
  <c r="EG61"/>
  <c r="FC61"/>
  <c r="FL61"/>
  <c r="FM61"/>
  <c r="FN61"/>
  <c r="GB61"/>
  <c r="AK62"/>
  <c r="AN62"/>
  <c r="AT62"/>
  <c r="EK62"/>
  <c r="BG62"/>
  <c r="BH62"/>
  <c r="CZ62"/>
  <c r="DK62"/>
  <c r="C62"/>
  <c r="DL62"/>
  <c r="DM62"/>
  <c r="DH62"/>
  <c r="EF62"/>
  <c r="EG62"/>
  <c r="FC62"/>
  <c r="FD62" s="1"/>
  <c r="FL62"/>
  <c r="FM62"/>
  <c r="FN62"/>
  <c r="GB62"/>
  <c r="C63"/>
  <c r="AK63"/>
  <c r="AP63"/>
  <c r="AM63"/>
  <c r="AN63"/>
  <c r="AO63"/>
  <c r="BG63"/>
  <c r="BH63"/>
  <c r="CZ63"/>
  <c r="AT63"/>
  <c r="EK63"/>
  <c r="DK63"/>
  <c r="DL63"/>
  <c r="DM63"/>
  <c r="DH63"/>
  <c r="EF63"/>
  <c r="EG63"/>
  <c r="FC63"/>
  <c r="FL63"/>
  <c r="FM63"/>
  <c r="FN63"/>
  <c r="GB63"/>
  <c r="AK64"/>
  <c r="AM64"/>
  <c r="AN64"/>
  <c r="AO64"/>
  <c r="AP64"/>
  <c r="BH64"/>
  <c r="CZ64"/>
  <c r="AT64"/>
  <c r="EK64"/>
  <c r="DH64"/>
  <c r="DL64"/>
  <c r="DM64"/>
  <c r="EF64"/>
  <c r="EG64"/>
  <c r="FC64"/>
  <c r="FL64"/>
  <c r="FM64"/>
  <c r="FN64"/>
  <c r="GB64"/>
  <c r="AK65"/>
  <c r="AL65"/>
  <c r="EN65"/>
  <c r="AN65"/>
  <c r="AO65"/>
  <c r="AP65"/>
  <c r="AT65"/>
  <c r="EK65"/>
  <c r="AV65"/>
  <c r="EL65"/>
  <c r="BH65"/>
  <c r="CZ65"/>
  <c r="DK65"/>
  <c r="C65"/>
  <c r="DL65"/>
  <c r="DM65"/>
  <c r="DH65"/>
  <c r="EF65"/>
  <c r="EG65"/>
  <c r="EH65"/>
  <c r="FC65"/>
  <c r="FL65"/>
  <c r="FM65"/>
  <c r="FN65"/>
  <c r="GB65"/>
  <c r="AK66"/>
  <c r="AN66"/>
  <c r="AT66"/>
  <c r="EK66"/>
  <c r="BG66"/>
  <c r="BH66"/>
  <c r="CZ66"/>
  <c r="DK66"/>
  <c r="C66"/>
  <c r="DL66"/>
  <c r="DM66"/>
  <c r="DH66"/>
  <c r="EF66"/>
  <c r="EG66"/>
  <c r="FC66"/>
  <c r="FL66"/>
  <c r="FM66"/>
  <c r="FN66"/>
  <c r="GB66"/>
  <c r="C67"/>
  <c r="AK67"/>
  <c r="AP67"/>
  <c r="AM67"/>
  <c r="AN67"/>
  <c r="AO67"/>
  <c r="AT67"/>
  <c r="EK67"/>
  <c r="BG67"/>
  <c r="BH67"/>
  <c r="CZ67"/>
  <c r="DK67"/>
  <c r="DL67"/>
  <c r="DM67"/>
  <c r="DH67"/>
  <c r="EF67"/>
  <c r="EG67"/>
  <c r="FC67"/>
  <c r="FL67"/>
  <c r="FM67"/>
  <c r="FN67"/>
  <c r="GB67"/>
  <c r="AK68"/>
  <c r="AM68"/>
  <c r="AN68"/>
  <c r="AO68"/>
  <c r="AP68"/>
  <c r="BH68"/>
  <c r="CZ68"/>
  <c r="AT68"/>
  <c r="EK68"/>
  <c r="DL68"/>
  <c r="DM68"/>
  <c r="DH68"/>
  <c r="EF68"/>
  <c r="EG68"/>
  <c r="FC68"/>
  <c r="FL68"/>
  <c r="FM68"/>
  <c r="FN68"/>
  <c r="GB68"/>
  <c r="AK69"/>
  <c r="AN69"/>
  <c r="AP69"/>
  <c r="AT69"/>
  <c r="EK69"/>
  <c r="BH69"/>
  <c r="CZ69"/>
  <c r="DK69"/>
  <c r="C69"/>
  <c r="DL69"/>
  <c r="BG69"/>
  <c r="DM69"/>
  <c r="DH69"/>
  <c r="EF69"/>
  <c r="EG69"/>
  <c r="FC69"/>
  <c r="FL69"/>
  <c r="FM69"/>
  <c r="FN69"/>
  <c r="GB69"/>
  <c r="C70"/>
  <c r="AK70"/>
  <c r="AN70"/>
  <c r="AO70"/>
  <c r="AT70"/>
  <c r="BG70"/>
  <c r="BH70"/>
  <c r="CZ70"/>
  <c r="DK70"/>
  <c r="DL70"/>
  <c r="DM70"/>
  <c r="DH70"/>
  <c r="EF70"/>
  <c r="EG70"/>
  <c r="EK70"/>
  <c r="FC70"/>
  <c r="FL70"/>
  <c r="FM70"/>
  <c r="FN70"/>
  <c r="GB70"/>
  <c r="C71"/>
  <c r="AQ71"/>
  <c r="AK71"/>
  <c r="AP71"/>
  <c r="AM71"/>
  <c r="AN71"/>
  <c r="AO71"/>
  <c r="BG71"/>
  <c r="BH71"/>
  <c r="CZ71"/>
  <c r="AT71"/>
  <c r="EK71"/>
  <c r="DK71"/>
  <c r="DL71"/>
  <c r="DM71"/>
  <c r="DH71"/>
  <c r="EF71"/>
  <c r="EG71"/>
  <c r="FC71"/>
  <c r="FL71"/>
  <c r="FM71"/>
  <c r="FN71"/>
  <c r="GB71"/>
  <c r="AK72"/>
  <c r="AM72"/>
  <c r="AN72"/>
  <c r="AO72"/>
  <c r="AP72"/>
  <c r="BH72"/>
  <c r="CZ72"/>
  <c r="AT72"/>
  <c r="EK72"/>
  <c r="DL72"/>
  <c r="DM72"/>
  <c r="DH72"/>
  <c r="EF72"/>
  <c r="EG72"/>
  <c r="FC72"/>
  <c r="FD72" s="1"/>
  <c r="FL72"/>
  <c r="FM72"/>
  <c r="FN72"/>
  <c r="GB72"/>
  <c r="AK73"/>
  <c r="AL73"/>
  <c r="EN73"/>
  <c r="AN73"/>
  <c r="AP73"/>
  <c r="AT73"/>
  <c r="EK73"/>
  <c r="BH73"/>
  <c r="CZ73"/>
  <c r="DK73"/>
  <c r="C73"/>
  <c r="AV73"/>
  <c r="DL73"/>
  <c r="BG73"/>
  <c r="DM73"/>
  <c r="DH73"/>
  <c r="EF73"/>
  <c r="EG73"/>
  <c r="EL73"/>
  <c r="FC73"/>
  <c r="FD73" s="1"/>
  <c r="FL73"/>
  <c r="FM73"/>
  <c r="FN73"/>
  <c r="GB73"/>
  <c r="C74"/>
  <c r="AK74"/>
  <c r="AN74"/>
  <c r="AO74"/>
  <c r="AT74"/>
  <c r="BG74"/>
  <c r="BH74"/>
  <c r="CZ74"/>
  <c r="DK74"/>
  <c r="DL74"/>
  <c r="DM74"/>
  <c r="DH74"/>
  <c r="EF74"/>
  <c r="EG74"/>
  <c r="EK74"/>
  <c r="FC74"/>
  <c r="FL74"/>
  <c r="FM74"/>
  <c r="FN74"/>
  <c r="GB74"/>
  <c r="C75"/>
  <c r="AK75"/>
  <c r="AP75"/>
  <c r="AM75"/>
  <c r="AN75"/>
  <c r="AO75"/>
  <c r="AQ75"/>
  <c r="ET75"/>
  <c r="AR75"/>
  <c r="BG75"/>
  <c r="BH75"/>
  <c r="CZ75"/>
  <c r="AT75"/>
  <c r="EK75"/>
  <c r="DK75"/>
  <c r="DL75"/>
  <c r="DM75"/>
  <c r="DH75"/>
  <c r="EF75"/>
  <c r="EG75"/>
  <c r="ES75"/>
  <c r="FC75"/>
  <c r="FL75"/>
  <c r="FM75"/>
  <c r="FN75"/>
  <c r="GB75"/>
  <c r="AK76"/>
  <c r="AM76"/>
  <c r="AN76"/>
  <c r="AO76"/>
  <c r="AP76"/>
  <c r="BH76"/>
  <c r="CZ76"/>
  <c r="AT76"/>
  <c r="EK76"/>
  <c r="DL76"/>
  <c r="DM76"/>
  <c r="DH76"/>
  <c r="EF76"/>
  <c r="EG76"/>
  <c r="FC76"/>
  <c r="FL76"/>
  <c r="FM76"/>
  <c r="FN76"/>
  <c r="GB76"/>
  <c r="AK77"/>
  <c r="AN77"/>
  <c r="AT77"/>
  <c r="EK77"/>
  <c r="BG77"/>
  <c r="BH77"/>
  <c r="CZ77"/>
  <c r="DK77"/>
  <c r="C77"/>
  <c r="DL77"/>
  <c r="DM77"/>
  <c r="DH77"/>
  <c r="EF77"/>
  <c r="EG77"/>
  <c r="FC77"/>
  <c r="FD77" s="1"/>
  <c r="FL77"/>
  <c r="FM77"/>
  <c r="FN77"/>
  <c r="GB77"/>
  <c r="C78"/>
  <c r="AK78"/>
  <c r="AN78"/>
  <c r="AO78"/>
  <c r="AP78"/>
  <c r="AT78"/>
  <c r="EK78"/>
  <c r="BH78"/>
  <c r="CZ78"/>
  <c r="DL78"/>
  <c r="DK78"/>
  <c r="DM78"/>
  <c r="DH78"/>
  <c r="EF78"/>
  <c r="EG78"/>
  <c r="FC78"/>
  <c r="FD78" s="1"/>
  <c r="FL78"/>
  <c r="FM78"/>
  <c r="FN78"/>
  <c r="GB78"/>
  <c r="C79"/>
  <c r="AK79"/>
  <c r="AN79"/>
  <c r="AO79"/>
  <c r="AQ79"/>
  <c r="BG79"/>
  <c r="BH79"/>
  <c r="CZ79"/>
  <c r="AT79"/>
  <c r="EK79"/>
  <c r="DK79"/>
  <c r="DL79"/>
  <c r="DM79"/>
  <c r="DH79"/>
  <c r="EF79"/>
  <c r="EG79"/>
  <c r="FC79"/>
  <c r="FL79"/>
  <c r="FM79"/>
  <c r="FN79"/>
  <c r="GB79"/>
  <c r="AK80"/>
  <c r="AM80"/>
  <c r="AN80"/>
  <c r="AO80"/>
  <c r="AP80"/>
  <c r="BH80"/>
  <c r="CZ80"/>
  <c r="AT80"/>
  <c r="EK80"/>
  <c r="DH80"/>
  <c r="DL80"/>
  <c r="DM80"/>
  <c r="EF80"/>
  <c r="EG80"/>
  <c r="FC80"/>
  <c r="FL80"/>
  <c r="FM80"/>
  <c r="FN80"/>
  <c r="GB80"/>
  <c r="AK81"/>
  <c r="AN81"/>
  <c r="AT81"/>
  <c r="BH81"/>
  <c r="CZ81"/>
  <c r="DL81"/>
  <c r="DK81"/>
  <c r="C81"/>
  <c r="DM81"/>
  <c r="DH81"/>
  <c r="EF81"/>
  <c r="EG81"/>
  <c r="EK81"/>
  <c r="FC81"/>
  <c r="FL81"/>
  <c r="FM81"/>
  <c r="FN81"/>
  <c r="GB81"/>
  <c r="AK82"/>
  <c r="AN82"/>
  <c r="AT82"/>
  <c r="AV82"/>
  <c r="EL82"/>
  <c r="BH82"/>
  <c r="CZ82"/>
  <c r="DK82"/>
  <c r="C82"/>
  <c r="AL82"/>
  <c r="EN82"/>
  <c r="DL82"/>
  <c r="BG82"/>
  <c r="DM82"/>
  <c r="DH82"/>
  <c r="EF82"/>
  <c r="EG82"/>
  <c r="EH82"/>
  <c r="EK82"/>
  <c r="FC82"/>
  <c r="FL82"/>
  <c r="FM82"/>
  <c r="FN82"/>
  <c r="GB82"/>
  <c r="AK83"/>
  <c r="AM83"/>
  <c r="AN83"/>
  <c r="BG83"/>
  <c r="BH83"/>
  <c r="CZ83"/>
  <c r="AT83"/>
  <c r="EK83"/>
  <c r="DK83"/>
  <c r="C83"/>
  <c r="DL83"/>
  <c r="DM83"/>
  <c r="DH83"/>
  <c r="EF83"/>
  <c r="EG83"/>
  <c r="FC83"/>
  <c r="FL83"/>
  <c r="FM83"/>
  <c r="FN83"/>
  <c r="GB83"/>
  <c r="AK84"/>
  <c r="AL84"/>
  <c r="AM84"/>
  <c r="AN84"/>
  <c r="AO84"/>
  <c r="AP84"/>
  <c r="AQ84"/>
  <c r="BH84"/>
  <c r="CZ84"/>
  <c r="AT84"/>
  <c r="DK84"/>
  <c r="C84"/>
  <c r="AV84"/>
  <c r="EL84"/>
  <c r="DL84"/>
  <c r="BG84"/>
  <c r="DM84"/>
  <c r="DH84"/>
  <c r="EF84"/>
  <c r="EG84"/>
  <c r="EK84"/>
  <c r="EN84"/>
  <c r="FC84"/>
  <c r="FL84"/>
  <c r="FM84"/>
  <c r="FN84"/>
  <c r="GB84"/>
  <c r="C85"/>
  <c r="AK85"/>
  <c r="AM85"/>
  <c r="AN85"/>
  <c r="AO85"/>
  <c r="AP85"/>
  <c r="BH85"/>
  <c r="CZ85"/>
  <c r="AT85"/>
  <c r="EK85"/>
  <c r="DK85"/>
  <c r="DL85"/>
  <c r="BG85"/>
  <c r="DM85"/>
  <c r="DH85"/>
  <c r="EF85"/>
  <c r="EG85"/>
  <c r="FC85"/>
  <c r="FL85"/>
  <c r="FM85"/>
  <c r="FN85"/>
  <c r="GB85"/>
  <c r="AK86"/>
  <c r="AM86"/>
  <c r="AN86"/>
  <c r="AO86"/>
  <c r="AP86"/>
  <c r="BH86"/>
  <c r="CZ86"/>
  <c r="AT86"/>
  <c r="EK86"/>
  <c r="DH86"/>
  <c r="DL86"/>
  <c r="DM86"/>
  <c r="EF86"/>
  <c r="EG86"/>
  <c r="FC86"/>
  <c r="FL86"/>
  <c r="FM86"/>
  <c r="FN86"/>
  <c r="GB86"/>
  <c r="AK87"/>
  <c r="AO87"/>
  <c r="AN87"/>
  <c r="AP87"/>
  <c r="AT87"/>
  <c r="EK87"/>
  <c r="BH87"/>
  <c r="CZ87"/>
  <c r="DK87"/>
  <c r="C87"/>
  <c r="DL87"/>
  <c r="DM87"/>
  <c r="DH87"/>
  <c r="EF87"/>
  <c r="EG87"/>
  <c r="FC87"/>
  <c r="FL87"/>
  <c r="FM87"/>
  <c r="FN87"/>
  <c r="GB87"/>
  <c r="AK88"/>
  <c r="AN88"/>
  <c r="AT88"/>
  <c r="EK88"/>
  <c r="BG88"/>
  <c r="BH88"/>
  <c r="CZ88"/>
  <c r="DK88"/>
  <c r="C88"/>
  <c r="DL88"/>
  <c r="DM88"/>
  <c r="DH88"/>
  <c r="EF88"/>
  <c r="EG88"/>
  <c r="FC88"/>
  <c r="FL88"/>
  <c r="FM88"/>
  <c r="FN88"/>
  <c r="GB88"/>
  <c r="AK89"/>
  <c r="AM89"/>
  <c r="AN89"/>
  <c r="AO89"/>
  <c r="AP89"/>
  <c r="BH89"/>
  <c r="CZ89"/>
  <c r="AT89"/>
  <c r="EK89"/>
  <c r="DH89"/>
  <c r="DL89"/>
  <c r="BG89"/>
  <c r="DM89"/>
  <c r="EF89"/>
  <c r="EG89"/>
  <c r="FC89"/>
  <c r="FL89"/>
  <c r="FM89"/>
  <c r="FN89"/>
  <c r="GB89"/>
  <c r="AK90"/>
  <c r="AM90"/>
  <c r="AN90"/>
  <c r="AO90"/>
  <c r="AP90"/>
  <c r="BH90"/>
  <c r="CZ90"/>
  <c r="AT90"/>
  <c r="EK90"/>
  <c r="DH90"/>
  <c r="DL90"/>
  <c r="DM90"/>
  <c r="EF90"/>
  <c r="EG90"/>
  <c r="FC90"/>
  <c r="FL90"/>
  <c r="FM90"/>
  <c r="FN90"/>
  <c r="GB90"/>
  <c r="AK91"/>
  <c r="AN91"/>
  <c r="AO91"/>
  <c r="AP91"/>
  <c r="AT91"/>
  <c r="BG91"/>
  <c r="BH91"/>
  <c r="CZ91"/>
  <c r="DL91"/>
  <c r="DM91"/>
  <c r="DH91"/>
  <c r="EF91"/>
  <c r="EG91"/>
  <c r="EK91"/>
  <c r="FC91"/>
  <c r="FL91"/>
  <c r="FM91"/>
  <c r="FN91"/>
  <c r="GB91"/>
  <c r="AK92"/>
  <c r="AN92"/>
  <c r="AT92"/>
  <c r="EK92"/>
  <c r="BG92"/>
  <c r="BH92"/>
  <c r="CZ92"/>
  <c r="DK92"/>
  <c r="C92"/>
  <c r="DL92"/>
  <c r="DM92"/>
  <c r="DH92"/>
  <c r="EF92"/>
  <c r="EG92"/>
  <c r="FC92"/>
  <c r="FL92"/>
  <c r="FM92"/>
  <c r="FN92"/>
  <c r="GB92"/>
  <c r="AK93"/>
  <c r="AM93"/>
  <c r="AN93"/>
  <c r="AO93"/>
  <c r="AP93"/>
  <c r="BH93"/>
  <c r="CZ93"/>
  <c r="AT93"/>
  <c r="EK93"/>
  <c r="DL93"/>
  <c r="BG93"/>
  <c r="DM93"/>
  <c r="DH93"/>
  <c r="EF93"/>
  <c r="EG93"/>
  <c r="FC93"/>
  <c r="FL93"/>
  <c r="FM93"/>
  <c r="FN93"/>
  <c r="GB93"/>
  <c r="AK94"/>
  <c r="AM94"/>
  <c r="AN94"/>
  <c r="AO94"/>
  <c r="AP94"/>
  <c r="BH94"/>
  <c r="CZ94"/>
  <c r="AT94"/>
  <c r="EK94"/>
  <c r="DL94"/>
  <c r="DM94"/>
  <c r="DH94"/>
  <c r="EF94"/>
  <c r="EG94"/>
  <c r="FC94"/>
  <c r="FL94"/>
  <c r="FM94"/>
  <c r="FN94"/>
  <c r="GB94"/>
  <c r="AK95"/>
  <c r="AN95"/>
  <c r="AO95"/>
  <c r="AP95"/>
  <c r="AT95"/>
  <c r="BG95"/>
  <c r="BH95"/>
  <c r="CZ95"/>
  <c r="DL95"/>
  <c r="DK95"/>
  <c r="C95"/>
  <c r="DM95"/>
  <c r="DH95"/>
  <c r="EF95"/>
  <c r="EG95"/>
  <c r="EK95"/>
  <c r="FC95"/>
  <c r="FL95"/>
  <c r="FM95"/>
  <c r="FN95"/>
  <c r="GB95"/>
  <c r="AK96"/>
  <c r="AN96"/>
  <c r="AO96"/>
  <c r="AT96"/>
  <c r="BG96"/>
  <c r="BH96"/>
  <c r="CZ96"/>
  <c r="DK96"/>
  <c r="C96"/>
  <c r="DL96"/>
  <c r="DM96"/>
  <c r="DH96"/>
  <c r="EF96"/>
  <c r="EG96"/>
  <c r="EK96"/>
  <c r="FC96"/>
  <c r="FL96"/>
  <c r="FM96"/>
  <c r="FN96"/>
  <c r="GB96"/>
  <c r="AK97"/>
  <c r="AM97"/>
  <c r="AN97"/>
  <c r="AO97"/>
  <c r="AP97"/>
  <c r="BH97"/>
  <c r="CZ97"/>
  <c r="AT97"/>
  <c r="EK97"/>
  <c r="DH97"/>
  <c r="DL97"/>
  <c r="BG97"/>
  <c r="DM97"/>
  <c r="EF97"/>
  <c r="EG97"/>
  <c r="FC97"/>
  <c r="FL97"/>
  <c r="FM97"/>
  <c r="FN97"/>
  <c r="GB97"/>
  <c r="AK98"/>
  <c r="AM98"/>
  <c r="AN98"/>
  <c r="AO98"/>
  <c r="AP98"/>
  <c r="BH98"/>
  <c r="CZ98"/>
  <c r="AT98"/>
  <c r="EK98"/>
  <c r="DL98"/>
  <c r="DM98"/>
  <c r="DH98"/>
  <c r="EF98"/>
  <c r="EG98"/>
  <c r="FC98"/>
  <c r="FL98"/>
  <c r="FM98"/>
  <c r="FN98"/>
  <c r="GB98"/>
  <c r="AK99"/>
  <c r="AN99"/>
  <c r="AT99"/>
  <c r="EK99"/>
  <c r="BG99"/>
  <c r="BH99"/>
  <c r="CZ99"/>
  <c r="DK99"/>
  <c r="C99"/>
  <c r="DL99"/>
  <c r="DM99"/>
  <c r="DH99"/>
  <c r="EF99"/>
  <c r="EG99"/>
  <c r="FC99"/>
  <c r="FD99" s="1"/>
  <c r="FL99"/>
  <c r="FM99"/>
  <c r="FN99"/>
  <c r="GB99"/>
  <c r="C100"/>
  <c r="AK100"/>
  <c r="AN100"/>
  <c r="AO100"/>
  <c r="AT100"/>
  <c r="BG100"/>
  <c r="BH100"/>
  <c r="CZ100"/>
  <c r="DK100"/>
  <c r="DL100"/>
  <c r="DM100"/>
  <c r="DH100"/>
  <c r="EF100"/>
  <c r="EG100"/>
  <c r="EK100"/>
  <c r="FC100"/>
  <c r="FD100" s="1"/>
  <c r="FL100"/>
  <c r="FM100"/>
  <c r="FN100"/>
  <c r="GB100"/>
  <c r="AK101"/>
  <c r="AM101"/>
  <c r="AN101"/>
  <c r="AO101"/>
  <c r="AP101"/>
  <c r="BH101"/>
  <c r="CZ101"/>
  <c r="AT101"/>
  <c r="EK101"/>
  <c r="DH101"/>
  <c r="DL101"/>
  <c r="BG101"/>
  <c r="DM101"/>
  <c r="EF101"/>
  <c r="EG101"/>
  <c r="FC101"/>
  <c r="FD101" s="1"/>
  <c r="FL101"/>
  <c r="FM101"/>
  <c r="FN101"/>
  <c r="GB101"/>
  <c r="AK102"/>
  <c r="AM102"/>
  <c r="AN102"/>
  <c r="AO102"/>
  <c r="AP102"/>
  <c r="BH102"/>
  <c r="CZ102"/>
  <c r="AT102"/>
  <c r="EK102"/>
  <c r="DH102"/>
  <c r="DL102"/>
  <c r="DM102"/>
  <c r="EF102"/>
  <c r="EG102"/>
  <c r="FC102"/>
  <c r="FL102"/>
  <c r="FM102"/>
  <c r="FN102"/>
  <c r="GB102"/>
  <c r="AK103"/>
  <c r="AO103"/>
  <c r="AL103"/>
  <c r="EN103"/>
  <c r="AN103"/>
  <c r="AP103"/>
  <c r="AT103"/>
  <c r="EK103"/>
  <c r="AV103"/>
  <c r="EL103"/>
  <c r="BH103"/>
  <c r="CZ103"/>
  <c r="DK103"/>
  <c r="C103"/>
  <c r="DL103"/>
  <c r="DM103"/>
  <c r="DH103"/>
  <c r="EF103"/>
  <c r="EG103"/>
  <c r="EH103"/>
  <c r="FC103"/>
  <c r="FD103" s="1"/>
  <c r="FL103"/>
  <c r="FM103"/>
  <c r="FN103"/>
  <c r="GB103"/>
  <c r="C104"/>
  <c r="AK104"/>
  <c r="AN104"/>
  <c r="AT104"/>
  <c r="EK104"/>
  <c r="BG104"/>
  <c r="BH104"/>
  <c r="CZ104"/>
  <c r="DK104"/>
  <c r="DL104"/>
  <c r="DM104"/>
  <c r="DH104"/>
  <c r="EF104"/>
  <c r="EG104"/>
  <c r="FC104"/>
  <c r="FL104"/>
  <c r="FM104"/>
  <c r="FN104"/>
  <c r="GB104"/>
  <c r="AK105"/>
  <c r="AM105"/>
  <c r="AN105"/>
  <c r="AO105"/>
  <c r="AP105"/>
  <c r="BH105"/>
  <c r="CZ105"/>
  <c r="AT105"/>
  <c r="EK105"/>
  <c r="DH105"/>
  <c r="DL105"/>
  <c r="BG105"/>
  <c r="DM105"/>
  <c r="EF105"/>
  <c r="EG105"/>
  <c r="FC105"/>
  <c r="FL105"/>
  <c r="FM105"/>
  <c r="FN105"/>
  <c r="GB105"/>
  <c r="AK106"/>
  <c r="AM106"/>
  <c r="AN106"/>
  <c r="AO106"/>
  <c r="AP106"/>
  <c r="AT106"/>
  <c r="EK106"/>
  <c r="BG106"/>
  <c r="BH106"/>
  <c r="CZ106"/>
  <c r="DL106"/>
  <c r="DM106"/>
  <c r="DH106"/>
  <c r="EF106"/>
  <c r="EG106"/>
  <c r="FC106"/>
  <c r="FL106"/>
  <c r="FM106"/>
  <c r="FN106"/>
  <c r="GB106"/>
  <c r="AK107"/>
  <c r="AN107"/>
  <c r="AO107"/>
  <c r="AP107"/>
  <c r="AT107"/>
  <c r="EK107"/>
  <c r="BH107"/>
  <c r="CZ107"/>
  <c r="DL107"/>
  <c r="DK107"/>
  <c r="C107"/>
  <c r="AV107"/>
  <c r="EL107"/>
  <c r="DM107"/>
  <c r="DH107"/>
  <c r="EF107"/>
  <c r="EG107"/>
  <c r="FC107"/>
  <c r="FL107"/>
  <c r="FM107"/>
  <c r="FN107"/>
  <c r="GB107"/>
  <c r="C108"/>
  <c r="AK108"/>
  <c r="AN108"/>
  <c r="AT108"/>
  <c r="BG108"/>
  <c r="BH108"/>
  <c r="CZ108"/>
  <c r="DH108"/>
  <c r="DK108"/>
  <c r="DL108"/>
  <c r="DM108"/>
  <c r="EF108"/>
  <c r="EG108"/>
  <c r="EK108"/>
  <c r="FC108"/>
  <c r="FD108" s="1"/>
  <c r="FL108"/>
  <c r="FM108"/>
  <c r="FN108"/>
  <c r="GB108"/>
  <c r="AK109"/>
  <c r="AM109"/>
  <c r="AN109"/>
  <c r="AO109"/>
  <c r="AP109"/>
  <c r="AV109"/>
  <c r="EL109"/>
  <c r="BH109"/>
  <c r="CZ109"/>
  <c r="AT109"/>
  <c r="DK109"/>
  <c r="C109"/>
  <c r="DL109"/>
  <c r="DM109"/>
  <c r="DH109"/>
  <c r="EF109"/>
  <c r="EG109"/>
  <c r="EK109"/>
  <c r="FC109"/>
  <c r="FL109"/>
  <c r="FM109"/>
  <c r="FN109"/>
  <c r="GB109"/>
  <c r="AK110"/>
  <c r="AN110"/>
  <c r="AT110"/>
  <c r="EK110"/>
  <c r="BG110"/>
  <c r="BH110"/>
  <c r="CZ110"/>
  <c r="DK110"/>
  <c r="C110"/>
  <c r="DL110"/>
  <c r="DM110"/>
  <c r="DH110"/>
  <c r="EF110"/>
  <c r="EG110"/>
  <c r="FC110"/>
  <c r="FL110"/>
  <c r="FM110"/>
  <c r="FN110"/>
  <c r="GB110"/>
  <c r="C111"/>
  <c r="AK111"/>
  <c r="AP111"/>
  <c r="AM111"/>
  <c r="AN111"/>
  <c r="AO111"/>
  <c r="BG111"/>
  <c r="BH111"/>
  <c r="CZ111"/>
  <c r="AT111"/>
  <c r="EK111"/>
  <c r="DK111"/>
  <c r="DL111"/>
  <c r="DM111"/>
  <c r="DH111"/>
  <c r="EF111"/>
  <c r="EG111"/>
  <c r="FC111"/>
  <c r="FD111" s="1"/>
  <c r="FG111" s="1"/>
  <c r="FL111"/>
  <c r="FM111"/>
  <c r="FN111"/>
  <c r="GB111"/>
  <c r="AK112"/>
  <c r="AM112"/>
  <c r="AN112"/>
  <c r="AO112"/>
  <c r="AP112"/>
  <c r="BH112"/>
  <c r="CZ112"/>
  <c r="AT112"/>
  <c r="EK112"/>
  <c r="DH112"/>
  <c r="DL112"/>
  <c r="DM112"/>
  <c r="EF112"/>
  <c r="EG112"/>
  <c r="FC112"/>
  <c r="FL112"/>
  <c r="FM112"/>
  <c r="FN112"/>
  <c r="GB112"/>
  <c r="AK113"/>
  <c r="AO113"/>
  <c r="AL113"/>
  <c r="EN113"/>
  <c r="AN113"/>
  <c r="AP113"/>
  <c r="AT113"/>
  <c r="EK113"/>
  <c r="AV113"/>
  <c r="EL113"/>
  <c r="BH113"/>
  <c r="CZ113"/>
  <c r="DK113"/>
  <c r="C113"/>
  <c r="DL113"/>
  <c r="DM113"/>
  <c r="DH113"/>
  <c r="EF113"/>
  <c r="EG113"/>
  <c r="FC113"/>
  <c r="FL113"/>
  <c r="FM113"/>
  <c r="FN113"/>
  <c r="GB113"/>
  <c r="C114"/>
  <c r="AK114"/>
  <c r="AN114"/>
  <c r="AT114"/>
  <c r="EK114"/>
  <c r="BG114"/>
  <c r="BH114"/>
  <c r="CZ114"/>
  <c r="DK114"/>
  <c r="DL114"/>
  <c r="DM114"/>
  <c r="DH114"/>
  <c r="EF114"/>
  <c r="EG114"/>
  <c r="FC114"/>
  <c r="FL114"/>
  <c r="FM114"/>
  <c r="FN114"/>
  <c r="GB114"/>
  <c r="C115"/>
  <c r="AK115"/>
  <c r="AP115"/>
  <c r="AM115"/>
  <c r="AN115"/>
  <c r="AO115"/>
  <c r="BG115"/>
  <c r="BH115"/>
  <c r="CZ115"/>
  <c r="AT115"/>
  <c r="EK115"/>
  <c r="DK115"/>
  <c r="DL115"/>
  <c r="DM115"/>
  <c r="DH115"/>
  <c r="EF115"/>
  <c r="EG115"/>
  <c r="FC115"/>
  <c r="FD115" s="1"/>
  <c r="FL115"/>
  <c r="FM115"/>
  <c r="FN115"/>
  <c r="GB115"/>
  <c r="AK116"/>
  <c r="AM116"/>
  <c r="AN116"/>
  <c r="AO116"/>
  <c r="AP116"/>
  <c r="BH116"/>
  <c r="CZ116"/>
  <c r="AT116"/>
  <c r="EK116"/>
  <c r="DH116"/>
  <c r="DL116"/>
  <c r="DM116"/>
  <c r="EF116"/>
  <c r="EG116"/>
  <c r="FC116"/>
  <c r="FL116"/>
  <c r="FM116"/>
  <c r="FN116"/>
  <c r="GB116"/>
  <c r="AK117"/>
  <c r="AO117"/>
  <c r="AN117"/>
  <c r="AP117"/>
  <c r="AT117"/>
  <c r="EK117"/>
  <c r="BH117"/>
  <c r="CZ117"/>
  <c r="DL117"/>
  <c r="DM117"/>
  <c r="DH117"/>
  <c r="EF117"/>
  <c r="EG117"/>
  <c r="FC117"/>
  <c r="FL117"/>
  <c r="FM117"/>
  <c r="FN117"/>
  <c r="GB117"/>
  <c r="AK118"/>
  <c r="AN118"/>
  <c r="AT118"/>
  <c r="EK118"/>
  <c r="BG118"/>
  <c r="BH118"/>
  <c r="CZ118"/>
  <c r="DK118"/>
  <c r="C118"/>
  <c r="DL118"/>
  <c r="DM118"/>
  <c r="DH118"/>
  <c r="EF118"/>
  <c r="EG118"/>
  <c r="FC118"/>
  <c r="FL118"/>
  <c r="FM118"/>
  <c r="FN118"/>
  <c r="GB118"/>
  <c r="C119"/>
  <c r="AK119"/>
  <c r="AP119"/>
  <c r="AM119"/>
  <c r="AN119"/>
  <c r="AO119"/>
  <c r="BG119"/>
  <c r="BH119"/>
  <c r="CZ119"/>
  <c r="AT119"/>
  <c r="EK119"/>
  <c r="DK119"/>
  <c r="DL119"/>
  <c r="DM119"/>
  <c r="DH119"/>
  <c r="EF119"/>
  <c r="EG119"/>
  <c r="FC119"/>
  <c r="FL119"/>
  <c r="FM119"/>
  <c r="FN119"/>
  <c r="GB119"/>
  <c r="AK120"/>
  <c r="AM120"/>
  <c r="AN120"/>
  <c r="AO120"/>
  <c r="AP120"/>
  <c r="BH120"/>
  <c r="CZ120"/>
  <c r="AT120"/>
  <c r="EK120"/>
  <c r="DH120"/>
  <c r="DL120"/>
  <c r="DM120"/>
  <c r="EF120"/>
  <c r="EG120"/>
  <c r="FC120"/>
  <c r="FL120"/>
  <c r="FM120"/>
  <c r="FN120"/>
  <c r="GB120"/>
  <c r="AK121"/>
  <c r="AO121"/>
  <c r="AL121"/>
  <c r="EN121"/>
  <c r="AN121"/>
  <c r="AP121"/>
  <c r="AT121"/>
  <c r="EK121"/>
  <c r="AV121"/>
  <c r="EL121"/>
  <c r="BH121"/>
  <c r="CZ121"/>
  <c r="DK121"/>
  <c r="C121"/>
  <c r="DL121"/>
  <c r="DM121"/>
  <c r="DH121"/>
  <c r="EF121"/>
  <c r="EG121"/>
  <c r="EH121"/>
  <c r="FC121"/>
  <c r="FL121"/>
  <c r="FM121"/>
  <c r="FN121"/>
  <c r="GB121"/>
  <c r="C122"/>
  <c r="AK122"/>
  <c r="AN122"/>
  <c r="AT122"/>
  <c r="BH122"/>
  <c r="CZ122"/>
  <c r="DK122"/>
  <c r="DL122"/>
  <c r="DM122"/>
  <c r="DH122"/>
  <c r="EF122"/>
  <c r="EG122"/>
  <c r="EK122"/>
  <c r="FC122"/>
  <c r="FD122" s="1"/>
  <c r="FL122"/>
  <c r="FM122"/>
  <c r="FN122"/>
  <c r="GB122"/>
  <c r="AK123"/>
  <c r="AP123"/>
  <c r="AM123"/>
  <c r="AN123"/>
  <c r="AT123"/>
  <c r="EK123"/>
  <c r="BG123"/>
  <c r="BH123"/>
  <c r="CZ123"/>
  <c r="DK123"/>
  <c r="C123"/>
  <c r="DL123"/>
  <c r="DM123"/>
  <c r="DH123"/>
  <c r="EF123"/>
  <c r="EG123"/>
  <c r="FC123"/>
  <c r="FL123"/>
  <c r="FM123"/>
  <c r="FN123"/>
  <c r="GB123"/>
  <c r="AK124"/>
  <c r="AM124"/>
  <c r="AN124"/>
  <c r="AO124"/>
  <c r="AP124"/>
  <c r="BH124"/>
  <c r="CZ124"/>
  <c r="AT124"/>
  <c r="EK124"/>
  <c r="DL124"/>
  <c r="DM124"/>
  <c r="DH124"/>
  <c r="EF124"/>
  <c r="EG124"/>
  <c r="FC124"/>
  <c r="FD124" s="1"/>
  <c r="FL124"/>
  <c r="FM124"/>
  <c r="FN124"/>
  <c r="GB124"/>
  <c r="AK125"/>
  <c r="AM125"/>
  <c r="AN125"/>
  <c r="AO125"/>
  <c r="AP125"/>
  <c r="AQ125"/>
  <c r="BH125"/>
  <c r="CZ125"/>
  <c r="AT125"/>
  <c r="EK125"/>
  <c r="DH125"/>
  <c r="DK125"/>
  <c r="C125"/>
  <c r="DL125"/>
  <c r="DM125"/>
  <c r="EF125"/>
  <c r="EG125"/>
  <c r="FC125"/>
  <c r="FL125"/>
  <c r="FM125"/>
  <c r="FN125"/>
  <c r="GB125"/>
  <c r="AK126"/>
  <c r="AO126"/>
  <c r="AN126"/>
  <c r="AP126"/>
  <c r="AT126"/>
  <c r="EK126"/>
  <c r="BH126"/>
  <c r="CZ126"/>
  <c r="DL126"/>
  <c r="DM126"/>
  <c r="DH126"/>
  <c r="EF126"/>
  <c r="EG126"/>
  <c r="FC126"/>
  <c r="FD126" s="1"/>
  <c r="FL126"/>
  <c r="FM126"/>
  <c r="FN126"/>
  <c r="GB126"/>
  <c r="C127"/>
  <c r="AK127"/>
  <c r="AP127"/>
  <c r="AM127"/>
  <c r="AN127"/>
  <c r="AO127"/>
  <c r="BG127"/>
  <c r="BH127"/>
  <c r="CZ127"/>
  <c r="AT127"/>
  <c r="EK127"/>
  <c r="DK127"/>
  <c r="DL127"/>
  <c r="DM127"/>
  <c r="DH127"/>
  <c r="EF127"/>
  <c r="EG127"/>
  <c r="FC127"/>
  <c r="FL127"/>
  <c r="FM127"/>
  <c r="FN127"/>
  <c r="GB127"/>
  <c r="AK128"/>
  <c r="AM128"/>
  <c r="AN128"/>
  <c r="AO128"/>
  <c r="AP128"/>
  <c r="BH128"/>
  <c r="CZ128"/>
  <c r="AT128"/>
  <c r="EK128"/>
  <c r="DL128"/>
  <c r="DM128"/>
  <c r="DH128"/>
  <c r="EF128"/>
  <c r="EG128"/>
  <c r="FC128"/>
  <c r="FL128"/>
  <c r="FM128"/>
  <c r="FN128"/>
  <c r="GB128"/>
  <c r="AK129"/>
  <c r="AM129"/>
  <c r="AN129"/>
  <c r="AO129"/>
  <c r="AP129"/>
  <c r="AT129"/>
  <c r="EK129"/>
  <c r="BG129"/>
  <c r="BH129"/>
  <c r="CZ129"/>
  <c r="DL129"/>
  <c r="DK129"/>
  <c r="C129"/>
  <c r="DM129"/>
  <c r="DH129"/>
  <c r="EF129"/>
  <c r="EG129"/>
  <c r="FC129"/>
  <c r="FL129"/>
  <c r="FM129"/>
  <c r="FN129"/>
  <c r="GB129"/>
  <c r="AK130"/>
  <c r="AN130"/>
  <c r="AO130"/>
  <c r="AP130"/>
  <c r="AT130"/>
  <c r="EK130"/>
  <c r="BH130"/>
  <c r="CZ130"/>
  <c r="DL130"/>
  <c r="BG130"/>
  <c r="DM130"/>
  <c r="DH130"/>
  <c r="EF130"/>
  <c r="EG130"/>
  <c r="FC130"/>
  <c r="FL130"/>
  <c r="FM130"/>
  <c r="FN130"/>
  <c r="GB130"/>
  <c r="C131"/>
  <c r="AK131"/>
  <c r="AN131"/>
  <c r="AO131"/>
  <c r="AQ131"/>
  <c r="BG131"/>
  <c r="BH131"/>
  <c r="CZ131"/>
  <c r="AT131"/>
  <c r="EK131"/>
  <c r="DK131"/>
  <c r="DL131"/>
  <c r="DM131"/>
  <c r="DH131"/>
  <c r="EF131"/>
  <c r="EG131"/>
  <c r="FC131"/>
  <c r="FL131"/>
  <c r="FM131"/>
  <c r="FN131"/>
  <c r="GB131"/>
  <c r="AK132"/>
  <c r="AM132"/>
  <c r="AN132"/>
  <c r="AO132"/>
  <c r="AP132"/>
  <c r="BH132"/>
  <c r="CZ132"/>
  <c r="AT132"/>
  <c r="EK132"/>
  <c r="DH132"/>
  <c r="DL132"/>
  <c r="DM132"/>
  <c r="EF132"/>
  <c r="EG132"/>
  <c r="FC132"/>
  <c r="FL132"/>
  <c r="FM132"/>
  <c r="FN132"/>
  <c r="GB132"/>
  <c r="AK133"/>
  <c r="AN133"/>
  <c r="AT133"/>
  <c r="EK133"/>
  <c r="BH133"/>
  <c r="CZ133"/>
  <c r="DL133"/>
  <c r="BG133"/>
  <c r="DM133"/>
  <c r="DH133"/>
  <c r="EF133"/>
  <c r="EG133"/>
  <c r="FC133"/>
  <c r="FL133"/>
  <c r="FM133"/>
  <c r="FN133"/>
  <c r="GB133"/>
  <c r="AK134"/>
  <c r="AN134"/>
  <c r="AT134"/>
  <c r="BH134"/>
  <c r="CZ134"/>
  <c r="DK134"/>
  <c r="C134"/>
  <c r="DL134"/>
  <c r="BG134"/>
  <c r="DM134"/>
  <c r="DH134"/>
  <c r="EF134"/>
  <c r="EG134"/>
  <c r="EK134"/>
  <c r="FC134"/>
  <c r="FL134"/>
  <c r="FM134"/>
  <c r="FN134"/>
  <c r="GB134"/>
  <c r="AK135"/>
  <c r="AN135"/>
  <c r="AQ135"/>
  <c r="BG135"/>
  <c r="BH135"/>
  <c r="CZ135"/>
  <c r="AT135"/>
  <c r="EK135"/>
  <c r="DK135"/>
  <c r="C135"/>
  <c r="DL135"/>
  <c r="DM135"/>
  <c r="DH135"/>
  <c r="EF135"/>
  <c r="EG135"/>
  <c r="ES135"/>
  <c r="FC135"/>
  <c r="FL135"/>
  <c r="FM135"/>
  <c r="FN135"/>
  <c r="GB135"/>
  <c r="AK136"/>
  <c r="AM136"/>
  <c r="AN136"/>
  <c r="AO136"/>
  <c r="AP136"/>
  <c r="BH136"/>
  <c r="CZ136"/>
  <c r="AT136"/>
  <c r="EK136"/>
  <c r="DH136"/>
  <c r="DL136"/>
  <c r="DM136"/>
  <c r="EF136"/>
  <c r="EG136"/>
  <c r="FC136"/>
  <c r="FL136"/>
  <c r="FM136"/>
  <c r="FN136"/>
  <c r="GB136"/>
  <c r="AK137"/>
  <c r="AN137"/>
  <c r="AO137"/>
  <c r="AP137"/>
  <c r="BH137"/>
  <c r="CZ137"/>
  <c r="AT137"/>
  <c r="EK137"/>
  <c r="DH137"/>
  <c r="DK137"/>
  <c r="C137"/>
  <c r="AL137"/>
  <c r="EN137"/>
  <c r="DL137"/>
  <c r="BG137"/>
  <c r="DM137"/>
  <c r="EF137"/>
  <c r="EG137"/>
  <c r="FC137"/>
  <c r="FL137"/>
  <c r="FM137"/>
  <c r="FN137"/>
  <c r="GB137"/>
  <c r="AK138"/>
  <c r="AM138"/>
  <c r="AN138"/>
  <c r="AO138"/>
  <c r="AP138"/>
  <c r="BH138"/>
  <c r="CZ138"/>
  <c r="AT138"/>
  <c r="EK138"/>
  <c r="DL138"/>
  <c r="DM138"/>
  <c r="DH138"/>
  <c r="EF138"/>
  <c r="EG138"/>
  <c r="FC138"/>
  <c r="FL138"/>
  <c r="FM138"/>
  <c r="FN138"/>
  <c r="GB138"/>
  <c r="AK139"/>
  <c r="AM139"/>
  <c r="AN139"/>
  <c r="AO139"/>
  <c r="AP139"/>
  <c r="BH139"/>
  <c r="CZ139"/>
  <c r="AT139"/>
  <c r="EK139"/>
  <c r="DL139"/>
  <c r="DM139"/>
  <c r="DH139"/>
  <c r="EF139"/>
  <c r="EG139"/>
  <c r="FC139"/>
  <c r="FL139"/>
  <c r="FM139"/>
  <c r="FN139"/>
  <c r="GB139"/>
  <c r="AK140"/>
  <c r="AN140"/>
  <c r="AP140"/>
  <c r="AT140"/>
  <c r="EK140"/>
  <c r="BH140"/>
  <c r="CZ140"/>
  <c r="DK140"/>
  <c r="C140"/>
  <c r="AL140"/>
  <c r="EN140"/>
  <c r="DL140"/>
  <c r="BG140"/>
  <c r="DM140"/>
  <c r="DH140"/>
  <c r="EF140"/>
  <c r="EG140"/>
  <c r="EH140"/>
  <c r="FC140"/>
  <c r="FL140"/>
  <c r="FM140"/>
  <c r="FN140"/>
  <c r="GB140"/>
  <c r="C141"/>
  <c r="AK141"/>
  <c r="AN141"/>
  <c r="AO141"/>
  <c r="AT141"/>
  <c r="BG141"/>
  <c r="BH141"/>
  <c r="CZ141"/>
  <c r="DK141"/>
  <c r="DL141"/>
  <c r="DM141"/>
  <c r="DH141"/>
  <c r="EF141"/>
  <c r="EG141"/>
  <c r="EK141"/>
  <c r="FC141"/>
  <c r="FL141"/>
  <c r="FM141"/>
  <c r="FN141"/>
  <c r="GB141"/>
  <c r="AK142"/>
  <c r="AM142"/>
  <c r="AN142"/>
  <c r="AO142"/>
  <c r="AP142"/>
  <c r="BH142"/>
  <c r="CZ142"/>
  <c r="AT142"/>
  <c r="EK142"/>
  <c r="DH142"/>
  <c r="DL142"/>
  <c r="DM142"/>
  <c r="EF142"/>
  <c r="EG142"/>
  <c r="FC142"/>
  <c r="FL142"/>
  <c r="FM142"/>
  <c r="FN142"/>
  <c r="GB142"/>
  <c r="AK143"/>
  <c r="AM143"/>
  <c r="AN143"/>
  <c r="AO143"/>
  <c r="AP143"/>
  <c r="BH143"/>
  <c r="CZ143"/>
  <c r="AT143"/>
  <c r="EK143"/>
  <c r="DH143"/>
  <c r="DL143"/>
  <c r="DM143"/>
  <c r="EF143"/>
  <c r="EG143"/>
  <c r="FC143"/>
  <c r="FL143"/>
  <c r="FM143"/>
  <c r="FN143"/>
  <c r="GB143"/>
  <c r="AK144"/>
  <c r="AL144"/>
  <c r="EN144"/>
  <c r="AN144"/>
  <c r="AO144"/>
  <c r="AP144"/>
  <c r="AT144"/>
  <c r="EK144"/>
  <c r="BH144"/>
  <c r="CZ144"/>
  <c r="DK144"/>
  <c r="C144"/>
  <c r="AV144"/>
  <c r="EL144"/>
  <c r="DL144"/>
  <c r="DM144"/>
  <c r="DH144"/>
  <c r="EF144"/>
  <c r="EG144"/>
  <c r="FC144"/>
  <c r="FD144" s="1"/>
  <c r="FL144"/>
  <c r="FM144"/>
  <c r="FN144"/>
  <c r="GB144"/>
  <c r="C145"/>
  <c r="AK145"/>
  <c r="AN145"/>
  <c r="AT145"/>
  <c r="EK145"/>
  <c r="BG145"/>
  <c r="BH145"/>
  <c r="CZ145"/>
  <c r="DK145"/>
  <c r="DL145"/>
  <c r="DM145"/>
  <c r="DH145"/>
  <c r="EF145"/>
  <c r="EG145"/>
  <c r="FC145"/>
  <c r="FL145"/>
  <c r="FM145"/>
  <c r="FN145"/>
  <c r="GB145"/>
  <c r="AK146"/>
  <c r="AM146"/>
  <c r="AN146"/>
  <c r="AO146"/>
  <c r="AP146"/>
  <c r="BH146"/>
  <c r="CZ146"/>
  <c r="AT146"/>
  <c r="EK146"/>
  <c r="DL146"/>
  <c r="DM146"/>
  <c r="DH146"/>
  <c r="EF146"/>
  <c r="EG146"/>
  <c r="FC146"/>
  <c r="FL146"/>
  <c r="FM146"/>
  <c r="FN146"/>
  <c r="GB146"/>
  <c r="AK147"/>
  <c r="AM147"/>
  <c r="AN147"/>
  <c r="AO147"/>
  <c r="AP147"/>
  <c r="AT147"/>
  <c r="EK147"/>
  <c r="BG147"/>
  <c r="BH147"/>
  <c r="CZ147"/>
  <c r="DL147"/>
  <c r="DM147"/>
  <c r="DH147"/>
  <c r="EF147"/>
  <c r="EG147"/>
  <c r="FC147"/>
  <c r="FL147"/>
  <c r="FM147"/>
  <c r="FN147"/>
  <c r="GB147"/>
  <c r="C148"/>
  <c r="AL148"/>
  <c r="EN148"/>
  <c r="AK148"/>
  <c r="AN148"/>
  <c r="AO148"/>
  <c r="AP148"/>
  <c r="AT148"/>
  <c r="EK148"/>
  <c r="AV148"/>
  <c r="EL148"/>
  <c r="BH148"/>
  <c r="CZ148"/>
  <c r="DK148"/>
  <c r="DL148"/>
  <c r="BG148"/>
  <c r="DM148"/>
  <c r="DH148"/>
  <c r="EF148"/>
  <c r="EG148"/>
  <c r="FC148"/>
  <c r="FL148"/>
  <c r="FM148"/>
  <c r="FN148"/>
  <c r="GB148"/>
  <c r="C149"/>
  <c r="AK149"/>
  <c r="AP149"/>
  <c r="AN149"/>
  <c r="AO149"/>
  <c r="BG149"/>
  <c r="BH149"/>
  <c r="CZ149"/>
  <c r="AT149"/>
  <c r="EK149"/>
  <c r="DK149"/>
  <c r="DL149"/>
  <c r="DM149"/>
  <c r="DH149"/>
  <c r="EF149"/>
  <c r="EG149"/>
  <c r="FC149"/>
  <c r="FD149" s="1"/>
  <c r="FG149" s="1"/>
  <c r="FL149"/>
  <c r="FM149"/>
  <c r="FN149"/>
  <c r="GB149"/>
  <c r="AK150"/>
  <c r="AM150"/>
  <c r="AN150"/>
  <c r="AO150"/>
  <c r="AP150"/>
  <c r="BH150"/>
  <c r="CZ150"/>
  <c r="AT150"/>
  <c r="EK150"/>
  <c r="DH150"/>
  <c r="DL150"/>
  <c r="DM150"/>
  <c r="EF150"/>
  <c r="EG150"/>
  <c r="FC150"/>
  <c r="FL150"/>
  <c r="FM150"/>
  <c r="FN150"/>
  <c r="GB150"/>
  <c r="AK151"/>
  <c r="AM151"/>
  <c r="AN151"/>
  <c r="AO151"/>
  <c r="AT151"/>
  <c r="EK151"/>
  <c r="AV151"/>
  <c r="EL151"/>
  <c r="BH151"/>
  <c r="CZ151"/>
  <c r="DK151"/>
  <c r="C151"/>
  <c r="AL151"/>
  <c r="EN151"/>
  <c r="DL151"/>
  <c r="BG151"/>
  <c r="DM151"/>
  <c r="DH151"/>
  <c r="EF151"/>
  <c r="EG151"/>
  <c r="EH151"/>
  <c r="FC151"/>
  <c r="FL151"/>
  <c r="FM151"/>
  <c r="FN151"/>
  <c r="GB151"/>
  <c r="C152"/>
  <c r="AL152"/>
  <c r="EN152"/>
  <c r="AK152"/>
  <c r="AN152"/>
  <c r="AO152"/>
  <c r="AP152"/>
  <c r="AT152"/>
  <c r="AV152"/>
  <c r="EL152"/>
  <c r="BH152"/>
  <c r="CZ152"/>
  <c r="DK152"/>
  <c r="DL152"/>
  <c r="DM152"/>
  <c r="DH152"/>
  <c r="EF152"/>
  <c r="EG152"/>
  <c r="EH152"/>
  <c r="EK152"/>
  <c r="FC152"/>
  <c r="FL152"/>
  <c r="FM152"/>
  <c r="FN152"/>
  <c r="GB152"/>
  <c r="AK153"/>
  <c r="AN153"/>
  <c r="AT153"/>
  <c r="EK153"/>
  <c r="BG153"/>
  <c r="BH153"/>
  <c r="CZ153"/>
  <c r="DK153"/>
  <c r="C153"/>
  <c r="DL153"/>
  <c r="DM153"/>
  <c r="DH153"/>
  <c r="EF153"/>
  <c r="EG153"/>
  <c r="FC153"/>
  <c r="FL153"/>
  <c r="FM153"/>
  <c r="FN153"/>
  <c r="GB153"/>
  <c r="AK154"/>
  <c r="AM154"/>
  <c r="AN154"/>
  <c r="AO154"/>
  <c r="AP154"/>
  <c r="BH154"/>
  <c r="CZ154"/>
  <c r="AT154"/>
  <c r="EK154"/>
  <c r="DL154"/>
  <c r="DM154"/>
  <c r="DH154"/>
  <c r="EF154"/>
  <c r="EG154"/>
  <c r="FC154"/>
  <c r="FD154" s="1"/>
  <c r="FL154"/>
  <c r="FM154"/>
  <c r="FN154"/>
  <c r="GB154"/>
  <c r="AK155"/>
  <c r="AN155"/>
  <c r="AO155"/>
  <c r="AT155"/>
  <c r="BG155"/>
  <c r="BH155"/>
  <c r="CZ155"/>
  <c r="DK155"/>
  <c r="C155"/>
  <c r="DL155"/>
  <c r="DM155"/>
  <c r="DH155"/>
  <c r="EF155"/>
  <c r="EG155"/>
  <c r="EK155"/>
  <c r="FC155"/>
  <c r="FL155"/>
  <c r="FM155"/>
  <c r="FN155"/>
  <c r="GB155"/>
  <c r="C156"/>
  <c r="AK156"/>
  <c r="AM156"/>
  <c r="AN156"/>
  <c r="AO156"/>
  <c r="AT156"/>
  <c r="BG156"/>
  <c r="BH156"/>
  <c r="CZ156"/>
  <c r="DK156"/>
  <c r="DL156"/>
  <c r="DM156"/>
  <c r="DH156"/>
  <c r="EF156"/>
  <c r="EG156"/>
  <c r="EK156"/>
  <c r="FC156"/>
  <c r="FL156"/>
  <c r="FM156"/>
  <c r="FN156"/>
  <c r="GB156"/>
  <c r="C157"/>
  <c r="AL157"/>
  <c r="EN157"/>
  <c r="AK157"/>
  <c r="AP157"/>
  <c r="AM157"/>
  <c r="AN157"/>
  <c r="AO157"/>
  <c r="AQ157"/>
  <c r="BG157"/>
  <c r="BH157"/>
  <c r="CZ157"/>
  <c r="AT157"/>
  <c r="EK157"/>
  <c r="DK157"/>
  <c r="DL157"/>
  <c r="DM157"/>
  <c r="DH157"/>
  <c r="EF157"/>
  <c r="EG157"/>
  <c r="EH157"/>
  <c r="FC157"/>
  <c r="FL157"/>
  <c r="FM157"/>
  <c r="FN157"/>
  <c r="GB157"/>
  <c r="AK158"/>
  <c r="AM158"/>
  <c r="AN158"/>
  <c r="AO158"/>
  <c r="AP158"/>
  <c r="BH158"/>
  <c r="CZ158"/>
  <c r="AT158"/>
  <c r="EK158"/>
  <c r="DL158"/>
  <c r="DM158"/>
  <c r="DH158"/>
  <c r="EF158"/>
  <c r="EG158"/>
  <c r="FC158"/>
  <c r="FL158"/>
  <c r="FM158"/>
  <c r="FN158"/>
  <c r="GB158"/>
  <c r="AK159"/>
  <c r="AN159"/>
  <c r="AO159"/>
  <c r="AT159"/>
  <c r="BG159"/>
  <c r="BH159"/>
  <c r="CZ159"/>
  <c r="DK159"/>
  <c r="C159"/>
  <c r="DL159"/>
  <c r="DM159"/>
  <c r="DH159"/>
  <c r="EF159"/>
  <c r="EG159"/>
  <c r="EK159"/>
  <c r="FC159"/>
  <c r="FL159"/>
  <c r="FM159"/>
  <c r="FN159"/>
  <c r="GB159"/>
  <c r="C160"/>
  <c r="AK160"/>
  <c r="AM160"/>
  <c r="AN160"/>
  <c r="AO160"/>
  <c r="AT160"/>
  <c r="BG160"/>
  <c r="BH160"/>
  <c r="CZ160"/>
  <c r="DK160"/>
  <c r="DL160"/>
  <c r="DM160"/>
  <c r="DH160"/>
  <c r="EF160"/>
  <c r="EG160"/>
  <c r="EK160"/>
  <c r="FC160"/>
  <c r="FL160"/>
  <c r="FM160"/>
  <c r="FN160"/>
  <c r="GB160"/>
  <c r="C161"/>
  <c r="AL161"/>
  <c r="EN161"/>
  <c r="AK161"/>
  <c r="AP161"/>
  <c r="AM161"/>
  <c r="AN161"/>
  <c r="AO161"/>
  <c r="AQ161"/>
  <c r="BG161"/>
  <c r="BH161"/>
  <c r="CZ161"/>
  <c r="AT161"/>
  <c r="EK161"/>
  <c r="DH161"/>
  <c r="DK161"/>
  <c r="DL161"/>
  <c r="DM161"/>
  <c r="EF161"/>
  <c r="EG161"/>
  <c r="FC161"/>
  <c r="FD161" s="1"/>
  <c r="FL161"/>
  <c r="FM161"/>
  <c r="FN161"/>
  <c r="GB161"/>
  <c r="AK162"/>
  <c r="AM162"/>
  <c r="AN162"/>
  <c r="AO162"/>
  <c r="AP162"/>
  <c r="BH162"/>
  <c r="CZ162"/>
  <c r="AT162"/>
  <c r="EK162"/>
  <c r="DL162"/>
  <c r="DM162"/>
  <c r="DH162"/>
  <c r="EF162"/>
  <c r="EG162"/>
  <c r="FC162"/>
  <c r="FL162"/>
  <c r="FM162"/>
  <c r="FN162"/>
  <c r="GB162"/>
  <c r="AK163"/>
  <c r="AN163"/>
  <c r="AT163"/>
  <c r="BG163"/>
  <c r="BH163"/>
  <c r="CZ163"/>
  <c r="DK163"/>
  <c r="C163"/>
  <c r="DL163"/>
  <c r="DM163"/>
  <c r="DH163"/>
  <c r="EF163"/>
  <c r="EG163"/>
  <c r="EK163"/>
  <c r="FC163"/>
  <c r="FL163"/>
  <c r="FM163"/>
  <c r="FN163"/>
  <c r="GB163"/>
  <c r="C164"/>
  <c r="AK164"/>
  <c r="AM164"/>
  <c r="AN164"/>
  <c r="AO164"/>
  <c r="AT164"/>
  <c r="BG164"/>
  <c r="BH164"/>
  <c r="CZ164"/>
  <c r="DK164"/>
  <c r="DL164"/>
  <c r="DM164"/>
  <c r="DH164"/>
  <c r="EF164"/>
  <c r="EG164"/>
  <c r="EK164"/>
  <c r="FC164"/>
  <c r="FL164"/>
  <c r="FM164"/>
  <c r="FN164"/>
  <c r="GB164"/>
  <c r="C165"/>
  <c r="AL165"/>
  <c r="EN165"/>
  <c r="AK165"/>
  <c r="AP165"/>
  <c r="AM165"/>
  <c r="AN165"/>
  <c r="AO165"/>
  <c r="AQ165"/>
  <c r="BG165"/>
  <c r="BH165"/>
  <c r="CZ165"/>
  <c r="AT165"/>
  <c r="EK165"/>
  <c r="DK165"/>
  <c r="DL165"/>
  <c r="DM165"/>
  <c r="DH165"/>
  <c r="EF165"/>
  <c r="EG165"/>
  <c r="FC165"/>
  <c r="FD165" s="1"/>
  <c r="FL165"/>
  <c r="FM165"/>
  <c r="FN165"/>
  <c r="GB165"/>
  <c r="AK166"/>
  <c r="AM166"/>
  <c r="AN166"/>
  <c r="AO166"/>
  <c r="AP166"/>
  <c r="BH166"/>
  <c r="CZ166"/>
  <c r="AT166"/>
  <c r="EK166"/>
  <c r="DL166"/>
  <c r="DM166"/>
  <c r="DH166"/>
  <c r="EF166"/>
  <c r="EG166"/>
  <c r="FC166"/>
  <c r="FL166"/>
  <c r="FM166"/>
  <c r="FN166"/>
  <c r="GB166"/>
  <c r="AK167"/>
  <c r="AN167"/>
  <c r="AT167"/>
  <c r="EK167"/>
  <c r="BG167"/>
  <c r="BH167"/>
  <c r="CZ167"/>
  <c r="DK167"/>
  <c r="C167"/>
  <c r="DL167"/>
  <c r="DM167"/>
  <c r="DH167"/>
  <c r="EF167"/>
  <c r="EG167"/>
  <c r="FC167"/>
  <c r="FL167"/>
  <c r="FM167"/>
  <c r="FN167"/>
  <c r="GB167"/>
  <c r="C168"/>
  <c r="AK168"/>
  <c r="AM168"/>
  <c r="AN168"/>
  <c r="AO168"/>
  <c r="AT168"/>
  <c r="BG168"/>
  <c r="BH168"/>
  <c r="CZ168"/>
  <c r="DK168"/>
  <c r="DL168"/>
  <c r="DM168"/>
  <c r="DH168"/>
  <c r="EF168"/>
  <c r="EG168"/>
  <c r="EK168"/>
  <c r="FC168"/>
  <c r="FL168"/>
  <c r="FM168"/>
  <c r="FN168"/>
  <c r="GB168"/>
  <c r="C169"/>
  <c r="AL169"/>
  <c r="EN169"/>
  <c r="AK169"/>
  <c r="AP169"/>
  <c r="AM169"/>
  <c r="AN169"/>
  <c r="AO169"/>
  <c r="AQ169"/>
  <c r="BG169"/>
  <c r="BH169"/>
  <c r="CZ169"/>
  <c r="AT169"/>
  <c r="EK169"/>
  <c r="DK169"/>
  <c r="DL169"/>
  <c r="DM169"/>
  <c r="DH169"/>
  <c r="EF169"/>
  <c r="EG169"/>
  <c r="FC169"/>
  <c r="FD169" s="1"/>
  <c r="FG169" s="1"/>
  <c r="FL169"/>
  <c r="FM169"/>
  <c r="FN169"/>
  <c r="GB169"/>
  <c r="AK170"/>
  <c r="AM170"/>
  <c r="AN170"/>
  <c r="AO170"/>
  <c r="AP170"/>
  <c r="BH170"/>
  <c r="CZ170"/>
  <c r="AT170"/>
  <c r="EK170"/>
  <c r="DL170"/>
  <c r="DM170"/>
  <c r="DH170"/>
  <c r="EF170"/>
  <c r="EG170"/>
  <c r="FC170"/>
  <c r="FL170"/>
  <c r="FM170"/>
  <c r="FN170"/>
  <c r="GB170"/>
  <c r="AK171"/>
  <c r="AN171"/>
  <c r="AO171"/>
  <c r="AT171"/>
  <c r="BG171"/>
  <c r="BH171"/>
  <c r="CZ171"/>
  <c r="DK171"/>
  <c r="C171"/>
  <c r="DL171"/>
  <c r="DM171"/>
  <c r="DH171"/>
  <c r="EF171"/>
  <c r="EG171"/>
  <c r="EK171"/>
  <c r="FC171"/>
  <c r="FL171"/>
  <c r="FM171"/>
  <c r="FN171"/>
  <c r="GB171"/>
  <c r="C172"/>
  <c r="AK172"/>
  <c r="AM172"/>
  <c r="AN172"/>
  <c r="AO172"/>
  <c r="AT172"/>
  <c r="BG172"/>
  <c r="BH172"/>
  <c r="CZ172"/>
  <c r="DK172"/>
  <c r="DL172"/>
  <c r="DM172"/>
  <c r="DH172"/>
  <c r="EF172"/>
  <c r="EG172"/>
  <c r="EK172"/>
  <c r="FC172"/>
  <c r="FD172" s="1"/>
  <c r="FL172"/>
  <c r="FM172"/>
  <c r="FN172"/>
  <c r="GB172"/>
  <c r="C173"/>
  <c r="AL173"/>
  <c r="EN173"/>
  <c r="AK173"/>
  <c r="AP173"/>
  <c r="AM173"/>
  <c r="AN173"/>
  <c r="AO173"/>
  <c r="AQ173"/>
  <c r="BG173"/>
  <c r="BH173"/>
  <c r="CZ173"/>
  <c r="AT173"/>
  <c r="EK173"/>
  <c r="DK173"/>
  <c r="DL173"/>
  <c r="DM173"/>
  <c r="DH173"/>
  <c r="EF173"/>
  <c r="EG173"/>
  <c r="EH173"/>
  <c r="FC173"/>
  <c r="FL173"/>
  <c r="FM173"/>
  <c r="FN173"/>
  <c r="GB173"/>
  <c r="AK174"/>
  <c r="AM174"/>
  <c r="AN174"/>
  <c r="AO174"/>
  <c r="AP174"/>
  <c r="BH174"/>
  <c r="CZ174"/>
  <c r="AT174"/>
  <c r="EK174"/>
  <c r="DL174"/>
  <c r="DM174"/>
  <c r="DH174"/>
  <c r="EF174"/>
  <c r="EG174"/>
  <c r="FC174"/>
  <c r="FL174"/>
  <c r="FM174"/>
  <c r="FN174"/>
  <c r="GB174"/>
  <c r="AK175"/>
  <c r="AN175"/>
  <c r="AO175"/>
  <c r="AP175"/>
  <c r="AT175"/>
  <c r="EK175"/>
  <c r="BH175"/>
  <c r="CZ175"/>
  <c r="DK175"/>
  <c r="C175"/>
  <c r="AL175"/>
  <c r="EN175"/>
  <c r="DL175"/>
  <c r="BG175"/>
  <c r="DM175"/>
  <c r="DH175"/>
  <c r="EF175"/>
  <c r="EG175"/>
  <c r="FC175"/>
  <c r="FD175" s="1"/>
  <c r="FG175" s="1"/>
  <c r="FL175"/>
  <c r="FM175"/>
  <c r="FN175"/>
  <c r="GB175"/>
  <c r="C176"/>
  <c r="AK176"/>
  <c r="AN176"/>
  <c r="AT176"/>
  <c r="EK176"/>
  <c r="BG176"/>
  <c r="BH176"/>
  <c r="CZ176"/>
  <c r="DK176"/>
  <c r="DL176"/>
  <c r="DM176"/>
  <c r="DH176"/>
  <c r="EF176"/>
  <c r="EG176"/>
  <c r="FC176"/>
  <c r="FL176"/>
  <c r="FM176"/>
  <c r="FN176"/>
  <c r="GB176"/>
  <c r="C177"/>
  <c r="AK177"/>
  <c r="AP177"/>
  <c r="AM177"/>
  <c r="AN177"/>
  <c r="AO177"/>
  <c r="BG177"/>
  <c r="BH177"/>
  <c r="CZ177"/>
  <c r="AT177"/>
  <c r="EK177"/>
  <c r="DK177"/>
  <c r="DL177"/>
  <c r="DM177"/>
  <c r="DH177"/>
  <c r="EF177"/>
  <c r="EG177"/>
  <c r="FC177"/>
  <c r="FL177"/>
  <c r="FM177"/>
  <c r="FN177"/>
  <c r="GB177"/>
  <c r="AK178"/>
  <c r="AM178"/>
  <c r="AN178"/>
  <c r="AO178"/>
  <c r="AP178"/>
  <c r="BH178"/>
  <c r="CZ178"/>
  <c r="AT178"/>
  <c r="EK178"/>
  <c r="DH178"/>
  <c r="DL178"/>
  <c r="DM178"/>
  <c r="EF178"/>
  <c r="EG178"/>
  <c r="FC178"/>
  <c r="FL178"/>
  <c r="FM178"/>
  <c r="FN178"/>
  <c r="GB178"/>
  <c r="AK179"/>
  <c r="AN179"/>
  <c r="AO179"/>
  <c r="AP179"/>
  <c r="AT179"/>
  <c r="EK179"/>
  <c r="BH179"/>
  <c r="CZ179"/>
  <c r="DK179"/>
  <c r="C179"/>
  <c r="AV179"/>
  <c r="EL179"/>
  <c r="DL179"/>
  <c r="BG179"/>
  <c r="DM179"/>
  <c r="DH179"/>
  <c r="EF179"/>
  <c r="EG179"/>
  <c r="FC179"/>
  <c r="FL179"/>
  <c r="FM179"/>
  <c r="FN179"/>
  <c r="GB179"/>
  <c r="C180"/>
  <c r="AK180"/>
  <c r="AN180"/>
  <c r="AT180"/>
  <c r="EK180"/>
  <c r="BG180"/>
  <c r="BH180"/>
  <c r="CZ180"/>
  <c r="DK180"/>
  <c r="DL180"/>
  <c r="DM180"/>
  <c r="DH180"/>
  <c r="EF180"/>
  <c r="EG180"/>
  <c r="FC180"/>
  <c r="FL180"/>
  <c r="FM180"/>
  <c r="FN180"/>
  <c r="GB180"/>
  <c r="C181"/>
  <c r="AK181"/>
  <c r="AP181"/>
  <c r="AM181"/>
  <c r="AN181"/>
  <c r="AO181"/>
  <c r="BG181"/>
  <c r="BH181"/>
  <c r="CZ181"/>
  <c r="AT181"/>
  <c r="EK181"/>
  <c r="DK181"/>
  <c r="DL181"/>
  <c r="DM181"/>
  <c r="DH181"/>
  <c r="EF181"/>
  <c r="EG181"/>
  <c r="FC181"/>
  <c r="FD181" s="1"/>
  <c r="FL181"/>
  <c r="FM181"/>
  <c r="FN181"/>
  <c r="GB181"/>
  <c r="AK182"/>
  <c r="AM182"/>
  <c r="AN182"/>
  <c r="AO182"/>
  <c r="AP182"/>
  <c r="BH182"/>
  <c r="CZ182"/>
  <c r="AT182"/>
  <c r="EK182"/>
  <c r="DH182"/>
  <c r="DL182"/>
  <c r="DM182"/>
  <c r="EF182"/>
  <c r="EG182"/>
  <c r="FC182"/>
  <c r="FL182"/>
  <c r="FM182"/>
  <c r="FN182"/>
  <c r="GB182"/>
  <c r="AK183"/>
  <c r="AN183"/>
  <c r="AO183"/>
  <c r="AP183"/>
  <c r="AT183"/>
  <c r="EK183"/>
  <c r="BH183"/>
  <c r="CZ183"/>
  <c r="DK183"/>
  <c r="C183"/>
  <c r="AL183"/>
  <c r="EN183"/>
  <c r="DL183"/>
  <c r="BG183"/>
  <c r="DM183"/>
  <c r="DH183"/>
  <c r="EF183"/>
  <c r="EG183"/>
  <c r="EH183"/>
  <c r="FC183"/>
  <c r="FL183"/>
  <c r="FM183"/>
  <c r="FN183"/>
  <c r="GB183"/>
  <c r="C184"/>
  <c r="AK184"/>
  <c r="AO184"/>
  <c r="AN184"/>
  <c r="AT184"/>
  <c r="EK184"/>
  <c r="BG184"/>
  <c r="BH184"/>
  <c r="CZ184"/>
  <c r="DK184"/>
  <c r="DL184"/>
  <c r="DM184"/>
  <c r="DH184"/>
  <c r="EF184"/>
  <c r="EG184"/>
  <c r="FC184"/>
  <c r="FL184"/>
  <c r="FM184"/>
  <c r="FN184"/>
  <c r="GB184"/>
  <c r="C185"/>
  <c r="AK185"/>
  <c r="AP185"/>
  <c r="AM185"/>
  <c r="AN185"/>
  <c r="AO185"/>
  <c r="BG185"/>
  <c r="BH185"/>
  <c r="CZ185"/>
  <c r="AT185"/>
  <c r="EK185"/>
  <c r="DK185"/>
  <c r="DL185"/>
  <c r="DM185"/>
  <c r="DH185"/>
  <c r="EF185"/>
  <c r="EG185"/>
  <c r="FC185"/>
  <c r="FL185"/>
  <c r="FM185"/>
  <c r="FN185"/>
  <c r="GB185"/>
  <c r="AK186"/>
  <c r="AM186"/>
  <c r="AN186"/>
  <c r="AO186"/>
  <c r="AP186"/>
  <c r="BH186"/>
  <c r="CZ186"/>
  <c r="AT186"/>
  <c r="EK186"/>
  <c r="DH186"/>
  <c r="DL186"/>
  <c r="DM186"/>
  <c r="EF186"/>
  <c r="EG186"/>
  <c r="FC186"/>
  <c r="FD186" s="1"/>
  <c r="FG186" s="1"/>
  <c r="FL186"/>
  <c r="FM186"/>
  <c r="FN186"/>
  <c r="GB186"/>
  <c r="AK187"/>
  <c r="AN187"/>
  <c r="AO187"/>
  <c r="AP187"/>
  <c r="AT187"/>
  <c r="EK187"/>
  <c r="BH187"/>
  <c r="CZ187"/>
  <c r="DK187"/>
  <c r="C187"/>
  <c r="AL187"/>
  <c r="EN187"/>
  <c r="DL187"/>
  <c r="DM187"/>
  <c r="DH187"/>
  <c r="EF187"/>
  <c r="EG187"/>
  <c r="FC187"/>
  <c r="FL187"/>
  <c r="FM187"/>
  <c r="FN187"/>
  <c r="GB187"/>
  <c r="C188"/>
  <c r="AK188"/>
  <c r="AN188"/>
  <c r="AT188"/>
  <c r="EK188"/>
  <c r="BG188"/>
  <c r="BH188"/>
  <c r="CZ188"/>
  <c r="DK188"/>
  <c r="DL188"/>
  <c r="DM188"/>
  <c r="DH188"/>
  <c r="EF188"/>
  <c r="EG188"/>
  <c r="FC188"/>
  <c r="FL188"/>
  <c r="FM188"/>
  <c r="FN188"/>
  <c r="GB188"/>
  <c r="C189"/>
  <c r="AK189"/>
  <c r="AP189"/>
  <c r="AM189"/>
  <c r="AN189"/>
  <c r="AO189"/>
  <c r="BG189"/>
  <c r="BH189"/>
  <c r="CZ189"/>
  <c r="AT189"/>
  <c r="EK189"/>
  <c r="DK189"/>
  <c r="DL189"/>
  <c r="DM189"/>
  <c r="DH189"/>
  <c r="EF189"/>
  <c r="EG189"/>
  <c r="FC189"/>
  <c r="FL189"/>
  <c r="FM189"/>
  <c r="FN189"/>
  <c r="GB189"/>
  <c r="AK190"/>
  <c r="AM190"/>
  <c r="AN190"/>
  <c r="AO190"/>
  <c r="AP190"/>
  <c r="BH190"/>
  <c r="CZ190"/>
  <c r="AT190"/>
  <c r="EK190"/>
  <c r="DH190"/>
  <c r="DL190"/>
  <c r="DM190"/>
  <c r="EF190"/>
  <c r="EG190"/>
  <c r="FC190"/>
  <c r="FL190"/>
  <c r="FM190"/>
  <c r="FN190"/>
  <c r="GB190"/>
  <c r="AK33"/>
  <c r="AM33"/>
  <c r="AN33"/>
  <c r="AO33"/>
  <c r="AP33"/>
  <c r="BH33"/>
  <c r="CZ33"/>
  <c r="AT33"/>
  <c r="EK33"/>
  <c r="DL33"/>
  <c r="DM33"/>
  <c r="DH33"/>
  <c r="EF33"/>
  <c r="EG33"/>
  <c r="FC33"/>
  <c r="FL33"/>
  <c r="FM33"/>
  <c r="FN33"/>
  <c r="GB33"/>
  <c r="AK34"/>
  <c r="AM34"/>
  <c r="AN34"/>
  <c r="AO34"/>
  <c r="AP34"/>
  <c r="BH34"/>
  <c r="CZ34"/>
  <c r="AT34"/>
  <c r="EK34"/>
  <c r="DL34"/>
  <c r="DM34"/>
  <c r="DH34"/>
  <c r="EF34"/>
  <c r="EG34"/>
  <c r="FC34"/>
  <c r="FL34"/>
  <c r="FM34"/>
  <c r="FN34"/>
  <c r="GB34"/>
  <c r="AK35"/>
  <c r="AO35"/>
  <c r="AN35"/>
  <c r="AT35"/>
  <c r="EK35"/>
  <c r="BG35"/>
  <c r="BH35"/>
  <c r="CZ35"/>
  <c r="DK35"/>
  <c r="C35"/>
  <c r="DL35"/>
  <c r="DM35"/>
  <c r="DH35"/>
  <c r="EF35"/>
  <c r="EG35"/>
  <c r="FC35"/>
  <c r="FD35" s="1"/>
  <c r="FL35"/>
  <c r="FM35"/>
  <c r="FN35"/>
  <c r="GB35"/>
  <c r="C36"/>
  <c r="AK36"/>
  <c r="AM36"/>
  <c r="AN36"/>
  <c r="AO36"/>
  <c r="AT36"/>
  <c r="BG36"/>
  <c r="BH36"/>
  <c r="CZ36"/>
  <c r="DK36"/>
  <c r="DL36"/>
  <c r="DM36"/>
  <c r="DH36"/>
  <c r="EF36"/>
  <c r="EG36"/>
  <c r="EK36"/>
  <c r="FC36"/>
  <c r="FL36"/>
  <c r="FM36"/>
  <c r="FN36"/>
  <c r="GB36"/>
  <c r="AK37"/>
  <c r="AM37"/>
  <c r="AN37"/>
  <c r="AO37"/>
  <c r="AP37"/>
  <c r="BH37"/>
  <c r="CZ37"/>
  <c r="AT37"/>
  <c r="EK37"/>
  <c r="DH37"/>
  <c r="DL37"/>
  <c r="DM37"/>
  <c r="EF37"/>
  <c r="EG37"/>
  <c r="FC37"/>
  <c r="FL37"/>
  <c r="FM37"/>
  <c r="FN37"/>
  <c r="GB37"/>
  <c r="AK38"/>
  <c r="AM38"/>
  <c r="AN38"/>
  <c r="AO38"/>
  <c r="AP38"/>
  <c r="BH38"/>
  <c r="CZ38"/>
  <c r="AT38"/>
  <c r="EK38"/>
  <c r="DH38"/>
  <c r="DL38"/>
  <c r="DM38"/>
  <c r="EF38"/>
  <c r="EG38"/>
  <c r="FC38"/>
  <c r="FL38"/>
  <c r="FM38"/>
  <c r="FN38"/>
  <c r="GB38"/>
  <c r="AK39"/>
  <c r="AN39"/>
  <c r="AP39"/>
  <c r="AT39"/>
  <c r="EK39"/>
  <c r="BH39"/>
  <c r="CZ39"/>
  <c r="DK39"/>
  <c r="C39"/>
  <c r="AV39"/>
  <c r="EL39"/>
  <c r="DL39"/>
  <c r="BG39"/>
  <c r="DM39"/>
  <c r="DH39"/>
  <c r="EF39"/>
  <c r="EG39"/>
  <c r="FC39"/>
  <c r="FL39"/>
  <c r="FM39"/>
  <c r="FN39"/>
  <c r="GB39"/>
  <c r="C40"/>
  <c r="AK40"/>
  <c r="AO40"/>
  <c r="AN40"/>
  <c r="AT40"/>
  <c r="EK40"/>
  <c r="BG40"/>
  <c r="BH40"/>
  <c r="CZ40"/>
  <c r="DK40"/>
  <c r="DL40"/>
  <c r="DM40"/>
  <c r="DH40"/>
  <c r="EF40"/>
  <c r="EG40"/>
  <c r="FC40"/>
  <c r="FL40"/>
  <c r="FM40"/>
  <c r="FN40"/>
  <c r="GB40"/>
  <c r="AK41"/>
  <c r="AM41"/>
  <c r="AN41"/>
  <c r="AO41"/>
  <c r="AP41"/>
  <c r="BH41"/>
  <c r="CZ41"/>
  <c r="AT41"/>
  <c r="EK41"/>
  <c r="DH41"/>
  <c r="DL41"/>
  <c r="DM41"/>
  <c r="EF41"/>
  <c r="EG41"/>
  <c r="FC41"/>
  <c r="FD41" s="1"/>
  <c r="FL41"/>
  <c r="FM41"/>
  <c r="FN41"/>
  <c r="GB41"/>
  <c r="AK42"/>
  <c r="AM42"/>
  <c r="AN42"/>
  <c r="AO42"/>
  <c r="AP42"/>
  <c r="BH42"/>
  <c r="CZ42"/>
  <c r="AT42"/>
  <c r="EK42"/>
  <c r="DH42"/>
  <c r="DL42"/>
  <c r="DM42"/>
  <c r="EF42"/>
  <c r="EG42"/>
  <c r="FC42"/>
  <c r="FL42"/>
  <c r="FM42"/>
  <c r="FN42"/>
  <c r="GB42"/>
  <c r="AK43"/>
  <c r="AN43"/>
  <c r="AO43"/>
  <c r="AP43"/>
  <c r="AT43"/>
  <c r="BH43"/>
  <c r="CZ43"/>
  <c r="DL43"/>
  <c r="DM43"/>
  <c r="DH43"/>
  <c r="EF43"/>
  <c r="EG43"/>
  <c r="EK43"/>
  <c r="FC43"/>
  <c r="FL43"/>
  <c r="FM43"/>
  <c r="FN43"/>
  <c r="GB43"/>
  <c r="AK44"/>
  <c r="AN44"/>
  <c r="AT44"/>
  <c r="EK44"/>
  <c r="BG44"/>
  <c r="BH44"/>
  <c r="CZ44"/>
  <c r="DK44"/>
  <c r="C44"/>
  <c r="DL44"/>
  <c r="DM44"/>
  <c r="DH44"/>
  <c r="EF44"/>
  <c r="EG44"/>
  <c r="FC44"/>
  <c r="FD44" s="1"/>
  <c r="FG44" s="1"/>
  <c r="FL44"/>
  <c r="FM44"/>
  <c r="FN44"/>
  <c r="GB44"/>
  <c r="AK45"/>
  <c r="AM45"/>
  <c r="AN45"/>
  <c r="AO45"/>
  <c r="AP45"/>
  <c r="BH45"/>
  <c r="CZ45"/>
  <c r="AT45"/>
  <c r="EK45"/>
  <c r="DL45"/>
  <c r="DM45"/>
  <c r="DH45"/>
  <c r="EF45"/>
  <c r="EG45"/>
  <c r="FC45"/>
  <c r="FL45"/>
  <c r="FM45"/>
  <c r="FN45"/>
  <c r="GB45"/>
  <c r="AK46"/>
  <c r="AM46"/>
  <c r="AN46"/>
  <c r="AO46"/>
  <c r="AP46"/>
  <c r="BH46"/>
  <c r="CZ46"/>
  <c r="AT46"/>
  <c r="EK46"/>
  <c r="DL46"/>
  <c r="DM46"/>
  <c r="DH46"/>
  <c r="EF46"/>
  <c r="EG46"/>
  <c r="FC46"/>
  <c r="FL46"/>
  <c r="FM46"/>
  <c r="FN46"/>
  <c r="GB46"/>
  <c r="AK47"/>
  <c r="AN47"/>
  <c r="AO47"/>
  <c r="AP47"/>
  <c r="AT47"/>
  <c r="BG47"/>
  <c r="BH47"/>
  <c r="CZ47"/>
  <c r="DL47"/>
  <c r="DK47"/>
  <c r="C47"/>
  <c r="DM47"/>
  <c r="DH47"/>
  <c r="EF47"/>
  <c r="EG47"/>
  <c r="EK47"/>
  <c r="FC47"/>
  <c r="FL47"/>
  <c r="FM47"/>
  <c r="FN47"/>
  <c r="GB47"/>
  <c r="AK48"/>
  <c r="AN48"/>
  <c r="AO48"/>
  <c r="AT48"/>
  <c r="BG48"/>
  <c r="BH48"/>
  <c r="CZ48"/>
  <c r="DK48"/>
  <c r="C48"/>
  <c r="DL48"/>
  <c r="DM48"/>
  <c r="DH48"/>
  <c r="EF48"/>
  <c r="EG48"/>
  <c r="EK48"/>
  <c r="FC48"/>
  <c r="FL48"/>
  <c r="FM48"/>
  <c r="FN48"/>
  <c r="GB48"/>
  <c r="FR2"/>
  <c r="FA2"/>
  <c r="FB2"/>
  <c r="EW2"/>
  <c r="EX2"/>
  <c r="EQ2"/>
  <c r="DN4"/>
  <c r="DO4"/>
  <c r="DP4"/>
  <c r="DQ4"/>
  <c r="DR4"/>
  <c r="DS4"/>
  <c r="DT4"/>
  <c r="DU4"/>
  <c r="DV4"/>
  <c r="DW4"/>
  <c r="DX4"/>
  <c r="DY4"/>
  <c r="DZ4"/>
  <c r="EA4"/>
  <c r="DJ4"/>
  <c r="DD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DA4"/>
  <c r="DB4"/>
  <c r="BI4"/>
  <c r="AW4"/>
  <c r="AX4"/>
  <c r="AS4"/>
  <c r="T4"/>
  <c r="U4"/>
  <c r="V4"/>
  <c r="W4"/>
  <c r="X4"/>
  <c r="Y4"/>
  <c r="Z4"/>
  <c r="AA4"/>
  <c r="AB4"/>
  <c r="AC4"/>
  <c r="AD4"/>
  <c r="AE4"/>
  <c r="AF4"/>
  <c r="AG4"/>
  <c r="AH4"/>
  <c r="AI4"/>
  <c r="S4"/>
  <c r="E4"/>
  <c r="F4"/>
  <c r="G4"/>
  <c r="H4"/>
  <c r="I4"/>
  <c r="J4"/>
  <c r="K4"/>
  <c r="L4"/>
  <c r="M4"/>
  <c r="N4"/>
  <c r="O4"/>
  <c r="P4"/>
  <c r="Q4"/>
  <c r="D4"/>
  <c r="T2"/>
  <c r="U2"/>
  <c r="V2"/>
  <c r="W2"/>
  <c r="X2"/>
  <c r="Y2"/>
  <c r="Z2"/>
  <c r="AA2"/>
  <c r="AB2"/>
  <c r="AC2"/>
  <c r="AD2"/>
  <c r="AE2"/>
  <c r="AF2"/>
  <c r="AG2"/>
  <c r="AH2"/>
  <c r="AI2"/>
  <c r="S2"/>
  <c r="F2"/>
  <c r="G2"/>
  <c r="H2"/>
  <c r="I2"/>
  <c r="J2"/>
  <c r="K2"/>
  <c r="L2"/>
  <c r="M2"/>
  <c r="N2"/>
  <c r="O2"/>
  <c r="P2"/>
  <c r="Q2"/>
  <c r="E2"/>
  <c r="D2"/>
  <c r="AV452"/>
  <c r="EL452"/>
  <c r="AL452"/>
  <c r="EN452"/>
  <c r="AL455"/>
  <c r="EN455"/>
  <c r="AV455"/>
  <c r="EL455"/>
  <c r="AV463"/>
  <c r="EL463"/>
  <c r="AL463"/>
  <c r="FE466"/>
  <c r="FF466"/>
  <c r="EJ466"/>
  <c r="EO466"/>
  <c r="EY466" s="1"/>
  <c r="FD466"/>
  <c r="EI466"/>
  <c r="EP466"/>
  <c r="AL451"/>
  <c r="AV451"/>
  <c r="EL451"/>
  <c r="AL459"/>
  <c r="AV459"/>
  <c r="EL459"/>
  <c r="FE462"/>
  <c r="FF462" s="1"/>
  <c r="EO462"/>
  <c r="EI462"/>
  <c r="EJ462"/>
  <c r="EP462"/>
  <c r="AV467"/>
  <c r="EL467"/>
  <c r="AL467"/>
  <c r="EH498"/>
  <c r="EH458"/>
  <c r="DK465"/>
  <c r="C465"/>
  <c r="BG465"/>
  <c r="AV468"/>
  <c r="EL468"/>
  <c r="AL468"/>
  <c r="EN468"/>
  <c r="AV498"/>
  <c r="EL498"/>
  <c r="AQ498"/>
  <c r="AL498"/>
  <c r="EN498"/>
  <c r="EN507"/>
  <c r="EH507"/>
  <c r="DK453"/>
  <c r="C453"/>
  <c r="BG453"/>
  <c r="AV456"/>
  <c r="EL456"/>
  <c r="AL456"/>
  <c r="EN456"/>
  <c r="AV460"/>
  <c r="EL460"/>
  <c r="AL460"/>
  <c r="EN460"/>
  <c r="AV464"/>
  <c r="EL464"/>
  <c r="AL464"/>
  <c r="EN464"/>
  <c r="DK482"/>
  <c r="C482"/>
  <c r="BG482"/>
  <c r="DK497"/>
  <c r="C497"/>
  <c r="BG497"/>
  <c r="AV500"/>
  <c r="EL500"/>
  <c r="AL500"/>
  <c r="EN500"/>
  <c r="BG503"/>
  <c r="DK479"/>
  <c r="C479"/>
  <c r="BG479"/>
  <c r="AV480"/>
  <c r="EL480"/>
  <c r="AL480"/>
  <c r="EN480"/>
  <c r="DK483"/>
  <c r="C483"/>
  <c r="BG483"/>
  <c r="DK486"/>
  <c r="C486"/>
  <c r="BG486"/>
  <c r="AV492"/>
  <c r="EL492"/>
  <c r="AL492"/>
  <c r="EN492"/>
  <c r="EN494"/>
  <c r="EH494"/>
  <c r="ES494"/>
  <c r="AZ494"/>
  <c r="EU494" s="1"/>
  <c r="AR494"/>
  <c r="BG506"/>
  <c r="DK506"/>
  <c r="C506"/>
  <c r="DK511"/>
  <c r="C511"/>
  <c r="EH468"/>
  <c r="AL450"/>
  <c r="EN450"/>
  <c r="AQ450"/>
  <c r="AL458"/>
  <c r="EN458"/>
  <c r="AQ458"/>
  <c r="EH460"/>
  <c r="EH464"/>
  <c r="DK454"/>
  <c r="C454"/>
  <c r="EH456"/>
  <c r="DK503"/>
  <c r="C503"/>
  <c r="DK461"/>
  <c r="C461"/>
  <c r="BG461"/>
  <c r="AL495"/>
  <c r="EN495"/>
  <c r="AV495"/>
  <c r="EL495"/>
  <c r="DK457"/>
  <c r="C457"/>
  <c r="BG457"/>
  <c r="ES462"/>
  <c r="AZ462"/>
  <c r="EU462"/>
  <c r="AR462"/>
  <c r="ES466"/>
  <c r="AZ466"/>
  <c r="EU466"/>
  <c r="AR466"/>
  <c r="DK470"/>
  <c r="C470"/>
  <c r="BG470"/>
  <c r="AV476"/>
  <c r="EL476"/>
  <c r="AL476"/>
  <c r="EN476"/>
  <c r="BG498"/>
  <c r="EN499"/>
  <c r="EH499"/>
  <c r="EN502"/>
  <c r="EH502"/>
  <c r="ES502"/>
  <c r="AZ502"/>
  <c r="EU502"/>
  <c r="AR502"/>
  <c r="ET502"/>
  <c r="AV508"/>
  <c r="EL508"/>
  <c r="AL508"/>
  <c r="EN508"/>
  <c r="EH452"/>
  <c r="AQ451"/>
  <c r="AM451"/>
  <c r="AQ455"/>
  <c r="AM455"/>
  <c r="AQ459"/>
  <c r="AM459"/>
  <c r="AQ463"/>
  <c r="AM463"/>
  <c r="AQ467"/>
  <c r="AM467"/>
  <c r="AP468"/>
  <c r="AQ468"/>
  <c r="AM468"/>
  <c r="DK471"/>
  <c r="C471"/>
  <c r="BG471"/>
  <c r="ES474"/>
  <c r="AZ474"/>
  <c r="EU474" s="1"/>
  <c r="AR474"/>
  <c r="AV474"/>
  <c r="EL474"/>
  <c r="AL474"/>
  <c r="AV484"/>
  <c r="EL484"/>
  <c r="AL484"/>
  <c r="EN484"/>
  <c r="DK487"/>
  <c r="C487"/>
  <c r="BG487"/>
  <c r="ES490"/>
  <c r="AZ490"/>
  <c r="EU490"/>
  <c r="AR490"/>
  <c r="AV490"/>
  <c r="EL490"/>
  <c r="AL490"/>
  <c r="DK505"/>
  <c r="C505"/>
  <c r="BG505"/>
  <c r="EN510"/>
  <c r="EH510"/>
  <c r="ES510"/>
  <c r="AZ510"/>
  <c r="EU510"/>
  <c r="AR510"/>
  <c r="AP451"/>
  <c r="AQ452"/>
  <c r="AP455"/>
  <c r="AQ456"/>
  <c r="AP459"/>
  <c r="AQ460"/>
  <c r="AP463"/>
  <c r="AQ464"/>
  <c r="AP467"/>
  <c r="ET474"/>
  <c r="ET490"/>
  <c r="BG495"/>
  <c r="AV472"/>
  <c r="EL472"/>
  <c r="AL472"/>
  <c r="EN472"/>
  <c r="DK475"/>
  <c r="C475"/>
  <c r="BG475"/>
  <c r="ES478"/>
  <c r="AZ478"/>
  <c r="EU478" s="1"/>
  <c r="AR478"/>
  <c r="AV478"/>
  <c r="EL478"/>
  <c r="AL478"/>
  <c r="AV488"/>
  <c r="EL488"/>
  <c r="AL488"/>
  <c r="EN488"/>
  <c r="DK491"/>
  <c r="C491"/>
  <c r="BG491"/>
  <c r="ET478"/>
  <c r="DK469"/>
  <c r="C469"/>
  <c r="BG469"/>
  <c r="DK473"/>
  <c r="C473"/>
  <c r="BG473"/>
  <c r="DK477"/>
  <c r="C477"/>
  <c r="BG477"/>
  <c r="DK481"/>
  <c r="C481"/>
  <c r="BG481"/>
  <c r="DK485"/>
  <c r="C485"/>
  <c r="BG485"/>
  <c r="DK489"/>
  <c r="C489"/>
  <c r="BG489"/>
  <c r="DK493"/>
  <c r="C493"/>
  <c r="BG493"/>
  <c r="AV496"/>
  <c r="EL496"/>
  <c r="AL496"/>
  <c r="EN496"/>
  <c r="DK501"/>
  <c r="C501"/>
  <c r="BG501"/>
  <c r="AV504"/>
  <c r="EL504"/>
  <c r="AL504"/>
  <c r="EN504"/>
  <c r="DK509"/>
  <c r="C509"/>
  <c r="BG509"/>
  <c r="AV512"/>
  <c r="EL512"/>
  <c r="AL512"/>
  <c r="EN512"/>
  <c r="AM471"/>
  <c r="AQ475"/>
  <c r="AM475"/>
  <c r="AQ479"/>
  <c r="AM479"/>
  <c r="AQ483"/>
  <c r="AM483"/>
  <c r="AQ487"/>
  <c r="AM487"/>
  <c r="AQ491"/>
  <c r="AM491"/>
  <c r="EH472"/>
  <c r="EH480"/>
  <c r="EH488"/>
  <c r="EH492"/>
  <c r="AP471"/>
  <c r="AQ472"/>
  <c r="AP475"/>
  <c r="AQ476"/>
  <c r="AP479"/>
  <c r="AQ480"/>
  <c r="AP483"/>
  <c r="AQ484"/>
  <c r="AP487"/>
  <c r="AQ488"/>
  <c r="AP491"/>
  <c r="AQ492"/>
  <c r="EH496"/>
  <c r="EH504"/>
  <c r="EH512"/>
  <c r="AQ495"/>
  <c r="AM495"/>
  <c r="AQ499"/>
  <c r="AM499"/>
  <c r="AQ503"/>
  <c r="AM503"/>
  <c r="AQ507"/>
  <c r="AM507"/>
  <c r="AQ511"/>
  <c r="AM511"/>
  <c r="AP495"/>
  <c r="AQ496"/>
  <c r="AP499"/>
  <c r="AQ500"/>
  <c r="AP503"/>
  <c r="AQ504"/>
  <c r="AP507"/>
  <c r="AQ508"/>
  <c r="AP511"/>
  <c r="AQ512"/>
  <c r="AL443"/>
  <c r="EN443"/>
  <c r="AV443"/>
  <c r="EL443"/>
  <c r="BG442"/>
  <c r="DK442"/>
  <c r="C442"/>
  <c r="AL448"/>
  <c r="EN448"/>
  <c r="AV448"/>
  <c r="EL448"/>
  <c r="DK437"/>
  <c r="C437"/>
  <c r="AV436"/>
  <c r="EL436"/>
  <c r="AQ436"/>
  <c r="BG435"/>
  <c r="DK435"/>
  <c r="C435"/>
  <c r="AL426"/>
  <c r="EN426"/>
  <c r="AV426"/>
  <c r="EL426"/>
  <c r="AL413"/>
  <c r="EN413"/>
  <c r="AV413"/>
  <c r="EL413"/>
  <c r="AP447"/>
  <c r="AM447"/>
  <c r="AQ447"/>
  <c r="AL444"/>
  <c r="EN444"/>
  <c r="AV444"/>
  <c r="EL444"/>
  <c r="EJ420"/>
  <c r="FE420"/>
  <c r="FF420"/>
  <c r="EI420"/>
  <c r="EP420"/>
  <c r="EO420"/>
  <c r="FU420" s="1"/>
  <c r="AL447"/>
  <c r="EN447"/>
  <c r="AV447"/>
  <c r="EL447"/>
  <c r="BG446"/>
  <c r="DK446"/>
  <c r="C446"/>
  <c r="AM443"/>
  <c r="AQ443"/>
  <c r="AP443"/>
  <c r="DK440"/>
  <c r="C440"/>
  <c r="AQ426"/>
  <c r="EH448"/>
  <c r="AL436"/>
  <c r="EN436"/>
  <c r="EH444"/>
  <c r="AL434"/>
  <c r="EN434"/>
  <c r="AV434"/>
  <c r="EL434"/>
  <c r="AL422"/>
  <c r="EN422"/>
  <c r="AV422"/>
  <c r="EL422"/>
  <c r="AQ422"/>
  <c r="AP414"/>
  <c r="AO414"/>
  <c r="AM412"/>
  <c r="AQ412"/>
  <c r="AP412"/>
  <c r="AL410"/>
  <c r="EN410"/>
  <c r="AV410"/>
  <c r="EL410"/>
  <c r="AL438"/>
  <c r="EN438"/>
  <c r="AV438"/>
  <c r="EL438"/>
  <c r="AM434"/>
  <c r="AQ434"/>
  <c r="AP434"/>
  <c r="AM417"/>
  <c r="AQ417"/>
  <c r="AO417"/>
  <c r="AP410"/>
  <c r="AM410"/>
  <c r="AM441"/>
  <c r="BG432"/>
  <c r="DK432"/>
  <c r="C432"/>
  <c r="AM430"/>
  <c r="AQ430"/>
  <c r="AP430"/>
  <c r="AM428"/>
  <c r="AP428"/>
  <c r="BG415"/>
  <c r="DK415"/>
  <c r="C415"/>
  <c r="EH413"/>
  <c r="AV433"/>
  <c r="EL433"/>
  <c r="EI433"/>
  <c r="EH416"/>
  <c r="AL416"/>
  <c r="EN416"/>
  <c r="AM414"/>
  <c r="DK449"/>
  <c r="C449"/>
  <c r="BG449"/>
  <c r="AP448"/>
  <c r="DK445"/>
  <c r="C445"/>
  <c r="BG445"/>
  <c r="AP444"/>
  <c r="DK441"/>
  <c r="C441"/>
  <c r="AQ438"/>
  <c r="BG433"/>
  <c r="EH430"/>
  <c r="EH429"/>
  <c r="AV429"/>
  <c r="EL429"/>
  <c r="AL421"/>
  <c r="AL417"/>
  <c r="EN417"/>
  <c r="AO412"/>
  <c r="AM416"/>
  <c r="AQ416"/>
  <c r="AR410"/>
  <c r="ET410"/>
  <c r="AL430"/>
  <c r="EN430"/>
  <c r="AV430"/>
  <c r="EL430"/>
  <c r="AM429"/>
  <c r="AQ429"/>
  <c r="AL418"/>
  <c r="EN418"/>
  <c r="AV418"/>
  <c r="EL418"/>
  <c r="AQ418"/>
  <c r="BG439"/>
  <c r="DK439"/>
  <c r="C439"/>
  <c r="AM437"/>
  <c r="AM433"/>
  <c r="AQ433"/>
  <c r="AP426"/>
  <c r="AM426"/>
  <c r="AL424"/>
  <c r="AV424"/>
  <c r="EL424"/>
  <c r="BG419"/>
  <c r="DK419"/>
  <c r="C419"/>
  <c r="AL414"/>
  <c r="EN414"/>
  <c r="AV414"/>
  <c r="EL414"/>
  <c r="AM413"/>
  <c r="AQ413"/>
  <c r="AQ420"/>
  <c r="ES410"/>
  <c r="EH410"/>
  <c r="AQ448"/>
  <c r="AQ444"/>
  <c r="AO434"/>
  <c r="AO429"/>
  <c r="EH426"/>
  <c r="AQ424"/>
  <c r="BG421"/>
  <c r="AO416"/>
  <c r="EH414"/>
  <c r="AQ414"/>
  <c r="AO410"/>
  <c r="BG427"/>
  <c r="DK427"/>
  <c r="C427"/>
  <c r="AM425"/>
  <c r="BG411"/>
  <c r="DK411"/>
  <c r="C411"/>
  <c r="DK431"/>
  <c r="C431"/>
  <c r="BG431"/>
  <c r="DK428"/>
  <c r="C428"/>
  <c r="AQ428"/>
  <c r="DK425"/>
  <c r="C425"/>
  <c r="EH422"/>
  <c r="AO418"/>
  <c r="DK412"/>
  <c r="C412"/>
  <c r="BG423"/>
  <c r="DK423"/>
  <c r="C423"/>
  <c r="AM421"/>
  <c r="AQ421"/>
  <c r="EH418"/>
  <c r="AL407"/>
  <c r="EN407"/>
  <c r="AV407"/>
  <c r="EL407"/>
  <c r="AQ403"/>
  <c r="AV403"/>
  <c r="EL403"/>
  <c r="AL403"/>
  <c r="EN403"/>
  <c r="AV401"/>
  <c r="EL401"/>
  <c r="AL401"/>
  <c r="AV394"/>
  <c r="EL394"/>
  <c r="AL394"/>
  <c r="EI408"/>
  <c r="EJ408"/>
  <c r="EP408"/>
  <c r="AL399"/>
  <c r="EN399"/>
  <c r="AV399"/>
  <c r="EL399"/>
  <c r="AQ399"/>
  <c r="AL395"/>
  <c r="EN395"/>
  <c r="AV395"/>
  <c r="EL395"/>
  <c r="AQ395"/>
  <c r="EH409"/>
  <c r="EH405"/>
  <c r="EI379"/>
  <c r="EP379"/>
  <c r="AR397"/>
  <c r="AZ397"/>
  <c r="EU397"/>
  <c r="ES397"/>
  <c r="AP379"/>
  <c r="AM379"/>
  <c r="AQ379"/>
  <c r="AO379"/>
  <c r="AP376"/>
  <c r="AM376"/>
  <c r="AQ376"/>
  <c r="AO376"/>
  <c r="AL372"/>
  <c r="EN372"/>
  <c r="AV372"/>
  <c r="EL372"/>
  <c r="AL368"/>
  <c r="EN368"/>
  <c r="AV368"/>
  <c r="EL368"/>
  <c r="EN367"/>
  <c r="EH367"/>
  <c r="AL402"/>
  <c r="EN402"/>
  <c r="AV402"/>
  <c r="EL402"/>
  <c r="AM398"/>
  <c r="AQ398"/>
  <c r="AL391"/>
  <c r="EN391"/>
  <c r="AV391"/>
  <c r="EL391"/>
  <c r="AQ391"/>
  <c r="AL390"/>
  <c r="EN390"/>
  <c r="AV390"/>
  <c r="EL390"/>
  <c r="AV375"/>
  <c r="EL375"/>
  <c r="AL375"/>
  <c r="EN375"/>
  <c r="AP372"/>
  <c r="AM372"/>
  <c r="AQ372"/>
  <c r="AO372"/>
  <c r="AL364"/>
  <c r="EN364"/>
  <c r="AV364"/>
  <c r="EL364"/>
  <c r="AP395"/>
  <c r="AM395"/>
  <c r="AL393"/>
  <c r="AV393"/>
  <c r="EL393"/>
  <c r="AM385"/>
  <c r="AQ385"/>
  <c r="AO385"/>
  <c r="AL381"/>
  <c r="EN381"/>
  <c r="AV381"/>
  <c r="EL381"/>
  <c r="BG375"/>
  <c r="BG363"/>
  <c r="DK363"/>
  <c r="C363"/>
  <c r="AL400"/>
  <c r="EN400"/>
  <c r="EH399"/>
  <c r="AP407"/>
  <c r="AZ405"/>
  <c r="EU405"/>
  <c r="AR405"/>
  <c r="AM397"/>
  <c r="EH371"/>
  <c r="ET409"/>
  <c r="AV408"/>
  <c r="EL408"/>
  <c r="AP408"/>
  <c r="AQ407"/>
  <c r="ET405"/>
  <c r="AV404"/>
  <c r="EL404"/>
  <c r="EI404"/>
  <c r="AP404"/>
  <c r="EH402"/>
  <c r="AQ402"/>
  <c r="EH398"/>
  <c r="AV398"/>
  <c r="EL398"/>
  <c r="AV397"/>
  <c r="EL397"/>
  <c r="AQ393"/>
  <c r="EH389"/>
  <c r="AV380"/>
  <c r="EL380"/>
  <c r="AL386"/>
  <c r="EN386"/>
  <c r="AV386"/>
  <c r="EL386"/>
  <c r="AP381"/>
  <c r="AO381"/>
  <c r="AQ381"/>
  <c r="AL365"/>
  <c r="EN365"/>
  <c r="AV365"/>
  <c r="EL365"/>
  <c r="AQ365"/>
  <c r="AL377"/>
  <c r="EN377"/>
  <c r="AV377"/>
  <c r="EL377"/>
  <c r="AQ377"/>
  <c r="AM401"/>
  <c r="AQ401"/>
  <c r="AM389"/>
  <c r="AQ389"/>
  <c r="AO389"/>
  <c r="AM380"/>
  <c r="AQ380"/>
  <c r="AP380"/>
  <c r="AO380"/>
  <c r="EI380"/>
  <c r="BG401"/>
  <c r="EH395"/>
  <c r="ES409"/>
  <c r="AZ409"/>
  <c r="EU409"/>
  <c r="AQ400"/>
  <c r="EH364"/>
  <c r="AV409"/>
  <c r="EL409"/>
  <c r="AQ408"/>
  <c r="DK406"/>
  <c r="C406"/>
  <c r="AV405"/>
  <c r="EL405"/>
  <c r="AQ404"/>
  <c r="AO398"/>
  <c r="AO397"/>
  <c r="AL385"/>
  <c r="EN385"/>
  <c r="EH368"/>
  <c r="BG396"/>
  <c r="DK396"/>
  <c r="C396"/>
  <c r="AM394"/>
  <c r="AQ394"/>
  <c r="AP390"/>
  <c r="AM390"/>
  <c r="AQ390"/>
  <c r="AL387"/>
  <c r="EN387"/>
  <c r="AV387"/>
  <c r="EL387"/>
  <c r="AP386"/>
  <c r="AM386"/>
  <c r="AQ386"/>
  <c r="AL383"/>
  <c r="EN383"/>
  <c r="AV383"/>
  <c r="EL383"/>
  <c r="AL373"/>
  <c r="EN373"/>
  <c r="AV373"/>
  <c r="EL373"/>
  <c r="AQ373"/>
  <c r="BG371"/>
  <c r="AP368"/>
  <c r="AM368"/>
  <c r="AQ368"/>
  <c r="AO368"/>
  <c r="EH391"/>
  <c r="EH387"/>
  <c r="AZ387"/>
  <c r="EU387"/>
  <c r="EH386"/>
  <c r="EH383"/>
  <c r="AZ383"/>
  <c r="EU383"/>
  <c r="EH382"/>
  <c r="AQ382"/>
  <c r="EH377"/>
  <c r="BG392"/>
  <c r="DK392"/>
  <c r="C392"/>
  <c r="BG388"/>
  <c r="DK388"/>
  <c r="C388"/>
  <c r="BG384"/>
  <c r="DK384"/>
  <c r="C384"/>
  <c r="EJ379"/>
  <c r="AL376"/>
  <c r="EN376"/>
  <c r="AV376"/>
  <c r="EL376"/>
  <c r="AL369"/>
  <c r="EN369"/>
  <c r="AV369"/>
  <c r="EL369"/>
  <c r="AQ369"/>
  <c r="BG367"/>
  <c r="AP364"/>
  <c r="AM364"/>
  <c r="AQ364"/>
  <c r="AO364"/>
  <c r="EH373"/>
  <c r="EH372"/>
  <c r="AM375"/>
  <c r="AQ375"/>
  <c r="AM371"/>
  <c r="AQ371"/>
  <c r="AM367"/>
  <c r="AQ367"/>
  <c r="AM363"/>
  <c r="AQ363"/>
  <c r="BG378"/>
  <c r="DK378"/>
  <c r="C378"/>
  <c r="BG374"/>
  <c r="DK374"/>
  <c r="C374"/>
  <c r="BG370"/>
  <c r="DK370"/>
  <c r="C370"/>
  <c r="BG366"/>
  <c r="DK366"/>
  <c r="C366"/>
  <c r="AL361"/>
  <c r="EN361"/>
  <c r="AV361"/>
  <c r="EL361"/>
  <c r="AL357"/>
  <c r="EN357"/>
  <c r="AV357"/>
  <c r="EL357"/>
  <c r="AL353"/>
  <c r="EN353"/>
  <c r="AV353"/>
  <c r="EL353"/>
  <c r="AL349"/>
  <c r="EN349"/>
  <c r="AV349"/>
  <c r="EL349"/>
  <c r="AL345"/>
  <c r="EN345"/>
  <c r="AV345"/>
  <c r="EL345"/>
  <c r="AL341"/>
  <c r="EN341"/>
  <c r="AV341"/>
  <c r="EL341"/>
  <c r="AL337"/>
  <c r="EN337"/>
  <c r="AV337"/>
  <c r="EL337"/>
  <c r="AL333"/>
  <c r="EN333"/>
  <c r="AV333"/>
  <c r="EL333"/>
  <c r="AL329"/>
  <c r="EN329"/>
  <c r="AV329"/>
  <c r="EL329"/>
  <c r="AL325"/>
  <c r="EN325"/>
  <c r="AV325"/>
  <c r="EL325"/>
  <c r="ET322"/>
  <c r="AZ322"/>
  <c r="EU322"/>
  <c r="AR322"/>
  <c r="ES322"/>
  <c r="ET302"/>
  <c r="AR302"/>
  <c r="ES302"/>
  <c r="AZ302"/>
  <c r="EU302" s="1"/>
  <c r="AL360"/>
  <c r="AV360"/>
  <c r="EL360"/>
  <c r="AL356"/>
  <c r="AV356"/>
  <c r="EL356"/>
  <c r="ET354"/>
  <c r="AZ354"/>
  <c r="EU354"/>
  <c r="AR354"/>
  <c r="ES354"/>
  <c r="EV354" s="1"/>
  <c r="AL352"/>
  <c r="AV352"/>
  <c r="EL352"/>
  <c r="ET350"/>
  <c r="AZ350"/>
  <c r="EU350"/>
  <c r="AR350"/>
  <c r="ES350"/>
  <c r="AL348"/>
  <c r="AV348"/>
  <c r="EL348"/>
  <c r="AL344"/>
  <c r="AV344"/>
  <c r="EL344"/>
  <c r="AL340"/>
  <c r="AV340"/>
  <c r="EL340"/>
  <c r="ET338"/>
  <c r="AZ338"/>
  <c r="EU338"/>
  <c r="AR338"/>
  <c r="ES338"/>
  <c r="AL336"/>
  <c r="AV336"/>
  <c r="EL336"/>
  <c r="ET334"/>
  <c r="AZ334"/>
  <c r="EU334"/>
  <c r="AR334"/>
  <c r="ES334"/>
  <c r="AL332"/>
  <c r="AV332"/>
  <c r="EL332"/>
  <c r="AL328"/>
  <c r="AV328"/>
  <c r="EL328"/>
  <c r="AL324"/>
  <c r="AV324"/>
  <c r="EL324"/>
  <c r="AL318"/>
  <c r="EN318"/>
  <c r="AV318"/>
  <c r="EL318"/>
  <c r="EI320"/>
  <c r="AL362"/>
  <c r="EN362"/>
  <c r="AV362"/>
  <c r="EL362"/>
  <c r="AP361"/>
  <c r="AM361"/>
  <c r="AQ361"/>
  <c r="AL358"/>
  <c r="EN358"/>
  <c r="AV358"/>
  <c r="EL358"/>
  <c r="AP353"/>
  <c r="AM353"/>
  <c r="AQ353"/>
  <c r="AP349"/>
  <c r="AM349"/>
  <c r="AQ349"/>
  <c r="AP345"/>
  <c r="AM345"/>
  <c r="AQ345"/>
  <c r="AP341"/>
  <c r="AM341"/>
  <c r="AQ341"/>
  <c r="AP333"/>
  <c r="AM333"/>
  <c r="AQ333"/>
  <c r="AL330"/>
  <c r="EN330"/>
  <c r="AV330"/>
  <c r="EL330"/>
  <c r="AP325"/>
  <c r="AM325"/>
  <c r="AQ325"/>
  <c r="BG311"/>
  <c r="DK311"/>
  <c r="C311"/>
  <c r="DK304"/>
  <c r="C304"/>
  <c r="AQ304"/>
  <c r="AP301"/>
  <c r="AM301"/>
  <c r="AQ301"/>
  <c r="AO301"/>
  <c r="BG359"/>
  <c r="DK359"/>
  <c r="C359"/>
  <c r="BG355"/>
  <c r="DK355"/>
  <c r="C355"/>
  <c r="BG351"/>
  <c r="DK351"/>
  <c r="C351"/>
  <c r="BG339"/>
  <c r="DK339"/>
  <c r="C339"/>
  <c r="BG335"/>
  <c r="DK335"/>
  <c r="C335"/>
  <c r="BG323"/>
  <c r="DK323"/>
  <c r="C323"/>
  <c r="AM309"/>
  <c r="AQ309"/>
  <c r="AO309"/>
  <c r="BG303"/>
  <c r="DK303"/>
  <c r="C303"/>
  <c r="AL301"/>
  <c r="EN301"/>
  <c r="AV301"/>
  <c r="EL301"/>
  <c r="AL294"/>
  <c r="EN294"/>
  <c r="AV294"/>
  <c r="EL294"/>
  <c r="AQ294"/>
  <c r="AL289"/>
  <c r="EN289"/>
  <c r="AV289"/>
  <c r="EL289"/>
  <c r="AP289"/>
  <c r="AM289"/>
  <c r="AQ289"/>
  <c r="AO289"/>
  <c r="BG265"/>
  <c r="DK265"/>
  <c r="C265"/>
  <c r="AR264"/>
  <c r="ES264"/>
  <c r="ET264"/>
  <c r="AZ264"/>
  <c r="EU264"/>
  <c r="AL263"/>
  <c r="EN263"/>
  <c r="AV263"/>
  <c r="EL263"/>
  <c r="AV209"/>
  <c r="EL209"/>
  <c r="AL209"/>
  <c r="EN209"/>
  <c r="AM360"/>
  <c r="AQ360"/>
  <c r="AM356"/>
  <c r="AQ356"/>
  <c r="AM352"/>
  <c r="AQ352"/>
  <c r="AM348"/>
  <c r="AQ348"/>
  <c r="AM344"/>
  <c r="AQ344"/>
  <c r="AM340"/>
  <c r="AQ340"/>
  <c r="AM336"/>
  <c r="AQ336"/>
  <c r="AM332"/>
  <c r="AQ332"/>
  <c r="AM328"/>
  <c r="AQ328"/>
  <c r="AM324"/>
  <c r="AQ324"/>
  <c r="AP322"/>
  <c r="AO322"/>
  <c r="AM321"/>
  <c r="AQ321"/>
  <c r="AP320"/>
  <c r="AM320"/>
  <c r="AQ320"/>
  <c r="AL314"/>
  <c r="EN314"/>
  <c r="AV314"/>
  <c r="EL314"/>
  <c r="AQ314"/>
  <c r="AL306"/>
  <c r="EN306"/>
  <c r="AV306"/>
  <c r="EL306"/>
  <c r="AP305"/>
  <c r="AM305"/>
  <c r="AQ305"/>
  <c r="AO305"/>
  <c r="DK300"/>
  <c r="C300"/>
  <c r="BG296"/>
  <c r="DK296"/>
  <c r="C296"/>
  <c r="BG288"/>
  <c r="DK288"/>
  <c r="C288"/>
  <c r="AP273"/>
  <c r="AM273"/>
  <c r="AQ273"/>
  <c r="AO273"/>
  <c r="AL272"/>
  <c r="EN272"/>
  <c r="AV272"/>
  <c r="EL272"/>
  <c r="AP260"/>
  <c r="AM260"/>
  <c r="AO260"/>
  <c r="AQ260"/>
  <c r="EH362"/>
  <c r="EH361"/>
  <c r="EH358"/>
  <c r="EH357"/>
  <c r="EH329"/>
  <c r="EH302"/>
  <c r="AQ358"/>
  <c r="BG348"/>
  <c r="BG344"/>
  <c r="BG332"/>
  <c r="BG328"/>
  <c r="BG324"/>
  <c r="EH308"/>
  <c r="AO361"/>
  <c r="AO353"/>
  <c r="AO349"/>
  <c r="AO345"/>
  <c r="AO341"/>
  <c r="AO333"/>
  <c r="AO325"/>
  <c r="EH321"/>
  <c r="DK312"/>
  <c r="C312"/>
  <c r="AL309"/>
  <c r="EN309"/>
  <c r="AV308"/>
  <c r="EL308"/>
  <c r="EH306"/>
  <c r="EH272"/>
  <c r="AP357"/>
  <c r="AM357"/>
  <c r="AQ357"/>
  <c r="AL354"/>
  <c r="EN354"/>
  <c r="AV354"/>
  <c r="EL354"/>
  <c r="AL350"/>
  <c r="EN350"/>
  <c r="AV350"/>
  <c r="EL350"/>
  <c r="AL346"/>
  <c r="EN346"/>
  <c r="AV346"/>
  <c r="EL346"/>
  <c r="AL342"/>
  <c r="EN342"/>
  <c r="AV342"/>
  <c r="EL342"/>
  <c r="AL338"/>
  <c r="EN338"/>
  <c r="AV338"/>
  <c r="EL338"/>
  <c r="AP337"/>
  <c r="AM337"/>
  <c r="AQ337"/>
  <c r="AL334"/>
  <c r="EN334"/>
  <c r="AV334"/>
  <c r="EL334"/>
  <c r="AP329"/>
  <c r="AM329"/>
  <c r="AQ329"/>
  <c r="AL326"/>
  <c r="EN326"/>
  <c r="AV326"/>
  <c r="EL326"/>
  <c r="AL322"/>
  <c r="EN322"/>
  <c r="AV322"/>
  <c r="EL322"/>
  <c r="AP318"/>
  <c r="AM318"/>
  <c r="AL302"/>
  <c r="EN302"/>
  <c r="AV302"/>
  <c r="EL302"/>
  <c r="BG292"/>
  <c r="DK292"/>
  <c r="C292"/>
  <c r="AL278"/>
  <c r="EN278"/>
  <c r="AV278"/>
  <c r="EL278"/>
  <c r="AQ278"/>
  <c r="BG347"/>
  <c r="DK347"/>
  <c r="C347"/>
  <c r="BG343"/>
  <c r="DK343"/>
  <c r="C343"/>
  <c r="BG331"/>
  <c r="DK331"/>
  <c r="C331"/>
  <c r="BG327"/>
  <c r="DK327"/>
  <c r="C327"/>
  <c r="EJ320"/>
  <c r="AZ310"/>
  <c r="EU310"/>
  <c r="ES310"/>
  <c r="AM308"/>
  <c r="AQ308"/>
  <c r="AL297"/>
  <c r="EN297"/>
  <c r="AV297"/>
  <c r="EL297"/>
  <c r="AP297"/>
  <c r="AM297"/>
  <c r="AQ297"/>
  <c r="AO297"/>
  <c r="AV316"/>
  <c r="EL316"/>
  <c r="AL316"/>
  <c r="BG307"/>
  <c r="DK307"/>
  <c r="C307"/>
  <c r="ET306"/>
  <c r="AR306"/>
  <c r="ES306"/>
  <c r="AL305"/>
  <c r="EN305"/>
  <c r="AV305"/>
  <c r="EL305"/>
  <c r="BG299"/>
  <c r="DK299"/>
  <c r="C299"/>
  <c r="AL298"/>
  <c r="EN298"/>
  <c r="AV298"/>
  <c r="EL298"/>
  <c r="AQ298"/>
  <c r="AL293"/>
  <c r="EN293"/>
  <c r="AV293"/>
  <c r="EL293"/>
  <c r="AP293"/>
  <c r="AM293"/>
  <c r="AQ293"/>
  <c r="AO293"/>
  <c r="AL290"/>
  <c r="EN290"/>
  <c r="AV290"/>
  <c r="EL290"/>
  <c r="AQ290"/>
  <c r="EI284"/>
  <c r="EJ284"/>
  <c r="AL281"/>
  <c r="EN281"/>
  <c r="AV281"/>
  <c r="EL281"/>
  <c r="AL277"/>
  <c r="EN277"/>
  <c r="AV277"/>
  <c r="EL277"/>
  <c r="BG276"/>
  <c r="DK276"/>
  <c r="C276"/>
  <c r="AL273"/>
  <c r="EN273"/>
  <c r="AV273"/>
  <c r="EL273"/>
  <c r="AL248"/>
  <c r="EN248"/>
  <c r="AV248"/>
  <c r="EL248"/>
  <c r="EI247"/>
  <c r="EJ247"/>
  <c r="EH354"/>
  <c r="EH353"/>
  <c r="EH350"/>
  <c r="EH349"/>
  <c r="EH345"/>
  <c r="EH342"/>
  <c r="EH338"/>
  <c r="EH337"/>
  <c r="EH334"/>
  <c r="EH333"/>
  <c r="EH326"/>
  <c r="EH325"/>
  <c r="EH318"/>
  <c r="AQ362"/>
  <c r="BG360"/>
  <c r="BG356"/>
  <c r="BG352"/>
  <c r="AQ346"/>
  <c r="AQ342"/>
  <c r="BG340"/>
  <c r="BG336"/>
  <c r="AQ330"/>
  <c r="AQ326"/>
  <c r="EH301"/>
  <c r="AV321"/>
  <c r="EL321"/>
  <c r="AQ318"/>
  <c r="EI317"/>
  <c r="AQ316"/>
  <c r="AL313"/>
  <c r="ET310"/>
  <c r="BG304"/>
  <c r="EH281"/>
  <c r="BG295"/>
  <c r="DK295"/>
  <c r="C295"/>
  <c r="BG291"/>
  <c r="DK291"/>
  <c r="C291"/>
  <c r="AL260"/>
  <c r="EN260"/>
  <c r="AV260"/>
  <c r="EL260"/>
  <c r="BG250"/>
  <c r="DK250"/>
  <c r="C250"/>
  <c r="AR223"/>
  <c r="ET223"/>
  <c r="AZ223"/>
  <c r="EU223" s="1"/>
  <c r="ES223"/>
  <c r="BG315"/>
  <c r="DK315"/>
  <c r="C315"/>
  <c r="AM313"/>
  <c r="AQ313"/>
  <c r="AL282"/>
  <c r="EN282"/>
  <c r="AV282"/>
  <c r="EL282"/>
  <c r="AQ282"/>
  <c r="BG280"/>
  <c r="AP277"/>
  <c r="AM277"/>
  <c r="AQ277"/>
  <c r="AO277"/>
  <c r="DK271"/>
  <c r="C271"/>
  <c r="BG271"/>
  <c r="BG270"/>
  <c r="DK270"/>
  <c r="C270"/>
  <c r="BG269"/>
  <c r="DK269"/>
  <c r="C269"/>
  <c r="AM255"/>
  <c r="AQ255"/>
  <c r="AO255"/>
  <c r="AP255"/>
  <c r="AM252"/>
  <c r="AQ252"/>
  <c r="AP252"/>
  <c r="AO252"/>
  <c r="EH278"/>
  <c r="EH260"/>
  <c r="AM314"/>
  <c r="AL286"/>
  <c r="EN286"/>
  <c r="AV286"/>
  <c r="EL286"/>
  <c r="AQ286"/>
  <c r="AL274"/>
  <c r="EN274"/>
  <c r="AV274"/>
  <c r="EL274"/>
  <c r="AQ274"/>
  <c r="BG272"/>
  <c r="BG254"/>
  <c r="DK254"/>
  <c r="C254"/>
  <c r="AP245"/>
  <c r="AO245"/>
  <c r="AQ245"/>
  <c r="AM241"/>
  <c r="AQ241"/>
  <c r="AP241"/>
  <c r="AO241"/>
  <c r="AM236"/>
  <c r="AQ236"/>
  <c r="AO236"/>
  <c r="AP236"/>
  <c r="AM221"/>
  <c r="AQ221"/>
  <c r="AO221"/>
  <c r="AP221"/>
  <c r="BG319"/>
  <c r="DK319"/>
  <c r="C319"/>
  <c r="AM317"/>
  <c r="AQ317"/>
  <c r="AL310"/>
  <c r="EN310"/>
  <c r="AV310"/>
  <c r="EL310"/>
  <c r="AM304"/>
  <c r="AM300"/>
  <c r="AQ300"/>
  <c r="AM296"/>
  <c r="AM292"/>
  <c r="AQ292"/>
  <c r="AM288"/>
  <c r="BG284"/>
  <c r="AP281"/>
  <c r="AM281"/>
  <c r="AQ281"/>
  <c r="AO281"/>
  <c r="AL240"/>
  <c r="EN240"/>
  <c r="AV240"/>
  <c r="EL240"/>
  <c r="AL232"/>
  <c r="EN232"/>
  <c r="AV232"/>
  <c r="EL232"/>
  <c r="AL285"/>
  <c r="EH274"/>
  <c r="EH273"/>
  <c r="AM245"/>
  <c r="EH240"/>
  <c r="BG287"/>
  <c r="DK287"/>
  <c r="C287"/>
  <c r="AM285"/>
  <c r="AQ285"/>
  <c r="AM284"/>
  <c r="AQ284"/>
  <c r="AM280"/>
  <c r="EI280"/>
  <c r="AQ280"/>
  <c r="AM276"/>
  <c r="AQ276"/>
  <c r="AM272"/>
  <c r="AQ272"/>
  <c r="DK251"/>
  <c r="C251"/>
  <c r="BG247"/>
  <c r="EI244"/>
  <c r="EO244"/>
  <c r="EP244"/>
  <c r="AM243"/>
  <c r="AP243"/>
  <c r="AO243"/>
  <c r="AL241"/>
  <c r="EN241"/>
  <c r="AV241"/>
  <c r="EL241"/>
  <c r="AR229"/>
  <c r="ET229"/>
  <c r="AZ229"/>
  <c r="EU229" s="1"/>
  <c r="ES229"/>
  <c r="AL229"/>
  <c r="EN229"/>
  <c r="AV229"/>
  <c r="EL229"/>
  <c r="AV213"/>
  <c r="EL213"/>
  <c r="AL213"/>
  <c r="EN213"/>
  <c r="AM286"/>
  <c r="AL267"/>
  <c r="EN267"/>
  <c r="AV266"/>
  <c r="EL266"/>
  <c r="EH259"/>
  <c r="EH213"/>
  <c r="BG283"/>
  <c r="DK283"/>
  <c r="C283"/>
  <c r="BG279"/>
  <c r="DK279"/>
  <c r="C279"/>
  <c r="BG275"/>
  <c r="DK275"/>
  <c r="C275"/>
  <c r="AZ268"/>
  <c r="EU268"/>
  <c r="ES268"/>
  <c r="AM267"/>
  <c r="AQ267"/>
  <c r="AO267"/>
  <c r="AM266"/>
  <c r="AQ266"/>
  <c r="AL264"/>
  <c r="EN264"/>
  <c r="AV264"/>
  <c r="EL264"/>
  <c r="AP264"/>
  <c r="AO264"/>
  <c r="AM263"/>
  <c r="AQ263"/>
  <c r="AP262"/>
  <c r="AM262"/>
  <c r="EI262"/>
  <c r="AQ262"/>
  <c r="BG258"/>
  <c r="DK258"/>
  <c r="C258"/>
  <c r="AL252"/>
  <c r="EN252"/>
  <c r="AV252"/>
  <c r="EL252"/>
  <c r="AM248"/>
  <c r="AQ248"/>
  <c r="AP248"/>
  <c r="AO248"/>
  <c r="AP233"/>
  <c r="AO233"/>
  <c r="AM233"/>
  <c r="AQ233"/>
  <c r="AM231"/>
  <c r="AQ231"/>
  <c r="AP231"/>
  <c r="AO231"/>
  <c r="EH286"/>
  <c r="EH266"/>
  <c r="EH264"/>
  <c r="EH263"/>
  <c r="AM271"/>
  <c r="AQ271"/>
  <c r="AM256"/>
  <c r="AQ256"/>
  <c r="AP256"/>
  <c r="AM247"/>
  <c r="AQ247"/>
  <c r="AL245"/>
  <c r="EN245"/>
  <c r="AV245"/>
  <c r="EL245"/>
  <c r="AM244"/>
  <c r="AQ244"/>
  <c r="DK222"/>
  <c r="C222"/>
  <c r="BG222"/>
  <c r="AM205"/>
  <c r="AQ205"/>
  <c r="AO205"/>
  <c r="AP205"/>
  <c r="EH256"/>
  <c r="AV255"/>
  <c r="EL255"/>
  <c r="EI255"/>
  <c r="EH245"/>
  <c r="EH241"/>
  <c r="EH236"/>
  <c r="AL268"/>
  <c r="EN268"/>
  <c r="AV268"/>
  <c r="EL268"/>
  <c r="BG261"/>
  <c r="DK261"/>
  <c r="C261"/>
  <c r="AM259"/>
  <c r="AQ259"/>
  <c r="AL256"/>
  <c r="EN256"/>
  <c r="AV256"/>
  <c r="EL256"/>
  <c r="AM251"/>
  <c r="AQ251"/>
  <c r="BG246"/>
  <c r="DK246"/>
  <c r="C246"/>
  <c r="BG240"/>
  <c r="AL237"/>
  <c r="EN237"/>
  <c r="AV237"/>
  <c r="EL237"/>
  <c r="AL233"/>
  <c r="EN233"/>
  <c r="AV233"/>
  <c r="EL233"/>
  <c r="AM232"/>
  <c r="AQ232"/>
  <c r="AP232"/>
  <c r="AO232"/>
  <c r="AM222"/>
  <c r="AO222"/>
  <c r="AP222"/>
  <c r="BG242"/>
  <c r="DK242"/>
  <c r="C242"/>
  <c r="BG239"/>
  <c r="DK239"/>
  <c r="C239"/>
  <c r="AM237"/>
  <c r="AQ237"/>
  <c r="AP237"/>
  <c r="AP229"/>
  <c r="AM229"/>
  <c r="AL227"/>
  <c r="AV227"/>
  <c r="EL227"/>
  <c r="AM209"/>
  <c r="AQ209"/>
  <c r="AO209"/>
  <c r="DK257"/>
  <c r="C257"/>
  <c r="BG257"/>
  <c r="DK253"/>
  <c r="C253"/>
  <c r="BG253"/>
  <c r="DK249"/>
  <c r="C249"/>
  <c r="BG249"/>
  <c r="DK243"/>
  <c r="C243"/>
  <c r="EH237"/>
  <c r="EH229"/>
  <c r="AQ227"/>
  <c r="AM240"/>
  <c r="AQ240"/>
  <c r="BG235"/>
  <c r="DK235"/>
  <c r="C235"/>
  <c r="AL225"/>
  <c r="EN225"/>
  <c r="AV225"/>
  <c r="EL225"/>
  <c r="AQ225"/>
  <c r="BG224"/>
  <c r="DK224"/>
  <c r="C224"/>
  <c r="AL218"/>
  <c r="EN218"/>
  <c r="AV218"/>
  <c r="EL218"/>
  <c r="AL214"/>
  <c r="EN214"/>
  <c r="AV214"/>
  <c r="EL214"/>
  <c r="BG230"/>
  <c r="DK230"/>
  <c r="C230"/>
  <c r="AM228"/>
  <c r="AP223"/>
  <c r="AO223"/>
  <c r="AM213"/>
  <c r="AQ213"/>
  <c r="AO213"/>
  <c r="AL206"/>
  <c r="EN206"/>
  <c r="AV206"/>
  <c r="EL206"/>
  <c r="DK238"/>
  <c r="C238"/>
  <c r="BG238"/>
  <c r="DK234"/>
  <c r="C234"/>
  <c r="BG234"/>
  <c r="DK231"/>
  <c r="C231"/>
  <c r="DK228"/>
  <c r="C228"/>
  <c r="EH225"/>
  <c r="EH217"/>
  <c r="BG226"/>
  <c r="DK226"/>
  <c r="C226"/>
  <c r="AL223"/>
  <c r="EN223"/>
  <c r="AV223"/>
  <c r="EL223"/>
  <c r="AM217"/>
  <c r="AQ217"/>
  <c r="AO217"/>
  <c r="AL210"/>
  <c r="EN210"/>
  <c r="AV210"/>
  <c r="EL210"/>
  <c r="EH223"/>
  <c r="EH221"/>
  <c r="EH205"/>
  <c r="AL219"/>
  <c r="EN219"/>
  <c r="AV219"/>
  <c r="EL219"/>
  <c r="AP218"/>
  <c r="AM218"/>
  <c r="AQ218"/>
  <c r="AL215"/>
  <c r="EN215"/>
  <c r="AV215"/>
  <c r="EL215"/>
  <c r="AP214"/>
  <c r="AM214"/>
  <c r="AQ214"/>
  <c r="AL211"/>
  <c r="EN211"/>
  <c r="AV211"/>
  <c r="EL211"/>
  <c r="AP210"/>
  <c r="AM210"/>
  <c r="AQ210"/>
  <c r="AL207"/>
  <c r="EN207"/>
  <c r="AV207"/>
  <c r="EL207"/>
  <c r="AP206"/>
  <c r="AM206"/>
  <c r="AQ206"/>
  <c r="EH219"/>
  <c r="AZ219"/>
  <c r="EU219" s="1"/>
  <c r="EH215"/>
  <c r="AZ215"/>
  <c r="EU215" s="1"/>
  <c r="EH214"/>
  <c r="EH211"/>
  <c r="AZ211"/>
  <c r="EU211" s="1"/>
  <c r="EV211" s="1"/>
  <c r="EH210"/>
  <c r="EH207"/>
  <c r="AZ207"/>
  <c r="EU207" s="1"/>
  <c r="EV207" s="1"/>
  <c r="FS207" s="1"/>
  <c r="FY207" s="1"/>
  <c r="GA207" s="1"/>
  <c r="BG220"/>
  <c r="DK220"/>
  <c r="C220"/>
  <c r="BG216"/>
  <c r="DK216"/>
  <c r="C216"/>
  <c r="BG212"/>
  <c r="DK212"/>
  <c r="C212"/>
  <c r="BG208"/>
  <c r="DK208"/>
  <c r="C208"/>
  <c r="AL201"/>
  <c r="EN201"/>
  <c r="AV201"/>
  <c r="EL201"/>
  <c r="EH198"/>
  <c r="EH202"/>
  <c r="AP201"/>
  <c r="DK203"/>
  <c r="C203"/>
  <c r="BG203"/>
  <c r="AV202"/>
  <c r="EL202"/>
  <c r="AP202"/>
  <c r="AQ201"/>
  <c r="DK199"/>
  <c r="C199"/>
  <c r="BG199"/>
  <c r="AV198"/>
  <c r="EL198"/>
  <c r="AP198"/>
  <c r="DK204"/>
  <c r="C204"/>
  <c r="AQ202"/>
  <c r="DK200"/>
  <c r="C200"/>
  <c r="AQ198"/>
  <c r="AL194"/>
  <c r="EN194"/>
  <c r="AV194"/>
  <c r="EL194"/>
  <c r="EH191"/>
  <c r="EH195"/>
  <c r="AP194"/>
  <c r="DK196"/>
  <c r="C196"/>
  <c r="BG196"/>
  <c r="AV195"/>
  <c r="EL195"/>
  <c r="AP195"/>
  <c r="AQ194"/>
  <c r="DK192"/>
  <c r="C192"/>
  <c r="BG192"/>
  <c r="AV191"/>
  <c r="EL191"/>
  <c r="AP191"/>
  <c r="DK197"/>
  <c r="C197"/>
  <c r="AQ195"/>
  <c r="DK193"/>
  <c r="C193"/>
  <c r="AQ191"/>
  <c r="EH179"/>
  <c r="EH175"/>
  <c r="EH187"/>
  <c r="EI183"/>
  <c r="FE183"/>
  <c r="FF183"/>
  <c r="AL188"/>
  <c r="EN188"/>
  <c r="AV188"/>
  <c r="EL188"/>
  <c r="AL184"/>
  <c r="EN184"/>
  <c r="AV184"/>
  <c r="EL184"/>
  <c r="AL180"/>
  <c r="EN180"/>
  <c r="AV180"/>
  <c r="EL180"/>
  <c r="AL168"/>
  <c r="EN168"/>
  <c r="AV168"/>
  <c r="EL168"/>
  <c r="AP163"/>
  <c r="AM163"/>
  <c r="AQ163"/>
  <c r="BG158"/>
  <c r="DK158"/>
  <c r="C158"/>
  <c r="AR157"/>
  <c r="AZ157"/>
  <c r="EU157" s="1"/>
  <c r="ES157"/>
  <c r="ET157"/>
  <c r="AM134"/>
  <c r="AQ134"/>
  <c r="AP134"/>
  <c r="AO134"/>
  <c r="AR125"/>
  <c r="AZ125"/>
  <c r="EU125" s="1"/>
  <c r="ES125"/>
  <c r="ET125"/>
  <c r="EI121"/>
  <c r="EO121"/>
  <c r="AL66"/>
  <c r="EN66"/>
  <c r="AV66"/>
  <c r="EL66"/>
  <c r="AM188"/>
  <c r="AQ188"/>
  <c r="AP188"/>
  <c r="AM180"/>
  <c r="AQ180"/>
  <c r="AP180"/>
  <c r="AM176"/>
  <c r="AQ176"/>
  <c r="AP176"/>
  <c r="AL172"/>
  <c r="EN172"/>
  <c r="AV172"/>
  <c r="EL172"/>
  <c r="AM167"/>
  <c r="AQ167"/>
  <c r="AP167"/>
  <c r="AL156"/>
  <c r="EN156"/>
  <c r="AV156"/>
  <c r="EL156"/>
  <c r="AL153"/>
  <c r="EN153"/>
  <c r="AV153"/>
  <c r="EL153"/>
  <c r="DK147"/>
  <c r="C147"/>
  <c r="BG186"/>
  <c r="DK186"/>
  <c r="C186"/>
  <c r="AM187"/>
  <c r="AQ187"/>
  <c r="AM183"/>
  <c r="AQ183"/>
  <c r="AM179"/>
  <c r="AQ179"/>
  <c r="AM175"/>
  <c r="AQ175"/>
  <c r="AL171"/>
  <c r="EN171"/>
  <c r="AV171"/>
  <c r="EL171"/>
  <c r="BG170"/>
  <c r="DK170"/>
  <c r="C170"/>
  <c r="ET169"/>
  <c r="AR169"/>
  <c r="AZ169"/>
  <c r="EU169" s="1"/>
  <c r="ES169"/>
  <c r="AL164"/>
  <c r="EN164"/>
  <c r="AV164"/>
  <c r="EL164"/>
  <c r="AP159"/>
  <c r="AM159"/>
  <c r="AQ159"/>
  <c r="AL155"/>
  <c r="EN155"/>
  <c r="AV155"/>
  <c r="EL155"/>
  <c r="BG154"/>
  <c r="DK154"/>
  <c r="C154"/>
  <c r="AP153"/>
  <c r="AO153"/>
  <c r="AM153"/>
  <c r="AL145"/>
  <c r="EN145"/>
  <c r="AV145"/>
  <c r="EL145"/>
  <c r="AL135"/>
  <c r="EN135"/>
  <c r="AV135"/>
  <c r="EL135"/>
  <c r="AL118"/>
  <c r="EN118"/>
  <c r="AV118"/>
  <c r="EL118"/>
  <c r="BG117"/>
  <c r="DK117"/>
  <c r="C117"/>
  <c r="AL111"/>
  <c r="EN111"/>
  <c r="AV111"/>
  <c r="EL111"/>
  <c r="AQ111"/>
  <c r="AV187"/>
  <c r="EL187"/>
  <c r="AV183"/>
  <c r="EL183"/>
  <c r="AV175"/>
  <c r="EL175"/>
  <c r="EH168"/>
  <c r="AQ153"/>
  <c r="EH148"/>
  <c r="BG187"/>
  <c r="AO188"/>
  <c r="AO180"/>
  <c r="AO176"/>
  <c r="EH169"/>
  <c r="AO167"/>
  <c r="EH155"/>
  <c r="EH135"/>
  <c r="EH113"/>
  <c r="AL176"/>
  <c r="EN176"/>
  <c r="AV176"/>
  <c r="EL176"/>
  <c r="BG174"/>
  <c r="DK174"/>
  <c r="C174"/>
  <c r="ET173"/>
  <c r="AR173"/>
  <c r="AZ173"/>
  <c r="EU173"/>
  <c r="ES173"/>
  <c r="AL159"/>
  <c r="EN159"/>
  <c r="AV159"/>
  <c r="EL159"/>
  <c r="DK126"/>
  <c r="C126"/>
  <c r="BG126"/>
  <c r="AL119"/>
  <c r="EN119"/>
  <c r="AV119"/>
  <c r="EL119"/>
  <c r="AQ119"/>
  <c r="AL114"/>
  <c r="EN114"/>
  <c r="AV114"/>
  <c r="EL114"/>
  <c r="AL189"/>
  <c r="EN189"/>
  <c r="AV189"/>
  <c r="EL189"/>
  <c r="AL185"/>
  <c r="EN185"/>
  <c r="AV185"/>
  <c r="EL185"/>
  <c r="AM184"/>
  <c r="AQ184"/>
  <c r="AP184"/>
  <c r="AL181"/>
  <c r="EN181"/>
  <c r="AV181"/>
  <c r="EL181"/>
  <c r="AL177"/>
  <c r="EN177"/>
  <c r="AV177"/>
  <c r="EL177"/>
  <c r="AL163"/>
  <c r="EN163"/>
  <c r="AV163"/>
  <c r="EL163"/>
  <c r="BG162"/>
  <c r="DK162"/>
  <c r="C162"/>
  <c r="ET161"/>
  <c r="AR161"/>
  <c r="AZ161"/>
  <c r="EU161"/>
  <c r="ES161"/>
  <c r="AZ135"/>
  <c r="EU135" s="1"/>
  <c r="AR135"/>
  <c r="ET135"/>
  <c r="AL134"/>
  <c r="EN134"/>
  <c r="AV134"/>
  <c r="EL134"/>
  <c r="AL122"/>
  <c r="EN122"/>
  <c r="AV122"/>
  <c r="EL122"/>
  <c r="BG190"/>
  <c r="DK190"/>
  <c r="C190"/>
  <c r="BG182"/>
  <c r="DK182"/>
  <c r="C182"/>
  <c r="BG178"/>
  <c r="DK178"/>
  <c r="C178"/>
  <c r="AP171"/>
  <c r="AM171"/>
  <c r="AQ171"/>
  <c r="AL167"/>
  <c r="EN167"/>
  <c r="AV167"/>
  <c r="EL167"/>
  <c r="BG166"/>
  <c r="DK166"/>
  <c r="C166"/>
  <c r="AR165"/>
  <c r="AZ165"/>
  <c r="EU165" s="1"/>
  <c r="ES165"/>
  <c r="ET165"/>
  <c r="AL160"/>
  <c r="EN160"/>
  <c r="AV160"/>
  <c r="EL160"/>
  <c r="AM155"/>
  <c r="AQ155"/>
  <c r="AP155"/>
  <c r="EI152"/>
  <c r="EP152"/>
  <c r="FE152"/>
  <c r="FF152"/>
  <c r="AL149"/>
  <c r="EN149"/>
  <c r="AV149"/>
  <c r="EL149"/>
  <c r="AQ149"/>
  <c r="AM140"/>
  <c r="EI140"/>
  <c r="AQ140"/>
  <c r="AO140"/>
  <c r="AV125"/>
  <c r="EL125"/>
  <c r="AL125"/>
  <c r="EN125"/>
  <c r="AL123"/>
  <c r="EN123"/>
  <c r="AV123"/>
  <c r="EL123"/>
  <c r="AQ123"/>
  <c r="AL110"/>
  <c r="EN110"/>
  <c r="AV110"/>
  <c r="EL110"/>
  <c r="AP108"/>
  <c r="AM108"/>
  <c r="AO108"/>
  <c r="AQ108"/>
  <c r="AL179"/>
  <c r="EN179"/>
  <c r="EH189"/>
  <c r="EH188"/>
  <c r="EH181"/>
  <c r="EH180"/>
  <c r="EH177"/>
  <c r="EH161"/>
  <c r="EH153"/>
  <c r="EH144"/>
  <c r="AQ189"/>
  <c r="AQ185"/>
  <c r="AQ181"/>
  <c r="AQ177"/>
  <c r="EH172"/>
  <c r="EH165"/>
  <c r="AO163"/>
  <c r="EH156"/>
  <c r="EI151"/>
  <c r="EP151"/>
  <c r="AL141"/>
  <c r="EN141"/>
  <c r="AV141"/>
  <c r="EL141"/>
  <c r="AM137"/>
  <c r="AQ137"/>
  <c r="AP135"/>
  <c r="AO135"/>
  <c r="AR131"/>
  <c r="ET131"/>
  <c r="AL131"/>
  <c r="EN131"/>
  <c r="AV131"/>
  <c r="EL131"/>
  <c r="AP114"/>
  <c r="AM114"/>
  <c r="AQ114"/>
  <c r="AO114"/>
  <c r="DK106"/>
  <c r="C106"/>
  <c r="AM99"/>
  <c r="AQ99"/>
  <c r="AO99"/>
  <c r="AP99"/>
  <c r="AL92"/>
  <c r="EN92"/>
  <c r="AV92"/>
  <c r="EL92"/>
  <c r="AP92"/>
  <c r="AM92"/>
  <c r="AQ92"/>
  <c r="AO92"/>
  <c r="AL87"/>
  <c r="EN87"/>
  <c r="AV87"/>
  <c r="EL87"/>
  <c r="BG150"/>
  <c r="DK150"/>
  <c r="C150"/>
  <c r="AM148"/>
  <c r="AQ148"/>
  <c r="BG143"/>
  <c r="DK143"/>
  <c r="C143"/>
  <c r="AM141"/>
  <c r="AQ141"/>
  <c r="AP141"/>
  <c r="AP131"/>
  <c r="AM131"/>
  <c r="AL129"/>
  <c r="AV129"/>
  <c r="EL129"/>
  <c r="BG124"/>
  <c r="DK124"/>
  <c r="C124"/>
  <c r="BG121"/>
  <c r="AL115"/>
  <c r="EN115"/>
  <c r="AV115"/>
  <c r="EL115"/>
  <c r="AQ115"/>
  <c r="BG113"/>
  <c r="AL109"/>
  <c r="EN109"/>
  <c r="AQ109"/>
  <c r="AL88"/>
  <c r="EN88"/>
  <c r="AV88"/>
  <c r="EL88"/>
  <c r="AR84"/>
  <c r="AZ84"/>
  <c r="EU84"/>
  <c r="ET84"/>
  <c r="ES84"/>
  <c r="AL81"/>
  <c r="AV81"/>
  <c r="EL81"/>
  <c r="AP81"/>
  <c r="AM81"/>
  <c r="AQ81"/>
  <c r="AO81"/>
  <c r="EH134"/>
  <c r="EH111"/>
  <c r="EH92"/>
  <c r="EH87"/>
  <c r="AP172"/>
  <c r="AP168"/>
  <c r="AP164"/>
  <c r="AP160"/>
  <c r="AP156"/>
  <c r="BG152"/>
  <c r="AP151"/>
  <c r="EJ151"/>
  <c r="AM149"/>
  <c r="BG144"/>
  <c r="EH141"/>
  <c r="AV140"/>
  <c r="EL140"/>
  <c r="EH137"/>
  <c r="AV137"/>
  <c r="EL137"/>
  <c r="AM135"/>
  <c r="ES131"/>
  <c r="EH131"/>
  <c r="AQ129"/>
  <c r="BG125"/>
  <c r="AM152"/>
  <c r="AQ152"/>
  <c r="AM145"/>
  <c r="AQ145"/>
  <c r="AP145"/>
  <c r="AM133"/>
  <c r="AQ133"/>
  <c r="AP133"/>
  <c r="AM122"/>
  <c r="AQ122"/>
  <c r="AO122"/>
  <c r="BG146"/>
  <c r="DK146"/>
  <c r="C146"/>
  <c r="AM144"/>
  <c r="AQ144"/>
  <c r="BG139"/>
  <c r="DK139"/>
  <c r="C139"/>
  <c r="BG136"/>
  <c r="DK136"/>
  <c r="C136"/>
  <c r="AL127"/>
  <c r="EN127"/>
  <c r="AV127"/>
  <c r="EL127"/>
  <c r="AQ127"/>
  <c r="AP118"/>
  <c r="AM118"/>
  <c r="AQ118"/>
  <c r="AO118"/>
  <c r="AP110"/>
  <c r="AM110"/>
  <c r="AQ110"/>
  <c r="AO110"/>
  <c r="BG109"/>
  <c r="EI103"/>
  <c r="EO103"/>
  <c r="EH149"/>
  <c r="AV173"/>
  <c r="EL173"/>
  <c r="EI173"/>
  <c r="AQ172"/>
  <c r="AV169"/>
  <c r="EL169"/>
  <c r="AQ168"/>
  <c r="AV165"/>
  <c r="EL165"/>
  <c r="AQ164"/>
  <c r="AV161"/>
  <c r="EL161"/>
  <c r="AQ160"/>
  <c r="AV157"/>
  <c r="EL157"/>
  <c r="EI157"/>
  <c r="AQ156"/>
  <c r="AQ151"/>
  <c r="AO145"/>
  <c r="AO133"/>
  <c r="AZ131"/>
  <c r="EU131"/>
  <c r="BG122"/>
  <c r="AP122"/>
  <c r="EH114"/>
  <c r="BG132"/>
  <c r="DK132"/>
  <c r="C132"/>
  <c r="AM130"/>
  <c r="BG120"/>
  <c r="DK120"/>
  <c r="C120"/>
  <c r="BG116"/>
  <c r="DK116"/>
  <c r="C116"/>
  <c r="BG112"/>
  <c r="DK112"/>
  <c r="C112"/>
  <c r="AV99"/>
  <c r="EL99"/>
  <c r="AL99"/>
  <c r="EN99"/>
  <c r="BG87"/>
  <c r="AR79"/>
  <c r="ET79"/>
  <c r="AZ79"/>
  <c r="EU79"/>
  <c r="EV79" s="1"/>
  <c r="FS79" s="1"/>
  <c r="ES79"/>
  <c r="AL79"/>
  <c r="EN79"/>
  <c r="AV79"/>
  <c r="EL79"/>
  <c r="AM77"/>
  <c r="AQ77"/>
  <c r="AO77"/>
  <c r="AP77"/>
  <c r="DK142"/>
  <c r="C142"/>
  <c r="BG142"/>
  <c r="DK138"/>
  <c r="C138"/>
  <c r="BG138"/>
  <c r="DK133"/>
  <c r="C133"/>
  <c r="DK130"/>
  <c r="C130"/>
  <c r="AQ130"/>
  <c r="EH127"/>
  <c r="AO123"/>
  <c r="EH99"/>
  <c r="BG128"/>
  <c r="DK128"/>
  <c r="C128"/>
  <c r="AM126"/>
  <c r="AQ126"/>
  <c r="AM121"/>
  <c r="AQ121"/>
  <c r="AM117"/>
  <c r="AQ117"/>
  <c r="AM113"/>
  <c r="AQ113"/>
  <c r="AL108"/>
  <c r="EN108"/>
  <c r="AV108"/>
  <c r="EL108"/>
  <c r="AL104"/>
  <c r="EN104"/>
  <c r="AV104"/>
  <c r="EL104"/>
  <c r="AP88"/>
  <c r="AM88"/>
  <c r="AQ88"/>
  <c r="AO88"/>
  <c r="AL107"/>
  <c r="BG103"/>
  <c r="AL100"/>
  <c r="EN100"/>
  <c r="AV100"/>
  <c r="EL100"/>
  <c r="AM95"/>
  <c r="AQ95"/>
  <c r="BG94"/>
  <c r="DK94"/>
  <c r="C94"/>
  <c r="BG90"/>
  <c r="DK90"/>
  <c r="C90"/>
  <c r="AL85"/>
  <c r="EN85"/>
  <c r="AV85"/>
  <c r="EL85"/>
  <c r="AQ85"/>
  <c r="AP83"/>
  <c r="AO83"/>
  <c r="AQ83"/>
  <c r="AV77"/>
  <c r="EL77"/>
  <c r="AL77"/>
  <c r="EN77"/>
  <c r="AM73"/>
  <c r="AQ73"/>
  <c r="AO73"/>
  <c r="AV69"/>
  <c r="EL69"/>
  <c r="AL69"/>
  <c r="EN69"/>
  <c r="BG57"/>
  <c r="DK57"/>
  <c r="C57"/>
  <c r="BG107"/>
  <c r="EH84"/>
  <c r="AP104"/>
  <c r="AM104"/>
  <c r="AQ104"/>
  <c r="AO104"/>
  <c r="AL96"/>
  <c r="EN96"/>
  <c r="AV96"/>
  <c r="EL96"/>
  <c r="AV95"/>
  <c r="EL95"/>
  <c r="AL95"/>
  <c r="DK91"/>
  <c r="C91"/>
  <c r="AM82"/>
  <c r="AQ82"/>
  <c r="AP82"/>
  <c r="AO82"/>
  <c r="EI82"/>
  <c r="AL78"/>
  <c r="AV78"/>
  <c r="EL78"/>
  <c r="BG61"/>
  <c r="DK61"/>
  <c r="C61"/>
  <c r="AP58"/>
  <c r="AM58"/>
  <c r="AQ58"/>
  <c r="AO58"/>
  <c r="AL50"/>
  <c r="EN50"/>
  <c r="AV50"/>
  <c r="EL50"/>
  <c r="EH88"/>
  <c r="AM107"/>
  <c r="AQ107"/>
  <c r="BG102"/>
  <c r="DK102"/>
  <c r="C102"/>
  <c r="AP100"/>
  <c r="AM100"/>
  <c r="AQ100"/>
  <c r="AM91"/>
  <c r="AQ91"/>
  <c r="BG86"/>
  <c r="DK86"/>
  <c r="C86"/>
  <c r="AP79"/>
  <c r="AM79"/>
  <c r="AL74"/>
  <c r="EN74"/>
  <c r="AV74"/>
  <c r="EL74"/>
  <c r="ET71"/>
  <c r="AZ71"/>
  <c r="EU71"/>
  <c r="AM69"/>
  <c r="AQ69"/>
  <c r="AO69"/>
  <c r="AL63"/>
  <c r="EN63"/>
  <c r="AV63"/>
  <c r="EL63"/>
  <c r="AQ63"/>
  <c r="AL59"/>
  <c r="EN59"/>
  <c r="AV59"/>
  <c r="EL59"/>
  <c r="AQ59"/>
  <c r="AL58"/>
  <c r="EN58"/>
  <c r="AV58"/>
  <c r="EL58"/>
  <c r="AL54"/>
  <c r="EN54"/>
  <c r="AV54"/>
  <c r="EL54"/>
  <c r="EH100"/>
  <c r="EH79"/>
  <c r="EH63"/>
  <c r="AV53"/>
  <c r="EL53"/>
  <c r="EI53"/>
  <c r="AM103"/>
  <c r="AQ103"/>
  <c r="BG98"/>
  <c r="DK98"/>
  <c r="C98"/>
  <c r="AP96"/>
  <c r="AM96"/>
  <c r="AQ96"/>
  <c r="AM87"/>
  <c r="AQ87"/>
  <c r="AL83"/>
  <c r="EN83"/>
  <c r="AV83"/>
  <c r="EL83"/>
  <c r="AL70"/>
  <c r="EN70"/>
  <c r="AV70"/>
  <c r="EL70"/>
  <c r="AL62"/>
  <c r="EN62"/>
  <c r="AV62"/>
  <c r="EL62"/>
  <c r="AP54"/>
  <c r="AM54"/>
  <c r="AQ54"/>
  <c r="AO54"/>
  <c r="EH96"/>
  <c r="EH73"/>
  <c r="ES71"/>
  <c r="AR71"/>
  <c r="EH49"/>
  <c r="BG76"/>
  <c r="DK76"/>
  <c r="C76"/>
  <c r="BG72"/>
  <c r="DK72"/>
  <c r="C72"/>
  <c r="BG68"/>
  <c r="DK68"/>
  <c r="C68"/>
  <c r="AL67"/>
  <c r="EN67"/>
  <c r="AV67"/>
  <c r="EL67"/>
  <c r="AQ67"/>
  <c r="BG65"/>
  <c r="AP62"/>
  <c r="AM62"/>
  <c r="AQ62"/>
  <c r="AO62"/>
  <c r="AL51"/>
  <c r="EN51"/>
  <c r="AV51"/>
  <c r="EL51"/>
  <c r="AQ51"/>
  <c r="BG49"/>
  <c r="BG81"/>
  <c r="BG78"/>
  <c r="EH54"/>
  <c r="BG80"/>
  <c r="DK80"/>
  <c r="C80"/>
  <c r="AM78"/>
  <c r="AQ78"/>
  <c r="AL75"/>
  <c r="EN75"/>
  <c r="AV75"/>
  <c r="EL75"/>
  <c r="AP74"/>
  <c r="AM74"/>
  <c r="AQ74"/>
  <c r="AL71"/>
  <c r="EN71"/>
  <c r="AV71"/>
  <c r="EL71"/>
  <c r="AP70"/>
  <c r="AM70"/>
  <c r="AQ70"/>
  <c r="AP66"/>
  <c r="AM66"/>
  <c r="AQ66"/>
  <c r="AO66"/>
  <c r="AL55"/>
  <c r="EN55"/>
  <c r="AV55"/>
  <c r="EL55"/>
  <c r="AQ55"/>
  <c r="BG53"/>
  <c r="AP50"/>
  <c r="AM50"/>
  <c r="AQ50"/>
  <c r="AO50"/>
  <c r="DK105"/>
  <c r="C105"/>
  <c r="DK101"/>
  <c r="C101"/>
  <c r="DK97"/>
  <c r="C97"/>
  <c r="DK93"/>
  <c r="C93"/>
  <c r="DK89"/>
  <c r="C89"/>
  <c r="EH75"/>
  <c r="AZ75"/>
  <c r="EU75"/>
  <c r="EH71"/>
  <c r="EH70"/>
  <c r="EH59"/>
  <c r="AM65"/>
  <c r="EI65"/>
  <c r="AQ65"/>
  <c r="AM61"/>
  <c r="AQ61"/>
  <c r="AM57"/>
  <c r="AM53"/>
  <c r="AQ53"/>
  <c r="AM49"/>
  <c r="AQ49"/>
  <c r="BG64"/>
  <c r="DK64"/>
  <c r="C64"/>
  <c r="BG60"/>
  <c r="DK60"/>
  <c r="C60"/>
  <c r="BG56"/>
  <c r="DK56"/>
  <c r="C56"/>
  <c r="BG52"/>
  <c r="DK52"/>
  <c r="C52"/>
  <c r="EH67"/>
  <c r="AL47"/>
  <c r="AV47"/>
  <c r="EL47"/>
  <c r="AL44"/>
  <c r="EN44"/>
  <c r="AV44"/>
  <c r="EL44"/>
  <c r="AL48"/>
  <c r="EN48"/>
  <c r="AV48"/>
  <c r="EL48"/>
  <c r="AM48"/>
  <c r="AQ48"/>
  <c r="AP48"/>
  <c r="AM39"/>
  <c r="AQ39"/>
  <c r="DK43"/>
  <c r="C43"/>
  <c r="AQ43"/>
  <c r="BG46"/>
  <c r="DK46"/>
  <c r="C46"/>
  <c r="AM44"/>
  <c r="AQ44"/>
  <c r="AP44"/>
  <c r="AL40"/>
  <c r="EN40"/>
  <c r="AV40"/>
  <c r="EL40"/>
  <c r="AL36"/>
  <c r="EN36"/>
  <c r="AV36"/>
  <c r="EL36"/>
  <c r="AM47"/>
  <c r="AQ47"/>
  <c r="BG42"/>
  <c r="DK42"/>
  <c r="C42"/>
  <c r="AM40"/>
  <c r="AQ40"/>
  <c r="AP40"/>
  <c r="AP35"/>
  <c r="AM35"/>
  <c r="AQ35"/>
  <c r="AM43"/>
  <c r="BG38"/>
  <c r="DK38"/>
  <c r="C38"/>
  <c r="AL35"/>
  <c r="EN35"/>
  <c r="AV35"/>
  <c r="EL35"/>
  <c r="BG34"/>
  <c r="DK34"/>
  <c r="C34"/>
  <c r="EH44"/>
  <c r="AL39"/>
  <c r="EN39"/>
  <c r="BG43"/>
  <c r="EH40"/>
  <c r="AO44"/>
  <c r="AO39"/>
  <c r="EH35"/>
  <c r="DK45"/>
  <c r="C45"/>
  <c r="BG45"/>
  <c r="DK41"/>
  <c r="C41"/>
  <c r="BG41"/>
  <c r="DK37"/>
  <c r="C37"/>
  <c r="BG37"/>
  <c r="AP36"/>
  <c r="DK33"/>
  <c r="C33"/>
  <c r="BG33"/>
  <c r="AQ36"/>
  <c r="AZ507"/>
  <c r="EU507" s="1"/>
  <c r="ES507"/>
  <c r="ET507"/>
  <c r="AR507"/>
  <c r="AZ488"/>
  <c r="EU488"/>
  <c r="ES488"/>
  <c r="AR488"/>
  <c r="ET488"/>
  <c r="AZ472"/>
  <c r="EU472" s="1"/>
  <c r="ES472"/>
  <c r="AR472"/>
  <c r="ET472"/>
  <c r="AZ491"/>
  <c r="EU491"/>
  <c r="ES491"/>
  <c r="AR491"/>
  <c r="ET491"/>
  <c r="AZ475"/>
  <c r="EU475" s="1"/>
  <c r="ES475"/>
  <c r="AR475"/>
  <c r="ET475"/>
  <c r="AQ481"/>
  <c r="AL481"/>
  <c r="AV481"/>
  <c r="EL481"/>
  <c r="AQ473"/>
  <c r="AL473"/>
  <c r="AV473"/>
  <c r="EL473"/>
  <c r="EN478"/>
  <c r="EH478"/>
  <c r="EI510"/>
  <c r="EO510"/>
  <c r="AQ505"/>
  <c r="AL505"/>
  <c r="AV505"/>
  <c r="EL505"/>
  <c r="AL471"/>
  <c r="AV471"/>
  <c r="EL471"/>
  <c r="EI499"/>
  <c r="EP499"/>
  <c r="EO499"/>
  <c r="FE499"/>
  <c r="FF499" s="1"/>
  <c r="EJ499"/>
  <c r="AV470"/>
  <c r="EL470"/>
  <c r="AL470"/>
  <c r="AQ470"/>
  <c r="AV457"/>
  <c r="EL457"/>
  <c r="AQ457"/>
  <c r="AL457"/>
  <c r="AV461"/>
  <c r="EL461"/>
  <c r="AL461"/>
  <c r="AQ461"/>
  <c r="EP456"/>
  <c r="EI456"/>
  <c r="EO456"/>
  <c r="EJ456"/>
  <c r="ES458"/>
  <c r="AZ458"/>
  <c r="EU458" s="1"/>
  <c r="AR458"/>
  <c r="ET458"/>
  <c r="ES450"/>
  <c r="AZ450"/>
  <c r="EU450" s="1"/>
  <c r="AR450"/>
  <c r="ET450"/>
  <c r="EI468"/>
  <c r="FE468"/>
  <c r="FF468"/>
  <c r="EJ468"/>
  <c r="AL483"/>
  <c r="AV483"/>
  <c r="EL483"/>
  <c r="AQ497"/>
  <c r="AL497"/>
  <c r="AV497"/>
  <c r="EL497"/>
  <c r="EJ458"/>
  <c r="EP458"/>
  <c r="EI458"/>
  <c r="FE458"/>
  <c r="FF458"/>
  <c r="FE498"/>
  <c r="FF498" s="1"/>
  <c r="EJ498"/>
  <c r="EI498"/>
  <c r="EP498"/>
  <c r="EO498"/>
  <c r="EN451"/>
  <c r="EH451"/>
  <c r="FV466"/>
  <c r="FT466"/>
  <c r="FU466"/>
  <c r="ER466"/>
  <c r="FW466"/>
  <c r="AZ512"/>
  <c r="EU512"/>
  <c r="ES512"/>
  <c r="ET512"/>
  <c r="AR512"/>
  <c r="AZ504"/>
  <c r="EU504" s="1"/>
  <c r="ET504"/>
  <c r="ES504"/>
  <c r="AR504"/>
  <c r="AZ496"/>
  <c r="EU496" s="1"/>
  <c r="ES496"/>
  <c r="AR496"/>
  <c r="ET496"/>
  <c r="EP512"/>
  <c r="FE512"/>
  <c r="FF512"/>
  <c r="EI512"/>
  <c r="EO512"/>
  <c r="EY512" s="1"/>
  <c r="EJ512"/>
  <c r="EI504"/>
  <c r="EO504"/>
  <c r="EO496"/>
  <c r="EI496"/>
  <c r="FE496"/>
  <c r="FF496" s="1"/>
  <c r="EP492"/>
  <c r="FE492"/>
  <c r="FF492"/>
  <c r="EO492"/>
  <c r="EI492"/>
  <c r="EJ492"/>
  <c r="AZ460"/>
  <c r="EU460" s="1"/>
  <c r="AR460"/>
  <c r="ES460"/>
  <c r="ET460"/>
  <c r="AZ452"/>
  <c r="EU452" s="1"/>
  <c r="ES452"/>
  <c r="AR452"/>
  <c r="ET452"/>
  <c r="EV452" s="1"/>
  <c r="AL487"/>
  <c r="AV487"/>
  <c r="EL487"/>
  <c r="AZ463"/>
  <c r="EU463" s="1"/>
  <c r="AR463"/>
  <c r="ES463"/>
  <c r="ET463"/>
  <c r="AZ455"/>
  <c r="EU455" s="1"/>
  <c r="ES455"/>
  <c r="AR455"/>
  <c r="ET455"/>
  <c r="EO452"/>
  <c r="EI452"/>
  <c r="FE452"/>
  <c r="FF452" s="1"/>
  <c r="AV454"/>
  <c r="EL454"/>
  <c r="AQ454"/>
  <c r="AL454"/>
  <c r="EO464"/>
  <c r="EJ464"/>
  <c r="FE464"/>
  <c r="FF464" s="1"/>
  <c r="EI464"/>
  <c r="EP464"/>
  <c r="AL511"/>
  <c r="AV511"/>
  <c r="EL511"/>
  <c r="EO494"/>
  <c r="EI494"/>
  <c r="EP494"/>
  <c r="EI507"/>
  <c r="EP507"/>
  <c r="EO507"/>
  <c r="FE507"/>
  <c r="FF507" s="1"/>
  <c r="EJ507"/>
  <c r="AV465"/>
  <c r="EL465"/>
  <c r="AQ465"/>
  <c r="AL465"/>
  <c r="EN463"/>
  <c r="EH463"/>
  <c r="EH484"/>
  <c r="EH476"/>
  <c r="EH508"/>
  <c r="AZ480"/>
  <c r="EU480" s="1"/>
  <c r="ES480"/>
  <c r="AR480"/>
  <c r="ET480"/>
  <c r="AZ483"/>
  <c r="EU483"/>
  <c r="ES483"/>
  <c r="AR483"/>
  <c r="ET483"/>
  <c r="AZ511"/>
  <c r="EU511" s="1"/>
  <c r="ES511"/>
  <c r="AR511"/>
  <c r="ET511"/>
  <c r="AZ503"/>
  <c r="EU503"/>
  <c r="ES503"/>
  <c r="AR503"/>
  <c r="ET503"/>
  <c r="AZ495"/>
  <c r="EU495" s="1"/>
  <c r="ES495"/>
  <c r="AR495"/>
  <c r="ET495"/>
  <c r="AZ492"/>
  <c r="EU492"/>
  <c r="ES492"/>
  <c r="AR492"/>
  <c r="ET492"/>
  <c r="AZ484"/>
  <c r="EU484" s="1"/>
  <c r="ES484"/>
  <c r="AR484"/>
  <c r="ET484"/>
  <c r="AZ476"/>
  <c r="EU476" s="1"/>
  <c r="ES476"/>
  <c r="AR476"/>
  <c r="ET476"/>
  <c r="AZ487"/>
  <c r="EU487" s="1"/>
  <c r="ES487"/>
  <c r="AR487"/>
  <c r="ET487"/>
  <c r="AZ479"/>
  <c r="EU479"/>
  <c r="ES479"/>
  <c r="AR479"/>
  <c r="ET479"/>
  <c r="AV509"/>
  <c r="EL509"/>
  <c r="AQ509"/>
  <c r="AL509"/>
  <c r="AV501"/>
  <c r="EL501"/>
  <c r="AQ501"/>
  <c r="AL501"/>
  <c r="AQ493"/>
  <c r="AL493"/>
  <c r="AV493"/>
  <c r="EL493"/>
  <c r="AQ485"/>
  <c r="AL485"/>
  <c r="AV485"/>
  <c r="EL485"/>
  <c r="AQ477"/>
  <c r="AL477"/>
  <c r="AV477"/>
  <c r="EL477"/>
  <c r="AQ469"/>
  <c r="AL469"/>
  <c r="AV469"/>
  <c r="EL469"/>
  <c r="AL475"/>
  <c r="AV475"/>
  <c r="EL475"/>
  <c r="EN474"/>
  <c r="EH474"/>
  <c r="ES468"/>
  <c r="ET468"/>
  <c r="AR468"/>
  <c r="AZ468"/>
  <c r="EU468"/>
  <c r="EO502"/>
  <c r="EI502"/>
  <c r="EP502"/>
  <c r="EO460"/>
  <c r="EJ460"/>
  <c r="FE460"/>
  <c r="FF460"/>
  <c r="EI460"/>
  <c r="EP460"/>
  <c r="AV482"/>
  <c r="EL482"/>
  <c r="AL482"/>
  <c r="AQ482"/>
  <c r="AQ453"/>
  <c r="AL453"/>
  <c r="AV453"/>
  <c r="EL453"/>
  <c r="ES498"/>
  <c r="AZ498"/>
  <c r="EU498"/>
  <c r="EV498" s="1"/>
  <c r="AR498"/>
  <c r="ET498"/>
  <c r="EN467"/>
  <c r="EH467"/>
  <c r="EN459"/>
  <c r="EH459"/>
  <c r="AQ471"/>
  <c r="EH495"/>
  <c r="EH450"/>
  <c r="AZ499"/>
  <c r="EU499" s="1"/>
  <c r="ES499"/>
  <c r="AR499"/>
  <c r="ET499"/>
  <c r="AQ489"/>
  <c r="AL489"/>
  <c r="AV489"/>
  <c r="EL489"/>
  <c r="AZ508"/>
  <c r="EU508"/>
  <c r="ES508"/>
  <c r="AR508"/>
  <c r="ET508"/>
  <c r="AZ500"/>
  <c r="EU500" s="1"/>
  <c r="ES500"/>
  <c r="AR500"/>
  <c r="ET500"/>
  <c r="EI488"/>
  <c r="EO488"/>
  <c r="EI480"/>
  <c r="EO480"/>
  <c r="EJ472"/>
  <c r="EO472"/>
  <c r="EI472"/>
  <c r="FE472"/>
  <c r="FF472" s="1"/>
  <c r="AL491"/>
  <c r="AV491"/>
  <c r="EL491"/>
  <c r="AZ464"/>
  <c r="EU464"/>
  <c r="ET464"/>
  <c r="AR464"/>
  <c r="ES464"/>
  <c r="AZ456"/>
  <c r="EU456"/>
  <c r="ET456"/>
  <c r="ES456"/>
  <c r="AR456"/>
  <c r="EN490"/>
  <c r="EH490"/>
  <c r="AZ467"/>
  <c r="EU467"/>
  <c r="AR467"/>
  <c r="ES467"/>
  <c r="EV467" s="1"/>
  <c r="ET467"/>
  <c r="AZ459"/>
  <c r="EU459"/>
  <c r="ET459"/>
  <c r="EV459" s="1"/>
  <c r="FS459" s="1"/>
  <c r="AR459"/>
  <c r="ES459"/>
  <c r="AZ451"/>
  <c r="EU451"/>
  <c r="EV451" s="1"/>
  <c r="ET451"/>
  <c r="ES451"/>
  <c r="AR451"/>
  <c r="AL503"/>
  <c r="AV503"/>
  <c r="EL503"/>
  <c r="AV506"/>
  <c r="EL506"/>
  <c r="AQ506"/>
  <c r="AL506"/>
  <c r="AV486"/>
  <c r="EL486"/>
  <c r="AL486"/>
  <c r="AQ486"/>
  <c r="AL479"/>
  <c r="AV479"/>
  <c r="EL479"/>
  <c r="EH500"/>
  <c r="EH455"/>
  <c r="AR428"/>
  <c r="AZ428"/>
  <c r="EU428"/>
  <c r="ES428"/>
  <c r="ET428"/>
  <c r="EP433"/>
  <c r="EJ433"/>
  <c r="EO433"/>
  <c r="FE433"/>
  <c r="FF433" s="1"/>
  <c r="FE418"/>
  <c r="FF418"/>
  <c r="EJ418"/>
  <c r="EO418"/>
  <c r="EI418"/>
  <c r="EP418"/>
  <c r="AL425"/>
  <c r="AV425"/>
  <c r="EL425"/>
  <c r="AQ427"/>
  <c r="AV427"/>
  <c r="EL427"/>
  <c r="AL427"/>
  <c r="EO414"/>
  <c r="EI414"/>
  <c r="FE414"/>
  <c r="FF414"/>
  <c r="EO410"/>
  <c r="EI410"/>
  <c r="EP410"/>
  <c r="AR416"/>
  <c r="AZ416"/>
  <c r="EU416"/>
  <c r="ES416"/>
  <c r="ET416"/>
  <c r="EI430"/>
  <c r="EP430"/>
  <c r="EJ430"/>
  <c r="FE430"/>
  <c r="FF430"/>
  <c r="EO430"/>
  <c r="AL449"/>
  <c r="AV449"/>
  <c r="EL449"/>
  <c r="AQ449"/>
  <c r="EI413"/>
  <c r="EJ413"/>
  <c r="EO413"/>
  <c r="FW413" s="1"/>
  <c r="FE413"/>
  <c r="FF413" s="1"/>
  <c r="EP413"/>
  <c r="AR412"/>
  <c r="AZ412"/>
  <c r="EU412" s="1"/>
  <c r="ES412"/>
  <c r="ET412"/>
  <c r="EI444"/>
  <c r="EP444"/>
  <c r="EJ444"/>
  <c r="AL440"/>
  <c r="AV440"/>
  <c r="EL440"/>
  <c r="AQ440"/>
  <c r="AL412"/>
  <c r="AV412"/>
  <c r="EL412"/>
  <c r="EP422"/>
  <c r="EI422"/>
  <c r="EJ422"/>
  <c r="FE422"/>
  <c r="FF422"/>
  <c r="EO422"/>
  <c r="ES414"/>
  <c r="AZ414"/>
  <c r="EU414"/>
  <c r="EV414" s="1"/>
  <c r="AR414"/>
  <c r="ET414"/>
  <c r="ET448"/>
  <c r="AZ448"/>
  <c r="EU448"/>
  <c r="ES448"/>
  <c r="AR448"/>
  <c r="AR413"/>
  <c r="ET413"/>
  <c r="EV413" s="1"/>
  <c r="AZ413"/>
  <c r="EU413" s="1"/>
  <c r="ES413"/>
  <c r="AZ418"/>
  <c r="EU418"/>
  <c r="ES418"/>
  <c r="AR418"/>
  <c r="ET418"/>
  <c r="AV415"/>
  <c r="EL415"/>
  <c r="AQ415"/>
  <c r="AL415"/>
  <c r="AR426"/>
  <c r="ET426"/>
  <c r="ES426"/>
  <c r="AZ426"/>
  <c r="EU426"/>
  <c r="AL435"/>
  <c r="AV435"/>
  <c r="EL435"/>
  <c r="AQ435"/>
  <c r="EI426"/>
  <c r="EJ426"/>
  <c r="ET444"/>
  <c r="ES444"/>
  <c r="AR444"/>
  <c r="AZ444"/>
  <c r="EU444"/>
  <c r="EN424"/>
  <c r="EH424"/>
  <c r="ES429"/>
  <c r="AR429"/>
  <c r="AZ429"/>
  <c r="EU429" s="1"/>
  <c r="ET429"/>
  <c r="EI429"/>
  <c r="FE429"/>
  <c r="FF429" s="1"/>
  <c r="AL441"/>
  <c r="AV441"/>
  <c r="EL441"/>
  <c r="AZ417"/>
  <c r="EU417"/>
  <c r="ET417"/>
  <c r="ES417"/>
  <c r="AR417"/>
  <c r="AR443"/>
  <c r="AZ443"/>
  <c r="EU443"/>
  <c r="ES443"/>
  <c r="ET443"/>
  <c r="EV443" s="1"/>
  <c r="FS443" s="1"/>
  <c r="EH436"/>
  <c r="EH417"/>
  <c r="AQ425"/>
  <c r="EH447"/>
  <c r="AQ411"/>
  <c r="AV411"/>
  <c r="EL411"/>
  <c r="AL411"/>
  <c r="AR438"/>
  <c r="ET438"/>
  <c r="AZ438"/>
  <c r="EU438"/>
  <c r="EV438" s="1"/>
  <c r="ES438"/>
  <c r="EI416"/>
  <c r="EJ416"/>
  <c r="AR422"/>
  <c r="ET422"/>
  <c r="AZ422"/>
  <c r="EU422" s="1"/>
  <c r="ES422"/>
  <c r="AQ446"/>
  <c r="AV446"/>
  <c r="EL446"/>
  <c r="AL446"/>
  <c r="EY420"/>
  <c r="FV420"/>
  <c r="FT420"/>
  <c r="ER420"/>
  <c r="FW420"/>
  <c r="AV437"/>
  <c r="EL437"/>
  <c r="AL437"/>
  <c r="AZ421"/>
  <c r="EU421" s="1"/>
  <c r="EV421" s="1"/>
  <c r="FS421" s="1"/>
  <c r="FY421" s="1"/>
  <c r="ES421"/>
  <c r="ET421"/>
  <c r="AR421"/>
  <c r="AL431"/>
  <c r="AV431"/>
  <c r="EL431"/>
  <c r="AQ431"/>
  <c r="AR420"/>
  <c r="AZ420"/>
  <c r="EU420"/>
  <c r="ES420"/>
  <c r="ET420"/>
  <c r="AL419"/>
  <c r="AV419"/>
  <c r="EL419"/>
  <c r="AQ419"/>
  <c r="AL432"/>
  <c r="AV432"/>
  <c r="EL432"/>
  <c r="AQ432"/>
  <c r="AR447"/>
  <c r="AZ447"/>
  <c r="EU447"/>
  <c r="ES447"/>
  <c r="ET447"/>
  <c r="AQ423"/>
  <c r="AL423"/>
  <c r="AV423"/>
  <c r="EL423"/>
  <c r="AL428"/>
  <c r="AV428"/>
  <c r="EL428"/>
  <c r="AR424"/>
  <c r="AZ424"/>
  <c r="EU424"/>
  <c r="ES424"/>
  <c r="ET424"/>
  <c r="AR433"/>
  <c r="AZ433"/>
  <c r="EU433" s="1"/>
  <c r="ES433"/>
  <c r="ET433"/>
  <c r="AQ439"/>
  <c r="AL439"/>
  <c r="AV439"/>
  <c r="EL439"/>
  <c r="EN421"/>
  <c r="EH421"/>
  <c r="AL445"/>
  <c r="AV445"/>
  <c r="EL445"/>
  <c r="AQ445"/>
  <c r="AZ430"/>
  <c r="EU430" s="1"/>
  <c r="ES430"/>
  <c r="ET430"/>
  <c r="AR430"/>
  <c r="ET434"/>
  <c r="AZ434"/>
  <c r="EU434" s="1"/>
  <c r="ES434"/>
  <c r="AR434"/>
  <c r="EI448"/>
  <c r="EJ448"/>
  <c r="EP448"/>
  <c r="EO448"/>
  <c r="FE448"/>
  <c r="FF448" s="1"/>
  <c r="AR436"/>
  <c r="AZ436"/>
  <c r="EU436" s="1"/>
  <c r="ES436"/>
  <c r="ET436"/>
  <c r="AQ442"/>
  <c r="AV442"/>
  <c r="EL442"/>
  <c r="AL442"/>
  <c r="AQ437"/>
  <c r="EH434"/>
  <c r="EH438"/>
  <c r="FD420"/>
  <c r="AQ441"/>
  <c r="EH443"/>
  <c r="EP380"/>
  <c r="FE380"/>
  <c r="FF380"/>
  <c r="EO380"/>
  <c r="EJ380"/>
  <c r="EO404"/>
  <c r="FE404"/>
  <c r="FF404" s="1"/>
  <c r="EJ404"/>
  <c r="EP404"/>
  <c r="AV366"/>
  <c r="EL366"/>
  <c r="AQ366"/>
  <c r="AL366"/>
  <c r="AR367"/>
  <c r="AZ367"/>
  <c r="EU367" s="1"/>
  <c r="ES367"/>
  <c r="ET367"/>
  <c r="AR375"/>
  <c r="AZ375"/>
  <c r="EU375"/>
  <c r="ES375"/>
  <c r="ET375"/>
  <c r="EI372"/>
  <c r="EP372"/>
  <c r="EO383"/>
  <c r="EP383"/>
  <c r="EI383"/>
  <c r="FE383"/>
  <c r="FF383"/>
  <c r="EJ383"/>
  <c r="EO387"/>
  <c r="EI387"/>
  <c r="EP387"/>
  <c r="EJ387"/>
  <c r="FE387"/>
  <c r="FF387"/>
  <c r="AZ386"/>
  <c r="EU386"/>
  <c r="ES386"/>
  <c r="ET386"/>
  <c r="AR386"/>
  <c r="AZ394"/>
  <c r="EU394" s="1"/>
  <c r="ES394"/>
  <c r="AR394"/>
  <c r="ET394"/>
  <c r="EI368"/>
  <c r="EP368"/>
  <c r="EJ368"/>
  <c r="FE368"/>
  <c r="FF368" s="1"/>
  <c r="EH394"/>
  <c r="EN394"/>
  <c r="AV388"/>
  <c r="EL388"/>
  <c r="AQ388"/>
  <c r="AL388"/>
  <c r="EP391"/>
  <c r="EI391"/>
  <c r="EJ391"/>
  <c r="FE391"/>
  <c r="FF391" s="1"/>
  <c r="ET373"/>
  <c r="AR373"/>
  <c r="ES373"/>
  <c r="AZ373"/>
  <c r="EU373" s="1"/>
  <c r="EP364"/>
  <c r="EI364"/>
  <c r="EJ364"/>
  <c r="FE364"/>
  <c r="FF364"/>
  <c r="EO364"/>
  <c r="AR380"/>
  <c r="ET380"/>
  <c r="AZ380"/>
  <c r="EU380"/>
  <c r="ES380"/>
  <c r="AR389"/>
  <c r="AZ389"/>
  <c r="EU389"/>
  <c r="ES389"/>
  <c r="ET389"/>
  <c r="ET377"/>
  <c r="AR377"/>
  <c r="AZ377"/>
  <c r="EU377" s="1"/>
  <c r="ES377"/>
  <c r="AR407"/>
  <c r="AZ407"/>
  <c r="EU407" s="1"/>
  <c r="ES407"/>
  <c r="ET407"/>
  <c r="EI371"/>
  <c r="EJ371"/>
  <c r="FE371"/>
  <c r="FF371" s="1"/>
  <c r="EO371"/>
  <c r="FT371" s="1"/>
  <c r="EP371"/>
  <c r="EJ399"/>
  <c r="EO399"/>
  <c r="EI399"/>
  <c r="EP399"/>
  <c r="EI367"/>
  <c r="EP367"/>
  <c r="AV370"/>
  <c r="EL370"/>
  <c r="AQ370"/>
  <c r="AL370"/>
  <c r="AQ378"/>
  <c r="AL378"/>
  <c r="AV378"/>
  <c r="EL378"/>
  <c r="AR363"/>
  <c r="AZ363"/>
  <c r="EU363"/>
  <c r="ES363"/>
  <c r="ET363"/>
  <c r="AR371"/>
  <c r="AZ371"/>
  <c r="EU371" s="1"/>
  <c r="ES371"/>
  <c r="ET371"/>
  <c r="ET369"/>
  <c r="AR369"/>
  <c r="ES369"/>
  <c r="AZ369"/>
  <c r="EU369"/>
  <c r="EI377"/>
  <c r="EP377"/>
  <c r="EP382"/>
  <c r="EI382"/>
  <c r="EO382"/>
  <c r="FE382"/>
  <c r="FF382" s="1"/>
  <c r="EP386"/>
  <c r="EI386"/>
  <c r="EJ386"/>
  <c r="EO386"/>
  <c r="FE386"/>
  <c r="FF386"/>
  <c r="AZ368"/>
  <c r="EU368" s="1"/>
  <c r="ES368"/>
  <c r="ET368"/>
  <c r="AR368"/>
  <c r="AQ396"/>
  <c r="AV396"/>
  <c r="EL396"/>
  <c r="AL396"/>
  <c r="ET404"/>
  <c r="AR404"/>
  <c r="AZ404"/>
  <c r="EU404"/>
  <c r="EV404" s="1"/>
  <c r="ES404"/>
  <c r="AR400"/>
  <c r="AZ400"/>
  <c r="EU400"/>
  <c r="ES400"/>
  <c r="ET400"/>
  <c r="EP395"/>
  <c r="EI395"/>
  <c r="EO395"/>
  <c r="FE395"/>
  <c r="FF395"/>
  <c r="EJ395"/>
  <c r="ET365"/>
  <c r="AR365"/>
  <c r="ES365"/>
  <c r="AZ365"/>
  <c r="EU365" s="1"/>
  <c r="AR402"/>
  <c r="ET402"/>
  <c r="AZ402"/>
  <c r="EU402" s="1"/>
  <c r="ES402"/>
  <c r="AV363"/>
  <c r="EL363"/>
  <c r="AL363"/>
  <c r="AR385"/>
  <c r="AZ385"/>
  <c r="EU385"/>
  <c r="ES385"/>
  <c r="ET385"/>
  <c r="AZ376"/>
  <c r="EU376"/>
  <c r="ES376"/>
  <c r="ET376"/>
  <c r="AR376"/>
  <c r="AR379"/>
  <c r="AZ379"/>
  <c r="EU379"/>
  <c r="ES379"/>
  <c r="ET379"/>
  <c r="EH401"/>
  <c r="EN401"/>
  <c r="AZ403"/>
  <c r="EU403"/>
  <c r="ES403"/>
  <c r="ET403"/>
  <c r="AR403"/>
  <c r="EH365"/>
  <c r="EH375"/>
  <c r="EH407"/>
  <c r="EH390"/>
  <c r="EI397"/>
  <c r="EH385"/>
  <c r="EH403"/>
  <c r="EO408"/>
  <c r="FW408" s="1"/>
  <c r="AV374"/>
  <c r="EL374"/>
  <c r="AL374"/>
  <c r="AQ374"/>
  <c r="AL406"/>
  <c r="AV406"/>
  <c r="EL406"/>
  <c r="AQ406"/>
  <c r="EI389"/>
  <c r="EP389"/>
  <c r="EO389"/>
  <c r="EI398"/>
  <c r="EP398"/>
  <c r="EO398"/>
  <c r="FE398"/>
  <c r="FF398" s="1"/>
  <c r="ET391"/>
  <c r="AZ391"/>
  <c r="EU391"/>
  <c r="ES391"/>
  <c r="AR391"/>
  <c r="EI405"/>
  <c r="EP405"/>
  <c r="EO405"/>
  <c r="EJ405"/>
  <c r="EJ409"/>
  <c r="FE409"/>
  <c r="FF409" s="1"/>
  <c r="EI409"/>
  <c r="EP409"/>
  <c r="AR395"/>
  <c r="ET395"/>
  <c r="AZ395"/>
  <c r="EU395" s="1"/>
  <c r="ES395"/>
  <c r="EP402"/>
  <c r="EI402"/>
  <c r="EJ402"/>
  <c r="EO402"/>
  <c r="AR398"/>
  <c r="ET398"/>
  <c r="AZ398"/>
  <c r="EU398"/>
  <c r="ES398"/>
  <c r="AR399"/>
  <c r="ET399"/>
  <c r="AZ399"/>
  <c r="EU399" s="1"/>
  <c r="EV399" s="1"/>
  <c r="FS399" s="1"/>
  <c r="FY399" s="1"/>
  <c r="ES399"/>
  <c r="EO373"/>
  <c r="EI373"/>
  <c r="EP373"/>
  <c r="EJ373"/>
  <c r="FE373"/>
  <c r="FF373"/>
  <c r="AZ364"/>
  <c r="EU364" s="1"/>
  <c r="ES364"/>
  <c r="ET364"/>
  <c r="AR364"/>
  <c r="AV384"/>
  <c r="EL384"/>
  <c r="AQ384"/>
  <c r="AL384"/>
  <c r="AQ392"/>
  <c r="AL392"/>
  <c r="AV392"/>
  <c r="EL392"/>
  <c r="AR382"/>
  <c r="ES382"/>
  <c r="AZ382"/>
  <c r="EU382" s="1"/>
  <c r="ET382"/>
  <c r="AZ390"/>
  <c r="EU390"/>
  <c r="EV390" s="1"/>
  <c r="FS390" s="1"/>
  <c r="ES390"/>
  <c r="ET390"/>
  <c r="AR390"/>
  <c r="AZ408"/>
  <c r="EU408" s="1"/>
  <c r="ET408"/>
  <c r="AR408"/>
  <c r="ES408"/>
  <c r="AZ401"/>
  <c r="EU401" s="1"/>
  <c r="ES401"/>
  <c r="AR401"/>
  <c r="ET401"/>
  <c r="AZ381"/>
  <c r="EU381" s="1"/>
  <c r="AR381"/>
  <c r="ET381"/>
  <c r="ES381"/>
  <c r="AR393"/>
  <c r="AZ393"/>
  <c r="EU393"/>
  <c r="ES393"/>
  <c r="EV393" s="1"/>
  <c r="ET393"/>
  <c r="EN393"/>
  <c r="EH393"/>
  <c r="AZ372"/>
  <c r="EU372" s="1"/>
  <c r="ES372"/>
  <c r="ET372"/>
  <c r="AR372"/>
  <c r="FE379"/>
  <c r="FF379"/>
  <c r="EH381"/>
  <c r="FE408"/>
  <c r="FF408" s="1"/>
  <c r="EH376"/>
  <c r="EO379"/>
  <c r="FU379" s="1"/>
  <c r="EH369"/>
  <c r="EH400"/>
  <c r="EP262"/>
  <c r="EJ262"/>
  <c r="EO262"/>
  <c r="FE262"/>
  <c r="FF262"/>
  <c r="AR304"/>
  <c r="AZ304"/>
  <c r="EU304" s="1"/>
  <c r="ES304"/>
  <c r="ET304"/>
  <c r="ER244"/>
  <c r="FT244"/>
  <c r="EY244"/>
  <c r="FW244"/>
  <c r="FD244"/>
  <c r="EO255"/>
  <c r="FE255"/>
  <c r="FF255" s="1"/>
  <c r="EJ255"/>
  <c r="EP255"/>
  <c r="FE280"/>
  <c r="FF280" s="1"/>
  <c r="EJ280"/>
  <c r="EP280"/>
  <c r="EO280"/>
  <c r="EI221"/>
  <c r="EJ221"/>
  <c r="FE221"/>
  <c r="FF221" s="1"/>
  <c r="EP221"/>
  <c r="EO221"/>
  <c r="AL234"/>
  <c r="AV234"/>
  <c r="EL234"/>
  <c r="AQ234"/>
  <c r="AQ230"/>
  <c r="AL230"/>
  <c r="AV230"/>
  <c r="EL230"/>
  <c r="AL243"/>
  <c r="AV243"/>
  <c r="EL243"/>
  <c r="EN227"/>
  <c r="EH227"/>
  <c r="AQ242"/>
  <c r="AL242"/>
  <c r="AV242"/>
  <c r="EL242"/>
  <c r="AV222"/>
  <c r="EL222"/>
  <c r="AL222"/>
  <c r="EJ264"/>
  <c r="EO264"/>
  <c r="FE264"/>
  <c r="FF264"/>
  <c r="EI264"/>
  <c r="EP264"/>
  <c r="AR231"/>
  <c r="AZ231"/>
  <c r="EU231" s="1"/>
  <c r="ES231"/>
  <c r="ET231"/>
  <c r="AZ248"/>
  <c r="EU248" s="1"/>
  <c r="ES248"/>
  <c r="ET248"/>
  <c r="AR248"/>
  <c r="AV279"/>
  <c r="EL279"/>
  <c r="AQ279"/>
  <c r="AL279"/>
  <c r="EI213"/>
  <c r="EJ213"/>
  <c r="FE213"/>
  <c r="FF213"/>
  <c r="EP213"/>
  <c r="EO213"/>
  <c r="AR276"/>
  <c r="AZ276"/>
  <c r="EU276" s="1"/>
  <c r="ES276"/>
  <c r="ET276"/>
  <c r="AL287"/>
  <c r="AQ287"/>
  <c r="AV287"/>
  <c r="EL287"/>
  <c r="AZ286"/>
  <c r="EU286" s="1"/>
  <c r="ES286"/>
  <c r="AR286"/>
  <c r="ET286"/>
  <c r="AL295"/>
  <c r="AV295"/>
  <c r="EL295"/>
  <c r="AQ295"/>
  <c r="EP317"/>
  <c r="FE317"/>
  <c r="FF317" s="1"/>
  <c r="EJ317"/>
  <c r="EP301"/>
  <c r="EI301"/>
  <c r="EO301"/>
  <c r="EJ301"/>
  <c r="EP318"/>
  <c r="EI318"/>
  <c r="EJ318"/>
  <c r="EO318"/>
  <c r="FE318"/>
  <c r="FF318" s="1"/>
  <c r="EI325"/>
  <c r="EP325"/>
  <c r="EO325"/>
  <c r="FE325"/>
  <c r="FF325" s="1"/>
  <c r="EI333"/>
  <c r="EP333"/>
  <c r="EI338"/>
  <c r="EJ338"/>
  <c r="EP349"/>
  <c r="EI349"/>
  <c r="EO349"/>
  <c r="FE349"/>
  <c r="FF349"/>
  <c r="EJ349"/>
  <c r="EP354"/>
  <c r="FE354"/>
  <c r="FF354"/>
  <c r="EJ354"/>
  <c r="EI354"/>
  <c r="EO354"/>
  <c r="ET298"/>
  <c r="AR298"/>
  <c r="ES298"/>
  <c r="AZ298"/>
  <c r="EU298"/>
  <c r="AL343"/>
  <c r="AV343"/>
  <c r="EL343"/>
  <c r="AQ343"/>
  <c r="ET278"/>
  <c r="AR278"/>
  <c r="ES278"/>
  <c r="AZ278"/>
  <c r="EU278"/>
  <c r="AR357"/>
  <c r="ET357"/>
  <c r="AZ357"/>
  <c r="EU357"/>
  <c r="ES357"/>
  <c r="EI308"/>
  <c r="FE308"/>
  <c r="FF308"/>
  <c r="AL288"/>
  <c r="AV288"/>
  <c r="EL288"/>
  <c r="AR324"/>
  <c r="AZ324"/>
  <c r="EU324" s="1"/>
  <c r="ES324"/>
  <c r="ET324"/>
  <c r="AR340"/>
  <c r="AZ340"/>
  <c r="EU340"/>
  <c r="ES340"/>
  <c r="ET340"/>
  <c r="AR356"/>
  <c r="AZ356"/>
  <c r="EU356" s="1"/>
  <c r="ES356"/>
  <c r="ET356"/>
  <c r="ET289"/>
  <c r="AZ289"/>
  <c r="EU289"/>
  <c r="ES289"/>
  <c r="AR289"/>
  <c r="AL323"/>
  <c r="AV323"/>
  <c r="EL323"/>
  <c r="AQ323"/>
  <c r="AR325"/>
  <c r="ET325"/>
  <c r="AZ325"/>
  <c r="EU325"/>
  <c r="ES325"/>
  <c r="AV220"/>
  <c r="EL220"/>
  <c r="AQ220"/>
  <c r="AL220"/>
  <c r="AQ226"/>
  <c r="AL226"/>
  <c r="AV226"/>
  <c r="EL226"/>
  <c r="EI225"/>
  <c r="EP225"/>
  <c r="EJ225"/>
  <c r="FE225"/>
  <c r="FF225"/>
  <c r="AR225"/>
  <c r="ET225"/>
  <c r="AZ225"/>
  <c r="EU225"/>
  <c r="ES225"/>
  <c r="AL249"/>
  <c r="AV249"/>
  <c r="EL249"/>
  <c r="AQ249"/>
  <c r="AL257"/>
  <c r="AV257"/>
  <c r="EL257"/>
  <c r="AQ257"/>
  <c r="AZ271"/>
  <c r="EU271" s="1"/>
  <c r="ES271"/>
  <c r="AR271"/>
  <c r="ET271"/>
  <c r="EI263"/>
  <c r="EO263"/>
  <c r="FE263"/>
  <c r="FF263"/>
  <c r="EP263"/>
  <c r="EI240"/>
  <c r="FE240"/>
  <c r="FF240"/>
  <c r="EI273"/>
  <c r="EP273"/>
  <c r="AR292"/>
  <c r="AZ292"/>
  <c r="EU292" s="1"/>
  <c r="ES292"/>
  <c r="ET292"/>
  <c r="AQ319"/>
  <c r="AV319"/>
  <c r="EL319"/>
  <c r="AL319"/>
  <c r="AR236"/>
  <c r="AZ236"/>
  <c r="EU236"/>
  <c r="ES236"/>
  <c r="ET236"/>
  <c r="ET241"/>
  <c r="AZ241"/>
  <c r="EU241" s="1"/>
  <c r="ES241"/>
  <c r="AR241"/>
  <c r="AV271"/>
  <c r="EL271"/>
  <c r="AL271"/>
  <c r="AL315"/>
  <c r="AQ315"/>
  <c r="AV315"/>
  <c r="EL315"/>
  <c r="AR316"/>
  <c r="AZ316"/>
  <c r="EU316" s="1"/>
  <c r="ES316"/>
  <c r="ET316"/>
  <c r="ET346"/>
  <c r="AZ346"/>
  <c r="EU346"/>
  <c r="AR346"/>
  <c r="ES346"/>
  <c r="AV276"/>
  <c r="EL276"/>
  <c r="AL276"/>
  <c r="ET290"/>
  <c r="AR290"/>
  <c r="ES290"/>
  <c r="AZ290"/>
  <c r="EU290"/>
  <c r="AR337"/>
  <c r="ET337"/>
  <c r="AZ337"/>
  <c r="EU337"/>
  <c r="ES337"/>
  <c r="AL296"/>
  <c r="AV296"/>
  <c r="EL296"/>
  <c r="AL303"/>
  <c r="AV303"/>
  <c r="EL303"/>
  <c r="AQ303"/>
  <c r="AR345"/>
  <c r="AZ345"/>
  <c r="EU345"/>
  <c r="ES345"/>
  <c r="ET345"/>
  <c r="EP320"/>
  <c r="EO320"/>
  <c r="EN332"/>
  <c r="EH332"/>
  <c r="EN348"/>
  <c r="EH348"/>
  <c r="AV208"/>
  <c r="EL208"/>
  <c r="AQ208"/>
  <c r="AL208"/>
  <c r="AV216"/>
  <c r="EL216"/>
  <c r="AQ216"/>
  <c r="AL216"/>
  <c r="AZ218"/>
  <c r="EU218" s="1"/>
  <c r="ES218"/>
  <c r="AR218"/>
  <c r="ET218"/>
  <c r="FE223"/>
  <c r="FF223"/>
  <c r="EO223"/>
  <c r="EI223"/>
  <c r="EP223"/>
  <c r="AL231"/>
  <c r="AV231"/>
  <c r="EL231"/>
  <c r="AV224"/>
  <c r="EL224"/>
  <c r="AL224"/>
  <c r="AQ224"/>
  <c r="AL253"/>
  <c r="AV253"/>
  <c r="EL253"/>
  <c r="AQ253"/>
  <c r="AR209"/>
  <c r="AZ209"/>
  <c r="EU209"/>
  <c r="ES209"/>
  <c r="ET209"/>
  <c r="AR232"/>
  <c r="ET232"/>
  <c r="AZ232"/>
  <c r="EU232" s="1"/>
  <c r="ES232"/>
  <c r="AV246"/>
  <c r="EL246"/>
  <c r="AQ246"/>
  <c r="AL246"/>
  <c r="AQ261"/>
  <c r="AV261"/>
  <c r="EL261"/>
  <c r="AL261"/>
  <c r="FE245"/>
  <c r="FF245"/>
  <c r="EJ245"/>
  <c r="EO245"/>
  <c r="EI245"/>
  <c r="EP245"/>
  <c r="EI256"/>
  <c r="EJ256"/>
  <c r="EP256"/>
  <c r="EO256"/>
  <c r="FE256"/>
  <c r="FF256"/>
  <c r="AR205"/>
  <c r="AZ205"/>
  <c r="EU205" s="1"/>
  <c r="ES205"/>
  <c r="ET205"/>
  <c r="AR256"/>
  <c r="AZ256"/>
  <c r="EU256"/>
  <c r="ES256"/>
  <c r="EV256" s="1"/>
  <c r="ET256"/>
  <c r="EP286"/>
  <c r="EI286"/>
  <c r="EJ286"/>
  <c r="FE286"/>
  <c r="FF286" s="1"/>
  <c r="AR263"/>
  <c r="ET263"/>
  <c r="ES263"/>
  <c r="AZ263"/>
  <c r="EU263"/>
  <c r="AZ317"/>
  <c r="EU317"/>
  <c r="ES317"/>
  <c r="AR317"/>
  <c r="ET317"/>
  <c r="ES245"/>
  <c r="AR245"/>
  <c r="AZ245"/>
  <c r="EU245"/>
  <c r="ET245"/>
  <c r="AL254"/>
  <c r="AQ254"/>
  <c r="AV254"/>
  <c r="EL254"/>
  <c r="ET274"/>
  <c r="AR274"/>
  <c r="ES274"/>
  <c r="AZ274"/>
  <c r="EU274" s="1"/>
  <c r="AZ277"/>
  <c r="EU277"/>
  <c r="ES277"/>
  <c r="ET277"/>
  <c r="AR277"/>
  <c r="AZ313"/>
  <c r="EU313"/>
  <c r="ES313"/>
  <c r="AR313"/>
  <c r="ET313"/>
  <c r="EH313"/>
  <c r="EN313"/>
  <c r="AR318"/>
  <c r="ET318"/>
  <c r="ES318"/>
  <c r="AZ318"/>
  <c r="EU318"/>
  <c r="ET362"/>
  <c r="AR362"/>
  <c r="ES362"/>
  <c r="AZ362"/>
  <c r="EU362"/>
  <c r="FE326"/>
  <c r="FF326" s="1"/>
  <c r="EI326"/>
  <c r="EP326"/>
  <c r="EP334"/>
  <c r="FE334"/>
  <c r="FF334"/>
  <c r="EI334"/>
  <c r="EO334"/>
  <c r="EP345"/>
  <c r="EI345"/>
  <c r="FE345"/>
  <c r="FF345"/>
  <c r="EJ345"/>
  <c r="EJ350"/>
  <c r="EI350"/>
  <c r="FE350"/>
  <c r="FF350" s="1"/>
  <c r="ET297"/>
  <c r="AZ297"/>
  <c r="EU297" s="1"/>
  <c r="AR297"/>
  <c r="ES297"/>
  <c r="EP306"/>
  <c r="EJ306"/>
  <c r="FE306"/>
  <c r="FF306"/>
  <c r="EI306"/>
  <c r="EO306"/>
  <c r="EP358"/>
  <c r="FE358"/>
  <c r="FF358" s="1"/>
  <c r="EI358"/>
  <c r="EO358"/>
  <c r="AR260"/>
  <c r="ET260"/>
  <c r="AZ260"/>
  <c r="EU260" s="1"/>
  <c r="ES260"/>
  <c r="AZ273"/>
  <c r="EU273" s="1"/>
  <c r="ES273"/>
  <c r="ET273"/>
  <c r="AR273"/>
  <c r="ET305"/>
  <c r="AR305"/>
  <c r="ES305"/>
  <c r="AZ305"/>
  <c r="EU305" s="1"/>
  <c r="EV305" s="1"/>
  <c r="AR320"/>
  <c r="AZ320"/>
  <c r="EU320"/>
  <c r="ES320"/>
  <c r="ET320"/>
  <c r="AV265"/>
  <c r="EL265"/>
  <c r="AL265"/>
  <c r="AQ265"/>
  <c r="ET294"/>
  <c r="AR294"/>
  <c r="ES294"/>
  <c r="AZ294"/>
  <c r="EU294"/>
  <c r="ET301"/>
  <c r="AR301"/>
  <c r="AZ301"/>
  <c r="EU301"/>
  <c r="ES301"/>
  <c r="AR333"/>
  <c r="ES333"/>
  <c r="ET333"/>
  <c r="AZ333"/>
  <c r="EU333" s="1"/>
  <c r="AR353"/>
  <c r="ET353"/>
  <c r="AZ353"/>
  <c r="EU353" s="1"/>
  <c r="EV353" s="1"/>
  <c r="ES353"/>
  <c r="EN328"/>
  <c r="EH328"/>
  <c r="EN336"/>
  <c r="EH336"/>
  <c r="EN344"/>
  <c r="EH344"/>
  <c r="EN352"/>
  <c r="EH352"/>
  <c r="EN360"/>
  <c r="EH360"/>
  <c r="EO317"/>
  <c r="EJ244"/>
  <c r="EH233"/>
  <c r="AQ222"/>
  <c r="FE244"/>
  <c r="FF244" s="1"/>
  <c r="EH248"/>
  <c r="EH267"/>
  <c r="EH314"/>
  <c r="AQ288"/>
  <c r="AQ296"/>
  <c r="EH310"/>
  <c r="EH277"/>
  <c r="EH293"/>
  <c r="EH305"/>
  <c r="EH209"/>
  <c r="FE247"/>
  <c r="FF247" s="1"/>
  <c r="FE284"/>
  <c r="FF284" s="1"/>
  <c r="EH282"/>
  <c r="EH298"/>
  <c r="EH297"/>
  <c r="EH294"/>
  <c r="EI207"/>
  <c r="EP207"/>
  <c r="EP211"/>
  <c r="EI211"/>
  <c r="EO211"/>
  <c r="EO215"/>
  <c r="EP215"/>
  <c r="EI215"/>
  <c r="EJ215"/>
  <c r="FE215"/>
  <c r="FF215"/>
  <c r="EO219"/>
  <c r="EI219"/>
  <c r="EP219"/>
  <c r="FE219"/>
  <c r="FF219" s="1"/>
  <c r="EJ219"/>
  <c r="AZ214"/>
  <c r="EU214"/>
  <c r="ES214"/>
  <c r="ET214"/>
  <c r="AR214"/>
  <c r="AL228"/>
  <c r="AV228"/>
  <c r="EL228"/>
  <c r="AR240"/>
  <c r="AZ240"/>
  <c r="EU240" s="1"/>
  <c r="ES240"/>
  <c r="ET240"/>
  <c r="AZ237"/>
  <c r="EU237" s="1"/>
  <c r="EV237" s="1"/>
  <c r="ES237"/>
  <c r="AR237"/>
  <c r="ET237"/>
  <c r="EI241"/>
  <c r="EO241"/>
  <c r="AQ258"/>
  <c r="AV258"/>
  <c r="EL258"/>
  <c r="AL258"/>
  <c r="AR284"/>
  <c r="AZ284"/>
  <c r="EU284" s="1"/>
  <c r="ES284"/>
  <c r="ET284"/>
  <c r="EO274"/>
  <c r="EP274"/>
  <c r="EI274"/>
  <c r="EJ274"/>
  <c r="FE274"/>
  <c r="FF274" s="1"/>
  <c r="AZ281"/>
  <c r="EU281" s="1"/>
  <c r="ES281"/>
  <c r="ET281"/>
  <c r="EV281" s="1"/>
  <c r="FS281" s="1"/>
  <c r="AR281"/>
  <c r="AV269"/>
  <c r="EL269"/>
  <c r="AL269"/>
  <c r="AQ269"/>
  <c r="ET330"/>
  <c r="AR330"/>
  <c r="ES330"/>
  <c r="EV330" s="1"/>
  <c r="AZ330"/>
  <c r="EU330" s="1"/>
  <c r="AL299"/>
  <c r="AQ299"/>
  <c r="AV299"/>
  <c r="EL299"/>
  <c r="AL307"/>
  <c r="AQ307"/>
  <c r="AV307"/>
  <c r="EL307"/>
  <c r="AL327"/>
  <c r="AV327"/>
  <c r="EL327"/>
  <c r="AQ327"/>
  <c r="AV312"/>
  <c r="EL312"/>
  <c r="AQ312"/>
  <c r="AL312"/>
  <c r="ET358"/>
  <c r="AR358"/>
  <c r="ES358"/>
  <c r="EV358" s="1"/>
  <c r="FS358" s="1"/>
  <c r="AZ358"/>
  <c r="EU358"/>
  <c r="EI302"/>
  <c r="FE302"/>
  <c r="FF302" s="1"/>
  <c r="EP357"/>
  <c r="EI357"/>
  <c r="EJ357"/>
  <c r="FE357"/>
  <c r="FF357"/>
  <c r="EO357"/>
  <c r="FE362"/>
  <c r="FF362" s="1"/>
  <c r="EI362"/>
  <c r="EP362"/>
  <c r="AR321"/>
  <c r="ET321"/>
  <c r="AZ321"/>
  <c r="EU321" s="1"/>
  <c r="EV321" s="1"/>
  <c r="FS321" s="1"/>
  <c r="FY321" s="1"/>
  <c r="ES321"/>
  <c r="AR332"/>
  <c r="AZ332"/>
  <c r="EU332" s="1"/>
  <c r="ES332"/>
  <c r="ET332"/>
  <c r="AR348"/>
  <c r="AZ348"/>
  <c r="EU348"/>
  <c r="ES348"/>
  <c r="ET348"/>
  <c r="AL339"/>
  <c r="AQ339"/>
  <c r="AV339"/>
  <c r="EL339"/>
  <c r="AL355"/>
  <c r="AQ355"/>
  <c r="AV355"/>
  <c r="EL355"/>
  <c r="AL304"/>
  <c r="AV304"/>
  <c r="EL304"/>
  <c r="AR341"/>
  <c r="ET341"/>
  <c r="AZ341"/>
  <c r="EU341" s="1"/>
  <c r="ES341"/>
  <c r="AV212"/>
  <c r="EL212"/>
  <c r="AQ212"/>
  <c r="AL212"/>
  <c r="AZ210"/>
  <c r="EU210" s="1"/>
  <c r="ES210"/>
  <c r="AR210"/>
  <c r="ET210"/>
  <c r="EV210" s="1"/>
  <c r="AR217"/>
  <c r="AZ217"/>
  <c r="EU217"/>
  <c r="ES217"/>
  <c r="ET217"/>
  <c r="EO229"/>
  <c r="EI229"/>
  <c r="EJ229"/>
  <c r="AR251"/>
  <c r="AZ251"/>
  <c r="EU251"/>
  <c r="EV251" s="1"/>
  <c r="ES251"/>
  <c r="ET251"/>
  <c r="AZ259"/>
  <c r="EU259"/>
  <c r="ES259"/>
  <c r="AR259"/>
  <c r="ET259"/>
  <c r="FE236"/>
  <c r="FF236" s="1"/>
  <c r="EI236"/>
  <c r="EJ236"/>
  <c r="AR266"/>
  <c r="AZ266"/>
  <c r="EU266" s="1"/>
  <c r="ES266"/>
  <c r="ET266"/>
  <c r="AL251"/>
  <c r="AV251"/>
  <c r="EL251"/>
  <c r="AR300"/>
  <c r="AZ300"/>
  <c r="EU300" s="1"/>
  <c r="ES300"/>
  <c r="ET300"/>
  <c r="AR221"/>
  <c r="AZ221"/>
  <c r="EU221" s="1"/>
  <c r="ES221"/>
  <c r="ET221"/>
  <c r="EI260"/>
  <c r="EP260"/>
  <c r="EJ260"/>
  <c r="EO260"/>
  <c r="EI281"/>
  <c r="EP281"/>
  <c r="ET326"/>
  <c r="AZ326"/>
  <c r="EU326"/>
  <c r="AR326"/>
  <c r="ES326"/>
  <c r="EP337"/>
  <c r="EI337"/>
  <c r="FE337"/>
  <c r="FF337"/>
  <c r="EJ337"/>
  <c r="EI342"/>
  <c r="FE342"/>
  <c r="FF342"/>
  <c r="EI353"/>
  <c r="EP353"/>
  <c r="FS353" s="1"/>
  <c r="FY353" s="1"/>
  <c r="EJ353"/>
  <c r="EO353"/>
  <c r="ET293"/>
  <c r="AZ293"/>
  <c r="EU293" s="1"/>
  <c r="ES293"/>
  <c r="AR293"/>
  <c r="AL292"/>
  <c r="AV292"/>
  <c r="EL292"/>
  <c r="EI272"/>
  <c r="FE272"/>
  <c r="FF272" s="1"/>
  <c r="EO272"/>
  <c r="EI321"/>
  <c r="EJ321"/>
  <c r="EO321"/>
  <c r="FE321"/>
  <c r="FF321" s="1"/>
  <c r="EP321"/>
  <c r="EI361"/>
  <c r="EP361"/>
  <c r="EN324"/>
  <c r="EH324"/>
  <c r="EN340"/>
  <c r="EH340"/>
  <c r="EN356"/>
  <c r="EH356"/>
  <c r="EI210"/>
  <c r="EP210"/>
  <c r="EJ210"/>
  <c r="EO210"/>
  <c r="EI214"/>
  <c r="EP214"/>
  <c r="AZ206"/>
  <c r="EU206"/>
  <c r="ES206"/>
  <c r="AR206"/>
  <c r="ET206"/>
  <c r="EI205"/>
  <c r="EP205"/>
  <c r="EI217"/>
  <c r="FE217"/>
  <c r="FF217"/>
  <c r="EP217"/>
  <c r="AL238"/>
  <c r="AV238"/>
  <c r="EL238"/>
  <c r="AQ238"/>
  <c r="AR213"/>
  <c r="AZ213"/>
  <c r="EU213"/>
  <c r="ES213"/>
  <c r="ET213"/>
  <c r="AV235"/>
  <c r="EL235"/>
  <c r="AQ235"/>
  <c r="AL235"/>
  <c r="AR227"/>
  <c r="AZ227"/>
  <c r="EU227" s="1"/>
  <c r="ES227"/>
  <c r="ET227"/>
  <c r="EI237"/>
  <c r="EO237"/>
  <c r="FE237"/>
  <c r="FF237" s="1"/>
  <c r="AV239"/>
  <c r="EL239"/>
  <c r="AQ239"/>
  <c r="AL239"/>
  <c r="AR244"/>
  <c r="ET244"/>
  <c r="AZ244"/>
  <c r="EU244" s="1"/>
  <c r="ES244"/>
  <c r="AR247"/>
  <c r="AZ247"/>
  <c r="EU247" s="1"/>
  <c r="ES247"/>
  <c r="ET247"/>
  <c r="EJ266"/>
  <c r="FE266"/>
  <c r="FF266" s="1"/>
  <c r="EI266"/>
  <c r="EO266"/>
  <c r="EP266"/>
  <c r="AZ233"/>
  <c r="EU233" s="1"/>
  <c r="ES233"/>
  <c r="ET233"/>
  <c r="AR233"/>
  <c r="AR262"/>
  <c r="AZ262"/>
  <c r="EU262"/>
  <c r="ES262"/>
  <c r="ET262"/>
  <c r="AR267"/>
  <c r="ES267"/>
  <c r="ET267"/>
  <c r="AZ267"/>
  <c r="EU267"/>
  <c r="AV275"/>
  <c r="EL275"/>
  <c r="AL275"/>
  <c r="AQ275"/>
  <c r="AV283"/>
  <c r="EL283"/>
  <c r="AQ283"/>
  <c r="AL283"/>
  <c r="EI259"/>
  <c r="FE259"/>
  <c r="FF259" s="1"/>
  <c r="EO259"/>
  <c r="EP259"/>
  <c r="EJ259"/>
  <c r="AR272"/>
  <c r="AZ272"/>
  <c r="EU272"/>
  <c r="ES272"/>
  <c r="ET272"/>
  <c r="AR280"/>
  <c r="AZ280"/>
  <c r="EU280"/>
  <c r="ES280"/>
  <c r="ET280"/>
  <c r="AZ285"/>
  <c r="EU285"/>
  <c r="ES285"/>
  <c r="AR285"/>
  <c r="ET285"/>
  <c r="EH285"/>
  <c r="EN285"/>
  <c r="EI278"/>
  <c r="EP278"/>
  <c r="ET252"/>
  <c r="AR252"/>
  <c r="AZ252"/>
  <c r="EU252"/>
  <c r="ES252"/>
  <c r="AR255"/>
  <c r="AZ255"/>
  <c r="EU255"/>
  <c r="ES255"/>
  <c r="EV255" s="1"/>
  <c r="FS255" s="1"/>
  <c r="FY255" s="1"/>
  <c r="ET255"/>
  <c r="AV270"/>
  <c r="EL270"/>
  <c r="AL270"/>
  <c r="AQ270"/>
  <c r="ET282"/>
  <c r="AR282"/>
  <c r="ES282"/>
  <c r="AZ282"/>
  <c r="EU282"/>
  <c r="AL250"/>
  <c r="AV250"/>
  <c r="EL250"/>
  <c r="AQ250"/>
  <c r="AL291"/>
  <c r="AV291"/>
  <c r="EL291"/>
  <c r="AQ291"/>
  <c r="ET342"/>
  <c r="AZ342"/>
  <c r="EU342" s="1"/>
  <c r="AR342"/>
  <c r="ES342"/>
  <c r="EN316"/>
  <c r="EH316"/>
  <c r="AR308"/>
  <c r="AZ308"/>
  <c r="EU308"/>
  <c r="ES308"/>
  <c r="ET308"/>
  <c r="AL331"/>
  <c r="AV331"/>
  <c r="EL331"/>
  <c r="AQ331"/>
  <c r="AL347"/>
  <c r="AV347"/>
  <c r="EL347"/>
  <c r="AQ347"/>
  <c r="AR329"/>
  <c r="ET329"/>
  <c r="AZ329"/>
  <c r="EU329"/>
  <c r="ES329"/>
  <c r="EP329"/>
  <c r="EI329"/>
  <c r="EJ329"/>
  <c r="EO329"/>
  <c r="FU329" s="1"/>
  <c r="AL300"/>
  <c r="AV300"/>
  <c r="EL300"/>
  <c r="AZ314"/>
  <c r="EU314"/>
  <c r="ES314"/>
  <c r="AR314"/>
  <c r="ET314"/>
  <c r="AR328"/>
  <c r="AZ328"/>
  <c r="EU328"/>
  <c r="ES328"/>
  <c r="ET328"/>
  <c r="AR336"/>
  <c r="AZ336"/>
  <c r="EU336" s="1"/>
  <c r="ES336"/>
  <c r="ET336"/>
  <c r="AR344"/>
  <c r="AZ344"/>
  <c r="EU344"/>
  <c r="ES344"/>
  <c r="ET344"/>
  <c r="EV344" s="1"/>
  <c r="FS344" s="1"/>
  <c r="FY344" s="1"/>
  <c r="AR352"/>
  <c r="AZ352"/>
  <c r="EU352" s="1"/>
  <c r="ES352"/>
  <c r="ET352"/>
  <c r="AR360"/>
  <c r="AZ360"/>
  <c r="EU360"/>
  <c r="ES360"/>
  <c r="ET360"/>
  <c r="AZ309"/>
  <c r="EU309"/>
  <c r="ES309"/>
  <c r="ET309"/>
  <c r="AR309"/>
  <c r="AL335"/>
  <c r="AQ335"/>
  <c r="AV335"/>
  <c r="EL335"/>
  <c r="AL351"/>
  <c r="AQ351"/>
  <c r="AV351"/>
  <c r="EL351"/>
  <c r="AL359"/>
  <c r="AV359"/>
  <c r="EL359"/>
  <c r="AQ359"/>
  <c r="AV311"/>
  <c r="EL311"/>
  <c r="AL311"/>
  <c r="AQ311"/>
  <c r="AR349"/>
  <c r="AZ349"/>
  <c r="EU349" s="1"/>
  <c r="EV349" s="1"/>
  <c r="ET349"/>
  <c r="ES349"/>
  <c r="AR361"/>
  <c r="ES361"/>
  <c r="ET361"/>
  <c r="AZ361"/>
  <c r="EU361"/>
  <c r="EP247"/>
  <c r="EO284"/>
  <c r="EH330"/>
  <c r="EH309"/>
  <c r="EH206"/>
  <c r="EH218"/>
  <c r="AQ228"/>
  <c r="EH268"/>
  <c r="EH252"/>
  <c r="AQ243"/>
  <c r="EH232"/>
  <c r="EH289"/>
  <c r="EH322"/>
  <c r="EH341"/>
  <c r="EH346"/>
  <c r="EO247"/>
  <c r="EP284"/>
  <c r="FE320"/>
  <c r="FF320"/>
  <c r="EH290"/>
  <c r="EI202"/>
  <c r="EJ202"/>
  <c r="AQ200"/>
  <c r="AL200"/>
  <c r="AV200"/>
  <c r="EL200"/>
  <c r="AR201"/>
  <c r="AZ201"/>
  <c r="EU201" s="1"/>
  <c r="ES201"/>
  <c r="ET201"/>
  <c r="AL203"/>
  <c r="AV203"/>
  <c r="EL203"/>
  <c r="AQ203"/>
  <c r="ET198"/>
  <c r="AR198"/>
  <c r="AZ198"/>
  <c r="EU198"/>
  <c r="ES198"/>
  <c r="AL199"/>
  <c r="AV199"/>
  <c r="EL199"/>
  <c r="AQ199"/>
  <c r="EH201"/>
  <c r="ET202"/>
  <c r="AR202"/>
  <c r="AZ202"/>
  <c r="EU202" s="1"/>
  <c r="ES202"/>
  <c r="AL204"/>
  <c r="AV204"/>
  <c r="EL204"/>
  <c r="AQ204"/>
  <c r="EI198"/>
  <c r="EP198"/>
  <c r="EO198"/>
  <c r="EJ198"/>
  <c r="FE198"/>
  <c r="FF198" s="1"/>
  <c r="AL192"/>
  <c r="AV192"/>
  <c r="EL192"/>
  <c r="AQ192"/>
  <c r="AR191"/>
  <c r="AZ191"/>
  <c r="EU191"/>
  <c r="ES191"/>
  <c r="ET191"/>
  <c r="AL197"/>
  <c r="AV197"/>
  <c r="EL197"/>
  <c r="AQ197"/>
  <c r="EH194"/>
  <c r="AL193"/>
  <c r="AV193"/>
  <c r="EL193"/>
  <c r="AQ193"/>
  <c r="ET195"/>
  <c r="EV195" s="1"/>
  <c r="AR195"/>
  <c r="AZ195"/>
  <c r="EU195" s="1"/>
  <c r="ES195"/>
  <c r="AR194"/>
  <c r="AZ194"/>
  <c r="EU194" s="1"/>
  <c r="ES194"/>
  <c r="ET194"/>
  <c r="AL196"/>
  <c r="AV196"/>
  <c r="EL196"/>
  <c r="AQ196"/>
  <c r="EI195"/>
  <c r="EO195"/>
  <c r="EJ195"/>
  <c r="EI191"/>
  <c r="EJ191"/>
  <c r="FE191"/>
  <c r="FF191"/>
  <c r="EP191"/>
  <c r="EO191"/>
  <c r="FU121"/>
  <c r="EY121"/>
  <c r="FV121"/>
  <c r="FW121"/>
  <c r="FD121"/>
  <c r="AR130"/>
  <c r="ET130"/>
  <c r="AZ130"/>
  <c r="EU130" s="1"/>
  <c r="ES130"/>
  <c r="EO157"/>
  <c r="FE157"/>
  <c r="FF157" s="1"/>
  <c r="EJ157"/>
  <c r="EP157"/>
  <c r="FE173"/>
  <c r="FF173" s="1"/>
  <c r="EP173"/>
  <c r="EJ173"/>
  <c r="EO173"/>
  <c r="EP53"/>
  <c r="EJ53"/>
  <c r="EO53"/>
  <c r="FE53"/>
  <c r="FF53" s="1"/>
  <c r="FE140"/>
  <c r="FF140" s="1"/>
  <c r="EJ140"/>
  <c r="EO140"/>
  <c r="EP140"/>
  <c r="EO65"/>
  <c r="FE65"/>
  <c r="FF65"/>
  <c r="EJ65"/>
  <c r="EP65"/>
  <c r="EO82"/>
  <c r="EJ82"/>
  <c r="EP82"/>
  <c r="FE82"/>
  <c r="FF82"/>
  <c r="AL93"/>
  <c r="AV93"/>
  <c r="EL93"/>
  <c r="AQ93"/>
  <c r="AZ67"/>
  <c r="EU67" s="1"/>
  <c r="ES67"/>
  <c r="AR67"/>
  <c r="ET67"/>
  <c r="EI73"/>
  <c r="FE73"/>
  <c r="FF73"/>
  <c r="EP96"/>
  <c r="EI96"/>
  <c r="EO96"/>
  <c r="EJ96"/>
  <c r="FE96"/>
  <c r="FF96" s="1"/>
  <c r="AR103"/>
  <c r="AZ103"/>
  <c r="EU103"/>
  <c r="ES103"/>
  <c r="ET103"/>
  <c r="EI63"/>
  <c r="EO63"/>
  <c r="EI79"/>
  <c r="EO79"/>
  <c r="AQ94"/>
  <c r="AL94"/>
  <c r="AV94"/>
  <c r="EL94"/>
  <c r="EI127"/>
  <c r="FE127"/>
  <c r="FF127" s="1"/>
  <c r="AR77"/>
  <c r="AZ77"/>
  <c r="EU77"/>
  <c r="ES77"/>
  <c r="ET77"/>
  <c r="AV120"/>
  <c r="EL120"/>
  <c r="AL120"/>
  <c r="AQ120"/>
  <c r="FU103"/>
  <c r="EY103"/>
  <c r="ET118"/>
  <c r="AZ118"/>
  <c r="EU118"/>
  <c r="ES118"/>
  <c r="AR118"/>
  <c r="AR152"/>
  <c r="ET152"/>
  <c r="AZ152"/>
  <c r="EU152"/>
  <c r="ES152"/>
  <c r="EP131"/>
  <c r="EJ131"/>
  <c r="EO131"/>
  <c r="EI131"/>
  <c r="FE131"/>
  <c r="FF131"/>
  <c r="ET181"/>
  <c r="AZ181"/>
  <c r="EU181"/>
  <c r="AR181"/>
  <c r="ES181"/>
  <c r="ET189"/>
  <c r="AZ189"/>
  <c r="EU189"/>
  <c r="AR189"/>
  <c r="ES189"/>
  <c r="EP181"/>
  <c r="EO181"/>
  <c r="EI181"/>
  <c r="FE181"/>
  <c r="FF181"/>
  <c r="EJ181"/>
  <c r="AV190"/>
  <c r="EL190"/>
  <c r="AQ190"/>
  <c r="AL190"/>
  <c r="AQ162"/>
  <c r="AL162"/>
  <c r="AV162"/>
  <c r="EL162"/>
  <c r="EJ155"/>
  <c r="FE155"/>
  <c r="FF155"/>
  <c r="EP155"/>
  <c r="EI155"/>
  <c r="EO155"/>
  <c r="FE169"/>
  <c r="FF169"/>
  <c r="EI169"/>
  <c r="EO169"/>
  <c r="ET111"/>
  <c r="AR111"/>
  <c r="ES111"/>
  <c r="AZ111"/>
  <c r="EU111"/>
  <c r="AR159"/>
  <c r="AZ159"/>
  <c r="EU159" s="1"/>
  <c r="ES159"/>
  <c r="ET159"/>
  <c r="AL147"/>
  <c r="AV147"/>
  <c r="EL147"/>
  <c r="AQ147"/>
  <c r="EJ187"/>
  <c r="FE187"/>
  <c r="FF187"/>
  <c r="EI187"/>
  <c r="EP187"/>
  <c r="EO187"/>
  <c r="AV52"/>
  <c r="EL52"/>
  <c r="AQ52"/>
  <c r="AL52"/>
  <c r="AR49"/>
  <c r="AZ49"/>
  <c r="EU49"/>
  <c r="ES49"/>
  <c r="ET49"/>
  <c r="AR65"/>
  <c r="AZ65"/>
  <c r="EU65" s="1"/>
  <c r="ES65"/>
  <c r="EV65" s="1"/>
  <c r="ET65"/>
  <c r="EO59"/>
  <c r="EP59"/>
  <c r="EI59"/>
  <c r="EJ59"/>
  <c r="FE59"/>
  <c r="FF59" s="1"/>
  <c r="EI71"/>
  <c r="EO71"/>
  <c r="EP75"/>
  <c r="EI75"/>
  <c r="FE75"/>
  <c r="FF75"/>
  <c r="AZ78"/>
  <c r="EU78" s="1"/>
  <c r="ES78"/>
  <c r="AR78"/>
  <c r="ET78"/>
  <c r="ET51"/>
  <c r="AR51"/>
  <c r="ES51"/>
  <c r="AZ51"/>
  <c r="EU51" s="1"/>
  <c r="AL68"/>
  <c r="AQ68"/>
  <c r="AV68"/>
  <c r="EL68"/>
  <c r="ET63"/>
  <c r="AR63"/>
  <c r="ES63"/>
  <c r="AZ63"/>
  <c r="EU63"/>
  <c r="AV86"/>
  <c r="EL86"/>
  <c r="AQ86"/>
  <c r="AL86"/>
  <c r="EP88"/>
  <c r="EI88"/>
  <c r="FE88"/>
  <c r="FF88"/>
  <c r="EJ88"/>
  <c r="EO88"/>
  <c r="AZ126"/>
  <c r="EU126"/>
  <c r="ES126"/>
  <c r="AR126"/>
  <c r="ET126"/>
  <c r="ET156"/>
  <c r="ES156"/>
  <c r="AR156"/>
  <c r="AZ156"/>
  <c r="EU156"/>
  <c r="ET172"/>
  <c r="ES172"/>
  <c r="AR172"/>
  <c r="AZ172"/>
  <c r="EU172" s="1"/>
  <c r="AV136"/>
  <c r="EL136"/>
  <c r="AQ136"/>
  <c r="AL136"/>
  <c r="AR129"/>
  <c r="AZ129"/>
  <c r="EU129"/>
  <c r="ES129"/>
  <c r="ET129"/>
  <c r="EJ111"/>
  <c r="EI111"/>
  <c r="EO111"/>
  <c r="EI134"/>
  <c r="EJ134"/>
  <c r="EO134"/>
  <c r="FE134"/>
  <c r="FF134"/>
  <c r="EP134"/>
  <c r="EN81"/>
  <c r="EH81"/>
  <c r="AR108"/>
  <c r="ET108"/>
  <c r="AZ108"/>
  <c r="EU108" s="1"/>
  <c r="ES108"/>
  <c r="AR140"/>
  <c r="AZ140"/>
  <c r="EU140" s="1"/>
  <c r="ES140"/>
  <c r="ET140"/>
  <c r="EJ135"/>
  <c r="EO135"/>
  <c r="EI135"/>
  <c r="EP135"/>
  <c r="EI148"/>
  <c r="EP148"/>
  <c r="EJ148"/>
  <c r="FE148"/>
  <c r="FF148"/>
  <c r="EO148"/>
  <c r="AL117"/>
  <c r="AV117"/>
  <c r="EL117"/>
  <c r="AR179"/>
  <c r="AZ179"/>
  <c r="EU179" s="1"/>
  <c r="ES179"/>
  <c r="ET179"/>
  <c r="AR187"/>
  <c r="AZ187"/>
  <c r="EU187"/>
  <c r="ES187"/>
  <c r="EV187" s="1"/>
  <c r="FS187" s="1"/>
  <c r="FY187" s="1"/>
  <c r="ET187"/>
  <c r="AZ176"/>
  <c r="EU176"/>
  <c r="ES176"/>
  <c r="AR176"/>
  <c r="ET176"/>
  <c r="AR134"/>
  <c r="ET134"/>
  <c r="AZ134"/>
  <c r="EU134" s="1"/>
  <c r="ES134"/>
  <c r="AR163"/>
  <c r="AZ163"/>
  <c r="EU163" s="1"/>
  <c r="ES163"/>
  <c r="ET163"/>
  <c r="EI179"/>
  <c r="EJ179"/>
  <c r="EI67"/>
  <c r="FE67"/>
  <c r="FF67"/>
  <c r="EP70"/>
  <c r="EI70"/>
  <c r="EO70"/>
  <c r="FE70"/>
  <c r="FF70" s="1"/>
  <c r="AL101"/>
  <c r="AV101"/>
  <c r="EL101"/>
  <c r="AQ101"/>
  <c r="ET55"/>
  <c r="AR55"/>
  <c r="ES55"/>
  <c r="AZ55"/>
  <c r="EU55"/>
  <c r="AZ66"/>
  <c r="EU66"/>
  <c r="ES66"/>
  <c r="ET66"/>
  <c r="AR66"/>
  <c r="AZ74"/>
  <c r="EU74" s="1"/>
  <c r="ES74"/>
  <c r="AR74"/>
  <c r="ET74"/>
  <c r="AV98"/>
  <c r="EL98"/>
  <c r="AQ98"/>
  <c r="AL98"/>
  <c r="EI100"/>
  <c r="EO100"/>
  <c r="AV102"/>
  <c r="EL102"/>
  <c r="AL102"/>
  <c r="AQ102"/>
  <c r="AV61"/>
  <c r="EL61"/>
  <c r="AL61"/>
  <c r="EH78"/>
  <c r="EN78"/>
  <c r="EN95"/>
  <c r="EH95"/>
  <c r="AR73"/>
  <c r="AZ73"/>
  <c r="EU73" s="1"/>
  <c r="ES73"/>
  <c r="ET73"/>
  <c r="ES83"/>
  <c r="AR83"/>
  <c r="AZ83"/>
  <c r="EU83"/>
  <c r="ET83"/>
  <c r="AR95"/>
  <c r="AZ95"/>
  <c r="EU95"/>
  <c r="ES95"/>
  <c r="ET95"/>
  <c r="ET88"/>
  <c r="AZ88"/>
  <c r="EU88" s="1"/>
  <c r="ES88"/>
  <c r="AR88"/>
  <c r="AL133"/>
  <c r="AV133"/>
  <c r="EL133"/>
  <c r="AL138"/>
  <c r="AV138"/>
  <c r="EL138"/>
  <c r="AQ138"/>
  <c r="AV116"/>
  <c r="EL116"/>
  <c r="AL116"/>
  <c r="AQ116"/>
  <c r="ET145"/>
  <c r="AZ145"/>
  <c r="EU145" s="1"/>
  <c r="EV145" s="1"/>
  <c r="ES145"/>
  <c r="AR145"/>
  <c r="AZ109"/>
  <c r="EU109" s="1"/>
  <c r="ES109"/>
  <c r="ET109"/>
  <c r="AR109"/>
  <c r="ET115"/>
  <c r="AR115"/>
  <c r="ES115"/>
  <c r="AZ115"/>
  <c r="EU115" s="1"/>
  <c r="EN129"/>
  <c r="EH129"/>
  <c r="AZ141"/>
  <c r="EU141" s="1"/>
  <c r="ES141"/>
  <c r="AR141"/>
  <c r="ET141"/>
  <c r="AR148"/>
  <c r="ET148"/>
  <c r="AZ148"/>
  <c r="EU148"/>
  <c r="ES148"/>
  <c r="AL106"/>
  <c r="AV106"/>
  <c r="EL106"/>
  <c r="AQ106"/>
  <c r="AR137"/>
  <c r="AZ137"/>
  <c r="EU137"/>
  <c r="ES137"/>
  <c r="ET137"/>
  <c r="EI172"/>
  <c r="EO172"/>
  <c r="EP172"/>
  <c r="EJ172"/>
  <c r="FE172"/>
  <c r="FF172"/>
  <c r="FE144"/>
  <c r="FF144" s="1"/>
  <c r="EI144"/>
  <c r="EP144"/>
  <c r="EI161"/>
  <c r="EJ161"/>
  <c r="EP177"/>
  <c r="EO177"/>
  <c r="EI177"/>
  <c r="FE177"/>
  <c r="FF177" s="1"/>
  <c r="EJ177"/>
  <c r="EI189"/>
  <c r="EP189"/>
  <c r="AV182"/>
  <c r="EL182"/>
  <c r="AQ182"/>
  <c r="AL182"/>
  <c r="AV126"/>
  <c r="EL126"/>
  <c r="AL126"/>
  <c r="EI113"/>
  <c r="FE113"/>
  <c r="FF113"/>
  <c r="EP113"/>
  <c r="AR167"/>
  <c r="AZ167"/>
  <c r="EU167"/>
  <c r="ES167"/>
  <c r="ET167"/>
  <c r="AZ180"/>
  <c r="EU180"/>
  <c r="ES180"/>
  <c r="ET180"/>
  <c r="AR180"/>
  <c r="EH77"/>
  <c r="EH85"/>
  <c r="EJ103"/>
  <c r="EH125"/>
  <c r="EH167"/>
  <c r="EH160"/>
  <c r="EH163"/>
  <c r="EJ121"/>
  <c r="EP183"/>
  <c r="EH58"/>
  <c r="EH51"/>
  <c r="EH50"/>
  <c r="EH69"/>
  <c r="EH123"/>
  <c r="EH104"/>
  <c r="EH119"/>
  <c r="FE103"/>
  <c r="FF103"/>
  <c r="EH110"/>
  <c r="EH122"/>
  <c r="EH184"/>
  <c r="EJ152"/>
  <c r="FE151"/>
  <c r="FF151" s="1"/>
  <c r="EH171"/>
  <c r="EP121"/>
  <c r="EH164"/>
  <c r="FE121"/>
  <c r="FF121"/>
  <c r="EO183"/>
  <c r="EJ183"/>
  <c r="EO151"/>
  <c r="EP54"/>
  <c r="EI54"/>
  <c r="EJ54"/>
  <c r="FE54"/>
  <c r="FF54"/>
  <c r="EO54"/>
  <c r="AZ54"/>
  <c r="EU54" s="1"/>
  <c r="ES54"/>
  <c r="ET54"/>
  <c r="AR54"/>
  <c r="ET59"/>
  <c r="AR59"/>
  <c r="ES59"/>
  <c r="AZ59"/>
  <c r="EU59" s="1"/>
  <c r="AZ107"/>
  <c r="EU107" s="1"/>
  <c r="ES107"/>
  <c r="AR107"/>
  <c r="ET107"/>
  <c r="AL57"/>
  <c r="AV57"/>
  <c r="EL57"/>
  <c r="AL142"/>
  <c r="AV142"/>
  <c r="EL142"/>
  <c r="AQ142"/>
  <c r="AV112"/>
  <c r="EL112"/>
  <c r="AQ112"/>
  <c r="AL112"/>
  <c r="AQ132"/>
  <c r="AL132"/>
  <c r="AV132"/>
  <c r="EL132"/>
  <c r="EI114"/>
  <c r="EP114"/>
  <c r="FE114"/>
  <c r="FF114" s="1"/>
  <c r="EJ114"/>
  <c r="EP149"/>
  <c r="EJ149"/>
  <c r="EO149"/>
  <c r="EI149"/>
  <c r="FE149"/>
  <c r="FF149" s="1"/>
  <c r="ET110"/>
  <c r="AZ110"/>
  <c r="EU110"/>
  <c r="ES110"/>
  <c r="AR110"/>
  <c r="AZ122"/>
  <c r="EU122"/>
  <c r="ET122"/>
  <c r="ES122"/>
  <c r="AR122"/>
  <c r="EI141"/>
  <c r="EJ141"/>
  <c r="FE141"/>
  <c r="FF141"/>
  <c r="EI87"/>
  <c r="EJ87"/>
  <c r="EO87"/>
  <c r="EP87"/>
  <c r="AV143"/>
  <c r="EL143"/>
  <c r="AQ143"/>
  <c r="AL143"/>
  <c r="AQ150"/>
  <c r="AL150"/>
  <c r="AV150"/>
  <c r="EL150"/>
  <c r="AR99"/>
  <c r="AZ99"/>
  <c r="EU99" s="1"/>
  <c r="ES99"/>
  <c r="ET99"/>
  <c r="EI156"/>
  <c r="EO156"/>
  <c r="EJ156"/>
  <c r="AV178"/>
  <c r="EL178"/>
  <c r="AL178"/>
  <c r="AQ178"/>
  <c r="AR153"/>
  <c r="ET153"/>
  <c r="AZ153"/>
  <c r="EU153"/>
  <c r="ES153"/>
  <c r="EI168"/>
  <c r="EO168"/>
  <c r="FE168"/>
  <c r="FF168"/>
  <c r="AQ154"/>
  <c r="AV154"/>
  <c r="EL154"/>
  <c r="AL154"/>
  <c r="AV60"/>
  <c r="EL60"/>
  <c r="AL60"/>
  <c r="AQ60"/>
  <c r="AL89"/>
  <c r="AV89"/>
  <c r="EL89"/>
  <c r="AQ89"/>
  <c r="AL105"/>
  <c r="AV105"/>
  <c r="EL105"/>
  <c r="AQ105"/>
  <c r="AZ62"/>
  <c r="EU62" s="1"/>
  <c r="ES62"/>
  <c r="ET62"/>
  <c r="AR62"/>
  <c r="AQ76"/>
  <c r="AV76"/>
  <c r="EL76"/>
  <c r="AL76"/>
  <c r="AR96"/>
  <c r="ET96"/>
  <c r="AZ96"/>
  <c r="EU96"/>
  <c r="ES96"/>
  <c r="AR69"/>
  <c r="AZ69"/>
  <c r="EU69"/>
  <c r="ES69"/>
  <c r="ET69"/>
  <c r="AZ100"/>
  <c r="EU100"/>
  <c r="ES100"/>
  <c r="ET100"/>
  <c r="AR100"/>
  <c r="AZ58"/>
  <c r="EU58" s="1"/>
  <c r="ES58"/>
  <c r="ET58"/>
  <c r="AR58"/>
  <c r="ET104"/>
  <c r="AZ104"/>
  <c r="EU104" s="1"/>
  <c r="ES104"/>
  <c r="AR104"/>
  <c r="AR117"/>
  <c r="AZ117"/>
  <c r="EU117" s="1"/>
  <c r="ES117"/>
  <c r="ET117"/>
  <c r="ET164"/>
  <c r="AR164"/>
  <c r="AZ164"/>
  <c r="EU164"/>
  <c r="ES164"/>
  <c r="AR127"/>
  <c r="ET127"/>
  <c r="AZ127"/>
  <c r="EU127"/>
  <c r="EV127" s="1"/>
  <c r="FS127" s="1"/>
  <c r="FY127" s="1"/>
  <c r="ES127"/>
  <c r="AR144"/>
  <c r="AZ144"/>
  <c r="EU144"/>
  <c r="ES144"/>
  <c r="ET144"/>
  <c r="AR133"/>
  <c r="AZ133"/>
  <c r="EU133" s="1"/>
  <c r="ES133"/>
  <c r="ET133"/>
  <c r="AR81"/>
  <c r="AZ81"/>
  <c r="EU81" s="1"/>
  <c r="ES81"/>
  <c r="ET81"/>
  <c r="AL124"/>
  <c r="AV124"/>
  <c r="EL124"/>
  <c r="AQ124"/>
  <c r="ET185"/>
  <c r="AZ185"/>
  <c r="EU185"/>
  <c r="AR185"/>
  <c r="ES185"/>
  <c r="FE153"/>
  <c r="FF153"/>
  <c r="EJ153"/>
  <c r="EI153"/>
  <c r="EO153"/>
  <c r="EI180"/>
  <c r="EJ180"/>
  <c r="FE180"/>
  <c r="FF180" s="1"/>
  <c r="AV56"/>
  <c r="EL56"/>
  <c r="AL56"/>
  <c r="AQ56"/>
  <c r="AV64"/>
  <c r="EL64"/>
  <c r="AQ64"/>
  <c r="AL64"/>
  <c r="AR53"/>
  <c r="AZ53"/>
  <c r="EU53"/>
  <c r="ES53"/>
  <c r="ET53"/>
  <c r="AR61"/>
  <c r="AZ61"/>
  <c r="EU61" s="1"/>
  <c r="ES61"/>
  <c r="ET61"/>
  <c r="AL97"/>
  <c r="AV97"/>
  <c r="EL97"/>
  <c r="AQ97"/>
  <c r="AZ50"/>
  <c r="EU50" s="1"/>
  <c r="ES50"/>
  <c r="ET50"/>
  <c r="AR50"/>
  <c r="AZ70"/>
  <c r="EU70"/>
  <c r="ES70"/>
  <c r="AR70"/>
  <c r="ET70"/>
  <c r="AQ80"/>
  <c r="AL80"/>
  <c r="AV80"/>
  <c r="EL80"/>
  <c r="AQ72"/>
  <c r="AV72"/>
  <c r="EL72"/>
  <c r="AL72"/>
  <c r="EI49"/>
  <c r="FE49"/>
  <c r="FF49" s="1"/>
  <c r="EP49"/>
  <c r="AR87"/>
  <c r="AZ87"/>
  <c r="EU87" s="1"/>
  <c r="ES87"/>
  <c r="ET87"/>
  <c r="EV87" s="1"/>
  <c r="FS87" s="1"/>
  <c r="FY87" s="1"/>
  <c r="AR91"/>
  <c r="AZ91"/>
  <c r="EU91" s="1"/>
  <c r="ES91"/>
  <c r="ET91"/>
  <c r="AR82"/>
  <c r="ET82"/>
  <c r="AZ82"/>
  <c r="EU82"/>
  <c r="ES82"/>
  <c r="AL91"/>
  <c r="AV91"/>
  <c r="EL91"/>
  <c r="EI84"/>
  <c r="EJ84"/>
  <c r="ET85"/>
  <c r="ES85"/>
  <c r="AZ85"/>
  <c r="EU85" s="1"/>
  <c r="AR85"/>
  <c r="AL90"/>
  <c r="AV90"/>
  <c r="EL90"/>
  <c r="AQ90"/>
  <c r="EH107"/>
  <c r="EN107"/>
  <c r="AR113"/>
  <c r="AZ113"/>
  <c r="EU113"/>
  <c r="ES113"/>
  <c r="ET113"/>
  <c r="AR121"/>
  <c r="AZ121"/>
  <c r="EU121"/>
  <c r="ES121"/>
  <c r="ET121"/>
  <c r="AQ128"/>
  <c r="AL128"/>
  <c r="AV128"/>
  <c r="EL128"/>
  <c r="EI99"/>
  <c r="FE99"/>
  <c r="FF99" s="1"/>
  <c r="EO99"/>
  <c r="AL130"/>
  <c r="AV130"/>
  <c r="EL130"/>
  <c r="AR151"/>
  <c r="AZ151"/>
  <c r="EU151"/>
  <c r="ES151"/>
  <c r="ET151"/>
  <c r="ET160"/>
  <c r="AR160"/>
  <c r="ES160"/>
  <c r="AZ160"/>
  <c r="EU160" s="1"/>
  <c r="ET168"/>
  <c r="AZ168"/>
  <c r="EU168"/>
  <c r="AR168"/>
  <c r="ES168"/>
  <c r="AV139"/>
  <c r="EL139"/>
  <c r="AL139"/>
  <c r="AQ139"/>
  <c r="AL146"/>
  <c r="AQ146"/>
  <c r="AV146"/>
  <c r="EL146"/>
  <c r="EJ137"/>
  <c r="FE137"/>
  <c r="FF137" s="1"/>
  <c r="EI137"/>
  <c r="EO137"/>
  <c r="EP137"/>
  <c r="EP92"/>
  <c r="EI92"/>
  <c r="FE92"/>
  <c r="FF92"/>
  <c r="EJ92"/>
  <c r="EO92"/>
  <c r="AR92"/>
  <c r="ET92"/>
  <c r="EV92" s="1"/>
  <c r="FS92" s="1"/>
  <c r="AZ92"/>
  <c r="EU92"/>
  <c r="ES92"/>
  <c r="ET114"/>
  <c r="AZ114"/>
  <c r="EU114"/>
  <c r="ES114"/>
  <c r="AR114"/>
  <c r="EJ165"/>
  <c r="FE165"/>
  <c r="FF165" s="1"/>
  <c r="EO165"/>
  <c r="EI165"/>
  <c r="EP165"/>
  <c r="ET177"/>
  <c r="AZ177"/>
  <c r="EU177"/>
  <c r="AR177"/>
  <c r="ES177"/>
  <c r="EI188"/>
  <c r="EO188"/>
  <c r="EJ188"/>
  <c r="AZ123"/>
  <c r="EU123"/>
  <c r="ES123"/>
  <c r="ET123"/>
  <c r="AR123"/>
  <c r="AR149"/>
  <c r="ET149"/>
  <c r="AZ149"/>
  <c r="EU149" s="1"/>
  <c r="ES149"/>
  <c r="AR155"/>
  <c r="AZ155"/>
  <c r="EU155" s="1"/>
  <c r="ES155"/>
  <c r="ET155"/>
  <c r="AQ166"/>
  <c r="AV166"/>
  <c r="EL166"/>
  <c r="AL166"/>
  <c r="AR171"/>
  <c r="AZ171"/>
  <c r="EU171"/>
  <c r="ES171"/>
  <c r="ET171"/>
  <c r="AZ184"/>
  <c r="EU184"/>
  <c r="ES184"/>
  <c r="ET184"/>
  <c r="AR184"/>
  <c r="ET119"/>
  <c r="AR119"/>
  <c r="ES119"/>
  <c r="AZ119"/>
  <c r="EU119"/>
  <c r="AQ174"/>
  <c r="AV174"/>
  <c r="EL174"/>
  <c r="AL174"/>
  <c r="AQ170"/>
  <c r="AV170"/>
  <c r="EL170"/>
  <c r="AL170"/>
  <c r="AR175"/>
  <c r="AZ175"/>
  <c r="EU175" s="1"/>
  <c r="ES175"/>
  <c r="ET175"/>
  <c r="AR183"/>
  <c r="AZ183"/>
  <c r="EU183"/>
  <c r="ES183"/>
  <c r="ET183"/>
  <c r="AV186"/>
  <c r="EL186"/>
  <c r="AQ186"/>
  <c r="AL186"/>
  <c r="ET188"/>
  <c r="AZ188"/>
  <c r="EU188" s="1"/>
  <c r="ES188"/>
  <c r="AR188"/>
  <c r="AQ158"/>
  <c r="AV158"/>
  <c r="EL158"/>
  <c r="AL158"/>
  <c r="EJ175"/>
  <c r="FE175"/>
  <c r="FF175"/>
  <c r="EI175"/>
  <c r="EO175"/>
  <c r="EP175"/>
  <c r="AQ57"/>
  <c r="EH62"/>
  <c r="EH108"/>
  <c r="EH185"/>
  <c r="EH74"/>
  <c r="EH55"/>
  <c r="EH83"/>
  <c r="EH66"/>
  <c r="EH115"/>
  <c r="EH118"/>
  <c r="EP103"/>
  <c r="EH145"/>
  <c r="EH176"/>
  <c r="EO152"/>
  <c r="EH109"/>
  <c r="EH159"/>
  <c r="AR43"/>
  <c r="AZ43"/>
  <c r="EU43"/>
  <c r="ES43"/>
  <c r="ET43"/>
  <c r="ET36"/>
  <c r="AZ36"/>
  <c r="EU36" s="1"/>
  <c r="ES36"/>
  <c r="AR36"/>
  <c r="AV38"/>
  <c r="EL38"/>
  <c r="AQ38"/>
  <c r="AL38"/>
  <c r="AR35"/>
  <c r="AZ35"/>
  <c r="EU35"/>
  <c r="ES35"/>
  <c r="ET35"/>
  <c r="AR47"/>
  <c r="AZ47"/>
  <c r="EU47" s="1"/>
  <c r="ES47"/>
  <c r="ET47"/>
  <c r="ET44"/>
  <c r="AZ44"/>
  <c r="EU44"/>
  <c r="ES44"/>
  <c r="AR44"/>
  <c r="AL33"/>
  <c r="AV33"/>
  <c r="EL33"/>
  <c r="AQ33"/>
  <c r="AV42"/>
  <c r="EL42"/>
  <c r="AQ42"/>
  <c r="AL42"/>
  <c r="AR39"/>
  <c r="AZ39"/>
  <c r="EU39" s="1"/>
  <c r="ES39"/>
  <c r="ET39"/>
  <c r="EI40"/>
  <c r="EJ40"/>
  <c r="FE40"/>
  <c r="FF40" s="1"/>
  <c r="AQ34"/>
  <c r="AV34"/>
  <c r="EL34"/>
  <c r="AL34"/>
  <c r="AZ40"/>
  <c r="EU40"/>
  <c r="ES40"/>
  <c r="AR40"/>
  <c r="ET40"/>
  <c r="EN47"/>
  <c r="EH47"/>
  <c r="AL41"/>
  <c r="AV41"/>
  <c r="EL41"/>
  <c r="AQ41"/>
  <c r="EI35"/>
  <c r="EJ35"/>
  <c r="AV43"/>
  <c r="EL43"/>
  <c r="AL43"/>
  <c r="EI44"/>
  <c r="EP44"/>
  <c r="EO44"/>
  <c r="AL37"/>
  <c r="AV37"/>
  <c r="EL37"/>
  <c r="AQ37"/>
  <c r="AL45"/>
  <c r="AV45"/>
  <c r="EL45"/>
  <c r="AQ45"/>
  <c r="AL46"/>
  <c r="AV46"/>
  <c r="EL46"/>
  <c r="AQ46"/>
  <c r="AR48"/>
  <c r="ET48"/>
  <c r="ES48"/>
  <c r="AZ48"/>
  <c r="EU48" s="1"/>
  <c r="EH36"/>
  <c r="EH48"/>
  <c r="EH39"/>
  <c r="FT480"/>
  <c r="EY480"/>
  <c r="ER480"/>
  <c r="EV480" s="1"/>
  <c r="FS480" s="1"/>
  <c r="FY480" s="1"/>
  <c r="FU480"/>
  <c r="FV510"/>
  <c r="FU510"/>
  <c r="FT510"/>
  <c r="FW510"/>
  <c r="ER510"/>
  <c r="FV456"/>
  <c r="EY456"/>
  <c r="ER456"/>
  <c r="FD456"/>
  <c r="FW456"/>
  <c r="FT488"/>
  <c r="FV488"/>
  <c r="FW488"/>
  <c r="FD488"/>
  <c r="FT512"/>
  <c r="FV512"/>
  <c r="ER512"/>
  <c r="EV512" s="1"/>
  <c r="FU512"/>
  <c r="FW512"/>
  <c r="EJ450"/>
  <c r="EP450"/>
  <c r="EO450"/>
  <c r="EI450"/>
  <c r="FE450"/>
  <c r="FF450" s="1"/>
  <c r="ET509"/>
  <c r="AR509"/>
  <c r="AZ509"/>
  <c r="EU509" s="1"/>
  <c r="ES509"/>
  <c r="EI484"/>
  <c r="FE484"/>
  <c r="FF484" s="1"/>
  <c r="EJ484"/>
  <c r="ET497"/>
  <c r="AZ497"/>
  <c r="EU497" s="1"/>
  <c r="EV497" s="1"/>
  <c r="ES497"/>
  <c r="AR497"/>
  <c r="EH471"/>
  <c r="EN471"/>
  <c r="EI500"/>
  <c r="EO500"/>
  <c r="EN486"/>
  <c r="EH486"/>
  <c r="FT472"/>
  <c r="FW472"/>
  <c r="ET489"/>
  <c r="ES489"/>
  <c r="AZ489"/>
  <c r="EU489" s="1"/>
  <c r="AR489"/>
  <c r="EI459"/>
  <c r="EP459"/>
  <c r="FE459"/>
  <c r="FF459"/>
  <c r="EO459"/>
  <c r="EJ459"/>
  <c r="ES482"/>
  <c r="AZ482"/>
  <c r="EU482"/>
  <c r="AR482"/>
  <c r="ET482"/>
  <c r="EH475"/>
  <c r="EN475"/>
  <c r="EH485"/>
  <c r="EN485"/>
  <c r="ET493"/>
  <c r="AZ493"/>
  <c r="EU493"/>
  <c r="ES493"/>
  <c r="AR493"/>
  <c r="EN509"/>
  <c r="EH509"/>
  <c r="EP476"/>
  <c r="EI476"/>
  <c r="EO476"/>
  <c r="EJ476"/>
  <c r="EH465"/>
  <c r="EN465"/>
  <c r="EN454"/>
  <c r="EH454"/>
  <c r="FW492"/>
  <c r="FU492"/>
  <c r="EN497"/>
  <c r="EH497"/>
  <c r="ES470"/>
  <c r="AZ470"/>
  <c r="EU470"/>
  <c r="AR470"/>
  <c r="ET470"/>
  <c r="ET505"/>
  <c r="AZ505"/>
  <c r="EU505" s="1"/>
  <c r="EV505" s="1"/>
  <c r="FS505" s="1"/>
  <c r="FY505" s="1"/>
  <c r="ES505"/>
  <c r="AR505"/>
  <c r="EH481"/>
  <c r="EN481"/>
  <c r="FE510"/>
  <c r="FF510"/>
  <c r="EJ480"/>
  <c r="EP480"/>
  <c r="FE488"/>
  <c r="FF488"/>
  <c r="FE502"/>
  <c r="FF502" s="1"/>
  <c r="FE494"/>
  <c r="FF494"/>
  <c r="EJ504"/>
  <c r="EP504"/>
  <c r="EO468"/>
  <c r="EP468"/>
  <c r="FE456"/>
  <c r="FF456" s="1"/>
  <c r="EJ510"/>
  <c r="ET485"/>
  <c r="ES485"/>
  <c r="AZ485"/>
  <c r="EU485" s="1"/>
  <c r="AR485"/>
  <c r="ES454"/>
  <c r="AZ454"/>
  <c r="EU454" s="1"/>
  <c r="AR454"/>
  <c r="ET454"/>
  <c r="FT452"/>
  <c r="FV452"/>
  <c r="EY452"/>
  <c r="ER452"/>
  <c r="FW452"/>
  <c r="FU452"/>
  <c r="FD452"/>
  <c r="EN457"/>
  <c r="EH457"/>
  <c r="EH473"/>
  <c r="EN473"/>
  <c r="EI455"/>
  <c r="EP455"/>
  <c r="EO455"/>
  <c r="EJ455"/>
  <c r="FE455"/>
  <c r="FF455" s="1"/>
  <c r="ES486"/>
  <c r="AZ486"/>
  <c r="EU486" s="1"/>
  <c r="AR486"/>
  <c r="ET486"/>
  <c r="ES506"/>
  <c r="AZ506"/>
  <c r="EU506" s="1"/>
  <c r="AR506"/>
  <c r="ET506"/>
  <c r="EJ490"/>
  <c r="EP490"/>
  <c r="EO490"/>
  <c r="EI490"/>
  <c r="FE490"/>
  <c r="FF490" s="1"/>
  <c r="EH489"/>
  <c r="EN489"/>
  <c r="AZ471"/>
  <c r="EU471" s="1"/>
  <c r="ES471"/>
  <c r="AR471"/>
  <c r="ET471"/>
  <c r="EI467"/>
  <c r="FE467"/>
  <c r="FF467" s="1"/>
  <c r="EO467"/>
  <c r="EJ467"/>
  <c r="EP467"/>
  <c r="ET453"/>
  <c r="ES453"/>
  <c r="AZ453"/>
  <c r="EU453"/>
  <c r="AR453"/>
  <c r="ET469"/>
  <c r="ES469"/>
  <c r="AZ469"/>
  <c r="EU469" s="1"/>
  <c r="AR469"/>
  <c r="EN493"/>
  <c r="EH493"/>
  <c r="EP508"/>
  <c r="EI508"/>
  <c r="EJ508"/>
  <c r="EO508"/>
  <c r="EI451"/>
  <c r="EP451"/>
  <c r="FE451"/>
  <c r="FF451"/>
  <c r="EO451"/>
  <c r="EJ451"/>
  <c r="EN483"/>
  <c r="EH483"/>
  <c r="EN461"/>
  <c r="EH461"/>
  <c r="EH505"/>
  <c r="EN505"/>
  <c r="EP472"/>
  <c r="FE480"/>
  <c r="FF480" s="1"/>
  <c r="EJ488"/>
  <c r="EJ502"/>
  <c r="EJ494"/>
  <c r="EJ452"/>
  <c r="EP452"/>
  <c r="EJ496"/>
  <c r="EP496"/>
  <c r="FE504"/>
  <c r="FF504"/>
  <c r="EO458"/>
  <c r="EP510"/>
  <c r="EN482"/>
  <c r="EH482"/>
  <c r="FT502"/>
  <c r="EI474"/>
  <c r="EO474"/>
  <c r="EH477"/>
  <c r="EN477"/>
  <c r="EN501"/>
  <c r="EH501"/>
  <c r="ET465"/>
  <c r="AR465"/>
  <c r="ES465"/>
  <c r="AZ465"/>
  <c r="EU465" s="1"/>
  <c r="ER507"/>
  <c r="EV507" s="1"/>
  <c r="FW507"/>
  <c r="FV494"/>
  <c r="EY494"/>
  <c r="FU494"/>
  <c r="FW494"/>
  <c r="ER494"/>
  <c r="FD494"/>
  <c r="EH487"/>
  <c r="EN487"/>
  <c r="FT496"/>
  <c r="FV496"/>
  <c r="EY496"/>
  <c r="FU496"/>
  <c r="FW496"/>
  <c r="EZ466"/>
  <c r="FG466" s="1"/>
  <c r="FV498"/>
  <c r="EY498"/>
  <c r="FU498"/>
  <c r="ER498"/>
  <c r="FD498"/>
  <c r="FG498" s="1"/>
  <c r="FT498"/>
  <c r="FW498"/>
  <c r="EN470"/>
  <c r="EH470"/>
  <c r="FW499"/>
  <c r="ET481"/>
  <c r="ES481"/>
  <c r="AZ481"/>
  <c r="EU481" s="1"/>
  <c r="AR481"/>
  <c r="EN479"/>
  <c r="EH479"/>
  <c r="EN506"/>
  <c r="EH506"/>
  <c r="EN503"/>
  <c r="EH503"/>
  <c r="EH491"/>
  <c r="EN491"/>
  <c r="EI495"/>
  <c r="EP495"/>
  <c r="EJ495"/>
  <c r="FE495"/>
  <c r="FF495"/>
  <c r="EO495"/>
  <c r="EN453"/>
  <c r="EH453"/>
  <c r="FT460"/>
  <c r="EY460"/>
  <c r="EH469"/>
  <c r="EN469"/>
  <c r="ET477"/>
  <c r="ES477"/>
  <c r="AZ477"/>
  <c r="EU477"/>
  <c r="AR477"/>
  <c r="ET501"/>
  <c r="AR501"/>
  <c r="ES501"/>
  <c r="AZ501"/>
  <c r="EU501"/>
  <c r="EI463"/>
  <c r="EJ463"/>
  <c r="EP463"/>
  <c r="EH511"/>
  <c r="EN511"/>
  <c r="FT464"/>
  <c r="FU464"/>
  <c r="FD464"/>
  <c r="FV464"/>
  <c r="EY464"/>
  <c r="ER464"/>
  <c r="EV464"/>
  <c r="FW464"/>
  <c r="ET461"/>
  <c r="AR461"/>
  <c r="ES461"/>
  <c r="AZ461"/>
  <c r="EU461"/>
  <c r="ET457"/>
  <c r="AR457"/>
  <c r="AZ457"/>
  <c r="EU457"/>
  <c r="ES457"/>
  <c r="EI478"/>
  <c r="EP478"/>
  <c r="ET473"/>
  <c r="ES473"/>
  <c r="AZ473"/>
  <c r="EU473" s="1"/>
  <c r="AR473"/>
  <c r="EP488"/>
  <c r="ET442"/>
  <c r="AR442"/>
  <c r="AZ442"/>
  <c r="EU442" s="1"/>
  <c r="ES442"/>
  <c r="EH445"/>
  <c r="EN445"/>
  <c r="EN437"/>
  <c r="EH437"/>
  <c r="EI417"/>
  <c r="EO417"/>
  <c r="ET435"/>
  <c r="AR435"/>
  <c r="ES435"/>
  <c r="AZ435"/>
  <c r="EU435" s="1"/>
  <c r="EH449"/>
  <c r="EN449"/>
  <c r="FT410"/>
  <c r="FU410"/>
  <c r="FV410"/>
  <c r="EY410"/>
  <c r="ER410"/>
  <c r="EN427"/>
  <c r="EH427"/>
  <c r="ET432"/>
  <c r="AR432"/>
  <c r="AZ432"/>
  <c r="EU432"/>
  <c r="ES432"/>
  <c r="EN446"/>
  <c r="EH446"/>
  <c r="AR425"/>
  <c r="ET425"/>
  <c r="AZ425"/>
  <c r="EU425"/>
  <c r="ES425"/>
  <c r="EN415"/>
  <c r="EH415"/>
  <c r="ER413"/>
  <c r="FU413"/>
  <c r="FT413"/>
  <c r="EY413"/>
  <c r="EZ413" s="1"/>
  <c r="FV413"/>
  <c r="FD413"/>
  <c r="EY433"/>
  <c r="ER433"/>
  <c r="AR441"/>
  <c r="ES441"/>
  <c r="EV441" s="1"/>
  <c r="AZ441"/>
  <c r="EU441" s="1"/>
  <c r="ET441"/>
  <c r="AZ437"/>
  <c r="EU437"/>
  <c r="EV437" s="1"/>
  <c r="ES437"/>
  <c r="ET437"/>
  <c r="AR437"/>
  <c r="EI421"/>
  <c r="EP421"/>
  <c r="EJ421"/>
  <c r="EO421"/>
  <c r="FE421"/>
  <c r="FF421" s="1"/>
  <c r="ET439"/>
  <c r="AZ439"/>
  <c r="EU439"/>
  <c r="ES439"/>
  <c r="AR439"/>
  <c r="EH423"/>
  <c r="EN423"/>
  <c r="EN432"/>
  <c r="EH432"/>
  <c r="ET431"/>
  <c r="AZ431"/>
  <c r="EU431" s="1"/>
  <c r="ES431"/>
  <c r="EV431" s="1"/>
  <c r="AR431"/>
  <c r="ET446"/>
  <c r="AR446"/>
  <c r="AZ446"/>
  <c r="EU446" s="1"/>
  <c r="EV446" s="1"/>
  <c r="ES446"/>
  <c r="ET411"/>
  <c r="AR411"/>
  <c r="AZ411"/>
  <c r="EU411" s="1"/>
  <c r="ES411"/>
  <c r="EJ436"/>
  <c r="FE436"/>
  <c r="FF436" s="1"/>
  <c r="EP436"/>
  <c r="EI436"/>
  <c r="EO436"/>
  <c r="EO424"/>
  <c r="EI424"/>
  <c r="EP424"/>
  <c r="AR440"/>
  <c r="AZ440"/>
  <c r="EU440" s="1"/>
  <c r="ES440"/>
  <c r="ET440"/>
  <c r="ER430"/>
  <c r="FD430"/>
  <c r="FT430"/>
  <c r="EO429"/>
  <c r="EO416"/>
  <c r="EO444"/>
  <c r="EP414"/>
  <c r="EV420"/>
  <c r="FS420" s="1"/>
  <c r="FE416"/>
  <c r="FF416" s="1"/>
  <c r="EP429"/>
  <c r="EO426"/>
  <c r="FE444"/>
  <c r="FF444" s="1"/>
  <c r="EJ410"/>
  <c r="EJ414"/>
  <c r="FE443"/>
  <c r="FF443" s="1"/>
  <c r="EI443"/>
  <c r="EJ443"/>
  <c r="EI434"/>
  <c r="EO434"/>
  <c r="EJ434"/>
  <c r="EH439"/>
  <c r="EN439"/>
  <c r="EH419"/>
  <c r="EN419"/>
  <c r="ET415"/>
  <c r="AR415"/>
  <c r="AZ415"/>
  <c r="EU415" s="1"/>
  <c r="ES415"/>
  <c r="EN412"/>
  <c r="EH412"/>
  <c r="ER414"/>
  <c r="FS414"/>
  <c r="FY414" s="1"/>
  <c r="EY414"/>
  <c r="FV414"/>
  <c r="FD414"/>
  <c r="FW414"/>
  <c r="EH425"/>
  <c r="EN425"/>
  <c r="EI438"/>
  <c r="EP438"/>
  <c r="ER448"/>
  <c r="FT448"/>
  <c r="FW448"/>
  <c r="EN428"/>
  <c r="EH428"/>
  <c r="EH431"/>
  <c r="EN431"/>
  <c r="EN411"/>
  <c r="EH411"/>
  <c r="EH441"/>
  <c r="EN441"/>
  <c r="EN440"/>
  <c r="EH440"/>
  <c r="EN442"/>
  <c r="EH442"/>
  <c r="ET445"/>
  <c r="AR445"/>
  <c r="AZ445"/>
  <c r="EU445"/>
  <c r="ES445"/>
  <c r="ET423"/>
  <c r="AZ423"/>
  <c r="EU423"/>
  <c r="ES423"/>
  <c r="AR423"/>
  <c r="ET419"/>
  <c r="ES419"/>
  <c r="AZ419"/>
  <c r="EU419"/>
  <c r="AR419"/>
  <c r="EJ447"/>
  <c r="FE447"/>
  <c r="FF447"/>
  <c r="EP447"/>
  <c r="EI447"/>
  <c r="EO447"/>
  <c r="EN435"/>
  <c r="EH435"/>
  <c r="ET449"/>
  <c r="AR449"/>
  <c r="AZ449"/>
  <c r="EU449" s="1"/>
  <c r="ES449"/>
  <c r="ET427"/>
  <c r="AR427"/>
  <c r="AZ427"/>
  <c r="EU427"/>
  <c r="ES427"/>
  <c r="FT418"/>
  <c r="FW418"/>
  <c r="ER418"/>
  <c r="EY418"/>
  <c r="FV418"/>
  <c r="FD418"/>
  <c r="FU418"/>
  <c r="EJ429"/>
  <c r="FE426"/>
  <c r="FF426"/>
  <c r="EP426"/>
  <c r="EP416"/>
  <c r="FE410"/>
  <c r="FF410"/>
  <c r="ER382"/>
  <c r="FU382"/>
  <c r="EY382"/>
  <c r="FV382"/>
  <c r="FD382"/>
  <c r="EP400"/>
  <c r="EI400"/>
  <c r="FE400"/>
  <c r="FF400"/>
  <c r="AR374"/>
  <c r="AZ374"/>
  <c r="EU374" s="1"/>
  <c r="ES374"/>
  <c r="ET374"/>
  <c r="FE403"/>
  <c r="FF403" s="1"/>
  <c r="EP403"/>
  <c r="EI403"/>
  <c r="EJ403"/>
  <c r="EI401"/>
  <c r="FE401"/>
  <c r="FF401" s="1"/>
  <c r="EP401"/>
  <c r="EH396"/>
  <c r="EN396"/>
  <c r="FT386"/>
  <c r="ER386"/>
  <c r="FU386"/>
  <c r="FW386"/>
  <c r="EY386"/>
  <c r="FV386"/>
  <c r="FT383"/>
  <c r="ER383"/>
  <c r="EV383"/>
  <c r="EY383"/>
  <c r="FV383"/>
  <c r="FU383"/>
  <c r="ER404"/>
  <c r="FU404"/>
  <c r="FW404"/>
  <c r="EY404"/>
  <c r="FV404"/>
  <c r="FD404"/>
  <c r="ET392"/>
  <c r="AZ392"/>
  <c r="EU392"/>
  <c r="EV392" s="1"/>
  <c r="ES392"/>
  <c r="AR392"/>
  <c r="FW373"/>
  <c r="FT373"/>
  <c r="ER373"/>
  <c r="EV373" s="1"/>
  <c r="FD373"/>
  <c r="EY373"/>
  <c r="FV373"/>
  <c r="FU373"/>
  <c r="ER408"/>
  <c r="FU408"/>
  <c r="EY408"/>
  <c r="EZ408" s="1"/>
  <c r="FT408"/>
  <c r="FV408"/>
  <c r="EH378"/>
  <c r="EN378"/>
  <c r="FD399"/>
  <c r="FV399"/>
  <c r="ER399"/>
  <c r="FU399"/>
  <c r="EY399"/>
  <c r="ER371"/>
  <c r="FU371"/>
  <c r="EY371"/>
  <c r="FV371"/>
  <c r="FW371"/>
  <c r="FD371"/>
  <c r="FV364"/>
  <c r="FW387"/>
  <c r="FT387"/>
  <c r="ER387"/>
  <c r="EY387"/>
  <c r="FV387"/>
  <c r="FD387"/>
  <c r="FU387"/>
  <c r="EY379"/>
  <c r="FV379"/>
  <c r="ER379"/>
  <c r="FW379"/>
  <c r="FD379"/>
  <c r="FT379"/>
  <c r="EH392"/>
  <c r="EN392"/>
  <c r="EP397"/>
  <c r="EO397"/>
  <c r="EJ397"/>
  <c r="FE397"/>
  <c r="FF397"/>
  <c r="EP365"/>
  <c r="EI365"/>
  <c r="EO365"/>
  <c r="ET396"/>
  <c r="AZ396"/>
  <c r="EU396"/>
  <c r="ES396"/>
  <c r="AR396"/>
  <c r="AR370"/>
  <c r="AZ370"/>
  <c r="EU370" s="1"/>
  <c r="ES370"/>
  <c r="ET370"/>
  <c r="AR388"/>
  <c r="AZ388"/>
  <c r="EU388"/>
  <c r="ES388"/>
  <c r="ET388"/>
  <c r="EN366"/>
  <c r="EH366"/>
  <c r="FU380"/>
  <c r="FV380"/>
  <c r="EY380"/>
  <c r="EZ380" s="1"/>
  <c r="EO367"/>
  <c r="EJ389"/>
  <c r="EJ367"/>
  <c r="EJ372"/>
  <c r="FE402"/>
  <c r="FF402"/>
  <c r="EO409"/>
  <c r="FE405"/>
  <c r="FF405"/>
  <c r="EJ398"/>
  <c r="FE389"/>
  <c r="FF389"/>
  <c r="EJ382"/>
  <c r="EO377"/>
  <c r="FE367"/>
  <c r="FF367"/>
  <c r="FE399"/>
  <c r="FF399"/>
  <c r="EO391"/>
  <c r="EO368"/>
  <c r="FE372"/>
  <c r="FF372"/>
  <c r="EN384"/>
  <c r="EH384"/>
  <c r="FW402"/>
  <c r="ER405"/>
  <c r="EV405"/>
  <c r="FS405" s="1"/>
  <c r="FY405" s="1"/>
  <c r="FD405"/>
  <c r="FU405"/>
  <c r="FW405"/>
  <c r="FV405"/>
  <c r="ER398"/>
  <c r="FU398"/>
  <c r="FT398"/>
  <c r="EY398"/>
  <c r="FW398"/>
  <c r="FV398"/>
  <c r="FD398"/>
  <c r="FU389"/>
  <c r="EO407"/>
  <c r="EI407"/>
  <c r="FE407"/>
  <c r="FF407" s="1"/>
  <c r="ET378"/>
  <c r="AZ378"/>
  <c r="EU378"/>
  <c r="ES378"/>
  <c r="AR378"/>
  <c r="EI376"/>
  <c r="EP376"/>
  <c r="EJ393"/>
  <c r="FE393"/>
  <c r="FF393"/>
  <c r="EI393"/>
  <c r="EP393"/>
  <c r="EO393"/>
  <c r="EH406"/>
  <c r="EN406"/>
  <c r="EI390"/>
  <c r="EP390"/>
  <c r="AR366"/>
  <c r="AZ366"/>
  <c r="EU366" s="1"/>
  <c r="ES366"/>
  <c r="ET366"/>
  <c r="EO369"/>
  <c r="EP369"/>
  <c r="EI369"/>
  <c r="EJ369"/>
  <c r="FE369"/>
  <c r="FF369" s="1"/>
  <c r="FE381"/>
  <c r="FF381"/>
  <c r="EI381"/>
  <c r="EO381"/>
  <c r="AR384"/>
  <c r="AZ384"/>
  <c r="EU384"/>
  <c r="ES384"/>
  <c r="ET384"/>
  <c r="ET406"/>
  <c r="AR406"/>
  <c r="AZ406"/>
  <c r="EU406" s="1"/>
  <c r="ES406"/>
  <c r="EN374"/>
  <c r="EH374"/>
  <c r="EI385"/>
  <c r="EP385"/>
  <c r="EI375"/>
  <c r="FE375"/>
  <c r="FF375" s="1"/>
  <c r="EP375"/>
  <c r="EN363"/>
  <c r="EH363"/>
  <c r="FT395"/>
  <c r="FD395"/>
  <c r="FW395"/>
  <c r="EY395"/>
  <c r="FV395"/>
  <c r="ER395"/>
  <c r="FU395"/>
  <c r="EN370"/>
  <c r="EH370"/>
  <c r="EN388"/>
  <c r="EH388"/>
  <c r="EI394"/>
  <c r="EO394"/>
  <c r="FE394"/>
  <c r="FF394"/>
  <c r="EJ394"/>
  <c r="EP394"/>
  <c r="EJ377"/>
  <c r="FE377"/>
  <c r="FF377" s="1"/>
  <c r="EO372"/>
  <c r="FT241"/>
  <c r="FD241"/>
  <c r="FG241" s="1"/>
  <c r="EY241"/>
  <c r="FW241"/>
  <c r="FV241"/>
  <c r="FT211"/>
  <c r="ER211"/>
  <c r="EY211"/>
  <c r="FV211"/>
  <c r="FU211"/>
  <c r="FW306"/>
  <c r="FT306"/>
  <c r="FU306"/>
  <c r="ER306"/>
  <c r="EV306"/>
  <c r="EY306"/>
  <c r="FV306"/>
  <c r="ER237"/>
  <c r="FD237"/>
  <c r="FU237"/>
  <c r="FT237"/>
  <c r="FW237"/>
  <c r="EY237"/>
  <c r="FV237"/>
  <c r="FW354"/>
  <c r="FT354"/>
  <c r="FU354"/>
  <c r="EY354"/>
  <c r="FV354"/>
  <c r="FD354"/>
  <c r="ER354"/>
  <c r="FT301"/>
  <c r="ER301"/>
  <c r="EV301" s="1"/>
  <c r="FU301"/>
  <c r="EY301"/>
  <c r="FV301"/>
  <c r="FW301"/>
  <c r="FD301"/>
  <c r="ER263"/>
  <c r="FU263"/>
  <c r="FT263"/>
  <c r="EY263"/>
  <c r="FW263"/>
  <c r="FD263"/>
  <c r="FW358"/>
  <c r="FT358"/>
  <c r="FU358"/>
  <c r="ER358"/>
  <c r="FY358"/>
  <c r="EY358"/>
  <c r="FV358"/>
  <c r="FW334"/>
  <c r="FT334"/>
  <c r="EY334"/>
  <c r="FV334"/>
  <c r="FD334"/>
  <c r="EI341"/>
  <c r="EP341"/>
  <c r="AR335"/>
  <c r="AZ335"/>
  <c r="EU335" s="1"/>
  <c r="ES335"/>
  <c r="ET335"/>
  <c r="FT329"/>
  <c r="ER329"/>
  <c r="EV329" s="1"/>
  <c r="EY329"/>
  <c r="FV329"/>
  <c r="FW329"/>
  <c r="ET250"/>
  <c r="AR250"/>
  <c r="AZ250"/>
  <c r="EU250" s="1"/>
  <c r="ES250"/>
  <c r="ET238"/>
  <c r="AZ238"/>
  <c r="EU238" s="1"/>
  <c r="ES238"/>
  <c r="AR238"/>
  <c r="EY272"/>
  <c r="EN251"/>
  <c r="EH251"/>
  <c r="FT229"/>
  <c r="FD229"/>
  <c r="FU229"/>
  <c r="EY229"/>
  <c r="FW229"/>
  <c r="FV229"/>
  <c r="ER229"/>
  <c r="EV229" s="1"/>
  <c r="FS229" s="1"/>
  <c r="AR339"/>
  <c r="AZ339"/>
  <c r="EU339" s="1"/>
  <c r="ES339"/>
  <c r="ET339"/>
  <c r="AR327"/>
  <c r="AZ327"/>
  <c r="EU327" s="1"/>
  <c r="ES327"/>
  <c r="ET327"/>
  <c r="EN299"/>
  <c r="EH299"/>
  <c r="ET222"/>
  <c r="ES222"/>
  <c r="AZ222"/>
  <c r="EU222" s="1"/>
  <c r="AR222"/>
  <c r="EI360"/>
  <c r="EJ360"/>
  <c r="FE360"/>
  <c r="FF360"/>
  <c r="EO360"/>
  <c r="EP360"/>
  <c r="EI344"/>
  <c r="EO344"/>
  <c r="EJ344"/>
  <c r="FE344"/>
  <c r="FF344" s="1"/>
  <c r="EP344"/>
  <c r="EI328"/>
  <c r="EO328"/>
  <c r="EI313"/>
  <c r="EJ313"/>
  <c r="EO313"/>
  <c r="EN231"/>
  <c r="EH231"/>
  <c r="EI348"/>
  <c r="EO348"/>
  <c r="FW348" s="1"/>
  <c r="EP348"/>
  <c r="ER320"/>
  <c r="EV320" s="1"/>
  <c r="FD320"/>
  <c r="EN271"/>
  <c r="EH271"/>
  <c r="ET257"/>
  <c r="AR257"/>
  <c r="AZ257"/>
  <c r="EU257" s="1"/>
  <c r="EV257" s="1"/>
  <c r="ES257"/>
  <c r="AR295"/>
  <c r="AZ295"/>
  <c r="EU295" s="1"/>
  <c r="ES295"/>
  <c r="ET295"/>
  <c r="AR279"/>
  <c r="AZ279"/>
  <c r="EU279" s="1"/>
  <c r="ES279"/>
  <c r="ET279"/>
  <c r="FT264"/>
  <c r="FD264"/>
  <c r="FU264"/>
  <c r="ER264"/>
  <c r="EV264" s="1"/>
  <c r="EY264"/>
  <c r="FV264"/>
  <c r="FW264"/>
  <c r="EP290"/>
  <c r="EJ290"/>
  <c r="EI290"/>
  <c r="EO290"/>
  <c r="EO346"/>
  <c r="EP346"/>
  <c r="EI346"/>
  <c r="FE346"/>
  <c r="FF346" s="1"/>
  <c r="EJ346"/>
  <c r="EI232"/>
  <c r="EO232"/>
  <c r="FE232"/>
  <c r="FF232" s="1"/>
  <c r="EP232"/>
  <c r="FE330"/>
  <c r="FF330"/>
  <c r="EI330"/>
  <c r="EP330"/>
  <c r="EN359"/>
  <c r="EH359"/>
  <c r="EN347"/>
  <c r="EH347"/>
  <c r="EJ316"/>
  <c r="FE316"/>
  <c r="FF316" s="1"/>
  <c r="EP316"/>
  <c r="EI316"/>
  <c r="EO316"/>
  <c r="AR270"/>
  <c r="AZ270"/>
  <c r="EU270"/>
  <c r="ES270"/>
  <c r="ET270"/>
  <c r="EI356"/>
  <c r="EO356"/>
  <c r="EP356"/>
  <c r="EN212"/>
  <c r="EH212"/>
  <c r="FT357"/>
  <c r="ER357"/>
  <c r="EV357" s="1"/>
  <c r="FU357"/>
  <c r="EY357"/>
  <c r="FV357"/>
  <c r="FW357"/>
  <c r="FD357"/>
  <c r="AR258"/>
  <c r="AZ258"/>
  <c r="EU258" s="1"/>
  <c r="ES258"/>
  <c r="ET258"/>
  <c r="FW219"/>
  <c r="FT219"/>
  <c r="ER219"/>
  <c r="EY219"/>
  <c r="FV219"/>
  <c r="FU219"/>
  <c r="FD219"/>
  <c r="EP294"/>
  <c r="EJ294"/>
  <c r="EI294"/>
  <c r="EO294"/>
  <c r="EP293"/>
  <c r="EI293"/>
  <c r="EJ293"/>
  <c r="EO293"/>
  <c r="EN265"/>
  <c r="EH265"/>
  <c r="EN254"/>
  <c r="EH254"/>
  <c r="ER256"/>
  <c r="FS256"/>
  <c r="FY256" s="1"/>
  <c r="FD256"/>
  <c r="FU256"/>
  <c r="FT256"/>
  <c r="EY256"/>
  <c r="FV256"/>
  <c r="FW256"/>
  <c r="FV245"/>
  <c r="EH261"/>
  <c r="EN261"/>
  <c r="AR216"/>
  <c r="AZ216"/>
  <c r="EU216"/>
  <c r="ES216"/>
  <c r="ET216"/>
  <c r="EH315"/>
  <c r="EN315"/>
  <c r="AR220"/>
  <c r="AZ220"/>
  <c r="EU220" s="1"/>
  <c r="ES220"/>
  <c r="ET220"/>
  <c r="EV220" s="1"/>
  <c r="EN323"/>
  <c r="EH323"/>
  <c r="EN279"/>
  <c r="EH279"/>
  <c r="EN222"/>
  <c r="EH222"/>
  <c r="ET242"/>
  <c r="AR242"/>
  <c r="AZ242"/>
  <c r="EU242" s="1"/>
  <c r="ES242"/>
  <c r="ET234"/>
  <c r="AR234"/>
  <c r="AZ234"/>
  <c r="EU234"/>
  <c r="ES234"/>
  <c r="ER280"/>
  <c r="EV280" s="1"/>
  <c r="FU280"/>
  <c r="EY280"/>
  <c r="FV280"/>
  <c r="FT280"/>
  <c r="FW280"/>
  <c r="FD280"/>
  <c r="FV247"/>
  <c r="ER247"/>
  <c r="EV247" s="1"/>
  <c r="EI289"/>
  <c r="EP289"/>
  <c r="EP268"/>
  <c r="FE268"/>
  <c r="FF268"/>
  <c r="EI268"/>
  <c r="EO268"/>
  <c r="EJ268"/>
  <c r="EI309"/>
  <c r="EO309"/>
  <c r="FE309"/>
  <c r="FF309"/>
  <c r="EP309"/>
  <c r="ET311"/>
  <c r="ES311"/>
  <c r="AZ311"/>
  <c r="EU311"/>
  <c r="AR311"/>
  <c r="EN351"/>
  <c r="EH351"/>
  <c r="EN331"/>
  <c r="EH331"/>
  <c r="EN250"/>
  <c r="EH250"/>
  <c r="EN283"/>
  <c r="EH283"/>
  <c r="EN275"/>
  <c r="EH275"/>
  <c r="ET239"/>
  <c r="AR239"/>
  <c r="AZ239"/>
  <c r="EU239"/>
  <c r="ES239"/>
  <c r="ET235"/>
  <c r="AR235"/>
  <c r="AZ235"/>
  <c r="EU235"/>
  <c r="ES235"/>
  <c r="EH238"/>
  <c r="EN238"/>
  <c r="EN355"/>
  <c r="EH355"/>
  <c r="AR312"/>
  <c r="AZ312"/>
  <c r="EU312"/>
  <c r="EV312" s="1"/>
  <c r="ES312"/>
  <c r="ET312"/>
  <c r="EN327"/>
  <c r="EH327"/>
  <c r="EH269"/>
  <c r="EN269"/>
  <c r="EH228"/>
  <c r="EN228"/>
  <c r="EI282"/>
  <c r="EP282"/>
  <c r="EI305"/>
  <c r="EP305"/>
  <c r="AR296"/>
  <c r="AZ296"/>
  <c r="EU296"/>
  <c r="ES296"/>
  <c r="ET296"/>
  <c r="EI248"/>
  <c r="FE248"/>
  <c r="FF248"/>
  <c r="EI352"/>
  <c r="FE352"/>
  <c r="FF352"/>
  <c r="EO352"/>
  <c r="EI336"/>
  <c r="EJ336"/>
  <c r="FE336"/>
  <c r="FF336"/>
  <c r="EO336"/>
  <c r="EP336"/>
  <c r="ET265"/>
  <c r="AR265"/>
  <c r="AZ265"/>
  <c r="EU265"/>
  <c r="ES265"/>
  <c r="ET254"/>
  <c r="AR254"/>
  <c r="AZ254"/>
  <c r="EU254"/>
  <c r="ES254"/>
  <c r="EN246"/>
  <c r="EH246"/>
  <c r="EN216"/>
  <c r="EH216"/>
  <c r="AR208"/>
  <c r="AZ208"/>
  <c r="EU208"/>
  <c r="ES208"/>
  <c r="EV208" s="1"/>
  <c r="ET208"/>
  <c r="EI332"/>
  <c r="EO332"/>
  <c r="EJ332"/>
  <c r="FE332"/>
  <c r="FF332"/>
  <c r="EP332"/>
  <c r="AR303"/>
  <c r="AZ303"/>
  <c r="EU303"/>
  <c r="ES303"/>
  <c r="ET303"/>
  <c r="EN296"/>
  <c r="EH296"/>
  <c r="ET315"/>
  <c r="AZ315"/>
  <c r="EU315" s="1"/>
  <c r="ES315"/>
  <c r="AR315"/>
  <c r="EH319"/>
  <c r="EN319"/>
  <c r="EH257"/>
  <c r="EN257"/>
  <c r="EN220"/>
  <c r="EH220"/>
  <c r="EN295"/>
  <c r="EH295"/>
  <c r="ER213"/>
  <c r="EV213" s="1"/>
  <c r="FU213"/>
  <c r="EY213"/>
  <c r="FV213"/>
  <c r="FW213"/>
  <c r="FT213"/>
  <c r="FD213"/>
  <c r="EN242"/>
  <c r="EH242"/>
  <c r="ET230"/>
  <c r="AR230"/>
  <c r="AZ230"/>
  <c r="EU230"/>
  <c r="ES230"/>
  <c r="FU221"/>
  <c r="EY221"/>
  <c r="FT221"/>
  <c r="EY255"/>
  <c r="FV255"/>
  <c r="ER255"/>
  <c r="FU255"/>
  <c r="FW255"/>
  <c r="FT255"/>
  <c r="FD255"/>
  <c r="EY262"/>
  <c r="FV262"/>
  <c r="ER262"/>
  <c r="FW262"/>
  <c r="FU262"/>
  <c r="FT262"/>
  <c r="FD262"/>
  <c r="EJ278"/>
  <c r="EJ342"/>
  <c r="EO342"/>
  <c r="EJ281"/>
  <c r="EP302"/>
  <c r="EP241"/>
  <c r="FE207"/>
  <c r="FF207" s="1"/>
  <c r="EJ273"/>
  <c r="EO240"/>
  <c r="EO308"/>
  <c r="EO333"/>
  <c r="FE329"/>
  <c r="FF329"/>
  <c r="FE278"/>
  <c r="FF278" s="1"/>
  <c r="EO278"/>
  <c r="EJ237"/>
  <c r="EJ217"/>
  <c r="FE205"/>
  <c r="FF205" s="1"/>
  <c r="EO214"/>
  <c r="FE210"/>
  <c r="FF210" s="1"/>
  <c r="EJ361"/>
  <c r="EJ272"/>
  <c r="FE353"/>
  <c r="FF353" s="1"/>
  <c r="EP342"/>
  <c r="EO337"/>
  <c r="FE281"/>
  <c r="FF281" s="1"/>
  <c r="FE260"/>
  <c r="FF260"/>
  <c r="EP236"/>
  <c r="FE229"/>
  <c r="FF229" s="1"/>
  <c r="EP229"/>
  <c r="EJ362"/>
  <c r="EO362"/>
  <c r="EJ302"/>
  <c r="EJ241"/>
  <c r="EJ211"/>
  <c r="EJ207"/>
  <c r="EO207"/>
  <c r="EJ358"/>
  <c r="EP350"/>
  <c r="EO345"/>
  <c r="EJ334"/>
  <c r="EJ326"/>
  <c r="EO326"/>
  <c r="EO286"/>
  <c r="EJ223"/>
  <c r="FE273"/>
  <c r="FF273"/>
  <c r="EP240"/>
  <c r="EJ240"/>
  <c r="EJ263"/>
  <c r="EO225"/>
  <c r="EP308"/>
  <c r="EJ308"/>
  <c r="FE338"/>
  <c r="FF338"/>
  <c r="FE333"/>
  <c r="FF333" s="1"/>
  <c r="EJ325"/>
  <c r="FE301"/>
  <c r="FF301"/>
  <c r="AR243"/>
  <c r="AZ243"/>
  <c r="EU243"/>
  <c r="ES243"/>
  <c r="ET243"/>
  <c r="EI218"/>
  <c r="EP218"/>
  <c r="EJ218"/>
  <c r="EO218"/>
  <c r="EY284"/>
  <c r="FV284"/>
  <c r="FT284"/>
  <c r="FU284"/>
  <c r="ER284"/>
  <c r="EV284"/>
  <c r="FS284"/>
  <c r="FY284" s="1"/>
  <c r="FW284"/>
  <c r="AR331"/>
  <c r="AZ331"/>
  <c r="EU331"/>
  <c r="ES331"/>
  <c r="ET331"/>
  <c r="EN270"/>
  <c r="EH270"/>
  <c r="EI285"/>
  <c r="FE285"/>
  <c r="FF285" s="1"/>
  <c r="EP285"/>
  <c r="EO285"/>
  <c r="EJ285"/>
  <c r="ER259"/>
  <c r="FU259"/>
  <c r="FW259"/>
  <c r="FT259"/>
  <c r="EY259"/>
  <c r="FV259"/>
  <c r="FD259"/>
  <c r="ER321"/>
  <c r="FU321"/>
  <c r="FT321"/>
  <c r="EY321"/>
  <c r="FW321"/>
  <c r="FV321"/>
  <c r="AR212"/>
  <c r="AZ212"/>
  <c r="EU212" s="1"/>
  <c r="ES212"/>
  <c r="ET212"/>
  <c r="AR307"/>
  <c r="AZ307"/>
  <c r="EU307"/>
  <c r="ET307"/>
  <c r="ES307"/>
  <c r="ER274"/>
  <c r="EV274" s="1"/>
  <c r="FD274"/>
  <c r="FG274" s="1"/>
  <c r="FH274" s="1"/>
  <c r="EY274"/>
  <c r="EZ274" s="1"/>
  <c r="FW215"/>
  <c r="FT215"/>
  <c r="ER215"/>
  <c r="EY215"/>
  <c r="FV215"/>
  <c r="FU215"/>
  <c r="FD215"/>
  <c r="EP297"/>
  <c r="EI297"/>
  <c r="EJ297"/>
  <c r="EO297"/>
  <c r="ER297" s="1"/>
  <c r="EP277"/>
  <c r="EI277"/>
  <c r="EJ277"/>
  <c r="FE277"/>
  <c r="FF277" s="1"/>
  <c r="EO277"/>
  <c r="EI314"/>
  <c r="EP314"/>
  <c r="EO314"/>
  <c r="EJ314"/>
  <c r="ES224"/>
  <c r="AR224"/>
  <c r="ET224"/>
  <c r="AZ224"/>
  <c r="EU224"/>
  <c r="EN303"/>
  <c r="EH303"/>
  <c r="ET319"/>
  <c r="AZ319"/>
  <c r="EU319"/>
  <c r="ES319"/>
  <c r="AR319"/>
  <c r="EH226"/>
  <c r="EN226"/>
  <c r="EY325"/>
  <c r="FV325"/>
  <c r="FT318"/>
  <c r="FD318"/>
  <c r="FU318"/>
  <c r="ER318"/>
  <c r="EV318"/>
  <c r="FS318" s="1"/>
  <c r="FY318" s="1"/>
  <c r="FV318"/>
  <c r="EY318"/>
  <c r="EZ318" s="1"/>
  <c r="FW318"/>
  <c r="ET287"/>
  <c r="AZ287"/>
  <c r="EU287"/>
  <c r="ES287"/>
  <c r="AR287"/>
  <c r="EJ227"/>
  <c r="FE227"/>
  <c r="FF227" s="1"/>
  <c r="EP227"/>
  <c r="EI227"/>
  <c r="EO227"/>
  <c r="AR228"/>
  <c r="ET228"/>
  <c r="AZ228"/>
  <c r="EU228"/>
  <c r="ES228"/>
  <c r="EN311"/>
  <c r="EH311"/>
  <c r="EN300"/>
  <c r="EH300"/>
  <c r="EN291"/>
  <c r="EH291"/>
  <c r="AR283"/>
  <c r="AZ283"/>
  <c r="EU283" s="1"/>
  <c r="ES283"/>
  <c r="ET283"/>
  <c r="FT210"/>
  <c r="ER210"/>
  <c r="FS210"/>
  <c r="FY210"/>
  <c r="FU210"/>
  <c r="FW210"/>
  <c r="EY210"/>
  <c r="FV210"/>
  <c r="FD210"/>
  <c r="EI324"/>
  <c r="EO324"/>
  <c r="FW324" s="1"/>
  <c r="FT353"/>
  <c r="ER353"/>
  <c r="FU353"/>
  <c r="EY353"/>
  <c r="FV353"/>
  <c r="FW353"/>
  <c r="FD260"/>
  <c r="FU260"/>
  <c r="FW260"/>
  <c r="EN304"/>
  <c r="EH304"/>
  <c r="AR299"/>
  <c r="AZ299"/>
  <c r="EU299"/>
  <c r="EV299" s="1"/>
  <c r="ES299"/>
  <c r="ET299"/>
  <c r="AR288"/>
  <c r="AZ288"/>
  <c r="EU288" s="1"/>
  <c r="EV288" s="1"/>
  <c r="ES288"/>
  <c r="ET288"/>
  <c r="ER317"/>
  <c r="EV317" s="1"/>
  <c r="FU317"/>
  <c r="FV317"/>
  <c r="EY317"/>
  <c r="EZ317" s="1"/>
  <c r="ET246"/>
  <c r="AR246"/>
  <c r="AZ246"/>
  <c r="EU246" s="1"/>
  <c r="ES246"/>
  <c r="EH253"/>
  <c r="EN253"/>
  <c r="FT223"/>
  <c r="ER223"/>
  <c r="EV223"/>
  <c r="FS223" s="1"/>
  <c r="EY223"/>
  <c r="EZ223" s="1"/>
  <c r="FV223"/>
  <c r="FU223"/>
  <c r="FD223"/>
  <c r="FG223" s="1"/>
  <c r="FH223" s="1"/>
  <c r="FW223"/>
  <c r="EN276"/>
  <c r="EH276"/>
  <c r="ET249"/>
  <c r="AZ249"/>
  <c r="EU249" s="1"/>
  <c r="ES249"/>
  <c r="AR249"/>
  <c r="AR343"/>
  <c r="AZ343"/>
  <c r="EU343"/>
  <c r="ES343"/>
  <c r="ET343"/>
  <c r="EN243"/>
  <c r="EH243"/>
  <c r="EJ322"/>
  <c r="EI322"/>
  <c r="FE322"/>
  <c r="FF322"/>
  <c r="EI252"/>
  <c r="EP252"/>
  <c r="FE252"/>
  <c r="FF252"/>
  <c r="EJ252"/>
  <c r="EO252"/>
  <c r="EI206"/>
  <c r="EP206"/>
  <c r="AR359"/>
  <c r="AZ359"/>
  <c r="EU359" s="1"/>
  <c r="ES359"/>
  <c r="ET359"/>
  <c r="AR351"/>
  <c r="AZ351"/>
  <c r="EU351"/>
  <c r="ES351"/>
  <c r="ET351"/>
  <c r="EN335"/>
  <c r="EH335"/>
  <c r="AR347"/>
  <c r="AZ347"/>
  <c r="EU347" s="1"/>
  <c r="ES347"/>
  <c r="ET347"/>
  <c r="AR291"/>
  <c r="AZ291"/>
  <c r="EU291"/>
  <c r="ES291"/>
  <c r="ET291"/>
  <c r="AR275"/>
  <c r="AZ275"/>
  <c r="EU275"/>
  <c r="ES275"/>
  <c r="ET275"/>
  <c r="FV266"/>
  <c r="EN239"/>
  <c r="EH239"/>
  <c r="EN235"/>
  <c r="EH235"/>
  <c r="EI340"/>
  <c r="EO340"/>
  <c r="EP340"/>
  <c r="EN292"/>
  <c r="EH292"/>
  <c r="AR355"/>
  <c r="AZ355"/>
  <c r="EU355"/>
  <c r="ES355"/>
  <c r="ET355"/>
  <c r="EN339"/>
  <c r="EH339"/>
  <c r="EN312"/>
  <c r="EH312"/>
  <c r="EN307"/>
  <c r="EH307"/>
  <c r="ET269"/>
  <c r="AR269"/>
  <c r="AZ269"/>
  <c r="EU269"/>
  <c r="ES269"/>
  <c r="EN258"/>
  <c r="EH258"/>
  <c r="EP298"/>
  <c r="EJ298"/>
  <c r="EI298"/>
  <c r="EO298"/>
  <c r="EI209"/>
  <c r="EP209"/>
  <c r="EO209"/>
  <c r="EP310"/>
  <c r="EI310"/>
  <c r="FE310"/>
  <c r="FF310" s="1"/>
  <c r="EO310"/>
  <c r="EJ310"/>
  <c r="EI267"/>
  <c r="EJ267"/>
  <c r="EO267"/>
  <c r="FE267"/>
  <c r="FF267"/>
  <c r="EP267"/>
  <c r="EP233"/>
  <c r="EJ233"/>
  <c r="EO233"/>
  <c r="EI233"/>
  <c r="FE233"/>
  <c r="FF233"/>
  <c r="ET261"/>
  <c r="AZ261"/>
  <c r="EU261"/>
  <c r="ES261"/>
  <c r="AR261"/>
  <c r="ET253"/>
  <c r="AR253"/>
  <c r="AZ253"/>
  <c r="EU253"/>
  <c r="ES253"/>
  <c r="EH224"/>
  <c r="EN224"/>
  <c r="EN208"/>
  <c r="EH208"/>
  <c r="EH249"/>
  <c r="EN249"/>
  <c r="ET226"/>
  <c r="AZ226"/>
  <c r="EU226"/>
  <c r="ES226"/>
  <c r="AR226"/>
  <c r="AR323"/>
  <c r="AZ323"/>
  <c r="EU323"/>
  <c r="ES323"/>
  <c r="ET323"/>
  <c r="EN288"/>
  <c r="EH288"/>
  <c r="EN343"/>
  <c r="EH343"/>
  <c r="ER349"/>
  <c r="FU349"/>
  <c r="EY349"/>
  <c r="FD349"/>
  <c r="EH287"/>
  <c r="EN287"/>
  <c r="EN230"/>
  <c r="EH230"/>
  <c r="EH234"/>
  <c r="EN234"/>
  <c r="EO205"/>
  <c r="EO302"/>
  <c r="FE241"/>
  <c r="FF241" s="1"/>
  <c r="EO338"/>
  <c r="EP237"/>
  <c r="FS237" s="1"/>
  <c r="FY237" s="1"/>
  <c r="EO217"/>
  <c r="EJ205"/>
  <c r="EJ214"/>
  <c r="FE361"/>
  <c r="FF361"/>
  <c r="EP272"/>
  <c r="EO350"/>
  <c r="EP338"/>
  <c r="FS338" s="1"/>
  <c r="FY338" s="1"/>
  <c r="FE214"/>
  <c r="FF214" s="1"/>
  <c r="EO361"/>
  <c r="EO281"/>
  <c r="EO236"/>
  <c r="FE211"/>
  <c r="FF211"/>
  <c r="EO273"/>
  <c r="EJ333"/>
  <c r="ER198"/>
  <c r="FU198"/>
  <c r="FT198"/>
  <c r="FW198"/>
  <c r="EY198"/>
  <c r="FV198"/>
  <c r="FD198"/>
  <c r="ET204"/>
  <c r="AR204"/>
  <c r="AZ204"/>
  <c r="EU204"/>
  <c r="ES204"/>
  <c r="ET199"/>
  <c r="AR199"/>
  <c r="AZ199"/>
  <c r="EU199"/>
  <c r="ES199"/>
  <c r="EI201"/>
  <c r="FE201"/>
  <c r="FF201"/>
  <c r="AR203"/>
  <c r="AZ203"/>
  <c r="EU203"/>
  <c r="ES203"/>
  <c r="ET203"/>
  <c r="EN200"/>
  <c r="EH200"/>
  <c r="FE202"/>
  <c r="FF202" s="1"/>
  <c r="EO202"/>
  <c r="EP202"/>
  <c r="EH203"/>
  <c r="EN203"/>
  <c r="ET200"/>
  <c r="AR200"/>
  <c r="AZ200"/>
  <c r="EU200" s="1"/>
  <c r="ES200"/>
  <c r="EH204"/>
  <c r="EN204"/>
  <c r="EH199"/>
  <c r="EN199"/>
  <c r="ER195"/>
  <c r="FD195"/>
  <c r="FU195"/>
  <c r="EY195"/>
  <c r="FT195"/>
  <c r="FW195"/>
  <c r="FV195"/>
  <c r="ET196"/>
  <c r="AR196"/>
  <c r="AZ196"/>
  <c r="EU196" s="1"/>
  <c r="ES196"/>
  <c r="ET193"/>
  <c r="AR193"/>
  <c r="AZ193"/>
  <c r="EU193"/>
  <c r="ES193"/>
  <c r="FV191"/>
  <c r="EH196"/>
  <c r="EN196"/>
  <c r="EO194"/>
  <c r="EI194"/>
  <c r="FE194"/>
  <c r="FF194"/>
  <c r="ET192"/>
  <c r="AR192"/>
  <c r="AZ192"/>
  <c r="EU192"/>
  <c r="ES192"/>
  <c r="FE195"/>
  <c r="FF195"/>
  <c r="EP195"/>
  <c r="EH192"/>
  <c r="EN192"/>
  <c r="ET197"/>
  <c r="AR197"/>
  <c r="AZ197"/>
  <c r="EU197" s="1"/>
  <c r="ES197"/>
  <c r="EH193"/>
  <c r="EN193"/>
  <c r="EH197"/>
  <c r="EN197"/>
  <c r="ER168"/>
  <c r="EV168"/>
  <c r="FU168"/>
  <c r="FT168"/>
  <c r="FW168"/>
  <c r="EY168"/>
  <c r="FV168"/>
  <c r="FD168"/>
  <c r="FT70"/>
  <c r="ER70"/>
  <c r="EV70" s="1"/>
  <c r="FS70" s="1"/>
  <c r="FY70"/>
  <c r="FU70"/>
  <c r="FW70"/>
  <c r="EY70"/>
  <c r="FV70"/>
  <c r="FD70"/>
  <c r="FT96"/>
  <c r="ER96"/>
  <c r="EV96"/>
  <c r="FD96"/>
  <c r="FU96"/>
  <c r="FW96"/>
  <c r="EY96"/>
  <c r="FV96"/>
  <c r="ER188"/>
  <c r="EV188"/>
  <c r="FV188"/>
  <c r="FD188"/>
  <c r="FW71"/>
  <c r="FT71"/>
  <c r="ER71"/>
  <c r="EV71" s="1"/>
  <c r="ER153"/>
  <c r="EY153"/>
  <c r="FT153"/>
  <c r="FD153"/>
  <c r="FW153"/>
  <c r="FV153"/>
  <c r="FU153"/>
  <c r="FT100"/>
  <c r="ER100"/>
  <c r="EV100" s="1"/>
  <c r="FU100"/>
  <c r="FW100"/>
  <c r="FT169"/>
  <c r="FW169"/>
  <c r="EY169"/>
  <c r="FV169"/>
  <c r="ER169"/>
  <c r="EV169" s="1"/>
  <c r="FU169"/>
  <c r="FT79"/>
  <c r="FD79"/>
  <c r="FU79"/>
  <c r="EY79"/>
  <c r="FW79"/>
  <c r="FV79"/>
  <c r="ER79"/>
  <c r="ER156"/>
  <c r="EV156"/>
  <c r="FS156" s="1"/>
  <c r="FY156" s="1"/>
  <c r="FU156"/>
  <c r="FW156"/>
  <c r="FT156"/>
  <c r="EY156"/>
  <c r="FV156"/>
  <c r="FD156"/>
  <c r="ER172"/>
  <c r="EV172"/>
  <c r="FU172"/>
  <c r="FT172"/>
  <c r="FV172"/>
  <c r="FW111"/>
  <c r="FT111"/>
  <c r="ER111"/>
  <c r="EV111" s="1"/>
  <c r="FS111" s="1"/>
  <c r="FY111" s="1"/>
  <c r="EY111"/>
  <c r="FV111"/>
  <c r="FU111"/>
  <c r="ER63"/>
  <c r="EV63" s="1"/>
  <c r="EY63"/>
  <c r="EJ159"/>
  <c r="FE159"/>
  <c r="FF159"/>
  <c r="EI159"/>
  <c r="EP159"/>
  <c r="EO159"/>
  <c r="EP66"/>
  <c r="EI66"/>
  <c r="EJ66"/>
  <c r="FE66"/>
  <c r="FF66"/>
  <c r="EO66"/>
  <c r="EI185"/>
  <c r="EO185"/>
  <c r="EN186"/>
  <c r="EH186"/>
  <c r="EY137"/>
  <c r="FV137"/>
  <c r="FD137"/>
  <c r="FT137"/>
  <c r="FW137"/>
  <c r="ER137"/>
  <c r="EV137"/>
  <c r="FS137"/>
  <c r="FY137" s="1"/>
  <c r="FU137"/>
  <c r="EN90"/>
  <c r="EH90"/>
  <c r="ET105"/>
  <c r="AZ105"/>
  <c r="EU105"/>
  <c r="ES105"/>
  <c r="AR105"/>
  <c r="ER87"/>
  <c r="FU87"/>
  <c r="EY87"/>
  <c r="FV87"/>
  <c r="FT87"/>
  <c r="FW87"/>
  <c r="FD87"/>
  <c r="EN132"/>
  <c r="EH132"/>
  <c r="EI184"/>
  <c r="EJ184"/>
  <c r="EO184"/>
  <c r="EJ119"/>
  <c r="EI119"/>
  <c r="EP119"/>
  <c r="EI50"/>
  <c r="EP50"/>
  <c r="EJ125"/>
  <c r="FE125"/>
  <c r="FF125" s="1"/>
  <c r="EI125"/>
  <c r="EP125"/>
  <c r="EO125"/>
  <c r="AR116"/>
  <c r="AZ116"/>
  <c r="EU116"/>
  <c r="ES116"/>
  <c r="ET116"/>
  <c r="EI95"/>
  <c r="FE95"/>
  <c r="FF95"/>
  <c r="EP95"/>
  <c r="EO95"/>
  <c r="ET136"/>
  <c r="AR136"/>
  <c r="ES136"/>
  <c r="AZ136"/>
  <c r="EU136"/>
  <c r="EN68"/>
  <c r="EH68"/>
  <c r="EN52"/>
  <c r="EH52"/>
  <c r="AR94"/>
  <c r="AZ94"/>
  <c r="EU94" s="1"/>
  <c r="ES94"/>
  <c r="ET94"/>
  <c r="AR57"/>
  <c r="AZ57"/>
  <c r="EU57"/>
  <c r="EV57" s="1"/>
  <c r="FS57" s="1"/>
  <c r="ES57"/>
  <c r="ET57"/>
  <c r="ET166"/>
  <c r="AR166"/>
  <c r="AZ166"/>
  <c r="EU166"/>
  <c r="ES166"/>
  <c r="ET128"/>
  <c r="AZ128"/>
  <c r="EU128"/>
  <c r="ES128"/>
  <c r="AR128"/>
  <c r="EN91"/>
  <c r="EH91"/>
  <c r="ET97"/>
  <c r="AR97"/>
  <c r="AZ97"/>
  <c r="EU97"/>
  <c r="ES97"/>
  <c r="ET89"/>
  <c r="EV89" s="1"/>
  <c r="AZ89"/>
  <c r="EU89"/>
  <c r="ES89"/>
  <c r="AR89"/>
  <c r="ET154"/>
  <c r="AR154"/>
  <c r="AZ154"/>
  <c r="EU154"/>
  <c r="ES154"/>
  <c r="AR112"/>
  <c r="AZ112"/>
  <c r="EU112"/>
  <c r="ES112"/>
  <c r="ET112"/>
  <c r="EI167"/>
  <c r="FE167"/>
  <c r="FF167" s="1"/>
  <c r="EI77"/>
  <c r="EP77"/>
  <c r="EJ77"/>
  <c r="FE77"/>
  <c r="FF77"/>
  <c r="EO77"/>
  <c r="AR106"/>
  <c r="AZ106"/>
  <c r="EU106"/>
  <c r="ES106"/>
  <c r="ET106"/>
  <c r="EN133"/>
  <c r="EH133"/>
  <c r="EI78"/>
  <c r="EJ78"/>
  <c r="EO78"/>
  <c r="EP78"/>
  <c r="FE78"/>
  <c r="FF78" s="1"/>
  <c r="AR98"/>
  <c r="AZ98"/>
  <c r="EU98"/>
  <c r="ES98"/>
  <c r="ET98"/>
  <c r="EN136"/>
  <c r="EH136"/>
  <c r="ES68"/>
  <c r="AZ68"/>
  <c r="EU68"/>
  <c r="ET68"/>
  <c r="AR68"/>
  <c r="FW59"/>
  <c r="FT59"/>
  <c r="ER59"/>
  <c r="EV59" s="1"/>
  <c r="FS59" s="1"/>
  <c r="FY59" s="1"/>
  <c r="EY59"/>
  <c r="FV59"/>
  <c r="FU59"/>
  <c r="EY187"/>
  <c r="FV187"/>
  <c r="ER187"/>
  <c r="FU187"/>
  <c r="FT187"/>
  <c r="FW187"/>
  <c r="FD187"/>
  <c r="EN120"/>
  <c r="EH120"/>
  <c r="ER65"/>
  <c r="FS65"/>
  <c r="FY65" s="1"/>
  <c r="FU65"/>
  <c r="EY65"/>
  <c r="FV65"/>
  <c r="FT65"/>
  <c r="FW65"/>
  <c r="FD65"/>
  <c r="EI109"/>
  <c r="FE109"/>
  <c r="FF109" s="1"/>
  <c r="EO109"/>
  <c r="EP109"/>
  <c r="EJ83"/>
  <c r="EO83"/>
  <c r="FE83"/>
  <c r="FF83"/>
  <c r="EI83"/>
  <c r="EP83"/>
  <c r="EI108"/>
  <c r="EP108"/>
  <c r="EY175"/>
  <c r="FU175"/>
  <c r="FW175"/>
  <c r="FT175"/>
  <c r="EN158"/>
  <c r="EH158"/>
  <c r="ET186"/>
  <c r="AR186"/>
  <c r="AZ186"/>
  <c r="EU186"/>
  <c r="ES186"/>
  <c r="EV186" s="1"/>
  <c r="FS186" s="1"/>
  <c r="FY186" s="1"/>
  <c r="ET170"/>
  <c r="AR170"/>
  <c r="AZ170"/>
  <c r="EU170"/>
  <c r="ES170"/>
  <c r="EN166"/>
  <c r="EH166"/>
  <c r="ET146"/>
  <c r="AZ146"/>
  <c r="EU146"/>
  <c r="ES146"/>
  <c r="AR146"/>
  <c r="EI107"/>
  <c r="EO107"/>
  <c r="EJ107"/>
  <c r="EP107"/>
  <c r="FE107"/>
  <c r="FF107"/>
  <c r="EN72"/>
  <c r="EH72"/>
  <c r="EH80"/>
  <c r="EN80"/>
  <c r="EH97"/>
  <c r="EN97"/>
  <c r="AR56"/>
  <c r="AZ56"/>
  <c r="EU56"/>
  <c r="ES56"/>
  <c r="EV56" s="1"/>
  <c r="FS56" s="1"/>
  <c r="FY56" s="1"/>
  <c r="GA56" s="1"/>
  <c r="ET56"/>
  <c r="EN76"/>
  <c r="EH76"/>
  <c r="EH89"/>
  <c r="EN89"/>
  <c r="EN154"/>
  <c r="EH154"/>
  <c r="ET178"/>
  <c r="AR178"/>
  <c r="AZ178"/>
  <c r="EU178"/>
  <c r="ES178"/>
  <c r="ET143"/>
  <c r="AR143"/>
  <c r="AZ143"/>
  <c r="EU143"/>
  <c r="ES143"/>
  <c r="ET132"/>
  <c r="AR132"/>
  <c r="AZ132"/>
  <c r="EU132" s="1"/>
  <c r="EV132" s="1"/>
  <c r="ES132"/>
  <c r="ET142"/>
  <c r="AZ142"/>
  <c r="EU142" s="1"/>
  <c r="ES142"/>
  <c r="AR142"/>
  <c r="EN57"/>
  <c r="EH57"/>
  <c r="EY183"/>
  <c r="FV183"/>
  <c r="ER183"/>
  <c r="FU183"/>
  <c r="FT183"/>
  <c r="FW183"/>
  <c r="FD183"/>
  <c r="FG183" s="1"/>
  <c r="FE171"/>
  <c r="FF171" s="1"/>
  <c r="EI171"/>
  <c r="EJ171"/>
  <c r="EI122"/>
  <c r="EO122"/>
  <c r="EP104"/>
  <c r="EI104"/>
  <c r="FE104"/>
  <c r="FF104" s="1"/>
  <c r="EJ104"/>
  <c r="EO104"/>
  <c r="EI51"/>
  <c r="EP51"/>
  <c r="EJ163"/>
  <c r="FE163"/>
  <c r="FF163" s="1"/>
  <c r="EP163"/>
  <c r="EI163"/>
  <c r="EO163"/>
  <c r="EN126"/>
  <c r="EH126"/>
  <c r="EN106"/>
  <c r="EH106"/>
  <c r="EN116"/>
  <c r="EH116"/>
  <c r="EH138"/>
  <c r="EN138"/>
  <c r="ET101"/>
  <c r="AZ101"/>
  <c r="EU101"/>
  <c r="ES101"/>
  <c r="AR101"/>
  <c r="ER148"/>
  <c r="FU148"/>
  <c r="EY148"/>
  <c r="FV148"/>
  <c r="FW148"/>
  <c r="FT148"/>
  <c r="FD148"/>
  <c r="AR52"/>
  <c r="AZ52"/>
  <c r="EU52" s="1"/>
  <c r="ES52"/>
  <c r="ET52"/>
  <c r="ET190"/>
  <c r="AR190"/>
  <c r="AZ190"/>
  <c r="EU190"/>
  <c r="ES190"/>
  <c r="ET93"/>
  <c r="AR93"/>
  <c r="AZ93"/>
  <c r="EU93"/>
  <c r="ES93"/>
  <c r="FU140"/>
  <c r="ER53"/>
  <c r="EV53"/>
  <c r="FU53"/>
  <c r="EY53"/>
  <c r="FV53"/>
  <c r="FT53"/>
  <c r="FW53"/>
  <c r="FD53"/>
  <c r="FG121"/>
  <c r="FH121" s="1"/>
  <c r="EZ121"/>
  <c r="EP188"/>
  <c r="FE84"/>
  <c r="FF84" s="1"/>
  <c r="EJ49"/>
  <c r="EP180"/>
  <c r="EP168"/>
  <c r="EP156"/>
  <c r="EJ113"/>
  <c r="FE71"/>
  <c r="FF71" s="1"/>
  <c r="EP169"/>
  <c r="EJ127"/>
  <c r="FE188"/>
  <c r="FF188" s="1"/>
  <c r="EP99"/>
  <c r="EO84"/>
  <c r="EP84"/>
  <c r="EO49"/>
  <c r="EO180"/>
  <c r="EP153"/>
  <c r="EJ168"/>
  <c r="FE156"/>
  <c r="FF156" s="1"/>
  <c r="FE87"/>
  <c r="FF87"/>
  <c r="EO141"/>
  <c r="EO113"/>
  <c r="EO189"/>
  <c r="FE161"/>
  <c r="FF161" s="1"/>
  <c r="EO144"/>
  <c r="EJ144"/>
  <c r="FE100"/>
  <c r="FF100" s="1"/>
  <c r="EP100"/>
  <c r="EJ70"/>
  <c r="EO67"/>
  <c r="EP67"/>
  <c r="FE179"/>
  <c r="FF179"/>
  <c r="FE135"/>
  <c r="FF135" s="1"/>
  <c r="EP111"/>
  <c r="EJ75"/>
  <c r="EO75"/>
  <c r="EP71"/>
  <c r="EJ169"/>
  <c r="EO127"/>
  <c r="EP127"/>
  <c r="FE79"/>
  <c r="FF79" s="1"/>
  <c r="EP79"/>
  <c r="EP63"/>
  <c r="EP73"/>
  <c r="EI145"/>
  <c r="EJ145"/>
  <c r="EO145"/>
  <c r="ET174"/>
  <c r="AR174"/>
  <c r="AZ174"/>
  <c r="EU174" s="1"/>
  <c r="ES174"/>
  <c r="EN139"/>
  <c r="EH139"/>
  <c r="FV99"/>
  <c r="FT99"/>
  <c r="EN124"/>
  <c r="EH124"/>
  <c r="EN143"/>
  <c r="EH143"/>
  <c r="ET182"/>
  <c r="AR182"/>
  <c r="AZ182"/>
  <c r="EU182"/>
  <c r="ES182"/>
  <c r="EN61"/>
  <c r="EH61"/>
  <c r="EN117"/>
  <c r="EH117"/>
  <c r="AR86"/>
  <c r="AZ86"/>
  <c r="EU86"/>
  <c r="ES86"/>
  <c r="ET86"/>
  <c r="AR147"/>
  <c r="AZ147"/>
  <c r="EU147"/>
  <c r="ES147"/>
  <c r="ET147"/>
  <c r="EY155"/>
  <c r="FV155"/>
  <c r="ER155"/>
  <c r="EV155" s="1"/>
  <c r="FU155"/>
  <c r="FT155"/>
  <c r="FW155"/>
  <c r="FD155"/>
  <c r="FG155" s="1"/>
  <c r="FH155" s="1"/>
  <c r="EN190"/>
  <c r="EH190"/>
  <c r="EI176"/>
  <c r="EJ176"/>
  <c r="EO176"/>
  <c r="EJ115"/>
  <c r="EI115"/>
  <c r="EP115"/>
  <c r="EI74"/>
  <c r="EP74"/>
  <c r="ET158"/>
  <c r="AR158"/>
  <c r="AZ158"/>
  <c r="EU158" s="1"/>
  <c r="ES158"/>
  <c r="EN170"/>
  <c r="EH170"/>
  <c r="ET139"/>
  <c r="AR139"/>
  <c r="AZ139"/>
  <c r="EU139"/>
  <c r="EV139" s="1"/>
  <c r="ES139"/>
  <c r="EH130"/>
  <c r="EN130"/>
  <c r="AR72"/>
  <c r="AZ72"/>
  <c r="EU72"/>
  <c r="ES72"/>
  <c r="ET72"/>
  <c r="EV72" s="1"/>
  <c r="AR64"/>
  <c r="AZ64"/>
  <c r="EU64"/>
  <c r="ES64"/>
  <c r="ET64"/>
  <c r="AR76"/>
  <c r="AZ76"/>
  <c r="EU76"/>
  <c r="ES76"/>
  <c r="ET76"/>
  <c r="EN60"/>
  <c r="EH60"/>
  <c r="ET150"/>
  <c r="AR150"/>
  <c r="AZ150"/>
  <c r="EU150"/>
  <c r="ES150"/>
  <c r="FT149"/>
  <c r="FU149"/>
  <c r="FW149"/>
  <c r="FV149"/>
  <c r="ER149"/>
  <c r="EV149"/>
  <c r="EY149"/>
  <c r="EH142"/>
  <c r="EN142"/>
  <c r="EY151"/>
  <c r="FV151"/>
  <c r="FU151"/>
  <c r="ER151"/>
  <c r="EV151" s="1"/>
  <c r="FW151"/>
  <c r="FD151"/>
  <c r="FT151"/>
  <c r="EI164"/>
  <c r="FE164"/>
  <c r="FF164"/>
  <c r="EJ164"/>
  <c r="EI69"/>
  <c r="FE69"/>
  <c r="FF69"/>
  <c r="EP69"/>
  <c r="EN182"/>
  <c r="EH182"/>
  <c r="ET138"/>
  <c r="AR138"/>
  <c r="AZ138"/>
  <c r="EU138" s="1"/>
  <c r="ES138"/>
  <c r="EN102"/>
  <c r="EH102"/>
  <c r="EH101"/>
  <c r="EN101"/>
  <c r="FT135"/>
  <c r="ER135"/>
  <c r="EV135" s="1"/>
  <c r="FS135" s="1"/>
  <c r="EY135"/>
  <c r="FV135"/>
  <c r="FD135"/>
  <c r="FG135" s="1"/>
  <c r="FH135" s="1"/>
  <c r="FU135"/>
  <c r="FW135"/>
  <c r="FY135"/>
  <c r="FE81"/>
  <c r="FF81"/>
  <c r="EP81"/>
  <c r="EO81"/>
  <c r="EI81"/>
  <c r="EJ81"/>
  <c r="ER134"/>
  <c r="EV134"/>
  <c r="FS134"/>
  <c r="FY134" s="1"/>
  <c r="FV134"/>
  <c r="FD134"/>
  <c r="EN86"/>
  <c r="EH86"/>
  <c r="ET162"/>
  <c r="AR162"/>
  <c r="AZ162"/>
  <c r="EU162"/>
  <c r="ES162"/>
  <c r="EN94"/>
  <c r="EH94"/>
  <c r="EH93"/>
  <c r="EN93"/>
  <c r="ER82"/>
  <c r="FU82"/>
  <c r="FT82"/>
  <c r="FW82"/>
  <c r="FV82"/>
  <c r="EY82"/>
  <c r="FD82"/>
  <c r="FT157"/>
  <c r="EY157"/>
  <c r="FV157"/>
  <c r="FW157"/>
  <c r="FD157"/>
  <c r="ER157"/>
  <c r="EV157" s="1"/>
  <c r="FS157" s="1"/>
  <c r="FY157" s="1"/>
  <c r="FU157"/>
  <c r="ER152"/>
  <c r="EV152" s="1"/>
  <c r="FU152"/>
  <c r="FT152"/>
  <c r="FW152"/>
  <c r="EY152"/>
  <c r="FV152"/>
  <c r="FD152"/>
  <c r="EP118"/>
  <c r="EI118"/>
  <c r="FE118"/>
  <c r="FF118" s="1"/>
  <c r="EJ118"/>
  <c r="EO118"/>
  <c r="EI55"/>
  <c r="EP55"/>
  <c r="EI62"/>
  <c r="EP62"/>
  <c r="EN174"/>
  <c r="EH174"/>
  <c r="EY165"/>
  <c r="FW165"/>
  <c r="ER165"/>
  <c r="EV165" s="1"/>
  <c r="FT92"/>
  <c r="ER92"/>
  <c r="FY92"/>
  <c r="FD92"/>
  <c r="FU92"/>
  <c r="EY92"/>
  <c r="FV92"/>
  <c r="FW92"/>
  <c r="EH146"/>
  <c r="EN146"/>
  <c r="EH128"/>
  <c r="EN128"/>
  <c r="AR90"/>
  <c r="AZ90"/>
  <c r="EU90"/>
  <c r="ES90"/>
  <c r="ET90"/>
  <c r="ET80"/>
  <c r="AZ80"/>
  <c r="EU80" s="1"/>
  <c r="ES80"/>
  <c r="AR80"/>
  <c r="EN64"/>
  <c r="EH64"/>
  <c r="EN56"/>
  <c r="EH56"/>
  <c r="ET124"/>
  <c r="AR124"/>
  <c r="ES124"/>
  <c r="AZ124"/>
  <c r="EU124" s="1"/>
  <c r="EH105"/>
  <c r="EN105"/>
  <c r="AR60"/>
  <c r="AZ60"/>
  <c r="EU60" s="1"/>
  <c r="ES60"/>
  <c r="ET60"/>
  <c r="EV60" s="1"/>
  <c r="FS60" s="1"/>
  <c r="FY60" s="1"/>
  <c r="EN178"/>
  <c r="EH178"/>
  <c r="EN150"/>
  <c r="EH150"/>
  <c r="EN112"/>
  <c r="EH112"/>
  <c r="FT54"/>
  <c r="ER54"/>
  <c r="EV54" s="1"/>
  <c r="FS54" s="1"/>
  <c r="FY54" s="1"/>
  <c r="FU54"/>
  <c r="EY54"/>
  <c r="EZ54" s="1"/>
  <c r="FV54"/>
  <c r="FW54"/>
  <c r="EP110"/>
  <c r="EI110"/>
  <c r="EJ110"/>
  <c r="EO110"/>
  <c r="EI123"/>
  <c r="EJ123"/>
  <c r="EI58"/>
  <c r="EP58"/>
  <c r="EJ58"/>
  <c r="FE58"/>
  <c r="FF58"/>
  <c r="EI160"/>
  <c r="FE160"/>
  <c r="FF160" s="1"/>
  <c r="EP160"/>
  <c r="EO160"/>
  <c r="EJ160"/>
  <c r="EO85"/>
  <c r="EP85"/>
  <c r="EI85"/>
  <c r="EJ85"/>
  <c r="FE85"/>
  <c r="FF85"/>
  <c r="EJ129"/>
  <c r="FE129"/>
  <c r="FF129"/>
  <c r="EP129"/>
  <c r="EI129"/>
  <c r="EO129"/>
  <c r="AR102"/>
  <c r="AZ102"/>
  <c r="EU102" s="1"/>
  <c r="ES102"/>
  <c r="ET102"/>
  <c r="EN98"/>
  <c r="EH98"/>
  <c r="FT88"/>
  <c r="ER88"/>
  <c r="FU88"/>
  <c r="FW88"/>
  <c r="EY88"/>
  <c r="FV88"/>
  <c r="FD88"/>
  <c r="EN147"/>
  <c r="EH147"/>
  <c r="EN162"/>
  <c r="EH162"/>
  <c r="FT181"/>
  <c r="FW181"/>
  <c r="ER181"/>
  <c r="EV181" s="1"/>
  <c r="FS181" s="1"/>
  <c r="FY181" s="1"/>
  <c r="EY181"/>
  <c r="FV181"/>
  <c r="FU181"/>
  <c r="FD131"/>
  <c r="FU131"/>
  <c r="ER131"/>
  <c r="EV131" s="1"/>
  <c r="AR120"/>
  <c r="AZ120"/>
  <c r="EU120" s="1"/>
  <c r="ES120"/>
  <c r="ET120"/>
  <c r="EP161"/>
  <c r="EO73"/>
  <c r="EJ99"/>
  <c r="EP141"/>
  <c r="FE189"/>
  <c r="FF189" s="1"/>
  <c r="EO161"/>
  <c r="EJ100"/>
  <c r="EJ67"/>
  <c r="EP179"/>
  <c r="FS179" s="1"/>
  <c r="FY179" s="1"/>
  <c r="EJ79"/>
  <c r="EJ63"/>
  <c r="EJ73"/>
  <c r="EO114"/>
  <c r="EJ189"/>
  <c r="EO179"/>
  <c r="FE111"/>
  <c r="FF111" s="1"/>
  <c r="EJ71"/>
  <c r="FE63"/>
  <c r="FF63"/>
  <c r="EJ39"/>
  <c r="FE39"/>
  <c r="FF39"/>
  <c r="EI39"/>
  <c r="EP39"/>
  <c r="EO39"/>
  <c r="ET41"/>
  <c r="AZ41"/>
  <c r="EU41" s="1"/>
  <c r="ES41"/>
  <c r="AR41"/>
  <c r="ET38"/>
  <c r="AR38"/>
  <c r="AZ38"/>
  <c r="EU38"/>
  <c r="ES38"/>
  <c r="ET34"/>
  <c r="AR34"/>
  <c r="AZ34"/>
  <c r="EU34"/>
  <c r="ES34"/>
  <c r="EN38"/>
  <c r="EH38"/>
  <c r="EI36"/>
  <c r="EJ36"/>
  <c r="FE36"/>
  <c r="FF36"/>
  <c r="EI48"/>
  <c r="FE48"/>
  <c r="FF48" s="1"/>
  <c r="EO48"/>
  <c r="EJ48"/>
  <c r="EN46"/>
  <c r="EH46"/>
  <c r="ET37"/>
  <c r="AR37"/>
  <c r="AZ37"/>
  <c r="EU37" s="1"/>
  <c r="ES37"/>
  <c r="EN43"/>
  <c r="EH43"/>
  <c r="EN34"/>
  <c r="EH34"/>
  <c r="EN42"/>
  <c r="EH42"/>
  <c r="EP40"/>
  <c r="FE44"/>
  <c r="FF44"/>
  <c r="FE35"/>
  <c r="FF35" s="1"/>
  <c r="EJ44"/>
  <c r="EP35"/>
  <c r="EO40"/>
  <c r="EH45"/>
  <c r="EN45"/>
  <c r="ER44"/>
  <c r="EV44" s="1"/>
  <c r="FU44"/>
  <c r="EY44"/>
  <c r="FV44"/>
  <c r="AR33"/>
  <c r="AZ33"/>
  <c r="EU33"/>
  <c r="ES33"/>
  <c r="ET33"/>
  <c r="ET46"/>
  <c r="AR46"/>
  <c r="AZ46"/>
  <c r="EU46" s="1"/>
  <c r="ES46"/>
  <c r="EH37"/>
  <c r="EN37"/>
  <c r="EI47"/>
  <c r="FE47"/>
  <c r="FF47"/>
  <c r="ET45"/>
  <c r="AZ45"/>
  <c r="EU45"/>
  <c r="ES45"/>
  <c r="AR45"/>
  <c r="EH41"/>
  <c r="EN41"/>
  <c r="ET42"/>
  <c r="AR42"/>
  <c r="AZ42"/>
  <c r="EU42"/>
  <c r="ES42"/>
  <c r="EH33"/>
  <c r="EN33"/>
  <c r="EO35"/>
  <c r="FS169"/>
  <c r="FY169" s="1"/>
  <c r="FT500"/>
  <c r="FV500"/>
  <c r="EY500"/>
  <c r="ER500"/>
  <c r="EV500" s="1"/>
  <c r="FU500"/>
  <c r="FW500"/>
  <c r="FV474"/>
  <c r="EY474"/>
  <c r="FU474"/>
  <c r="FW474"/>
  <c r="ER474"/>
  <c r="FT474"/>
  <c r="FT476"/>
  <c r="FV476"/>
  <c r="EY476"/>
  <c r="ER476"/>
  <c r="EV476" s="1"/>
  <c r="FS476" s="1"/>
  <c r="FY476" s="1"/>
  <c r="FW476"/>
  <c r="FU476"/>
  <c r="EJ506"/>
  <c r="EI506"/>
  <c r="EP506"/>
  <c r="EZ498"/>
  <c r="EZ494"/>
  <c r="EO501"/>
  <c r="FE501"/>
  <c r="FF501" s="1"/>
  <c r="EI501"/>
  <c r="EJ501"/>
  <c r="EP501"/>
  <c r="FT508"/>
  <c r="ER508"/>
  <c r="EV508" s="1"/>
  <c r="FD508"/>
  <c r="FU508"/>
  <c r="EO497"/>
  <c r="EI497"/>
  <c r="EP497"/>
  <c r="FE497"/>
  <c r="FF497"/>
  <c r="EJ454"/>
  <c r="EP454"/>
  <c r="EO454"/>
  <c r="EI454"/>
  <c r="FE454"/>
  <c r="FF454"/>
  <c r="EO485"/>
  <c r="EI485"/>
  <c r="FE485"/>
  <c r="FF485"/>
  <c r="EP485"/>
  <c r="FU459"/>
  <c r="ER459"/>
  <c r="FY459"/>
  <c r="FT459"/>
  <c r="FV459"/>
  <c r="EY459"/>
  <c r="FW459"/>
  <c r="FD459"/>
  <c r="EZ512"/>
  <c r="EZ456"/>
  <c r="FG456" s="1"/>
  <c r="FH456" s="1"/>
  <c r="EI511"/>
  <c r="FE511"/>
  <c r="FF511" s="1"/>
  <c r="EJ511"/>
  <c r="EO511"/>
  <c r="EZ460"/>
  <c r="FU495"/>
  <c r="ER495"/>
  <c r="FV495"/>
  <c r="EY495"/>
  <c r="FW495"/>
  <c r="FT495"/>
  <c r="FH466"/>
  <c r="EI487"/>
  <c r="FE487"/>
  <c r="FF487"/>
  <c r="EP487"/>
  <c r="FS487" s="1"/>
  <c r="FY487" s="1"/>
  <c r="EO487"/>
  <c r="EJ487"/>
  <c r="EI477"/>
  <c r="FE477"/>
  <c r="FF477" s="1"/>
  <c r="EJ482"/>
  <c r="EI482"/>
  <c r="EP482"/>
  <c r="EI461"/>
  <c r="FE461"/>
  <c r="FF461"/>
  <c r="FV490"/>
  <c r="EY490"/>
  <c r="FU490"/>
  <c r="FW490"/>
  <c r="ER490"/>
  <c r="EV490" s="1"/>
  <c r="FS490" s="1"/>
  <c r="FY490"/>
  <c r="FT490"/>
  <c r="EP481"/>
  <c r="EI481"/>
  <c r="FE481"/>
  <c r="FF481" s="1"/>
  <c r="FE465"/>
  <c r="FF465"/>
  <c r="EP465"/>
  <c r="EJ465"/>
  <c r="EI465"/>
  <c r="EO465"/>
  <c r="FV450"/>
  <c r="EY450"/>
  <c r="FU450"/>
  <c r="FW450"/>
  <c r="ER450"/>
  <c r="FT450"/>
  <c r="FE474"/>
  <c r="FF474"/>
  <c r="EP500"/>
  <c r="EO478"/>
  <c r="FE478"/>
  <c r="FF478"/>
  <c r="FE463"/>
  <c r="FF463"/>
  <c r="EJ474"/>
  <c r="FE508"/>
  <c r="FF508" s="1"/>
  <c r="FE476"/>
  <c r="FF476"/>
  <c r="FE500"/>
  <c r="FF500"/>
  <c r="EO484"/>
  <c r="EP484"/>
  <c r="EI469"/>
  <c r="EJ469"/>
  <c r="EI503"/>
  <c r="EP503"/>
  <c r="EJ503"/>
  <c r="FE503"/>
  <c r="FF503" s="1"/>
  <c r="EO503"/>
  <c r="EI479"/>
  <c r="EP479"/>
  <c r="EO479"/>
  <c r="EJ470"/>
  <c r="EO470"/>
  <c r="EI470"/>
  <c r="FE470"/>
  <c r="FF470" s="1"/>
  <c r="EZ496"/>
  <c r="EY458"/>
  <c r="FT458"/>
  <c r="EO505"/>
  <c r="EI505"/>
  <c r="EP505"/>
  <c r="FE505"/>
  <c r="FF505" s="1"/>
  <c r="EI457"/>
  <c r="EO457"/>
  <c r="EZ452"/>
  <c r="FG452" s="1"/>
  <c r="EI475"/>
  <c r="EP475"/>
  <c r="EJ486"/>
  <c r="EP486"/>
  <c r="EO486"/>
  <c r="EI486"/>
  <c r="FE486"/>
  <c r="FF486"/>
  <c r="EI471"/>
  <c r="EP471"/>
  <c r="EJ478"/>
  <c r="EO463"/>
  <c r="EP474"/>
  <c r="EJ500"/>
  <c r="EZ464"/>
  <c r="FG464"/>
  <c r="FU451"/>
  <c r="ER451"/>
  <c r="FS451"/>
  <c r="FY451"/>
  <c r="FV451"/>
  <c r="EY451"/>
  <c r="FT451"/>
  <c r="FW451"/>
  <c r="EI453"/>
  <c r="EJ453"/>
  <c r="EI491"/>
  <c r="EJ491"/>
  <c r="EP491"/>
  <c r="FE491"/>
  <c r="FF491" s="1"/>
  <c r="EO491"/>
  <c r="EI483"/>
  <c r="EO483"/>
  <c r="FE483"/>
  <c r="FF483"/>
  <c r="EJ483"/>
  <c r="FE493"/>
  <c r="FF493" s="1"/>
  <c r="EP493"/>
  <c r="EJ493"/>
  <c r="EI493"/>
  <c r="EO493"/>
  <c r="FU467"/>
  <c r="ER467"/>
  <c r="FV467"/>
  <c r="FW467"/>
  <c r="EY467"/>
  <c r="FT467"/>
  <c r="FD467"/>
  <c r="FE489"/>
  <c r="FF489" s="1"/>
  <c r="EI489"/>
  <c r="EP489"/>
  <c r="FU455"/>
  <c r="FW455"/>
  <c r="FT455"/>
  <c r="EJ473"/>
  <c r="EP473"/>
  <c r="EI473"/>
  <c r="EO473"/>
  <c r="FT468"/>
  <c r="FV468"/>
  <c r="EY468"/>
  <c r="ER468"/>
  <c r="EV468"/>
  <c r="FS468" s="1"/>
  <c r="FY468" s="1"/>
  <c r="FW468"/>
  <c r="FU468"/>
  <c r="FD468"/>
  <c r="FE509"/>
  <c r="FF509"/>
  <c r="EI509"/>
  <c r="EO509"/>
  <c r="EJ509"/>
  <c r="ER434"/>
  <c r="EV434"/>
  <c r="FD434"/>
  <c r="FU434"/>
  <c r="FT434"/>
  <c r="FW434"/>
  <c r="EY434"/>
  <c r="FV434"/>
  <c r="GA414"/>
  <c r="ER417"/>
  <c r="EV417"/>
  <c r="FS417" s="1"/>
  <c r="FY417" s="1"/>
  <c r="FU417"/>
  <c r="EY417"/>
  <c r="FV417"/>
  <c r="FT417"/>
  <c r="FW417"/>
  <c r="EY429"/>
  <c r="FU429"/>
  <c r="FW429"/>
  <c r="FT429"/>
  <c r="FV436"/>
  <c r="FU436"/>
  <c r="FD436"/>
  <c r="EI446"/>
  <c r="FE446"/>
  <c r="FF446"/>
  <c r="EO442"/>
  <c r="EI442"/>
  <c r="EJ442"/>
  <c r="EP442"/>
  <c r="EI425"/>
  <c r="EJ425"/>
  <c r="EP425"/>
  <c r="FE425"/>
  <c r="FF425" s="1"/>
  <c r="EZ414"/>
  <c r="EY416"/>
  <c r="FT416"/>
  <c r="FS416"/>
  <c r="FY416" s="1"/>
  <c r="ER416"/>
  <c r="EV416" s="1"/>
  <c r="EJ449"/>
  <c r="FE449"/>
  <c r="FF449" s="1"/>
  <c r="EI449"/>
  <c r="EP449"/>
  <c r="EI435"/>
  <c r="EP435"/>
  <c r="EJ412"/>
  <c r="FE412"/>
  <c r="FF412"/>
  <c r="EI412"/>
  <c r="EO412"/>
  <c r="EP412"/>
  <c r="ER444"/>
  <c r="FD444"/>
  <c r="FU444"/>
  <c r="FT444"/>
  <c r="FW444"/>
  <c r="EY444"/>
  <c r="FV444"/>
  <c r="ER421"/>
  <c r="FU421"/>
  <c r="FW421"/>
  <c r="EY421"/>
  <c r="FV421"/>
  <c r="FT421"/>
  <c r="FD421"/>
  <c r="FE415"/>
  <c r="FF415" s="1"/>
  <c r="EI415"/>
  <c r="EJ415"/>
  <c r="EO427"/>
  <c r="EY427" s="1"/>
  <c r="EI427"/>
  <c r="EP427"/>
  <c r="EJ427"/>
  <c r="FE427"/>
  <c r="FF427" s="1"/>
  <c r="FE438"/>
  <c r="FF438"/>
  <c r="EP434"/>
  <c r="EP417"/>
  <c r="EO438"/>
  <c r="FE434"/>
  <c r="FF434"/>
  <c r="EP443"/>
  <c r="FE424"/>
  <c r="FF424"/>
  <c r="EJ417"/>
  <c r="EY447"/>
  <c r="FV447"/>
  <c r="FT447"/>
  <c r="ER447"/>
  <c r="EV447"/>
  <c r="FS447" s="1"/>
  <c r="FY447" s="1"/>
  <c r="FU447"/>
  <c r="FW447"/>
  <c r="EO441"/>
  <c r="EI441"/>
  <c r="EJ441"/>
  <c r="EJ431"/>
  <c r="FE431"/>
  <c r="FF431"/>
  <c r="EI431"/>
  <c r="EP431"/>
  <c r="FY420"/>
  <c r="EY424"/>
  <c r="FV424"/>
  <c r="ER424"/>
  <c r="EV424" s="1"/>
  <c r="FW424"/>
  <c r="FU424"/>
  <c r="FT424"/>
  <c r="EO423"/>
  <c r="EP423"/>
  <c r="EI423"/>
  <c r="FE423"/>
  <c r="FF423"/>
  <c r="EJ423"/>
  <c r="EJ445"/>
  <c r="FE445"/>
  <c r="FF445"/>
  <c r="EI445"/>
  <c r="EP445"/>
  <c r="EJ439"/>
  <c r="EP439"/>
  <c r="FE439"/>
  <c r="FF439" s="1"/>
  <c r="EI439"/>
  <c r="EO439"/>
  <c r="EZ433"/>
  <c r="FG413"/>
  <c r="EP440"/>
  <c r="EI440"/>
  <c r="EJ440"/>
  <c r="EI411"/>
  <c r="EP411"/>
  <c r="EJ428"/>
  <c r="FE428"/>
  <c r="FF428"/>
  <c r="EO428"/>
  <c r="EI428"/>
  <c r="EP428"/>
  <c r="FE419"/>
  <c r="FF419" s="1"/>
  <c r="EI419"/>
  <c r="EJ419"/>
  <c r="FV426"/>
  <c r="ER426"/>
  <c r="EO432"/>
  <c r="EJ432"/>
  <c r="FE432"/>
  <c r="FF432" s="1"/>
  <c r="EI432"/>
  <c r="EP432"/>
  <c r="EI437"/>
  <c r="EP437"/>
  <c r="EO437"/>
  <c r="FE417"/>
  <c r="FF417"/>
  <c r="EJ424"/>
  <c r="EJ438"/>
  <c r="EO443"/>
  <c r="FW365"/>
  <c r="FT365"/>
  <c r="ER365"/>
  <c r="FD365"/>
  <c r="FV365"/>
  <c r="FU365"/>
  <c r="EY365"/>
  <c r="FD381"/>
  <c r="FU381"/>
  <c r="EY381"/>
  <c r="FV381"/>
  <c r="FW369"/>
  <c r="FT369"/>
  <c r="FV369"/>
  <c r="EY369"/>
  <c r="EY407"/>
  <c r="FV407"/>
  <c r="FT407"/>
  <c r="FW407"/>
  <c r="ER407"/>
  <c r="FU407"/>
  <c r="ER367"/>
  <c r="EV367" s="1"/>
  <c r="FU367"/>
  <c r="EY367"/>
  <c r="EZ367" s="1"/>
  <c r="FV367"/>
  <c r="FT367"/>
  <c r="FW367"/>
  <c r="FD367"/>
  <c r="EZ399"/>
  <c r="FE388"/>
  <c r="FF388" s="1"/>
  <c r="EO388"/>
  <c r="EI388"/>
  <c r="EJ388"/>
  <c r="EI384"/>
  <c r="EP384"/>
  <c r="FT409"/>
  <c r="EY409"/>
  <c r="FV409"/>
  <c r="FW409"/>
  <c r="ER409"/>
  <c r="EV409" s="1"/>
  <c r="FD409"/>
  <c r="FU409"/>
  <c r="EI392"/>
  <c r="EO392"/>
  <c r="EZ371"/>
  <c r="FG371" s="1"/>
  <c r="FH371" s="1"/>
  <c r="EI378"/>
  <c r="EO378"/>
  <c r="FE378"/>
  <c r="FF378"/>
  <c r="EP378"/>
  <c r="EZ395"/>
  <c r="FG395"/>
  <c r="FT368"/>
  <c r="ER368"/>
  <c r="EV368" s="1"/>
  <c r="FS368" s="1"/>
  <c r="FY368" s="1"/>
  <c r="FU368"/>
  <c r="EY368"/>
  <c r="FV368"/>
  <c r="FW368"/>
  <c r="FU377"/>
  <c r="EY377"/>
  <c r="ER377"/>
  <c r="EV377" s="1"/>
  <c r="EZ387"/>
  <c r="FG387"/>
  <c r="EZ404"/>
  <c r="FG404"/>
  <c r="EZ383"/>
  <c r="EZ386"/>
  <c r="EZ382"/>
  <c r="EJ375"/>
  <c r="FE385"/>
  <c r="FF385"/>
  <c r="EJ381"/>
  <c r="EO390"/>
  <c r="FE376"/>
  <c r="FF376"/>
  <c r="EP407"/>
  <c r="EJ407"/>
  <c r="EJ365"/>
  <c r="EO401"/>
  <c r="EO403"/>
  <c r="EO400"/>
  <c r="EJ400"/>
  <c r="EY393"/>
  <c r="FV393"/>
  <c r="FU393"/>
  <c r="FT393"/>
  <c r="ER393"/>
  <c r="FS393"/>
  <c r="FY393" s="1"/>
  <c r="FZ393" s="1"/>
  <c r="FW393"/>
  <c r="EZ398"/>
  <c r="FG398" s="1"/>
  <c r="EY397"/>
  <c r="FV397"/>
  <c r="ER397"/>
  <c r="FS397"/>
  <c r="FY397" s="1"/>
  <c r="FW397"/>
  <c r="FU397"/>
  <c r="FT397"/>
  <c r="FD397"/>
  <c r="FT372"/>
  <c r="ER372"/>
  <c r="FU372"/>
  <c r="FW372"/>
  <c r="EY372"/>
  <c r="FV372"/>
  <c r="FE406"/>
  <c r="FF406"/>
  <c r="EI406"/>
  <c r="EJ406"/>
  <c r="FT391"/>
  <c r="FW391"/>
  <c r="EY391"/>
  <c r="FV391"/>
  <c r="ER391"/>
  <c r="EV391"/>
  <c r="FD391"/>
  <c r="FU391"/>
  <c r="FE366"/>
  <c r="FF366" s="1"/>
  <c r="EO366"/>
  <c r="EP366"/>
  <c r="EI366"/>
  <c r="EJ366"/>
  <c r="FE396"/>
  <c r="FF396"/>
  <c r="EI396"/>
  <c r="EO396"/>
  <c r="ER394"/>
  <c r="EV394"/>
  <c r="FS394"/>
  <c r="FY394" s="1"/>
  <c r="FU394"/>
  <c r="FW394"/>
  <c r="EY394"/>
  <c r="FT394"/>
  <c r="FV394"/>
  <c r="FD394"/>
  <c r="FE370"/>
  <c r="FF370" s="1"/>
  <c r="EO370"/>
  <c r="EP370"/>
  <c r="EI370"/>
  <c r="EJ370"/>
  <c r="EI363"/>
  <c r="EP363"/>
  <c r="EJ363"/>
  <c r="FE363"/>
  <c r="FF363" s="1"/>
  <c r="EO363"/>
  <c r="EI374"/>
  <c r="EP374"/>
  <c r="EZ379"/>
  <c r="FG379"/>
  <c r="EZ373"/>
  <c r="FG373" s="1"/>
  <c r="EO385"/>
  <c r="EO375"/>
  <c r="EJ385"/>
  <c r="EP381"/>
  <c r="EJ390"/>
  <c r="EJ376"/>
  <c r="EJ401"/>
  <c r="FE390"/>
  <c r="FF390" s="1"/>
  <c r="EO376"/>
  <c r="FE365"/>
  <c r="FF365" s="1"/>
  <c r="FW298"/>
  <c r="FT298"/>
  <c r="FD298"/>
  <c r="FU298"/>
  <c r="EY298"/>
  <c r="FV298"/>
  <c r="ER298"/>
  <c r="EV298" s="1"/>
  <c r="FS298" s="1"/>
  <c r="FY298" s="1"/>
  <c r="ER309"/>
  <c r="EV309" s="1"/>
  <c r="FU309"/>
  <c r="FT309"/>
  <c r="EY309"/>
  <c r="FV309"/>
  <c r="FW309"/>
  <c r="FD309"/>
  <c r="FT232"/>
  <c r="FW232"/>
  <c r="ER324"/>
  <c r="EV324" s="1"/>
  <c r="FU324"/>
  <c r="EY324"/>
  <c r="FV324"/>
  <c r="FT324"/>
  <c r="EY332"/>
  <c r="FW332"/>
  <c r="FU328"/>
  <c r="ER344"/>
  <c r="FU344"/>
  <c r="EY344"/>
  <c r="FV344"/>
  <c r="FW344"/>
  <c r="FT344"/>
  <c r="ER340"/>
  <c r="EV340" s="1"/>
  <c r="FS340" s="1"/>
  <c r="FY340" s="1"/>
  <c r="FU340"/>
  <c r="EY340"/>
  <c r="FV340"/>
  <c r="FW340"/>
  <c r="FT340"/>
  <c r="FT268"/>
  <c r="ER268"/>
  <c r="EV268"/>
  <c r="FS268"/>
  <c r="FY268" s="1"/>
  <c r="EY268"/>
  <c r="FV268"/>
  <c r="FW268"/>
  <c r="FU268"/>
  <c r="FW294"/>
  <c r="FT294"/>
  <c r="FD294"/>
  <c r="FU294"/>
  <c r="ER294"/>
  <c r="EV294" s="1"/>
  <c r="EY294"/>
  <c r="FV294"/>
  <c r="ER356"/>
  <c r="EV356" s="1"/>
  <c r="FS356" s="1"/>
  <c r="FY356"/>
  <c r="FU356"/>
  <c r="FV356"/>
  <c r="FW356"/>
  <c r="FT356"/>
  <c r="ER348"/>
  <c r="EV348" s="1"/>
  <c r="FU348"/>
  <c r="EY348"/>
  <c r="FV348"/>
  <c r="FT348"/>
  <c r="FD348"/>
  <c r="FG348" s="1"/>
  <c r="GA358"/>
  <c r="FW350"/>
  <c r="FT350"/>
  <c r="FU350"/>
  <c r="EY350"/>
  <c r="FV350"/>
  <c r="FD350"/>
  <c r="ER350"/>
  <c r="EV350" s="1"/>
  <c r="EI224"/>
  <c r="EP224"/>
  <c r="FE224"/>
  <c r="FF224"/>
  <c r="EJ224"/>
  <c r="FT310"/>
  <c r="ER310"/>
  <c r="EV310"/>
  <c r="FS310"/>
  <c r="FY310" s="1"/>
  <c r="EY310"/>
  <c r="FV310"/>
  <c r="FW310"/>
  <c r="FD310"/>
  <c r="FU310"/>
  <c r="EJ339"/>
  <c r="FE339"/>
  <c r="FF339" s="1"/>
  <c r="EO339"/>
  <c r="EI339"/>
  <c r="EP339"/>
  <c r="EO303"/>
  <c r="EI303"/>
  <c r="EJ303"/>
  <c r="FT314"/>
  <c r="FW314"/>
  <c r="FS314"/>
  <c r="FY314" s="1"/>
  <c r="ER314"/>
  <c r="EV314" s="1"/>
  <c r="FD314"/>
  <c r="FU314"/>
  <c r="EY314"/>
  <c r="FV314"/>
  <c r="FT297"/>
  <c r="EV297"/>
  <c r="FS297" s="1"/>
  <c r="FY297" s="1"/>
  <c r="FU297"/>
  <c r="EY297"/>
  <c r="FV297"/>
  <c r="FW297"/>
  <c r="FW278"/>
  <c r="FT278"/>
  <c r="ER278"/>
  <c r="EV278" s="1"/>
  <c r="FS278"/>
  <c r="FY278" s="1"/>
  <c r="FD278"/>
  <c r="EY278"/>
  <c r="FV278"/>
  <c r="FU278"/>
  <c r="FT333"/>
  <c r="FU333"/>
  <c r="EY333"/>
  <c r="FW333"/>
  <c r="FW342"/>
  <c r="FT342"/>
  <c r="FU342"/>
  <c r="FV342"/>
  <c r="FD342"/>
  <c r="EZ255"/>
  <c r="EI257"/>
  <c r="EP257"/>
  <c r="FW352"/>
  <c r="FT352"/>
  <c r="EP279"/>
  <c r="EI279"/>
  <c r="FE279"/>
  <c r="FF279" s="1"/>
  <c r="FT293"/>
  <c r="ER293"/>
  <c r="EV293"/>
  <c r="FS293" s="1"/>
  <c r="FY293" s="1"/>
  <c r="FU293"/>
  <c r="EY293"/>
  <c r="FV293"/>
  <c r="FW293"/>
  <c r="FD293"/>
  <c r="ER313"/>
  <c r="EV313" s="1"/>
  <c r="FU313"/>
  <c r="FV313"/>
  <c r="FW313"/>
  <c r="FT313"/>
  <c r="EZ354"/>
  <c r="FG354"/>
  <c r="FW338"/>
  <c r="FT338"/>
  <c r="FU338"/>
  <c r="EY338"/>
  <c r="FV338"/>
  <c r="FD338"/>
  <c r="ER338"/>
  <c r="EV338"/>
  <c r="EJ239"/>
  <c r="FE239"/>
  <c r="FF239"/>
  <c r="EI239"/>
  <c r="EO239"/>
  <c r="EO291"/>
  <c r="EI291"/>
  <c r="EJ291"/>
  <c r="FG318"/>
  <c r="FT277"/>
  <c r="ER277"/>
  <c r="EV277"/>
  <c r="FS277"/>
  <c r="FY277" s="1"/>
  <c r="FU277"/>
  <c r="FW277"/>
  <c r="EY277"/>
  <c r="FV277"/>
  <c r="FD277"/>
  <c r="FV285"/>
  <c r="FT285"/>
  <c r="FT218"/>
  <c r="ER218"/>
  <c r="EV218"/>
  <c r="FU218"/>
  <c r="FW218"/>
  <c r="EY218"/>
  <c r="FV218"/>
  <c r="FV345"/>
  <c r="FW345"/>
  <c r="EI296"/>
  <c r="EJ296"/>
  <c r="FE296"/>
  <c r="FF296" s="1"/>
  <c r="EO296"/>
  <c r="EP296"/>
  <c r="EI283"/>
  <c r="EO283"/>
  <c r="EZ264"/>
  <c r="FG264" s="1"/>
  <c r="EO299"/>
  <c r="EI299"/>
  <c r="EJ299"/>
  <c r="EZ237"/>
  <c r="FG237" s="1"/>
  <c r="ER205"/>
  <c r="FU205"/>
  <c r="EY205"/>
  <c r="FV205"/>
  <c r="FW205"/>
  <c r="FT205"/>
  <c r="FD205"/>
  <c r="FE258"/>
  <c r="FF258" s="1"/>
  <c r="EP258"/>
  <c r="EO258"/>
  <c r="EI258"/>
  <c r="EJ258"/>
  <c r="EJ312"/>
  <c r="FE312"/>
  <c r="FF312"/>
  <c r="EI312"/>
  <c r="EO312"/>
  <c r="EP312"/>
  <c r="EI292"/>
  <c r="EJ292"/>
  <c r="EO292"/>
  <c r="EP292"/>
  <c r="FT252"/>
  <c r="EI276"/>
  <c r="EJ276"/>
  <c r="FE276"/>
  <c r="FF276"/>
  <c r="EP276"/>
  <c r="EO276"/>
  <c r="EI304"/>
  <c r="EJ304"/>
  <c r="FE304"/>
  <c r="FF304" s="1"/>
  <c r="EO304"/>
  <c r="EP304"/>
  <c r="EZ353"/>
  <c r="GA321"/>
  <c r="FE270"/>
  <c r="FF270" s="1"/>
  <c r="EI270"/>
  <c r="EO270"/>
  <c r="FW207"/>
  <c r="FT207"/>
  <c r="ER207"/>
  <c r="EY207"/>
  <c r="FV207"/>
  <c r="FD207"/>
  <c r="FU207"/>
  <c r="FT337"/>
  <c r="ER337"/>
  <c r="FU337"/>
  <c r="EY337"/>
  <c r="FV337"/>
  <c r="FW337"/>
  <c r="FD337"/>
  <c r="FG337" s="1"/>
  <c r="EY240"/>
  <c r="FV240"/>
  <c r="ER240"/>
  <c r="EV240"/>
  <c r="FP240" s="1"/>
  <c r="FQ240" s="1"/>
  <c r="FU240"/>
  <c r="FT240"/>
  <c r="FW240"/>
  <c r="EZ213"/>
  <c r="FG213"/>
  <c r="EO319"/>
  <c r="EI319"/>
  <c r="FE319"/>
  <c r="FF319"/>
  <c r="EJ319"/>
  <c r="EP216"/>
  <c r="EI216"/>
  <c r="FE216"/>
  <c r="FF216" s="1"/>
  <c r="EP269"/>
  <c r="FE269"/>
  <c r="FF269" s="1"/>
  <c r="EI269"/>
  <c r="EO269"/>
  <c r="EI222"/>
  <c r="EJ222"/>
  <c r="EO222"/>
  <c r="FE222"/>
  <c r="FF222"/>
  <c r="EP222"/>
  <c r="EJ323"/>
  <c r="FE323"/>
  <c r="FF323"/>
  <c r="EO323"/>
  <c r="EI323"/>
  <c r="EP323"/>
  <c r="EO265"/>
  <c r="EI265"/>
  <c r="EJ265"/>
  <c r="EP265"/>
  <c r="FE265"/>
  <c r="FF265" s="1"/>
  <c r="EZ219"/>
  <c r="FG219" s="1"/>
  <c r="EI212"/>
  <c r="EO212"/>
  <c r="EP347"/>
  <c r="EI347"/>
  <c r="FE347"/>
  <c r="FF347" s="1"/>
  <c r="EZ358"/>
  <c r="EZ306"/>
  <c r="EZ241"/>
  <c r="EO248"/>
  <c r="EP328"/>
  <c r="EJ209"/>
  <c r="EJ340"/>
  <c r="EO322"/>
  <c r="EJ324"/>
  <c r="EP248"/>
  <c r="EJ282"/>
  <c r="EJ356"/>
  <c r="EJ348"/>
  <c r="FE313"/>
  <c r="FF313"/>
  <c r="FE209"/>
  <c r="FF209"/>
  <c r="FE298"/>
  <c r="FF298" s="1"/>
  <c r="FE340"/>
  <c r="FF340"/>
  <c r="EO206"/>
  <c r="EP322"/>
  <c r="FY223"/>
  <c r="FE324"/>
  <c r="FF324" s="1"/>
  <c r="FE314"/>
  <c r="FF314"/>
  <c r="FE297"/>
  <c r="FF297" s="1"/>
  <c r="FE218"/>
  <c r="FF218"/>
  <c r="EJ352"/>
  <c r="EJ248"/>
  <c r="EO305"/>
  <c r="FE282"/>
  <c r="FF282"/>
  <c r="EO282"/>
  <c r="EJ309"/>
  <c r="EJ289"/>
  <c r="FE293"/>
  <c r="FF293" s="1"/>
  <c r="FE294"/>
  <c r="FF294"/>
  <c r="FS357"/>
  <c r="FY357" s="1"/>
  <c r="FE356"/>
  <c r="FF356"/>
  <c r="EJ330"/>
  <c r="EO330"/>
  <c r="EJ232"/>
  <c r="FE290"/>
  <c r="FF290" s="1"/>
  <c r="FE348"/>
  <c r="FF348"/>
  <c r="EP313"/>
  <c r="FS313" s="1"/>
  <c r="FY313" s="1"/>
  <c r="FE328"/>
  <c r="FF328" s="1"/>
  <c r="FY229"/>
  <c r="EO341"/>
  <c r="FT281"/>
  <c r="ER281"/>
  <c r="FU281"/>
  <c r="EY281"/>
  <c r="FV281"/>
  <c r="FW281"/>
  <c r="FD281"/>
  <c r="EI234"/>
  <c r="EP234"/>
  <c r="EP287"/>
  <c r="EJ287"/>
  <c r="EI287"/>
  <c r="EO287"/>
  <c r="EI249"/>
  <c r="EJ249"/>
  <c r="ER267"/>
  <c r="EV267" s="1"/>
  <c r="FU267"/>
  <c r="FT267"/>
  <c r="EY267"/>
  <c r="FV267"/>
  <c r="FW267"/>
  <c r="FD267"/>
  <c r="ER209"/>
  <c r="EV209"/>
  <c r="FU209"/>
  <c r="EY209"/>
  <c r="FV209"/>
  <c r="FS209"/>
  <c r="FY209" s="1"/>
  <c r="FT209"/>
  <c r="FW209"/>
  <c r="FD209"/>
  <c r="EO307"/>
  <c r="EI307"/>
  <c r="EJ307"/>
  <c r="EP307"/>
  <c r="FE307"/>
  <c r="FF307" s="1"/>
  <c r="EP243"/>
  <c r="EI243"/>
  <c r="EJ243"/>
  <c r="EZ210"/>
  <c r="FG210"/>
  <c r="EZ321"/>
  <c r="FW326"/>
  <c r="FT326"/>
  <c r="FV326"/>
  <c r="FD326"/>
  <c r="FT214"/>
  <c r="ER214"/>
  <c r="EV214"/>
  <c r="FS214" s="1"/>
  <c r="FY214" s="1"/>
  <c r="FU214"/>
  <c r="FW214"/>
  <c r="FV214"/>
  <c r="EY214"/>
  <c r="FD214"/>
  <c r="EZ262"/>
  <c r="FG262" s="1"/>
  <c r="EI246"/>
  <c r="FE246"/>
  <c r="FF246"/>
  <c r="EI228"/>
  <c r="EJ228"/>
  <c r="EO228"/>
  <c r="FE228"/>
  <c r="FF228" s="1"/>
  <c r="EJ238"/>
  <c r="EI238"/>
  <c r="EP238"/>
  <c r="EJ254"/>
  <c r="FE254"/>
  <c r="FF254" s="1"/>
  <c r="EP254"/>
  <c r="EI254"/>
  <c r="EO254"/>
  <c r="EJ359"/>
  <c r="FE359"/>
  <c r="FF359"/>
  <c r="EO359"/>
  <c r="EI359"/>
  <c r="EP359"/>
  <c r="FW346"/>
  <c r="ER346"/>
  <c r="EV346" s="1"/>
  <c r="FD346"/>
  <c r="EI271"/>
  <c r="EP271"/>
  <c r="FE271"/>
  <c r="FF271"/>
  <c r="EO271"/>
  <c r="EJ271"/>
  <c r="EO343"/>
  <c r="EP343"/>
  <c r="EI343"/>
  <c r="EJ343"/>
  <c r="ER233"/>
  <c r="FU233"/>
  <c r="FT233"/>
  <c r="FV233"/>
  <c r="EJ335"/>
  <c r="FE335"/>
  <c r="FF335" s="1"/>
  <c r="EO335"/>
  <c r="EI335"/>
  <c r="EP335"/>
  <c r="EJ253"/>
  <c r="EI253"/>
  <c r="EO253"/>
  <c r="FZ353"/>
  <c r="GA353"/>
  <c r="FE311"/>
  <c r="FF311" s="1"/>
  <c r="EI311"/>
  <c r="EJ311"/>
  <c r="EO226"/>
  <c r="EI226"/>
  <c r="FE226"/>
  <c r="FF226"/>
  <c r="EP226"/>
  <c r="EJ226"/>
  <c r="EO242"/>
  <c r="EI242"/>
  <c r="EP242"/>
  <c r="EJ242"/>
  <c r="EI295"/>
  <c r="FE295"/>
  <c r="FF295"/>
  <c r="ER336"/>
  <c r="EV336" s="1"/>
  <c r="FS336" s="1"/>
  <c r="FY336" s="1"/>
  <c r="FU336"/>
  <c r="EY336"/>
  <c r="FV336"/>
  <c r="FW336"/>
  <c r="FT336"/>
  <c r="FD336"/>
  <c r="EI327"/>
  <c r="EO327"/>
  <c r="EP331"/>
  <c r="EI331"/>
  <c r="FE331"/>
  <c r="FF331"/>
  <c r="EO261"/>
  <c r="EI261"/>
  <c r="EJ261"/>
  <c r="FE261"/>
  <c r="FF261"/>
  <c r="FV360"/>
  <c r="FE251"/>
  <c r="FF251"/>
  <c r="EI251"/>
  <c r="EO251"/>
  <c r="EZ329"/>
  <c r="FT273"/>
  <c r="ER273"/>
  <c r="EV273"/>
  <c r="FS273" s="1"/>
  <c r="FY273" s="1"/>
  <c r="FU273"/>
  <c r="FW273"/>
  <c r="EY273"/>
  <c r="FV273"/>
  <c r="FD273"/>
  <c r="FT361"/>
  <c r="ER361"/>
  <c r="EV361" s="1"/>
  <c r="FS361"/>
  <c r="FY361" s="1"/>
  <c r="FU361"/>
  <c r="EY361"/>
  <c r="FV361"/>
  <c r="FW361"/>
  <c r="FD361"/>
  <c r="ER217"/>
  <c r="EV217"/>
  <c r="FU217"/>
  <c r="EY217"/>
  <c r="FV217"/>
  <c r="FW217"/>
  <c r="FT217"/>
  <c r="FW302"/>
  <c r="FT302"/>
  <c r="FD302"/>
  <c r="FG302" s="1"/>
  <c r="FU302"/>
  <c r="ER302"/>
  <c r="EV302"/>
  <c r="FS302"/>
  <c r="FY302" s="1"/>
  <c r="EY302"/>
  <c r="FV302"/>
  <c r="EO230"/>
  <c r="EI230"/>
  <c r="EP230"/>
  <c r="FE230"/>
  <c r="FF230"/>
  <c r="FG349"/>
  <c r="EZ349"/>
  <c r="EI288"/>
  <c r="EJ288"/>
  <c r="FE288"/>
  <c r="FF288" s="1"/>
  <c r="EO288"/>
  <c r="EP288"/>
  <c r="EI208"/>
  <c r="EO208"/>
  <c r="EP235"/>
  <c r="EI235"/>
  <c r="EJ235"/>
  <c r="EI300"/>
  <c r="EJ300"/>
  <c r="FE300"/>
  <c r="FF300" s="1"/>
  <c r="EO300"/>
  <c r="EP300"/>
  <c r="FW227"/>
  <c r="EZ215"/>
  <c r="FG215" s="1"/>
  <c r="EZ259"/>
  <c r="FG259"/>
  <c r="EZ284"/>
  <c r="FT225"/>
  <c r="EY225"/>
  <c r="FV225"/>
  <c r="FU225"/>
  <c r="EY308"/>
  <c r="FV308"/>
  <c r="FT308"/>
  <c r="FW308"/>
  <c r="ER308"/>
  <c r="EV308" s="1"/>
  <c r="FU308"/>
  <c r="FD308"/>
  <c r="FE220"/>
  <c r="FF220" s="1"/>
  <c r="EO220"/>
  <c r="EP220"/>
  <c r="EI220"/>
  <c r="EJ220"/>
  <c r="EJ355"/>
  <c r="FE355"/>
  <c r="FF355" s="1"/>
  <c r="EO355"/>
  <c r="EI355"/>
  <c r="EP355"/>
  <c r="EP275"/>
  <c r="EI275"/>
  <c r="FE275"/>
  <c r="FF275" s="1"/>
  <c r="FE250"/>
  <c r="FF250" s="1"/>
  <c r="EI250"/>
  <c r="EO250"/>
  <c r="FE351"/>
  <c r="FF351" s="1"/>
  <c r="EO351"/>
  <c r="EI351"/>
  <c r="EJ351"/>
  <c r="EZ280"/>
  <c r="FG280" s="1"/>
  <c r="FH280" s="1"/>
  <c r="EO315"/>
  <c r="EJ315"/>
  <c r="EI315"/>
  <c r="FE315"/>
  <c r="FF315" s="1"/>
  <c r="EP315"/>
  <c r="EZ256"/>
  <c r="FG256"/>
  <c r="FH256" s="1"/>
  <c r="EY316"/>
  <c r="FV316"/>
  <c r="FU316"/>
  <c r="ER316"/>
  <c r="EV316" s="1"/>
  <c r="FS316" s="1"/>
  <c r="FY316" s="1"/>
  <c r="FW316"/>
  <c r="FT316"/>
  <c r="FD316"/>
  <c r="EO231"/>
  <c r="EI231"/>
  <c r="FE231"/>
  <c r="FF231"/>
  <c r="FG229"/>
  <c r="FH229" s="1"/>
  <c r="EZ229"/>
  <c r="EZ263"/>
  <c r="FG263"/>
  <c r="FH263" s="1"/>
  <c r="EZ211"/>
  <c r="EP324"/>
  <c r="FS324" s="1"/>
  <c r="FY324" s="1"/>
  <c r="FS354"/>
  <c r="FY354"/>
  <c r="EJ206"/>
  <c r="EP352"/>
  <c r="FE305"/>
  <c r="FF305"/>
  <c r="FE289"/>
  <c r="FF289" s="1"/>
  <c r="EJ328"/>
  <c r="EJ341"/>
  <c r="FE206"/>
  <c r="FF206" s="1"/>
  <c r="EJ305"/>
  <c r="EO289"/>
  <c r="FE341"/>
  <c r="FF341"/>
  <c r="FE199"/>
  <c r="FF199" s="1"/>
  <c r="EI199"/>
  <c r="EP199"/>
  <c r="EP203"/>
  <c r="EJ203"/>
  <c r="EI203"/>
  <c r="FE203"/>
  <c r="FF203" s="1"/>
  <c r="EO203"/>
  <c r="EO200"/>
  <c r="EI200"/>
  <c r="EJ200"/>
  <c r="FE200"/>
  <c r="FF200"/>
  <c r="EP200"/>
  <c r="EP204"/>
  <c r="EJ204"/>
  <c r="FE204"/>
  <c r="FF204" s="1"/>
  <c r="EI204"/>
  <c r="EO204"/>
  <c r="ER202"/>
  <c r="EV202" s="1"/>
  <c r="FS202" s="1"/>
  <c r="FY202" s="1"/>
  <c r="FD202"/>
  <c r="FU202"/>
  <c r="FW202"/>
  <c r="EY202"/>
  <c r="FV202"/>
  <c r="FT202"/>
  <c r="EP201"/>
  <c r="EO201"/>
  <c r="EJ201"/>
  <c r="FG198"/>
  <c r="EZ198"/>
  <c r="EI196"/>
  <c r="EP196"/>
  <c r="EP192"/>
  <c r="EI192"/>
  <c r="EJ192"/>
  <c r="FE192"/>
  <c r="FF192" s="1"/>
  <c r="EZ195"/>
  <c r="FG195" s="1"/>
  <c r="EP194"/>
  <c r="EJ194"/>
  <c r="EP197"/>
  <c r="EJ197"/>
  <c r="EI197"/>
  <c r="EO197"/>
  <c r="EI193"/>
  <c r="FE193"/>
  <c r="FF193" s="1"/>
  <c r="FT185"/>
  <c r="FW185"/>
  <c r="ER185"/>
  <c r="EV185" s="1"/>
  <c r="FP185" s="1"/>
  <c r="EY185"/>
  <c r="FV185"/>
  <c r="FD185"/>
  <c r="FU185"/>
  <c r="FZ111"/>
  <c r="FZ169"/>
  <c r="ER122"/>
  <c r="EV122" s="1"/>
  <c r="FU122"/>
  <c r="EY122"/>
  <c r="FV122"/>
  <c r="FT122"/>
  <c r="FW122"/>
  <c r="EY179"/>
  <c r="FV179"/>
  <c r="ER179"/>
  <c r="EV179"/>
  <c r="FU179"/>
  <c r="FT179"/>
  <c r="FW179"/>
  <c r="FD179"/>
  <c r="FW85"/>
  <c r="FT85"/>
  <c r="FD85"/>
  <c r="ER85"/>
  <c r="FU85"/>
  <c r="FV85"/>
  <c r="EY85"/>
  <c r="FT110"/>
  <c r="ER110"/>
  <c r="FU110"/>
  <c r="FW110"/>
  <c r="EY110"/>
  <c r="FV110"/>
  <c r="FD110"/>
  <c r="GA92"/>
  <c r="GA157"/>
  <c r="FE190"/>
  <c r="FF190" s="1"/>
  <c r="EP190"/>
  <c r="EI190"/>
  <c r="EO190"/>
  <c r="FT189"/>
  <c r="FW189"/>
  <c r="ER189"/>
  <c r="EV189"/>
  <c r="FS189" s="1"/>
  <c r="FY189" s="1"/>
  <c r="EY189"/>
  <c r="FV189"/>
  <c r="FD189"/>
  <c r="FU189"/>
  <c r="EZ175"/>
  <c r="FT83"/>
  <c r="FD83"/>
  <c r="FU83"/>
  <c r="ER83"/>
  <c r="EV83"/>
  <c r="EY83"/>
  <c r="FV83"/>
  <c r="FW83"/>
  <c r="FS83"/>
  <c r="FY83"/>
  <c r="EO132"/>
  <c r="EI132"/>
  <c r="EP132"/>
  <c r="EJ132"/>
  <c r="FE132"/>
  <c r="FF132" s="1"/>
  <c r="EJ186"/>
  <c r="FE186"/>
  <c r="FF186" s="1"/>
  <c r="EP186"/>
  <c r="EI186"/>
  <c r="EO186"/>
  <c r="EY159"/>
  <c r="FV159"/>
  <c r="FT159"/>
  <c r="ER159"/>
  <c r="EV159" s="1"/>
  <c r="FU159"/>
  <c r="FS159"/>
  <c r="FY159" s="1"/>
  <c r="FW159"/>
  <c r="FD159"/>
  <c r="ER73"/>
  <c r="EV73" s="1"/>
  <c r="FS73" s="1"/>
  <c r="FY73" s="1"/>
  <c r="EY73"/>
  <c r="FZ181"/>
  <c r="GC181" s="1"/>
  <c r="GD181" s="1"/>
  <c r="GE181" s="1"/>
  <c r="GA181"/>
  <c r="FG88"/>
  <c r="EZ88"/>
  <c r="EI98"/>
  <c r="EO98"/>
  <c r="ER160"/>
  <c r="EV160" s="1"/>
  <c r="FU160"/>
  <c r="FT160"/>
  <c r="FW160"/>
  <c r="EY160"/>
  <c r="FV160"/>
  <c r="FD160"/>
  <c r="FE112"/>
  <c r="FF112" s="1"/>
  <c r="EO112"/>
  <c r="EI112"/>
  <c r="EJ112"/>
  <c r="EI56"/>
  <c r="EO56"/>
  <c r="EY118"/>
  <c r="EP93"/>
  <c r="FE93"/>
  <c r="FF93"/>
  <c r="EJ93"/>
  <c r="EI93"/>
  <c r="EO93"/>
  <c r="EJ102"/>
  <c r="FE102"/>
  <c r="FF102" s="1"/>
  <c r="EO102"/>
  <c r="EI102"/>
  <c r="EP102"/>
  <c r="EO170"/>
  <c r="EI170"/>
  <c r="EJ170"/>
  <c r="FE170"/>
  <c r="FF170" s="1"/>
  <c r="EP170"/>
  <c r="FT127"/>
  <c r="FW127"/>
  <c r="EY127"/>
  <c r="FV127"/>
  <c r="ER127"/>
  <c r="FD127"/>
  <c r="FU127"/>
  <c r="EY75"/>
  <c r="FV75"/>
  <c r="FD75"/>
  <c r="FU75"/>
  <c r="EI116"/>
  <c r="FE116"/>
  <c r="FF116"/>
  <c r="EI126"/>
  <c r="EP126"/>
  <c r="EO126"/>
  <c r="FE126"/>
  <c r="FF126" s="1"/>
  <c r="EJ126"/>
  <c r="EZ183"/>
  <c r="EO80"/>
  <c r="EI80"/>
  <c r="EP80"/>
  <c r="EJ80"/>
  <c r="FE80"/>
  <c r="FF80" s="1"/>
  <c r="EO133"/>
  <c r="EI133"/>
  <c r="FE133"/>
  <c r="FF133" s="1"/>
  <c r="EI52"/>
  <c r="EO52"/>
  <c r="ER66"/>
  <c r="EV66" s="1"/>
  <c r="FD66"/>
  <c r="EY114"/>
  <c r="FT161"/>
  <c r="FW161"/>
  <c r="EY161"/>
  <c r="FV161"/>
  <c r="FU161"/>
  <c r="ER161"/>
  <c r="EJ105"/>
  <c r="EI105"/>
  <c r="EP105"/>
  <c r="EP146"/>
  <c r="FE146"/>
  <c r="FF146"/>
  <c r="EI146"/>
  <c r="EO146"/>
  <c r="EZ92"/>
  <c r="FG92"/>
  <c r="EZ152"/>
  <c r="FG152" s="1"/>
  <c r="EZ157"/>
  <c r="FG157"/>
  <c r="EI86"/>
  <c r="FE86"/>
  <c r="FF86" s="1"/>
  <c r="EZ135"/>
  <c r="EO101"/>
  <c r="EP101"/>
  <c r="EJ101"/>
  <c r="EI101"/>
  <c r="FE101"/>
  <c r="FF101" s="1"/>
  <c r="EZ151"/>
  <c r="FG151"/>
  <c r="FH151" s="1"/>
  <c r="EI130"/>
  <c r="EJ130"/>
  <c r="EP130"/>
  <c r="FE130"/>
  <c r="FF130" s="1"/>
  <c r="EO130"/>
  <c r="EI61"/>
  <c r="FE61"/>
  <c r="FF61" s="1"/>
  <c r="FE124"/>
  <c r="FF124"/>
  <c r="EI124"/>
  <c r="EJ124"/>
  <c r="FE139"/>
  <c r="FF139"/>
  <c r="EP139"/>
  <c r="EI139"/>
  <c r="EO139"/>
  <c r="EY144"/>
  <c r="FV144"/>
  <c r="ER144"/>
  <c r="FU144"/>
  <c r="FT144"/>
  <c r="FW144"/>
  <c r="ER141"/>
  <c r="FD141"/>
  <c r="FU141"/>
  <c r="FT141"/>
  <c r="FW141"/>
  <c r="EY141"/>
  <c r="FV141"/>
  <c r="FT84"/>
  <c r="ER84"/>
  <c r="EV84" s="1"/>
  <c r="FU84"/>
  <c r="EY84"/>
  <c r="FV84"/>
  <c r="FW84"/>
  <c r="FD84"/>
  <c r="EZ53"/>
  <c r="FG53" s="1"/>
  <c r="EI138"/>
  <c r="EP138"/>
  <c r="EJ154"/>
  <c r="FE154"/>
  <c r="FF154" s="1"/>
  <c r="EI154"/>
  <c r="EO154"/>
  <c r="EI76"/>
  <c r="EO76"/>
  <c r="EJ120"/>
  <c r="FE120"/>
  <c r="FF120" s="1"/>
  <c r="EO120"/>
  <c r="EI120"/>
  <c r="EP120"/>
  <c r="EZ111"/>
  <c r="FY79"/>
  <c r="EO123"/>
  <c r="EP123"/>
  <c r="EJ62"/>
  <c r="EO74"/>
  <c r="EP145"/>
  <c r="EJ51"/>
  <c r="EP122"/>
  <c r="EO108"/>
  <c r="EP167"/>
  <c r="EJ50"/>
  <c r="FS100"/>
  <c r="FY100"/>
  <c r="FS131"/>
  <c r="FY131" s="1"/>
  <c r="EO58"/>
  <c r="FE123"/>
  <c r="FF123" s="1"/>
  <c r="FE110"/>
  <c r="FF110" s="1"/>
  <c r="FE62"/>
  <c r="FF62"/>
  <c r="FE55"/>
  <c r="FF55" s="1"/>
  <c r="EO55"/>
  <c r="EJ69"/>
  <c r="EO164"/>
  <c r="EJ74"/>
  <c r="FE115"/>
  <c r="FF115"/>
  <c r="EO115"/>
  <c r="EP176"/>
  <c r="FE145"/>
  <c r="FF145"/>
  <c r="FE51"/>
  <c r="FF51" s="1"/>
  <c r="EO51"/>
  <c r="FU51" s="1"/>
  <c r="EJ122"/>
  <c r="EP171"/>
  <c r="FE108"/>
  <c r="FF108"/>
  <c r="EJ109"/>
  <c r="EO167"/>
  <c r="EJ167"/>
  <c r="EJ95"/>
  <c r="FE50"/>
  <c r="FF50"/>
  <c r="FE119"/>
  <c r="FF119" s="1"/>
  <c r="EO119"/>
  <c r="EP184"/>
  <c r="EJ185"/>
  <c r="EP185"/>
  <c r="FS185" s="1"/>
  <c r="FY185" s="1"/>
  <c r="EI128"/>
  <c r="EP128"/>
  <c r="FE94"/>
  <c r="FF94" s="1"/>
  <c r="EO94"/>
  <c r="EP94"/>
  <c r="EI94"/>
  <c r="EJ94"/>
  <c r="EO142"/>
  <c r="EJ142"/>
  <c r="EI142"/>
  <c r="EP142"/>
  <c r="ER176"/>
  <c r="EV176" s="1"/>
  <c r="FU176"/>
  <c r="FT176"/>
  <c r="FW176"/>
  <c r="EY176"/>
  <c r="FV176"/>
  <c r="FD176"/>
  <c r="EI117"/>
  <c r="EJ117"/>
  <c r="EO117"/>
  <c r="FE143"/>
  <c r="FF143"/>
  <c r="EI143"/>
  <c r="EO143"/>
  <c r="ER145"/>
  <c r="FD145"/>
  <c r="FG145" s="1"/>
  <c r="FU145"/>
  <c r="FT145"/>
  <c r="FW145"/>
  <c r="FV145"/>
  <c r="EY145"/>
  <c r="ER49"/>
  <c r="EV49"/>
  <c r="FU49"/>
  <c r="EY49"/>
  <c r="FV49"/>
  <c r="FT49"/>
  <c r="FW49"/>
  <c r="FD49"/>
  <c r="EI57"/>
  <c r="EJ57"/>
  <c r="FE57"/>
  <c r="FF57" s="1"/>
  <c r="EO57"/>
  <c r="EP57"/>
  <c r="EI72"/>
  <c r="EO72"/>
  <c r="ER109"/>
  <c r="EV109"/>
  <c r="FU109"/>
  <c r="EY109"/>
  <c r="FV109"/>
  <c r="FT109"/>
  <c r="FS109"/>
  <c r="FY109" s="1"/>
  <c r="FW109"/>
  <c r="FD109"/>
  <c r="EJ136"/>
  <c r="EP136"/>
  <c r="FE136"/>
  <c r="FF136"/>
  <c r="EI136"/>
  <c r="EO136"/>
  <c r="ER78"/>
  <c r="EV78"/>
  <c r="FS78" s="1"/>
  <c r="FY78" s="1"/>
  <c r="FU78"/>
  <c r="FW78"/>
  <c r="EY78"/>
  <c r="FV78"/>
  <c r="FT78"/>
  <c r="FV125"/>
  <c r="FU125"/>
  <c r="ER125"/>
  <c r="FD125"/>
  <c r="ER184"/>
  <c r="EV184" s="1"/>
  <c r="FU184"/>
  <c r="FT184"/>
  <c r="FW184"/>
  <c r="EY184"/>
  <c r="FV184"/>
  <c r="FD184"/>
  <c r="GA87"/>
  <c r="EI90"/>
  <c r="FE90"/>
  <c r="FF90"/>
  <c r="EZ70"/>
  <c r="FG70" s="1"/>
  <c r="EZ181"/>
  <c r="EI147"/>
  <c r="EP147"/>
  <c r="FE178"/>
  <c r="FF178" s="1"/>
  <c r="EP178"/>
  <c r="EI178"/>
  <c r="EJ178"/>
  <c r="EJ174"/>
  <c r="FE174"/>
  <c r="FF174" s="1"/>
  <c r="EI174"/>
  <c r="EO174"/>
  <c r="FE60"/>
  <c r="FF60"/>
  <c r="EO60"/>
  <c r="EP60"/>
  <c r="EI60"/>
  <c r="EJ60"/>
  <c r="EZ155"/>
  <c r="ER180"/>
  <c r="EV180"/>
  <c r="FS180" s="1"/>
  <c r="FY180" s="1"/>
  <c r="FU180"/>
  <c r="FT180"/>
  <c r="FW180"/>
  <c r="EY180"/>
  <c r="FV180"/>
  <c r="FD180"/>
  <c r="EZ148"/>
  <c r="FG148" s="1"/>
  <c r="FT104"/>
  <c r="ER104"/>
  <c r="EV104"/>
  <c r="FS104" s="1"/>
  <c r="FY104" s="1"/>
  <c r="FD104"/>
  <c r="FU104"/>
  <c r="EY104"/>
  <c r="FV104"/>
  <c r="FW104"/>
  <c r="EO166"/>
  <c r="EI166"/>
  <c r="EJ166"/>
  <c r="EP166"/>
  <c r="EI91"/>
  <c r="FE91"/>
  <c r="FF91" s="1"/>
  <c r="EO91"/>
  <c r="EP91"/>
  <c r="ER95"/>
  <c r="EV95" s="1"/>
  <c r="FS95"/>
  <c r="FY95"/>
  <c r="FU95"/>
  <c r="EY95"/>
  <c r="FV95"/>
  <c r="FW95"/>
  <c r="FT95"/>
  <c r="FD95"/>
  <c r="EZ87"/>
  <c r="EZ137"/>
  <c r="FG137" s="1"/>
  <c r="EO162"/>
  <c r="EJ162"/>
  <c r="FE162"/>
  <c r="FF162" s="1"/>
  <c r="EI162"/>
  <c r="EP162"/>
  <c r="EY129"/>
  <c r="FV129"/>
  <c r="ER129"/>
  <c r="EV129" s="1"/>
  <c r="FW129"/>
  <c r="FU129"/>
  <c r="FS129"/>
  <c r="FY129" s="1"/>
  <c r="FT129"/>
  <c r="FD129"/>
  <c r="FZ54"/>
  <c r="EO150"/>
  <c r="EI150"/>
  <c r="EP150"/>
  <c r="EJ150"/>
  <c r="FE150"/>
  <c r="FF150" s="1"/>
  <c r="EO64"/>
  <c r="EP64"/>
  <c r="EI64"/>
  <c r="FE64"/>
  <c r="FF64"/>
  <c r="EZ165"/>
  <c r="EZ82"/>
  <c r="FG82"/>
  <c r="FE182"/>
  <c r="FF182" s="1"/>
  <c r="EP182"/>
  <c r="EI182"/>
  <c r="EJ182"/>
  <c r="EZ149"/>
  <c r="FW67"/>
  <c r="FV67"/>
  <c r="FD67"/>
  <c r="ER113"/>
  <c r="FU113"/>
  <c r="EY113"/>
  <c r="FV113"/>
  <c r="FT113"/>
  <c r="FW113"/>
  <c r="FD113"/>
  <c r="FE106"/>
  <c r="FF106"/>
  <c r="EP106"/>
  <c r="EO106"/>
  <c r="EI106"/>
  <c r="EJ106"/>
  <c r="EY163"/>
  <c r="FV163"/>
  <c r="ER163"/>
  <c r="EV163"/>
  <c r="FU163"/>
  <c r="FT163"/>
  <c r="FW163"/>
  <c r="FS163"/>
  <c r="FY163"/>
  <c r="FD163"/>
  <c r="EJ89"/>
  <c r="EI89"/>
  <c r="FE89"/>
  <c r="FF89" s="1"/>
  <c r="EI97"/>
  <c r="EO97"/>
  <c r="ER107"/>
  <c r="EV107" s="1"/>
  <c r="FU107"/>
  <c r="FW107"/>
  <c r="EY107"/>
  <c r="FT107"/>
  <c r="FV107"/>
  <c r="FD107"/>
  <c r="EO158"/>
  <c r="EI158"/>
  <c r="EJ158"/>
  <c r="FE158"/>
  <c r="FF158"/>
  <c r="EP158"/>
  <c r="FG65"/>
  <c r="EZ65"/>
  <c r="FG187"/>
  <c r="FH187" s="1"/>
  <c r="EZ187"/>
  <c r="ER77"/>
  <c r="EV77"/>
  <c r="FS77" s="1"/>
  <c r="FY77" s="1"/>
  <c r="EY77"/>
  <c r="FV77"/>
  <c r="FU77"/>
  <c r="FW77"/>
  <c r="FT77"/>
  <c r="EO68"/>
  <c r="EP68"/>
  <c r="EI68"/>
  <c r="FE68"/>
  <c r="FF68" s="1"/>
  <c r="EZ79"/>
  <c r="FG79"/>
  <c r="EZ169"/>
  <c r="EZ153"/>
  <c r="FG153"/>
  <c r="EZ96"/>
  <c r="FG96" s="1"/>
  <c r="FH96" s="1"/>
  <c r="FI96" s="1"/>
  <c r="FE122"/>
  <c r="FF122"/>
  <c r="EJ55"/>
  <c r="EO69"/>
  <c r="EP164"/>
  <c r="FE176"/>
  <c r="FF176" s="1"/>
  <c r="FE184"/>
  <c r="FF184"/>
  <c r="FE185"/>
  <c r="FF185" s="1"/>
  <c r="EO62"/>
  <c r="FE74"/>
  <c r="FF74"/>
  <c r="EO171"/>
  <c r="EJ108"/>
  <c r="EO50"/>
  <c r="EP37"/>
  <c r="EO37"/>
  <c r="EI37"/>
  <c r="FE37"/>
  <c r="FF37"/>
  <c r="EJ37"/>
  <c r="ER48"/>
  <c r="EV48" s="1"/>
  <c r="FD48"/>
  <c r="FU48"/>
  <c r="FT48"/>
  <c r="EY48"/>
  <c r="FV48"/>
  <c r="FW48"/>
  <c r="EJ33"/>
  <c r="FE33"/>
  <c r="FF33" s="1"/>
  <c r="EO33"/>
  <c r="EI33"/>
  <c r="EP33"/>
  <c r="EO42"/>
  <c r="EJ42"/>
  <c r="FE42"/>
  <c r="FF42" s="1"/>
  <c r="EI42"/>
  <c r="EP42"/>
  <c r="EJ43"/>
  <c r="FE43"/>
  <c r="FF43" s="1"/>
  <c r="EI43"/>
  <c r="EP43"/>
  <c r="EO43"/>
  <c r="EY39"/>
  <c r="FV39"/>
  <c r="ER39"/>
  <c r="EV39"/>
  <c r="FU39"/>
  <c r="FW39"/>
  <c r="FT39"/>
  <c r="FD39"/>
  <c r="EZ44"/>
  <c r="EY35"/>
  <c r="FV35"/>
  <c r="FT35"/>
  <c r="ER35"/>
  <c r="EV35" s="1"/>
  <c r="FU35"/>
  <c r="FW35"/>
  <c r="EP41"/>
  <c r="EO41"/>
  <c r="EJ41"/>
  <c r="EI41"/>
  <c r="FE41"/>
  <c r="FF41" s="1"/>
  <c r="ER40"/>
  <c r="EV40"/>
  <c r="FS40" s="1"/>
  <c r="FY40" s="1"/>
  <c r="FD40"/>
  <c r="FU40"/>
  <c r="FT40"/>
  <c r="FW40"/>
  <c r="EY40"/>
  <c r="FV40"/>
  <c r="EI34"/>
  <c r="EO34"/>
  <c r="EO46"/>
  <c r="EJ46"/>
  <c r="FE46"/>
  <c r="FF46" s="1"/>
  <c r="EI46"/>
  <c r="EP46"/>
  <c r="EP38"/>
  <c r="EI38"/>
  <c r="FE38"/>
  <c r="FF38" s="1"/>
  <c r="EO47"/>
  <c r="EO36"/>
  <c r="EP47"/>
  <c r="EJ47"/>
  <c r="EP48"/>
  <c r="EP36"/>
  <c r="EI45"/>
  <c r="EJ45"/>
  <c r="GA169"/>
  <c r="FW457"/>
  <c r="FV457"/>
  <c r="EY457"/>
  <c r="ER457"/>
  <c r="EV457"/>
  <c r="FT457"/>
  <c r="FU457"/>
  <c r="FD457"/>
  <c r="GA459"/>
  <c r="FW473"/>
  <c r="FV473"/>
  <c r="EY473"/>
  <c r="ER473"/>
  <c r="EV473" s="1"/>
  <c r="FS473"/>
  <c r="FY473"/>
  <c r="FU473"/>
  <c r="FD473"/>
  <c r="FT473"/>
  <c r="FW493"/>
  <c r="FV493"/>
  <c r="EY493"/>
  <c r="ER493"/>
  <c r="EV493" s="1"/>
  <c r="FT493"/>
  <c r="FU493"/>
  <c r="FD493"/>
  <c r="FU509"/>
  <c r="FD509"/>
  <c r="FU483"/>
  <c r="ER483"/>
  <c r="EV483" s="1"/>
  <c r="FV483"/>
  <c r="EY483"/>
  <c r="FW483"/>
  <c r="FT483"/>
  <c r="FW465"/>
  <c r="EY465"/>
  <c r="ER465"/>
  <c r="EV465" s="1"/>
  <c r="FT465"/>
  <c r="EZ468"/>
  <c r="FW505"/>
  <c r="FV505"/>
  <c r="EY505"/>
  <c r="ER505"/>
  <c r="FU505"/>
  <c r="FD505"/>
  <c r="FT505"/>
  <c r="FV470"/>
  <c r="EY470"/>
  <c r="FU470"/>
  <c r="FW470"/>
  <c r="ER470"/>
  <c r="EV470"/>
  <c r="FT470"/>
  <c r="EZ467"/>
  <c r="FG467" s="1"/>
  <c r="FU463"/>
  <c r="FU486"/>
  <c r="FW486"/>
  <c r="FT486"/>
  <c r="EZ490"/>
  <c r="FU511"/>
  <c r="ER511"/>
  <c r="EV511"/>
  <c r="FV511"/>
  <c r="EY511"/>
  <c r="FT511"/>
  <c r="FW511"/>
  <c r="FD511"/>
  <c r="EZ476"/>
  <c r="EZ474"/>
  <c r="EZ500"/>
  <c r="EZ458"/>
  <c r="FU503"/>
  <c r="ER503"/>
  <c r="EV503" s="1"/>
  <c r="FS503" s="1"/>
  <c r="FY503" s="1"/>
  <c r="FV503"/>
  <c r="EY503"/>
  <c r="FT503"/>
  <c r="FW503"/>
  <c r="FD503"/>
  <c r="EZ459"/>
  <c r="EJ471"/>
  <c r="EO475"/>
  <c r="EO461"/>
  <c r="EO489"/>
  <c r="EP453"/>
  <c r="FE471"/>
  <c r="FF471"/>
  <c r="EJ475"/>
  <c r="FE457"/>
  <c r="FF457"/>
  <c r="EJ479"/>
  <c r="EP469"/>
  <c r="EO469"/>
  <c r="EP461"/>
  <c r="EJ477"/>
  <c r="EO477"/>
  <c r="EP509"/>
  <c r="FE473"/>
  <c r="FF473"/>
  <c r="EJ489"/>
  <c r="EP483"/>
  <c r="FE453"/>
  <c r="FF453"/>
  <c r="EO471"/>
  <c r="FE475"/>
  <c r="FF475"/>
  <c r="EP457"/>
  <c r="EJ505"/>
  <c r="EP470"/>
  <c r="FS470"/>
  <c r="FY470" s="1"/>
  <c r="FE479"/>
  <c r="FF479" s="1"/>
  <c r="FE469"/>
  <c r="FF469"/>
  <c r="EJ481"/>
  <c r="EO481"/>
  <c r="EJ461"/>
  <c r="EO482"/>
  <c r="FE482"/>
  <c r="FF482" s="1"/>
  <c r="EP477"/>
  <c r="EP511"/>
  <c r="FS511"/>
  <c r="FY511" s="1"/>
  <c r="FZ511" s="1"/>
  <c r="GC511" s="1"/>
  <c r="GD511" s="1"/>
  <c r="GE511" s="1"/>
  <c r="EJ485"/>
  <c r="EJ497"/>
  <c r="EO506"/>
  <c r="FE506"/>
  <c r="FF506" s="1"/>
  <c r="EZ451"/>
  <c r="FU479"/>
  <c r="ER479"/>
  <c r="EV479" s="1"/>
  <c r="FS479"/>
  <c r="FY479"/>
  <c r="FV479"/>
  <c r="EY479"/>
  <c r="FW479"/>
  <c r="FT479"/>
  <c r="FD479"/>
  <c r="FU487"/>
  <c r="ER487"/>
  <c r="EV487"/>
  <c r="FV487"/>
  <c r="EY487"/>
  <c r="FW487"/>
  <c r="FT487"/>
  <c r="FW497"/>
  <c r="FV497"/>
  <c r="EY497"/>
  <c r="ER497"/>
  <c r="FU497"/>
  <c r="FD497"/>
  <c r="FT497"/>
  <c r="FU491"/>
  <c r="ER491"/>
  <c r="EV491" s="1"/>
  <c r="FS491"/>
  <c r="FY491"/>
  <c r="FV491"/>
  <c r="EY491"/>
  <c r="FW491"/>
  <c r="FT491"/>
  <c r="FD491"/>
  <c r="ER478"/>
  <c r="EV478" s="1"/>
  <c r="EZ450"/>
  <c r="FW501"/>
  <c r="FV501"/>
  <c r="EY501"/>
  <c r="ER501"/>
  <c r="EV501" s="1"/>
  <c r="FS501"/>
  <c r="FY501"/>
  <c r="FT501"/>
  <c r="FU501"/>
  <c r="FD501"/>
  <c r="EO453"/>
  <c r="FS500"/>
  <c r="FY500"/>
  <c r="EJ457"/>
  <c r="EY412"/>
  <c r="FV412"/>
  <c r="ER412"/>
  <c r="EV412" s="1"/>
  <c r="FW412"/>
  <c r="FU412"/>
  <c r="FD412"/>
  <c r="FT412"/>
  <c r="FW439"/>
  <c r="ER439"/>
  <c r="EV439" s="1"/>
  <c r="FS439"/>
  <c r="FY439" s="1"/>
  <c r="EY439"/>
  <c r="FV439"/>
  <c r="FU439"/>
  <c r="FT439"/>
  <c r="FD439"/>
  <c r="FW432"/>
  <c r="EY432"/>
  <c r="FV432"/>
  <c r="ER432"/>
  <c r="EV432"/>
  <c r="FU432"/>
  <c r="FT432"/>
  <c r="FT441"/>
  <c r="EY441"/>
  <c r="FV441"/>
  <c r="FW441"/>
  <c r="ER441"/>
  <c r="FD441"/>
  <c r="FU441"/>
  <c r="EZ416"/>
  <c r="EZ417"/>
  <c r="FW423"/>
  <c r="ER423"/>
  <c r="EV423" s="1"/>
  <c r="EY423"/>
  <c r="FV423"/>
  <c r="FD423"/>
  <c r="FT423"/>
  <c r="FU423"/>
  <c r="FT438"/>
  <c r="FW438"/>
  <c r="ER438"/>
  <c r="FS438"/>
  <c r="FY438" s="1"/>
  <c r="FZ438" s="1"/>
  <c r="EY438"/>
  <c r="FV438"/>
  <c r="FU438"/>
  <c r="EZ424"/>
  <c r="FG434"/>
  <c r="EZ434"/>
  <c r="FE437"/>
  <c r="FF437"/>
  <c r="EO419"/>
  <c r="EO415"/>
  <c r="EJ435"/>
  <c r="EJ437"/>
  <c r="EP419"/>
  <c r="EJ411"/>
  <c r="EO411"/>
  <c r="FE440"/>
  <c r="FF440" s="1"/>
  <c r="EO445"/>
  <c r="FS424"/>
  <c r="FY424"/>
  <c r="EO431"/>
  <c r="FE441"/>
  <c r="FF441"/>
  <c r="EP415"/>
  <c r="FE435"/>
  <c r="FF435"/>
  <c r="EO435"/>
  <c r="EO449"/>
  <c r="EO425"/>
  <c r="FE442"/>
  <c r="FF442"/>
  <c r="EP446"/>
  <c r="EO446"/>
  <c r="ER437"/>
  <c r="FU437"/>
  <c r="FW437"/>
  <c r="EY437"/>
  <c r="FV437"/>
  <c r="FT437"/>
  <c r="FD437"/>
  <c r="EZ421"/>
  <c r="FG421" s="1"/>
  <c r="FW442"/>
  <c r="ER442"/>
  <c r="EV442" s="1"/>
  <c r="FU442"/>
  <c r="EY442"/>
  <c r="EZ442" s="1"/>
  <c r="FV442"/>
  <c r="FT442"/>
  <c r="FD442"/>
  <c r="EZ444"/>
  <c r="FG444" s="1"/>
  <c r="EZ429"/>
  <c r="EY443"/>
  <c r="FV443"/>
  <c r="FT443"/>
  <c r="ER443"/>
  <c r="FY443"/>
  <c r="FU443"/>
  <c r="FW443"/>
  <c r="FD443"/>
  <c r="EY428"/>
  <c r="FV428"/>
  <c r="ER428"/>
  <c r="FW428"/>
  <c r="FU428"/>
  <c r="FT428"/>
  <c r="FW427"/>
  <c r="FD427"/>
  <c r="FT427"/>
  <c r="FU427"/>
  <c r="FV427"/>
  <c r="ER427"/>
  <c r="EV427" s="1"/>
  <c r="FS427" s="1"/>
  <c r="FY427" s="1"/>
  <c r="FE411"/>
  <c r="FF411"/>
  <c r="EP441"/>
  <c r="EJ446"/>
  <c r="EO440"/>
  <c r="FW396"/>
  <c r="EY396"/>
  <c r="FT396"/>
  <c r="FV396"/>
  <c r="ER396"/>
  <c r="EV396"/>
  <c r="FU396"/>
  <c r="GA393"/>
  <c r="GC393"/>
  <c r="GD393" s="1"/>
  <c r="GE393" s="1"/>
  <c r="FH387"/>
  <c r="FH379"/>
  <c r="GA394"/>
  <c r="FH395"/>
  <c r="FW392"/>
  <c r="ER392"/>
  <c r="EY392"/>
  <c r="FV392"/>
  <c r="FU392"/>
  <c r="FD392"/>
  <c r="FT392"/>
  <c r="FH404"/>
  <c r="FW378"/>
  <c r="FT378"/>
  <c r="ER378"/>
  <c r="EV378" s="1"/>
  <c r="FS378" s="1"/>
  <c r="FY378" s="1"/>
  <c r="FU378"/>
  <c r="FV378"/>
  <c r="EY378"/>
  <c r="FD378"/>
  <c r="EY366"/>
  <c r="FV366"/>
  <c r="FW366"/>
  <c r="ER366"/>
  <c r="FT366"/>
  <c r="FU366"/>
  <c r="FD366"/>
  <c r="ER375"/>
  <c r="EV375"/>
  <c r="FS375" s="1"/>
  <c r="FY375" s="1"/>
  <c r="FU375"/>
  <c r="EY375"/>
  <c r="FV375"/>
  <c r="FT375"/>
  <c r="FW375"/>
  <c r="FD375"/>
  <c r="EZ377"/>
  <c r="EY388"/>
  <c r="FV388"/>
  <c r="FW388"/>
  <c r="FU388"/>
  <c r="ER388"/>
  <c r="EV388" s="1"/>
  <c r="FD388"/>
  <c r="FT388"/>
  <c r="FG367"/>
  <c r="EZ369"/>
  <c r="FT376"/>
  <c r="ER376"/>
  <c r="EV376"/>
  <c r="FS376" s="1"/>
  <c r="FY376" s="1"/>
  <c r="FU376"/>
  <c r="FW376"/>
  <c r="EY376"/>
  <c r="FV376"/>
  <c r="FD376"/>
  <c r="FG376" s="1"/>
  <c r="EZ391"/>
  <c r="FG391"/>
  <c r="EZ372"/>
  <c r="FG372"/>
  <c r="EY400"/>
  <c r="FV400"/>
  <c r="ER400"/>
  <c r="EV400"/>
  <c r="FW400"/>
  <c r="FD400"/>
  <c r="FZ399"/>
  <c r="GC399"/>
  <c r="GD399"/>
  <c r="GE399" s="1"/>
  <c r="GA399"/>
  <c r="EZ409"/>
  <c r="FG409" s="1"/>
  <c r="EZ407"/>
  <c r="EJ384"/>
  <c r="FE374"/>
  <c r="FF374"/>
  <c r="FE392"/>
  <c r="FF392"/>
  <c r="FE384"/>
  <c r="FF384"/>
  <c r="EO374"/>
  <c r="EP396"/>
  <c r="EP406"/>
  <c r="FS377"/>
  <c r="FY377"/>
  <c r="EJ378"/>
  <c r="EJ392"/>
  <c r="EO384"/>
  <c r="EP388"/>
  <c r="ER385"/>
  <c r="EV385" s="1"/>
  <c r="EY385"/>
  <c r="FV385"/>
  <c r="EY370"/>
  <c r="FV370"/>
  <c r="FW370"/>
  <c r="ER370"/>
  <c r="EV370"/>
  <c r="FU370"/>
  <c r="FT370"/>
  <c r="FD370"/>
  <c r="EZ393"/>
  <c r="ER401"/>
  <c r="EV401"/>
  <c r="FU401"/>
  <c r="FW401"/>
  <c r="FT401"/>
  <c r="EY401"/>
  <c r="FV401"/>
  <c r="FD401"/>
  <c r="FT390"/>
  <c r="ER390"/>
  <c r="FY390"/>
  <c r="FU390"/>
  <c r="FW390"/>
  <c r="EY390"/>
  <c r="FV390"/>
  <c r="FD390"/>
  <c r="EZ368"/>
  <c r="EZ381"/>
  <c r="FG381" s="1"/>
  <c r="EZ365"/>
  <c r="FG365"/>
  <c r="EZ394"/>
  <c r="FG394" s="1"/>
  <c r="EY403"/>
  <c r="FV403"/>
  <c r="FT403"/>
  <c r="FW403"/>
  <c r="ER403"/>
  <c r="EV403" s="1"/>
  <c r="FU403"/>
  <c r="FD403"/>
  <c r="ER363"/>
  <c r="EV363" s="1"/>
  <c r="FU363"/>
  <c r="EY363"/>
  <c r="FV363"/>
  <c r="FT363"/>
  <c r="FW363"/>
  <c r="FD363"/>
  <c r="FH398"/>
  <c r="FZ368"/>
  <c r="EJ374"/>
  <c r="EO406"/>
  <c r="EJ396"/>
  <c r="EP392"/>
  <c r="FS367"/>
  <c r="FY367"/>
  <c r="FH259"/>
  <c r="FW254"/>
  <c r="EY254"/>
  <c r="FV254"/>
  <c r="FT254"/>
  <c r="FU254"/>
  <c r="ER254"/>
  <c r="EV254" s="1"/>
  <c r="FS254" s="1"/>
  <c r="FY254" s="1"/>
  <c r="FD254"/>
  <c r="FG254" s="1"/>
  <c r="FZ214"/>
  <c r="GA214"/>
  <c r="FV270"/>
  <c r="FT270"/>
  <c r="ER270"/>
  <c r="EV270" s="1"/>
  <c r="GA298"/>
  <c r="FZ298"/>
  <c r="ER250"/>
  <c r="EY253"/>
  <c r="FV253"/>
  <c r="FH237"/>
  <c r="FW239"/>
  <c r="EY239"/>
  <c r="FV239"/>
  <c r="ER239"/>
  <c r="EV239" s="1"/>
  <c r="FS239" s="1"/>
  <c r="FY239" s="1"/>
  <c r="FT239"/>
  <c r="FU239"/>
  <c r="FH354"/>
  <c r="EY327"/>
  <c r="FV327"/>
  <c r="FW327"/>
  <c r="FT327"/>
  <c r="ER327"/>
  <c r="EV327"/>
  <c r="FU327"/>
  <c r="FD327"/>
  <c r="FG327" s="1"/>
  <c r="ER287"/>
  <c r="EV287" s="1"/>
  <c r="FS287" s="1"/>
  <c r="FY287" s="1"/>
  <c r="EY287"/>
  <c r="FV287"/>
  <c r="FW287"/>
  <c r="FD287"/>
  <c r="FT287"/>
  <c r="FU287"/>
  <c r="FH219"/>
  <c r="EY283"/>
  <c r="FV283"/>
  <c r="FW283"/>
  <c r="ER283"/>
  <c r="FT283"/>
  <c r="FU283"/>
  <c r="FD283"/>
  <c r="FG283" s="1"/>
  <c r="GA324"/>
  <c r="FH215"/>
  <c r="EY208"/>
  <c r="FV208"/>
  <c r="FW208"/>
  <c r="FU208"/>
  <c r="FT208"/>
  <c r="FD208"/>
  <c r="ER208"/>
  <c r="EY251"/>
  <c r="FV251"/>
  <c r="ER251"/>
  <c r="FU251"/>
  <c r="FT251"/>
  <c r="FW251"/>
  <c r="EY212"/>
  <c r="FU212"/>
  <c r="FT212"/>
  <c r="FD212"/>
  <c r="FW269"/>
  <c r="FU269"/>
  <c r="ER269"/>
  <c r="EV269"/>
  <c r="EY269"/>
  <c r="FV269"/>
  <c r="FT269"/>
  <c r="FD269"/>
  <c r="EY312"/>
  <c r="FV312"/>
  <c r="FT312"/>
  <c r="FU312"/>
  <c r="ER312"/>
  <c r="FS312"/>
  <c r="FY312"/>
  <c r="FW312"/>
  <c r="FD312"/>
  <c r="EY231"/>
  <c r="FV231"/>
  <c r="ER231"/>
  <c r="EV231"/>
  <c r="FT231"/>
  <c r="FU231"/>
  <c r="EZ316"/>
  <c r="FG316"/>
  <c r="FW230"/>
  <c r="FD230"/>
  <c r="FT230"/>
  <c r="EY230"/>
  <c r="FU230"/>
  <c r="ER230"/>
  <c r="EV230"/>
  <c r="FS230"/>
  <c r="FY230" s="1"/>
  <c r="FV230"/>
  <c r="EZ217"/>
  <c r="FW242"/>
  <c r="FD242"/>
  <c r="FT242"/>
  <c r="ER242"/>
  <c r="EV242"/>
  <c r="FS242" s="1"/>
  <c r="FY242" s="1"/>
  <c r="FU242"/>
  <c r="EY242"/>
  <c r="FV242"/>
  <c r="FT206"/>
  <c r="ER206"/>
  <c r="EV206"/>
  <c r="FS206" s="1"/>
  <c r="FY206" s="1"/>
  <c r="FU206"/>
  <c r="FW206"/>
  <c r="EY206"/>
  <c r="FV206"/>
  <c r="FD206"/>
  <c r="FW319"/>
  <c r="FT319"/>
  <c r="EY319"/>
  <c r="ER319"/>
  <c r="FU319"/>
  <c r="FV319"/>
  <c r="EZ240"/>
  <c r="FZ207"/>
  <c r="GC207"/>
  <c r="GD207" s="1"/>
  <c r="GE207" s="1"/>
  <c r="ER292"/>
  <c r="EV292" s="1"/>
  <c r="FS292" s="1"/>
  <c r="FY292"/>
  <c r="FU292"/>
  <c r="EY292"/>
  <c r="FV292"/>
  <c r="FT292"/>
  <c r="FW292"/>
  <c r="FD292"/>
  <c r="EY299"/>
  <c r="FV299"/>
  <c r="FW299"/>
  <c r="ER299"/>
  <c r="FT299"/>
  <c r="FU299"/>
  <c r="FD299"/>
  <c r="EZ310"/>
  <c r="FG310" s="1"/>
  <c r="FZ356"/>
  <c r="GC356"/>
  <c r="GD356" s="1"/>
  <c r="GE356" s="1"/>
  <c r="GA356"/>
  <c r="EZ268"/>
  <c r="FG268" s="1"/>
  <c r="EZ344"/>
  <c r="FG344"/>
  <c r="FH344" s="1"/>
  <c r="EZ332"/>
  <c r="FW315"/>
  <c r="ER315"/>
  <c r="EV315"/>
  <c r="FS315" s="1"/>
  <c r="FY315" s="1"/>
  <c r="EY315"/>
  <c r="FV315"/>
  <c r="FD315"/>
  <c r="FU315"/>
  <c r="FT315"/>
  <c r="EY351"/>
  <c r="FV351"/>
  <c r="FW351"/>
  <c r="FT351"/>
  <c r="ER351"/>
  <c r="FU351"/>
  <c r="FD351"/>
  <c r="FG351" s="1"/>
  <c r="FH349"/>
  <c r="FZ209"/>
  <c r="GC209"/>
  <c r="GD209" s="1"/>
  <c r="GE209" s="1"/>
  <c r="GA209"/>
  <c r="FW330"/>
  <c r="FT330"/>
  <c r="FU330"/>
  <c r="ER330"/>
  <c r="FS330"/>
  <c r="FY330"/>
  <c r="FD330"/>
  <c r="EY330"/>
  <c r="FV330"/>
  <c r="FW282"/>
  <c r="FT282"/>
  <c r="ER282"/>
  <c r="EV282"/>
  <c r="FS282"/>
  <c r="FY282" s="1"/>
  <c r="FU282"/>
  <c r="EY282"/>
  <c r="FV282"/>
  <c r="FT265"/>
  <c r="FU265"/>
  <c r="FD265"/>
  <c r="EZ205"/>
  <c r="EZ338"/>
  <c r="FG338"/>
  <c r="EZ278"/>
  <c r="FG278"/>
  <c r="GA316"/>
  <c r="FZ316"/>
  <c r="EZ361"/>
  <c r="FG361" s="1"/>
  <c r="FH361" s="1"/>
  <c r="EZ273"/>
  <c r="FG273"/>
  <c r="EZ209"/>
  <c r="FG209"/>
  <c r="FH209" s="1"/>
  <c r="FT305"/>
  <c r="ER305"/>
  <c r="FS305"/>
  <c r="FY305"/>
  <c r="FU305"/>
  <c r="EY305"/>
  <c r="FV305"/>
  <c r="FW305"/>
  <c r="FD305"/>
  <c r="EZ337"/>
  <c r="EZ218"/>
  <c r="FG218"/>
  <c r="FH218" s="1"/>
  <c r="EZ293"/>
  <c r="FG293" s="1"/>
  <c r="EZ297"/>
  <c r="FG297"/>
  <c r="FH297" s="1"/>
  <c r="FJ297" s="1"/>
  <c r="GA310"/>
  <c r="FZ310"/>
  <c r="GC310" s="1"/>
  <c r="GD310" s="1"/>
  <c r="GE310" s="1"/>
  <c r="EZ350"/>
  <c r="EZ348"/>
  <c r="EZ324"/>
  <c r="EZ309"/>
  <c r="FG309"/>
  <c r="EJ327"/>
  <c r="EO246"/>
  <c r="EJ231"/>
  <c r="EJ275"/>
  <c r="EO235"/>
  <c r="FE208"/>
  <c r="FF208" s="1"/>
  <c r="EJ331"/>
  <c r="EP295"/>
  <c r="EJ295"/>
  <c r="EO311"/>
  <c r="EJ246"/>
  <c r="EO249"/>
  <c r="FE234"/>
  <c r="FF234" s="1"/>
  <c r="FY281"/>
  <c r="EJ347"/>
  <c r="FE212"/>
  <c r="FF212"/>
  <c r="EJ216"/>
  <c r="EP231"/>
  <c r="EP351"/>
  <c r="EJ250"/>
  <c r="EO275"/>
  <c r="FE235"/>
  <c r="FF235"/>
  <c r="EP208"/>
  <c r="FS208" s="1"/>
  <c r="FY208" s="1"/>
  <c r="GA208" s="1"/>
  <c r="EJ230"/>
  <c r="EP251"/>
  <c r="EJ251"/>
  <c r="EP261"/>
  <c r="EO331"/>
  <c r="EP327"/>
  <c r="FS327" s="1"/>
  <c r="FY327" s="1"/>
  <c r="EO295"/>
  <c r="FE242"/>
  <c r="FF242" s="1"/>
  <c r="EP311"/>
  <c r="FE253"/>
  <c r="FF253"/>
  <c r="FE343"/>
  <c r="FF343"/>
  <c r="EO238"/>
  <c r="EP228"/>
  <c r="EP246"/>
  <c r="FE243"/>
  <c r="FF243"/>
  <c r="FE249"/>
  <c r="FF249" s="1"/>
  <c r="FE287"/>
  <c r="FF287"/>
  <c r="EO234"/>
  <c r="EO347"/>
  <c r="EP212"/>
  <c r="EJ269"/>
  <c r="EO216"/>
  <c r="EP319"/>
  <c r="EP270"/>
  <c r="EJ270"/>
  <c r="FE292"/>
  <c r="FF292" s="1"/>
  <c r="FE299"/>
  <c r="FF299" s="1"/>
  <c r="EP283"/>
  <c r="FE291"/>
  <c r="FF291" s="1"/>
  <c r="EP239"/>
  <c r="EO279"/>
  <c r="EO257"/>
  <c r="FE303"/>
  <c r="FF303" s="1"/>
  <c r="EO224"/>
  <c r="FS294"/>
  <c r="FY294"/>
  <c r="EZ308"/>
  <c r="FG308"/>
  <c r="FH308" s="1"/>
  <c r="FI308" s="1"/>
  <c r="FW261"/>
  <c r="ER261"/>
  <c r="EV261" s="1"/>
  <c r="EY343"/>
  <c r="FV343"/>
  <c r="FW343"/>
  <c r="FT343"/>
  <c r="ER343"/>
  <c r="EV343"/>
  <c r="FU343"/>
  <c r="ER228"/>
  <c r="EV228"/>
  <c r="FU228"/>
  <c r="FW228"/>
  <c r="EY228"/>
  <c r="FV228"/>
  <c r="FT228"/>
  <c r="FD228"/>
  <c r="EZ214"/>
  <c r="FG214"/>
  <c r="GA229"/>
  <c r="FZ229"/>
  <c r="GC229"/>
  <c r="GD229" s="1"/>
  <c r="GE229" s="1"/>
  <c r="FH264"/>
  <c r="EY291"/>
  <c r="ER291"/>
  <c r="EV291" s="1"/>
  <c r="EY303"/>
  <c r="FV303"/>
  <c r="FW303"/>
  <c r="ER303"/>
  <c r="EV303"/>
  <c r="FT303"/>
  <c r="FU303"/>
  <c r="FD303"/>
  <c r="EY220"/>
  <c r="FV220"/>
  <c r="FW220"/>
  <c r="FU220"/>
  <c r="FD220"/>
  <c r="ER220"/>
  <c r="FT220"/>
  <c r="ER300"/>
  <c r="EV300"/>
  <c r="FS300" s="1"/>
  <c r="FY300" s="1"/>
  <c r="FU300"/>
  <c r="EY300"/>
  <c r="FV300"/>
  <c r="FT300"/>
  <c r="FW300"/>
  <c r="FD300"/>
  <c r="FG300" s="1"/>
  <c r="FW307"/>
  <c r="FT307"/>
  <c r="FU307"/>
  <c r="FV307"/>
  <c r="ER307"/>
  <c r="EV307"/>
  <c r="FS307" s="1"/>
  <c r="FY307" s="1"/>
  <c r="EY307"/>
  <c r="FD307"/>
  <c r="ER222"/>
  <c r="EV222"/>
  <c r="FS222"/>
  <c r="FY222" s="1"/>
  <c r="FU222"/>
  <c r="FT222"/>
  <c r="EY222"/>
  <c r="FV222"/>
  <c r="FW222"/>
  <c r="EZ207"/>
  <c r="FG207"/>
  <c r="FH207" s="1"/>
  <c r="EZ340"/>
  <c r="FT289"/>
  <c r="ER289"/>
  <c r="EV289" s="1"/>
  <c r="FS289" s="1"/>
  <c r="FY289"/>
  <c r="FU289"/>
  <c r="EY289"/>
  <c r="FV289"/>
  <c r="FW289"/>
  <c r="FD289"/>
  <c r="EY355"/>
  <c r="FV355"/>
  <c r="FW355"/>
  <c r="FT355"/>
  <c r="ER355"/>
  <c r="EV355"/>
  <c r="FS355" s="1"/>
  <c r="FY355" s="1"/>
  <c r="FU355"/>
  <c r="FD355"/>
  <c r="FG355" s="1"/>
  <c r="ER288"/>
  <c r="FU288"/>
  <c r="EY288"/>
  <c r="EZ288" s="1"/>
  <c r="FW288"/>
  <c r="FD288"/>
  <c r="EZ302"/>
  <c r="GA302"/>
  <c r="EZ336"/>
  <c r="FG336"/>
  <c r="FW226"/>
  <c r="ER226"/>
  <c r="EV226"/>
  <c r="FS226"/>
  <c r="FY226" s="1"/>
  <c r="GA226" s="1"/>
  <c r="EY226"/>
  <c r="FV226"/>
  <c r="FU226"/>
  <c r="FD226"/>
  <c r="FT226"/>
  <c r="EY335"/>
  <c r="FV335"/>
  <c r="FW335"/>
  <c r="FT335"/>
  <c r="ER335"/>
  <c r="EV335"/>
  <c r="FU335"/>
  <c r="FD335"/>
  <c r="EY359"/>
  <c r="FV359"/>
  <c r="FW359"/>
  <c r="FT359"/>
  <c r="FU359"/>
  <c r="ER359"/>
  <c r="EV359"/>
  <c r="FS359" s="1"/>
  <c r="FY359" s="1"/>
  <c r="FD359"/>
  <c r="EZ267"/>
  <c r="FG267"/>
  <c r="EZ281"/>
  <c r="FG281"/>
  <c r="FZ357"/>
  <c r="GC357"/>
  <c r="GD357" s="1"/>
  <c r="GE357" s="1"/>
  <c r="GA357"/>
  <c r="FW322"/>
  <c r="FT322"/>
  <c r="FU322"/>
  <c r="EY322"/>
  <c r="FV322"/>
  <c r="FD322"/>
  <c r="ER322"/>
  <c r="EV322" s="1"/>
  <c r="FS322" s="1"/>
  <c r="FY322" s="1"/>
  <c r="ER248"/>
  <c r="EV248"/>
  <c r="FS248"/>
  <c r="FY248" s="1"/>
  <c r="FD248"/>
  <c r="FU248"/>
  <c r="FT248"/>
  <c r="EY248"/>
  <c r="FV248"/>
  <c r="FW248"/>
  <c r="EY323"/>
  <c r="EZ323" s="1"/>
  <c r="FV323"/>
  <c r="FW323"/>
  <c r="FT323"/>
  <c r="FU323"/>
  <c r="ER323"/>
  <c r="EV323" s="1"/>
  <c r="FS323"/>
  <c r="FY323"/>
  <c r="FD323"/>
  <c r="FH213"/>
  <c r="ER304"/>
  <c r="EV304"/>
  <c r="FU304"/>
  <c r="EY304"/>
  <c r="FV304"/>
  <c r="FT304"/>
  <c r="FW304"/>
  <c r="FD304"/>
  <c r="FG304" s="1"/>
  <c r="ER276"/>
  <c r="EV276"/>
  <c r="FU276"/>
  <c r="EY276"/>
  <c r="FV276"/>
  <c r="FT276"/>
  <c r="FW276"/>
  <c r="FD276"/>
  <c r="EY258"/>
  <c r="FV258"/>
  <c r="FU258"/>
  <c r="ER258"/>
  <c r="EV258"/>
  <c r="FS258" s="1"/>
  <c r="FY258" s="1"/>
  <c r="GA258" s="1"/>
  <c r="FW258"/>
  <c r="FT258"/>
  <c r="FD258"/>
  <c r="ER296"/>
  <c r="EV296" s="1"/>
  <c r="FS296"/>
  <c r="FY296"/>
  <c r="FU296"/>
  <c r="EY296"/>
  <c r="FV296"/>
  <c r="FT296"/>
  <c r="FW296"/>
  <c r="FD296"/>
  <c r="FZ277"/>
  <c r="EZ333"/>
  <c r="FG333" s="1"/>
  <c r="GA297"/>
  <c r="EY339"/>
  <c r="FV339"/>
  <c r="FW339"/>
  <c r="FT339"/>
  <c r="ER339"/>
  <c r="FU339"/>
  <c r="FD339"/>
  <c r="EZ298"/>
  <c r="FG298"/>
  <c r="EJ208"/>
  <c r="EP249"/>
  <c r="EJ212"/>
  <c r="EJ283"/>
  <c r="FE327"/>
  <c r="FF327"/>
  <c r="EP253"/>
  <c r="FS346"/>
  <c r="FY346"/>
  <c r="FE283"/>
  <c r="FF283" s="1"/>
  <c r="EJ279"/>
  <c r="FE257"/>
  <c r="FF257"/>
  <c r="EP250"/>
  <c r="FE238"/>
  <c r="FF238" s="1"/>
  <c r="EO243"/>
  <c r="EJ234"/>
  <c r="EP299"/>
  <c r="EP291"/>
  <c r="EJ257"/>
  <c r="EP303"/>
  <c r="FS303"/>
  <c r="FY303" s="1"/>
  <c r="FW204"/>
  <c r="FT204"/>
  <c r="EY204"/>
  <c r="FV204"/>
  <c r="ER204"/>
  <c r="EV204" s="1"/>
  <c r="FU204"/>
  <c r="FD204"/>
  <c r="FZ202"/>
  <c r="GA202"/>
  <c r="FT203"/>
  <c r="EY203"/>
  <c r="FD203"/>
  <c r="FS203"/>
  <c r="FY203" s="1"/>
  <c r="GA203" s="1"/>
  <c r="FW203"/>
  <c r="FV203"/>
  <c r="ER203"/>
  <c r="EV203" s="1"/>
  <c r="FU203"/>
  <c r="FH198"/>
  <c r="FT200"/>
  <c r="EY201"/>
  <c r="FV201"/>
  <c r="ER201"/>
  <c r="EV201" s="1"/>
  <c r="FS201"/>
  <c r="FY201"/>
  <c r="FU201"/>
  <c r="FT201"/>
  <c r="FW201"/>
  <c r="FD201"/>
  <c r="FG202"/>
  <c r="EZ202"/>
  <c r="EO199"/>
  <c r="EJ199"/>
  <c r="FW197"/>
  <c r="ER197"/>
  <c r="EV197"/>
  <c r="FS197" s="1"/>
  <c r="FY197" s="1"/>
  <c r="FU197"/>
  <c r="FT197"/>
  <c r="EY197"/>
  <c r="EZ197" s="1"/>
  <c r="FV197"/>
  <c r="FD197"/>
  <c r="EO196"/>
  <c r="EJ193"/>
  <c r="FE197"/>
  <c r="FF197" s="1"/>
  <c r="EO192"/>
  <c r="EJ196"/>
  <c r="EO193"/>
  <c r="EP193"/>
  <c r="FE196"/>
  <c r="FF196" s="1"/>
  <c r="FH148"/>
  <c r="FH82"/>
  <c r="FH157"/>
  <c r="EY52"/>
  <c r="FV52"/>
  <c r="FW52"/>
  <c r="ER52"/>
  <c r="EV52"/>
  <c r="FT52"/>
  <c r="FU52"/>
  <c r="FD52"/>
  <c r="FW93"/>
  <c r="FT93"/>
  <c r="EY93"/>
  <c r="FV93"/>
  <c r="FU93"/>
  <c r="ER93"/>
  <c r="EV93" s="1"/>
  <c r="FS93"/>
  <c r="FY93"/>
  <c r="GA93" s="1"/>
  <c r="FD93"/>
  <c r="EY56"/>
  <c r="FV56"/>
  <c r="FW56"/>
  <c r="ER56"/>
  <c r="FU56"/>
  <c r="FT56"/>
  <c r="FD56"/>
  <c r="FW174"/>
  <c r="EY174"/>
  <c r="FT174"/>
  <c r="ER174"/>
  <c r="EV174"/>
  <c r="FD174"/>
  <c r="FW143"/>
  <c r="EY143"/>
  <c r="FV143"/>
  <c r="ER143"/>
  <c r="FU143"/>
  <c r="FT143"/>
  <c r="FD143"/>
  <c r="FW154"/>
  <c r="EY154"/>
  <c r="FV154"/>
  <c r="ER154"/>
  <c r="FU154"/>
  <c r="FT154"/>
  <c r="FW146"/>
  <c r="ER146"/>
  <c r="EY146"/>
  <c r="FV146"/>
  <c r="FU146"/>
  <c r="FD146"/>
  <c r="FT146"/>
  <c r="FZ127"/>
  <c r="GA127"/>
  <c r="EY98"/>
  <c r="FV98"/>
  <c r="FW98"/>
  <c r="FU98"/>
  <c r="FT98"/>
  <c r="ER98"/>
  <c r="EV98" s="1"/>
  <c r="FS98" s="1"/>
  <c r="FY98" s="1"/>
  <c r="GA98" s="1"/>
  <c r="FD98"/>
  <c r="FH149"/>
  <c r="FI149" s="1"/>
  <c r="FH152"/>
  <c r="FI152" s="1"/>
  <c r="FW186"/>
  <c r="EY186"/>
  <c r="FV186"/>
  <c r="FT186"/>
  <c r="ER186"/>
  <c r="FU186"/>
  <c r="FW139"/>
  <c r="EY139"/>
  <c r="FV139"/>
  <c r="FT139"/>
  <c r="FU139"/>
  <c r="FD139"/>
  <c r="ER139"/>
  <c r="FT97"/>
  <c r="ER97"/>
  <c r="EV97"/>
  <c r="FV97"/>
  <c r="FD97"/>
  <c r="FU97"/>
  <c r="FW136"/>
  <c r="FU136"/>
  <c r="FT136"/>
  <c r="ER136"/>
  <c r="EV136"/>
  <c r="FS136" s="1"/>
  <c r="FY136"/>
  <c r="GA136" s="1"/>
  <c r="FV136"/>
  <c r="EY136"/>
  <c r="FD136"/>
  <c r="EY72"/>
  <c r="FV72"/>
  <c r="FW72"/>
  <c r="FU72"/>
  <c r="FT72"/>
  <c r="ER72"/>
  <c r="FH111"/>
  <c r="EY76"/>
  <c r="FV76"/>
  <c r="FW76"/>
  <c r="FU76"/>
  <c r="FT76"/>
  <c r="FD76"/>
  <c r="ER76"/>
  <c r="EV76"/>
  <c r="FS76" s="1"/>
  <c r="FH92"/>
  <c r="FJ92" s="1"/>
  <c r="EY190"/>
  <c r="FV190"/>
  <c r="FT190"/>
  <c r="FD190"/>
  <c r="FG190" s="1"/>
  <c r="ER50"/>
  <c r="EV50"/>
  <c r="FU50"/>
  <c r="FV50"/>
  <c r="FW50"/>
  <c r="FD50"/>
  <c r="EY68"/>
  <c r="FV68"/>
  <c r="FW68"/>
  <c r="FU68"/>
  <c r="FT68"/>
  <c r="ER68"/>
  <c r="EV68" s="1"/>
  <c r="FS68"/>
  <c r="FY68"/>
  <c r="FD68"/>
  <c r="EZ107"/>
  <c r="FG107"/>
  <c r="GA163"/>
  <c r="EZ129"/>
  <c r="FG129"/>
  <c r="FW162"/>
  <c r="FU162"/>
  <c r="EY162"/>
  <c r="ER162"/>
  <c r="EV162"/>
  <c r="FS162" s="1"/>
  <c r="FY162" s="1"/>
  <c r="FT162"/>
  <c r="FZ104"/>
  <c r="GC104" s="1"/>
  <c r="GD104" s="1"/>
  <c r="GE104" s="1"/>
  <c r="GA104"/>
  <c r="FZ109"/>
  <c r="GC109" s="1"/>
  <c r="GD109" s="1"/>
  <c r="GE109" s="1"/>
  <c r="GA109"/>
  <c r="ER117"/>
  <c r="EV117" s="1"/>
  <c r="FU117"/>
  <c r="EY117"/>
  <c r="FV117"/>
  <c r="FT117"/>
  <c r="FW117"/>
  <c r="FD117"/>
  <c r="FW142"/>
  <c r="ER142"/>
  <c r="EV142" s="1"/>
  <c r="EZ141"/>
  <c r="FG141" s="1"/>
  <c r="EY133"/>
  <c r="ER133"/>
  <c r="EV133" s="1"/>
  <c r="ER126"/>
  <c r="EV126" s="1"/>
  <c r="FS126"/>
  <c r="FY126"/>
  <c r="FU126"/>
  <c r="FW126"/>
  <c r="EY126"/>
  <c r="FV126"/>
  <c r="FT126"/>
  <c r="EZ160"/>
  <c r="FG160" s="1"/>
  <c r="FH160" s="1"/>
  <c r="EZ159"/>
  <c r="FG159" s="1"/>
  <c r="FH159" s="1"/>
  <c r="FG189"/>
  <c r="EZ189"/>
  <c r="EZ110"/>
  <c r="FG110" s="1"/>
  <c r="EZ85"/>
  <c r="FG85" s="1"/>
  <c r="FH85" s="1"/>
  <c r="FJ85" s="1"/>
  <c r="EZ185"/>
  <c r="FG185" s="1"/>
  <c r="EY171"/>
  <c r="FV171"/>
  <c r="ER171"/>
  <c r="EV171" s="1"/>
  <c r="FS171" s="1"/>
  <c r="FY171" s="1"/>
  <c r="FU171"/>
  <c r="FT171"/>
  <c r="FW171"/>
  <c r="FD171"/>
  <c r="FW158"/>
  <c r="EY158"/>
  <c r="FV158"/>
  <c r="ER158"/>
  <c r="EV158" s="1"/>
  <c r="FS158"/>
  <c r="FY158"/>
  <c r="FT158"/>
  <c r="FZ95"/>
  <c r="GC95"/>
  <c r="GD95"/>
  <c r="GE95" s="1"/>
  <c r="GA95"/>
  <c r="EY60"/>
  <c r="FV60"/>
  <c r="FW60"/>
  <c r="ER60"/>
  <c r="FT60"/>
  <c r="FU60"/>
  <c r="FD60"/>
  <c r="EZ49"/>
  <c r="FG49" s="1"/>
  <c r="FH49" s="1"/>
  <c r="FI49" s="1"/>
  <c r="FV94"/>
  <c r="FW94"/>
  <c r="FU94"/>
  <c r="ER94"/>
  <c r="EV94"/>
  <c r="FS94" s="1"/>
  <c r="FY94" s="1"/>
  <c r="FD94"/>
  <c r="GA187"/>
  <c r="FZ187"/>
  <c r="GC187" s="1"/>
  <c r="GD187" s="1"/>
  <c r="GE187" s="1"/>
  <c r="FH53"/>
  <c r="EZ118"/>
  <c r="EY112"/>
  <c r="FV112"/>
  <c r="FW112"/>
  <c r="ER112"/>
  <c r="EV112" s="1"/>
  <c r="FD112"/>
  <c r="FT112"/>
  <c r="FU112"/>
  <c r="EZ179"/>
  <c r="FG179" s="1"/>
  <c r="FH179" s="1"/>
  <c r="EZ77"/>
  <c r="FG77"/>
  <c r="FH77" s="1"/>
  <c r="EY106"/>
  <c r="FV106"/>
  <c r="FU106"/>
  <c r="FT106"/>
  <c r="ER106"/>
  <c r="EV106" s="1"/>
  <c r="FW106"/>
  <c r="FD106"/>
  <c r="FH137"/>
  <c r="FT62"/>
  <c r="ER62"/>
  <c r="EV62"/>
  <c r="FU62"/>
  <c r="FS62"/>
  <c r="FY62" s="1"/>
  <c r="FV62"/>
  <c r="EY62"/>
  <c r="FW62"/>
  <c r="FW119"/>
  <c r="FT119"/>
  <c r="FD119"/>
  <c r="ER119"/>
  <c r="EV119"/>
  <c r="FS119"/>
  <c r="FY119" s="1"/>
  <c r="EY119"/>
  <c r="FV119"/>
  <c r="FU119"/>
  <c r="FW115"/>
  <c r="FT115"/>
  <c r="ER115"/>
  <c r="EV115" s="1"/>
  <c r="EY115"/>
  <c r="FV115"/>
  <c r="FU115"/>
  <c r="ER164"/>
  <c r="EV164"/>
  <c r="FS164" s="1"/>
  <c r="FY164" s="1"/>
  <c r="FZ164" s="1"/>
  <c r="FU164"/>
  <c r="FT164"/>
  <c r="FW164"/>
  <c r="EY164"/>
  <c r="FV164"/>
  <c r="FD164"/>
  <c r="FT58"/>
  <c r="ER58"/>
  <c r="EV58" s="1"/>
  <c r="FU58"/>
  <c r="FW58"/>
  <c r="FV58"/>
  <c r="EY58"/>
  <c r="FD58"/>
  <c r="FT123"/>
  <c r="FW123"/>
  <c r="ER123"/>
  <c r="EV123"/>
  <c r="EY123"/>
  <c r="FV123"/>
  <c r="FU123"/>
  <c r="FD123"/>
  <c r="FG144"/>
  <c r="EZ144"/>
  <c r="ER130"/>
  <c r="EV130"/>
  <c r="FU130"/>
  <c r="FS130"/>
  <c r="FY130" s="1"/>
  <c r="FW130"/>
  <c r="EY130"/>
  <c r="FT130"/>
  <c r="FV130"/>
  <c r="FD130"/>
  <c r="FZ159"/>
  <c r="GA179"/>
  <c r="FZ179"/>
  <c r="GC179" s="1"/>
  <c r="GD179" s="1"/>
  <c r="GE179" s="1"/>
  <c r="EJ72"/>
  <c r="FS84"/>
  <c r="FY84" s="1"/>
  <c r="EO61"/>
  <c r="EJ98"/>
  <c r="EO89"/>
  <c r="EO147"/>
  <c r="EJ147"/>
  <c r="EP90"/>
  <c r="FE72"/>
  <c r="FF72"/>
  <c r="EP117"/>
  <c r="FE128"/>
  <c r="FF128"/>
  <c r="FE76"/>
  <c r="FF76"/>
  <c r="FE138"/>
  <c r="FF138"/>
  <c r="EO124"/>
  <c r="EJ86"/>
  <c r="EJ133"/>
  <c r="EP116"/>
  <c r="EJ116"/>
  <c r="FS160"/>
  <c r="FY160" s="1"/>
  <c r="EJ68"/>
  <c r="EJ97"/>
  <c r="EP89"/>
  <c r="EO182"/>
  <c r="EJ64"/>
  <c r="EJ91"/>
  <c r="EO178"/>
  <c r="FE147"/>
  <c r="FF147"/>
  <c r="EP97"/>
  <c r="FE166"/>
  <c r="FF166" s="1"/>
  <c r="EP174"/>
  <c r="FS174"/>
  <c r="FY174" s="1"/>
  <c r="EO90"/>
  <c r="FS184"/>
  <c r="FY184"/>
  <c r="EP72"/>
  <c r="FS49"/>
  <c r="FY49"/>
  <c r="EJ143"/>
  <c r="FE117"/>
  <c r="FF117" s="1"/>
  <c r="FE142"/>
  <c r="FF142"/>
  <c r="EJ128"/>
  <c r="EO128"/>
  <c r="EP76"/>
  <c r="EP154"/>
  <c r="EO138"/>
  <c r="EJ139"/>
  <c r="EP124"/>
  <c r="EP61"/>
  <c r="FS61" s="1"/>
  <c r="EO86"/>
  <c r="EJ146"/>
  <c r="FE105"/>
  <c r="FF105"/>
  <c r="EP52"/>
  <c r="EP133"/>
  <c r="EO116"/>
  <c r="EP56"/>
  <c r="EP112"/>
  <c r="EP98"/>
  <c r="EJ190"/>
  <c r="FH79"/>
  <c r="EY64"/>
  <c r="FV64"/>
  <c r="FW64"/>
  <c r="ER64"/>
  <c r="EV64" s="1"/>
  <c r="FT64"/>
  <c r="FU64"/>
  <c r="FD64"/>
  <c r="ER91"/>
  <c r="EV91"/>
  <c r="FU91"/>
  <c r="FV91"/>
  <c r="FW91"/>
  <c r="FT91"/>
  <c r="FD91"/>
  <c r="FW166"/>
  <c r="EY166"/>
  <c r="FV166"/>
  <c r="ER166"/>
  <c r="EV166" s="1"/>
  <c r="FU166"/>
  <c r="FT166"/>
  <c r="FD166"/>
  <c r="EZ145"/>
  <c r="FW51"/>
  <c r="FT51"/>
  <c r="ER51"/>
  <c r="EV51" s="1"/>
  <c r="FS51"/>
  <c r="FY51"/>
  <c r="FD51"/>
  <c r="FG51" s="1"/>
  <c r="FV51"/>
  <c r="EY51"/>
  <c r="FZ100"/>
  <c r="GA100"/>
  <c r="FW101"/>
  <c r="FT101"/>
  <c r="ER101"/>
  <c r="EV101" s="1"/>
  <c r="FS101"/>
  <c r="FY101" s="1"/>
  <c r="EY101"/>
  <c r="FV101"/>
  <c r="FU101"/>
  <c r="FG161"/>
  <c r="FH161" s="1"/>
  <c r="EZ161"/>
  <c r="GC189"/>
  <c r="GD189"/>
  <c r="GE189" s="1"/>
  <c r="FZ189"/>
  <c r="GA189"/>
  <c r="EZ113"/>
  <c r="FG113"/>
  <c r="FW150"/>
  <c r="FT150"/>
  <c r="ER150"/>
  <c r="EY150"/>
  <c r="FV150"/>
  <c r="FU150"/>
  <c r="FD150"/>
  <c r="EZ104"/>
  <c r="FG104" s="1"/>
  <c r="FH104" s="1"/>
  <c r="FH70"/>
  <c r="FG109"/>
  <c r="EZ109"/>
  <c r="FW55"/>
  <c r="FT55"/>
  <c r="ER55"/>
  <c r="EV55" s="1"/>
  <c r="FS55" s="1"/>
  <c r="FY55" s="1"/>
  <c r="FD55"/>
  <c r="FU55"/>
  <c r="EY55"/>
  <c r="FV55"/>
  <c r="FZ79"/>
  <c r="GC79" s="1"/>
  <c r="GD79" s="1"/>
  <c r="GE79" s="1"/>
  <c r="GA79"/>
  <c r="EZ84"/>
  <c r="FG84"/>
  <c r="FW80"/>
  <c r="FD80"/>
  <c r="FG80" s="1"/>
  <c r="FT80"/>
  <c r="EY80"/>
  <c r="ER80"/>
  <c r="EV80"/>
  <c r="FV80"/>
  <c r="FU80"/>
  <c r="EZ127"/>
  <c r="FG127"/>
  <c r="FW170"/>
  <c r="ER170"/>
  <c r="FU170"/>
  <c r="EY170"/>
  <c r="FV170"/>
  <c r="FT170"/>
  <c r="FD170"/>
  <c r="EZ73"/>
  <c r="ER69"/>
  <c r="EV69"/>
  <c r="FS69" s="1"/>
  <c r="FU69"/>
  <c r="EY69"/>
  <c r="FV69"/>
  <c r="FT69"/>
  <c r="FW69"/>
  <c r="FD69"/>
  <c r="FH153"/>
  <c r="FH65"/>
  <c r="GA129"/>
  <c r="GC129"/>
  <c r="GD129"/>
  <c r="GE129" s="1"/>
  <c r="FZ129"/>
  <c r="EZ95"/>
  <c r="FG95"/>
  <c r="FG184"/>
  <c r="FH184" s="1"/>
  <c r="EZ184"/>
  <c r="EZ78"/>
  <c r="ER57"/>
  <c r="FU57"/>
  <c r="EY57"/>
  <c r="FV57"/>
  <c r="FY57"/>
  <c r="FT57"/>
  <c r="FW57"/>
  <c r="FD57"/>
  <c r="EZ176"/>
  <c r="FG176" s="1"/>
  <c r="FH176" s="1"/>
  <c r="EY167"/>
  <c r="FV167"/>
  <c r="ER167"/>
  <c r="EV167"/>
  <c r="FU167"/>
  <c r="FT167"/>
  <c r="FW167"/>
  <c r="FD167"/>
  <c r="GA131"/>
  <c r="FZ131"/>
  <c r="GC131" s="1"/>
  <c r="GD131" s="1"/>
  <c r="GE131"/>
  <c r="FT108"/>
  <c r="FW108"/>
  <c r="EY108"/>
  <c r="FV108"/>
  <c r="FU108"/>
  <c r="ER108"/>
  <c r="EV108"/>
  <c r="FS108"/>
  <c r="FY108" s="1"/>
  <c r="FT74"/>
  <c r="ER74"/>
  <c r="EV74" s="1"/>
  <c r="FU74"/>
  <c r="FW74"/>
  <c r="EY74"/>
  <c r="FV74"/>
  <c r="FD74"/>
  <c r="EY120"/>
  <c r="FV120"/>
  <c r="FW120"/>
  <c r="ER120"/>
  <c r="EV120"/>
  <c r="FS120" s="1"/>
  <c r="FY120" s="1"/>
  <c r="FD120"/>
  <c r="FT120"/>
  <c r="FU120"/>
  <c r="EZ75"/>
  <c r="FG75" s="1"/>
  <c r="EY102"/>
  <c r="FV102"/>
  <c r="FW102"/>
  <c r="ER102"/>
  <c r="EV102"/>
  <c r="FD102"/>
  <c r="FG102" s="1"/>
  <c r="FH102" s="1"/>
  <c r="FT102"/>
  <c r="FU102"/>
  <c r="FH88"/>
  <c r="FW132"/>
  <c r="FD132"/>
  <c r="FT132"/>
  <c r="FV132"/>
  <c r="EY132"/>
  <c r="ER132"/>
  <c r="FU132"/>
  <c r="EZ122"/>
  <c r="FG122"/>
  <c r="EJ76"/>
  <c r="EJ52"/>
  <c r="EJ56"/>
  <c r="FE97"/>
  <c r="FF97"/>
  <c r="EJ90"/>
  <c r="FH169"/>
  <c r="FJ169" s="1"/>
  <c r="EJ61"/>
  <c r="EP86"/>
  <c r="EO105"/>
  <c r="FE52"/>
  <c r="FF52" s="1"/>
  <c r="FE56"/>
  <c r="FF56"/>
  <c r="FE98"/>
  <c r="FF98" s="1"/>
  <c r="EP143"/>
  <c r="EJ138"/>
  <c r="FW34"/>
  <c r="ER34"/>
  <c r="EV34"/>
  <c r="FU34"/>
  <c r="EY34"/>
  <c r="FV34"/>
  <c r="FT34"/>
  <c r="FD34"/>
  <c r="FT41"/>
  <c r="FW41"/>
  <c r="ER41"/>
  <c r="EV41"/>
  <c r="FS41"/>
  <c r="FY41" s="1"/>
  <c r="EY41"/>
  <c r="FV41"/>
  <c r="FU41"/>
  <c r="ER43"/>
  <c r="EV43"/>
  <c r="FU43"/>
  <c r="FT43"/>
  <c r="EY47"/>
  <c r="FV47"/>
  <c r="ER47"/>
  <c r="EV47"/>
  <c r="FU47"/>
  <c r="FW47"/>
  <c r="FT47"/>
  <c r="FS47"/>
  <c r="FY47" s="1"/>
  <c r="FD47"/>
  <c r="EZ35"/>
  <c r="FG35"/>
  <c r="EZ39"/>
  <c r="FG39" s="1"/>
  <c r="FT33"/>
  <c r="EY33"/>
  <c r="FV33"/>
  <c r="FW33"/>
  <c r="FU33"/>
  <c r="ER33"/>
  <c r="EV33"/>
  <c r="FD33"/>
  <c r="FT37"/>
  <c r="FW37"/>
  <c r="ER37"/>
  <c r="EV37" s="1"/>
  <c r="EY37"/>
  <c r="EZ37" s="1"/>
  <c r="FV37"/>
  <c r="FU37"/>
  <c r="FD37"/>
  <c r="ER36"/>
  <c r="EV36" s="1"/>
  <c r="FS36" s="1"/>
  <c r="FY36" s="1"/>
  <c r="FD36"/>
  <c r="FU36"/>
  <c r="FW36"/>
  <c r="FT36"/>
  <c r="EY36"/>
  <c r="EZ36" s="1"/>
  <c r="FV36"/>
  <c r="EZ48"/>
  <c r="FG48"/>
  <c r="EP45"/>
  <c r="EO45"/>
  <c r="EO38"/>
  <c r="EJ34"/>
  <c r="FE45"/>
  <c r="FF45"/>
  <c r="EJ38"/>
  <c r="FE34"/>
  <c r="FF34" s="1"/>
  <c r="FS35"/>
  <c r="FY35"/>
  <c r="EP34"/>
  <c r="FS34" s="1"/>
  <c r="FY34" s="1"/>
  <c r="FV46"/>
  <c r="FT46"/>
  <c r="FU46"/>
  <c r="FD46"/>
  <c r="FW42"/>
  <c r="EY42"/>
  <c r="EZ42" s="1"/>
  <c r="FV42"/>
  <c r="ER42"/>
  <c r="EV42"/>
  <c r="FU42"/>
  <c r="FT42"/>
  <c r="FD42"/>
  <c r="FS392"/>
  <c r="FY392"/>
  <c r="FS52"/>
  <c r="FY52" s="1"/>
  <c r="FZ505"/>
  <c r="GC505" s="1"/>
  <c r="GD505" s="1"/>
  <c r="GE505"/>
  <c r="GA505"/>
  <c r="FH467"/>
  <c r="EZ491"/>
  <c r="FG491" s="1"/>
  <c r="FV482"/>
  <c r="EY482"/>
  <c r="FU482"/>
  <c r="FW482"/>
  <c r="ER482"/>
  <c r="EV482"/>
  <c r="FS482"/>
  <c r="FY482"/>
  <c r="FT482"/>
  <c r="FD482"/>
  <c r="FU471"/>
  <c r="ER471"/>
  <c r="EV471"/>
  <c r="FV471"/>
  <c r="EY471"/>
  <c r="EZ471" s="1"/>
  <c r="FW471"/>
  <c r="FT471"/>
  <c r="FD471"/>
  <c r="FG471" s="1"/>
  <c r="FW461"/>
  <c r="FU461"/>
  <c r="FV461"/>
  <c r="EY461"/>
  <c r="EZ461" s="1"/>
  <c r="ER461"/>
  <c r="EV461" s="1"/>
  <c r="FS461" s="1"/>
  <c r="FY461"/>
  <c r="FT461"/>
  <c r="FD461"/>
  <c r="GA511"/>
  <c r="EZ505"/>
  <c r="FG505"/>
  <c r="FH505" s="1"/>
  <c r="FI505" s="1"/>
  <c r="FJ456"/>
  <c r="FI456"/>
  <c r="FK456" s="1"/>
  <c r="FO456" s="1"/>
  <c r="EZ457"/>
  <c r="FG457" s="1"/>
  <c r="FH457" s="1"/>
  <c r="FZ500"/>
  <c r="GC500"/>
  <c r="GD500" s="1"/>
  <c r="GE500" s="1"/>
  <c r="GA500"/>
  <c r="EZ501"/>
  <c r="FG501"/>
  <c r="EZ487"/>
  <c r="FG487" s="1"/>
  <c r="EZ479"/>
  <c r="FG479"/>
  <c r="EZ470"/>
  <c r="FS483"/>
  <c r="FY483"/>
  <c r="FS493"/>
  <c r="FY493" s="1"/>
  <c r="FS457"/>
  <c r="FY457"/>
  <c r="FZ491"/>
  <c r="GC491"/>
  <c r="GD491"/>
  <c r="GE491"/>
  <c r="GA491"/>
  <c r="FV506"/>
  <c r="EY506"/>
  <c r="FT506"/>
  <c r="FW506"/>
  <c r="FW481"/>
  <c r="FV481"/>
  <c r="EY481"/>
  <c r="EZ481" s="1"/>
  <c r="ER481"/>
  <c r="EV481" s="1"/>
  <c r="FS481" s="1"/>
  <c r="FT481"/>
  <c r="FU481"/>
  <c r="FW477"/>
  <c r="FV477"/>
  <c r="EY477"/>
  <c r="ER477"/>
  <c r="EV477" s="1"/>
  <c r="FS477" s="1"/>
  <c r="FY477" s="1"/>
  <c r="FT477"/>
  <c r="FD477"/>
  <c r="FU477"/>
  <c r="FW489"/>
  <c r="FV489"/>
  <c r="EY489"/>
  <c r="ER489"/>
  <c r="EV489"/>
  <c r="FT489"/>
  <c r="FU489"/>
  <c r="FD489"/>
  <c r="EZ503"/>
  <c r="FG503" s="1"/>
  <c r="FG483"/>
  <c r="EZ483"/>
  <c r="EY453"/>
  <c r="EZ453" s="1"/>
  <c r="FT453"/>
  <c r="EZ497"/>
  <c r="FG497" s="1"/>
  <c r="FH497" s="1"/>
  <c r="FZ479"/>
  <c r="GC479"/>
  <c r="GD479"/>
  <c r="GE479" s="1"/>
  <c r="GA479"/>
  <c r="FW469"/>
  <c r="FV469"/>
  <c r="EY469"/>
  <c r="EZ469" s="1"/>
  <c r="ER469"/>
  <c r="EV469" s="1"/>
  <c r="FS469" s="1"/>
  <c r="FY469" s="1"/>
  <c r="FU469"/>
  <c r="FD469"/>
  <c r="FT469"/>
  <c r="FU475"/>
  <c r="ER475"/>
  <c r="EV475"/>
  <c r="FS475"/>
  <c r="FY475" s="1"/>
  <c r="FV475"/>
  <c r="EY475"/>
  <c r="FW475"/>
  <c r="FT475"/>
  <c r="FD475"/>
  <c r="EZ511"/>
  <c r="FG511" s="1"/>
  <c r="FH444"/>
  <c r="FH421"/>
  <c r="GC438"/>
  <c r="GD438"/>
  <c r="GE438" s="1"/>
  <c r="GA438"/>
  <c r="EZ437"/>
  <c r="FG437" s="1"/>
  <c r="FW435"/>
  <c r="ER435"/>
  <c r="EV435" s="1"/>
  <c r="FS435" s="1"/>
  <c r="FY435" s="1"/>
  <c r="EY435"/>
  <c r="EZ435" s="1"/>
  <c r="FV435"/>
  <c r="FU435"/>
  <c r="FT435"/>
  <c r="FD435"/>
  <c r="FW411"/>
  <c r="FT411"/>
  <c r="ER411"/>
  <c r="EV411" s="1"/>
  <c r="FS411" s="1"/>
  <c r="FY411" s="1"/>
  <c r="FU411"/>
  <c r="EY411"/>
  <c r="FV411"/>
  <c r="EY440"/>
  <c r="FV440"/>
  <c r="ER440"/>
  <c r="EV440"/>
  <c r="FW440"/>
  <c r="FU440"/>
  <c r="FT440"/>
  <c r="FS440"/>
  <c r="FY440"/>
  <c r="FD440"/>
  <c r="FG442"/>
  <c r="FH442" s="1"/>
  <c r="FJ442" s="1"/>
  <c r="FW446"/>
  <c r="ER446"/>
  <c r="FU446"/>
  <c r="EY446"/>
  <c r="FV446"/>
  <c r="FT446"/>
  <c r="FT449"/>
  <c r="FW449"/>
  <c r="EY449"/>
  <c r="FV449"/>
  <c r="FU449"/>
  <c r="ER449"/>
  <c r="EV449"/>
  <c r="FS449" s="1"/>
  <c r="FY449" s="1"/>
  <c r="FD449"/>
  <c r="FW419"/>
  <c r="ER419"/>
  <c r="EV419"/>
  <c r="FS419"/>
  <c r="FY419" s="1"/>
  <c r="EY419"/>
  <c r="FV419"/>
  <c r="FU419"/>
  <c r="FT419"/>
  <c r="EZ428"/>
  <c r="FG428"/>
  <c r="EZ443"/>
  <c r="FG443"/>
  <c r="GA424"/>
  <c r="GE424"/>
  <c r="FZ424"/>
  <c r="GC424" s="1"/>
  <c r="GD424" s="1"/>
  <c r="EZ423"/>
  <c r="FG423"/>
  <c r="EZ441"/>
  <c r="FG441" s="1"/>
  <c r="EZ439"/>
  <c r="FG439"/>
  <c r="EZ412"/>
  <c r="FG412" s="1"/>
  <c r="FS432"/>
  <c r="FY432"/>
  <c r="GA432" s="1"/>
  <c r="FT431"/>
  <c r="FW431"/>
  <c r="FD431"/>
  <c r="EY431"/>
  <c r="FV431"/>
  <c r="FU431"/>
  <c r="ER431"/>
  <c r="FZ427"/>
  <c r="GC427"/>
  <c r="GD427" s="1"/>
  <c r="GE427" s="1"/>
  <c r="GA427"/>
  <c r="FH434"/>
  <c r="EZ427"/>
  <c r="FG427" s="1"/>
  <c r="GA443"/>
  <c r="FZ443"/>
  <c r="ER425"/>
  <c r="EV425" s="1"/>
  <c r="FS425" s="1"/>
  <c r="FY425"/>
  <c r="FU425"/>
  <c r="FW425"/>
  <c r="FV425"/>
  <c r="FT425"/>
  <c r="EY425"/>
  <c r="FD425"/>
  <c r="FT445"/>
  <c r="FW445"/>
  <c r="EY445"/>
  <c r="FV445"/>
  <c r="FU445"/>
  <c r="ER445"/>
  <c r="EV445" s="1"/>
  <c r="FS445" s="1"/>
  <c r="FY445" s="1"/>
  <c r="FD445"/>
  <c r="FW415"/>
  <c r="FU415"/>
  <c r="FT415"/>
  <c r="EY415"/>
  <c r="EZ415" s="1"/>
  <c r="FV415"/>
  <c r="ER415"/>
  <c r="EV415"/>
  <c r="FS415"/>
  <c r="FY415"/>
  <c r="EZ438"/>
  <c r="FG438"/>
  <c r="EZ432"/>
  <c r="FG432"/>
  <c r="FH432" s="1"/>
  <c r="FZ390"/>
  <c r="FH365"/>
  <c r="FH393"/>
  <c r="FI371"/>
  <c r="FJ371"/>
  <c r="FK371" s="1"/>
  <c r="FO371" s="1"/>
  <c r="EZ378"/>
  <c r="FG378"/>
  <c r="EZ403"/>
  <c r="FG403" s="1"/>
  <c r="FH403" s="1"/>
  <c r="FI403" s="1"/>
  <c r="FJ395"/>
  <c r="FI395"/>
  <c r="FK395" s="1"/>
  <c r="FO395" s="1"/>
  <c r="FJ387"/>
  <c r="FI387"/>
  <c r="FK387" s="1"/>
  <c r="FO387" s="1"/>
  <c r="EZ363"/>
  <c r="FG363"/>
  <c r="FZ377"/>
  <c r="GC377" s="1"/>
  <c r="GD377" s="1"/>
  <c r="GE377" s="1"/>
  <c r="GA377"/>
  <c r="EZ400"/>
  <c r="FG400" s="1"/>
  <c r="EZ366"/>
  <c r="FG366" s="1"/>
  <c r="FH366" s="1"/>
  <c r="FK408"/>
  <c r="FO408" s="1"/>
  <c r="FJ408"/>
  <c r="FJ404"/>
  <c r="FK404" s="1"/>
  <c r="FI404"/>
  <c r="FO404"/>
  <c r="FP404" s="1"/>
  <c r="FQ404" s="1"/>
  <c r="FI379"/>
  <c r="FJ379"/>
  <c r="FK379" s="1"/>
  <c r="FO379" s="1"/>
  <c r="EZ396"/>
  <c r="FS388"/>
  <c r="FY388"/>
  <c r="FH394"/>
  <c r="EZ390"/>
  <c r="FG390"/>
  <c r="EZ375"/>
  <c r="FG375" s="1"/>
  <c r="FT406"/>
  <c r="FH391"/>
  <c r="FI391" s="1"/>
  <c r="FI398"/>
  <c r="FK398" s="1"/>
  <c r="FO398" s="1"/>
  <c r="FJ398"/>
  <c r="EZ401"/>
  <c r="FG401"/>
  <c r="EY384"/>
  <c r="FV384"/>
  <c r="FW384"/>
  <c r="FU384"/>
  <c r="FT384"/>
  <c r="ER384"/>
  <c r="EV384"/>
  <c r="FS384" s="1"/>
  <c r="FY384" s="1"/>
  <c r="FD384"/>
  <c r="EY374"/>
  <c r="FV374"/>
  <c r="FW374"/>
  <c r="ER374"/>
  <c r="EV374" s="1"/>
  <c r="FS374" s="1"/>
  <c r="FY374" s="1"/>
  <c r="FU374"/>
  <c r="FT374"/>
  <c r="FD374"/>
  <c r="EZ376"/>
  <c r="EZ388"/>
  <c r="FG388"/>
  <c r="EZ392"/>
  <c r="FG392"/>
  <c r="FS385"/>
  <c r="FY385" s="1"/>
  <c r="FH336"/>
  <c r="FH302"/>
  <c r="FJ302" s="1"/>
  <c r="GA355"/>
  <c r="FZ355"/>
  <c r="GC355"/>
  <c r="GD355" s="1"/>
  <c r="GE355" s="1"/>
  <c r="FZ307"/>
  <c r="GA307"/>
  <c r="GC307"/>
  <c r="GD307" s="1"/>
  <c r="GE307" s="1"/>
  <c r="FH273"/>
  <c r="FI273" s="1"/>
  <c r="GA254"/>
  <c r="FZ258"/>
  <c r="GC258"/>
  <c r="GD258" s="1"/>
  <c r="GE258" s="1"/>
  <c r="GA327"/>
  <c r="FZ327"/>
  <c r="GC327"/>
  <c r="GD327"/>
  <c r="GE327" s="1"/>
  <c r="FH309"/>
  <c r="FZ292"/>
  <c r="GA292"/>
  <c r="FH316"/>
  <c r="FH214"/>
  <c r="FH293"/>
  <c r="GA312"/>
  <c r="FZ226"/>
  <c r="GC226"/>
  <c r="GD226" s="1"/>
  <c r="GE226" s="1"/>
  <c r="FZ208"/>
  <c r="GC208"/>
  <c r="GD208" s="1"/>
  <c r="GE208" s="1"/>
  <c r="FH310"/>
  <c r="EY243"/>
  <c r="FV243"/>
  <c r="ER243"/>
  <c r="EV243"/>
  <c r="FT243"/>
  <c r="FU243"/>
  <c r="FG323"/>
  <c r="FH281"/>
  <c r="EZ359"/>
  <c r="FG359"/>
  <c r="FH340"/>
  <c r="EZ222"/>
  <c r="EZ343"/>
  <c r="FG343"/>
  <c r="FV295"/>
  <c r="FW295"/>
  <c r="FD295"/>
  <c r="FW235"/>
  <c r="FU235"/>
  <c r="FH278"/>
  <c r="GA282"/>
  <c r="EZ315"/>
  <c r="FG315"/>
  <c r="EZ319"/>
  <c r="FG319"/>
  <c r="FZ242"/>
  <c r="GA242"/>
  <c r="EZ212"/>
  <c r="FG212"/>
  <c r="FH212" s="1"/>
  <c r="EZ258"/>
  <c r="FG258" s="1"/>
  <c r="EZ248"/>
  <c r="FG248" s="1"/>
  <c r="EZ226"/>
  <c r="FG226"/>
  <c r="FI263"/>
  <c r="FK263" s="1"/>
  <c r="FO263" s="1"/>
  <c r="FJ263"/>
  <c r="EY216"/>
  <c r="FV216"/>
  <c r="FW216"/>
  <c r="FU216"/>
  <c r="ER216"/>
  <c r="EV216"/>
  <c r="FD216"/>
  <c r="FG216" s="1"/>
  <c r="FT216"/>
  <c r="FW311"/>
  <c r="FU311"/>
  <c r="ER311"/>
  <c r="EV311" s="1"/>
  <c r="FS311" s="1"/>
  <c r="FY311"/>
  <c r="GA311" s="1"/>
  <c r="EY311"/>
  <c r="EZ311" s="1"/>
  <c r="FV311"/>
  <c r="FD311"/>
  <c r="FT311"/>
  <c r="EZ330"/>
  <c r="FG330"/>
  <c r="EZ299"/>
  <c r="FG299"/>
  <c r="FH299" s="1"/>
  <c r="EZ208"/>
  <c r="EZ283"/>
  <c r="FJ219"/>
  <c r="FI219"/>
  <c r="EZ287"/>
  <c r="FG287"/>
  <c r="FH287" s="1"/>
  <c r="EZ327"/>
  <c r="FI259"/>
  <c r="FJ259"/>
  <c r="FK256"/>
  <c r="FO256" s="1"/>
  <c r="FP256" s="1"/>
  <c r="FQ256" s="1"/>
  <c r="FI256"/>
  <c r="FJ256"/>
  <c r="EZ228"/>
  <c r="FG228"/>
  <c r="ER224"/>
  <c r="EV224"/>
  <c r="FS224" s="1"/>
  <c r="FY224" s="1"/>
  <c r="FU224"/>
  <c r="FW224"/>
  <c r="EY224"/>
  <c r="FV224"/>
  <c r="FT224"/>
  <c r="FD224"/>
  <c r="EY279"/>
  <c r="FV279"/>
  <c r="FW279"/>
  <c r="ER279"/>
  <c r="EV279" s="1"/>
  <c r="FS279" s="1"/>
  <c r="FY279"/>
  <c r="FT279"/>
  <c r="FU279"/>
  <c r="FD279"/>
  <c r="EY347"/>
  <c r="FV347"/>
  <c r="FW347"/>
  <c r="FT347"/>
  <c r="ER347"/>
  <c r="EV347"/>
  <c r="FS347" s="1"/>
  <c r="FY347" s="1"/>
  <c r="FU347"/>
  <c r="EY331"/>
  <c r="FV331"/>
  <c r="FW331"/>
  <c r="FT331"/>
  <c r="FU331"/>
  <c r="ER331"/>
  <c r="EV331"/>
  <c r="FS331" s="1"/>
  <c r="FY331" s="1"/>
  <c r="FD331"/>
  <c r="FG331" s="1"/>
  <c r="EY275"/>
  <c r="EZ275" s="1"/>
  <c r="FV275"/>
  <c r="FW275"/>
  <c r="ER275"/>
  <c r="EV275" s="1"/>
  <c r="FS275" s="1"/>
  <c r="FY275" s="1"/>
  <c r="FU275"/>
  <c r="FT275"/>
  <c r="FI349"/>
  <c r="FK349"/>
  <c r="FO349" s="1"/>
  <c r="FP349" s="1"/>
  <c r="FQ349" s="1"/>
  <c r="FJ349"/>
  <c r="EZ231"/>
  <c r="EZ269"/>
  <c r="FG269" s="1"/>
  <c r="EZ239"/>
  <c r="FS269"/>
  <c r="FY269"/>
  <c r="FS270"/>
  <c r="FY270"/>
  <c r="EZ322"/>
  <c r="FG322"/>
  <c r="FH322" s="1"/>
  <c r="FK229"/>
  <c r="FO229" s="1"/>
  <c r="FP229" s="1"/>
  <c r="FQ229"/>
  <c r="FI229"/>
  <c r="FJ229"/>
  <c r="FI264"/>
  <c r="FJ264"/>
  <c r="FZ344"/>
  <c r="GC344"/>
  <c r="GD344"/>
  <c r="GE344" s="1"/>
  <c r="GA344"/>
  <c r="EZ282"/>
  <c r="FG282"/>
  <c r="FJ215"/>
  <c r="FI215"/>
  <c r="FK215" s="1"/>
  <c r="FO215" s="1"/>
  <c r="FJ211"/>
  <c r="GA338"/>
  <c r="EZ220"/>
  <c r="FZ303"/>
  <c r="FT234"/>
  <c r="FW234"/>
  <c r="ER234"/>
  <c r="EV234"/>
  <c r="FS234" s="1"/>
  <c r="FY234" s="1"/>
  <c r="EY234"/>
  <c r="FV234"/>
  <c r="FU234"/>
  <c r="FT238"/>
  <c r="FW238"/>
  <c r="FD238"/>
  <c r="ER238"/>
  <c r="EV238"/>
  <c r="FU238"/>
  <c r="EY238"/>
  <c r="EZ238" s="1"/>
  <c r="FV238"/>
  <c r="FI223"/>
  <c r="FZ346"/>
  <c r="GC346" s="1"/>
  <c r="GD346" s="1"/>
  <c r="GE346" s="1"/>
  <c r="GA346"/>
  <c r="EZ296"/>
  <c r="FG296" s="1"/>
  <c r="EZ304"/>
  <c r="FI213"/>
  <c r="FK213"/>
  <c r="FO213" s="1"/>
  <c r="FP213" s="1"/>
  <c r="FQ213" s="1"/>
  <c r="FJ213"/>
  <c r="FG288"/>
  <c r="EZ355"/>
  <c r="EZ289"/>
  <c r="FG289"/>
  <c r="FZ300"/>
  <c r="GC300"/>
  <c r="GD300"/>
  <c r="GE300"/>
  <c r="GA300"/>
  <c r="EZ300"/>
  <c r="EZ303"/>
  <c r="ER257"/>
  <c r="FT249"/>
  <c r="FW249"/>
  <c r="FD249"/>
  <c r="FU249"/>
  <c r="ER249"/>
  <c r="EV249"/>
  <c r="FS249"/>
  <c r="FY249" s="1"/>
  <c r="EY249"/>
  <c r="FV249"/>
  <c r="FW246"/>
  <c r="EY246"/>
  <c r="FV246"/>
  <c r="ER246"/>
  <c r="EV246"/>
  <c r="FS246" s="1"/>
  <c r="FT246"/>
  <c r="FU246"/>
  <c r="FD246"/>
  <c r="FG246" s="1"/>
  <c r="FH324"/>
  <c r="EZ305"/>
  <c r="FG305" s="1"/>
  <c r="FH338"/>
  <c r="EZ351"/>
  <c r="FG292"/>
  <c r="EZ292"/>
  <c r="EZ206"/>
  <c r="FG206" s="1"/>
  <c r="FH206" s="1"/>
  <c r="EZ312"/>
  <c r="FG312"/>
  <c r="EZ251"/>
  <c r="FG251" s="1"/>
  <c r="FH251" s="1"/>
  <c r="FJ274"/>
  <c r="FI274"/>
  <c r="FK274"/>
  <c r="FO274" s="1"/>
  <c r="EZ254"/>
  <c r="FS276"/>
  <c r="FY276" s="1"/>
  <c r="FZ276" s="1"/>
  <c r="FS251"/>
  <c r="FY251"/>
  <c r="FZ203"/>
  <c r="FH202"/>
  <c r="FI202" s="1"/>
  <c r="FK202" s="1"/>
  <c r="FO202" s="1"/>
  <c r="FP202" s="1"/>
  <c r="FQ202" s="1"/>
  <c r="FD199"/>
  <c r="FS204"/>
  <c r="FY204"/>
  <c r="FI198"/>
  <c r="EZ203"/>
  <c r="FG203" s="1"/>
  <c r="EZ204"/>
  <c r="FG204"/>
  <c r="FT192"/>
  <c r="EY192"/>
  <c r="ER192"/>
  <c r="EV192" s="1"/>
  <c r="FD192"/>
  <c r="FW192"/>
  <c r="FV192"/>
  <c r="FU192"/>
  <c r="FT196"/>
  <c r="FD196"/>
  <c r="FW196"/>
  <c r="EY196"/>
  <c r="FV196"/>
  <c r="ER196"/>
  <c r="EV196"/>
  <c r="FU196"/>
  <c r="FG197"/>
  <c r="FZ94"/>
  <c r="GA158"/>
  <c r="GA120"/>
  <c r="FZ120"/>
  <c r="FZ108"/>
  <c r="GA108"/>
  <c r="FH84"/>
  <c r="GA55"/>
  <c r="FH75"/>
  <c r="FJ75" s="1"/>
  <c r="FH122"/>
  <c r="FI122" s="1"/>
  <c r="EZ132"/>
  <c r="FG132" s="1"/>
  <c r="EZ102"/>
  <c r="EZ74"/>
  <c r="FG74" s="1"/>
  <c r="FH74" s="1"/>
  <c r="FI74" s="1"/>
  <c r="EZ69"/>
  <c r="FG69"/>
  <c r="FH109"/>
  <c r="EZ51"/>
  <c r="EZ166"/>
  <c r="FG166" s="1"/>
  <c r="EY147"/>
  <c r="FV147"/>
  <c r="ER147"/>
  <c r="EV147" s="1"/>
  <c r="FS147" s="1"/>
  <c r="FY147" s="1"/>
  <c r="FW147"/>
  <c r="FU147"/>
  <c r="FT147"/>
  <c r="FD147"/>
  <c r="EZ119"/>
  <c r="FG119" s="1"/>
  <c r="FH119" s="1"/>
  <c r="FJ119" s="1"/>
  <c r="EZ171"/>
  <c r="FG171"/>
  <c r="FH189"/>
  <c r="FI189" s="1"/>
  <c r="EZ146"/>
  <c r="FG146"/>
  <c r="EZ143"/>
  <c r="FG143" s="1"/>
  <c r="FI148"/>
  <c r="FZ73"/>
  <c r="GA73"/>
  <c r="EZ164"/>
  <c r="FG164"/>
  <c r="FZ136"/>
  <c r="EZ186"/>
  <c r="FI157"/>
  <c r="FK157"/>
  <c r="FO157" s="1"/>
  <c r="FP157" s="1"/>
  <c r="FQ157" s="1"/>
  <c r="FJ157"/>
  <c r="EZ108"/>
  <c r="FG108" s="1"/>
  <c r="FH108" s="1"/>
  <c r="EZ101"/>
  <c r="FG101"/>
  <c r="GA160"/>
  <c r="FI135"/>
  <c r="EZ57"/>
  <c r="FG57"/>
  <c r="FI65"/>
  <c r="FK96"/>
  <c r="FO96"/>
  <c r="FJ96"/>
  <c r="EZ80"/>
  <c r="EY86"/>
  <c r="FV86"/>
  <c r="FT86"/>
  <c r="FU86"/>
  <c r="FW128"/>
  <c r="ER128"/>
  <c r="EV128"/>
  <c r="FS128"/>
  <c r="FY128" s="1"/>
  <c r="EY128"/>
  <c r="FV128"/>
  <c r="FU128"/>
  <c r="FD128"/>
  <c r="FT128"/>
  <c r="EY90"/>
  <c r="FV90"/>
  <c r="FW90"/>
  <c r="FT90"/>
  <c r="ER90"/>
  <c r="EV90"/>
  <c r="FS90" s="1"/>
  <c r="FY90" s="1"/>
  <c r="FZ90" s="1"/>
  <c r="FU90"/>
  <c r="FD90"/>
  <c r="FG90" s="1"/>
  <c r="FH90" s="1"/>
  <c r="FW182"/>
  <c r="EY182"/>
  <c r="FV182"/>
  <c r="FT182"/>
  <c r="ER182"/>
  <c r="EV182"/>
  <c r="FS182"/>
  <c r="FY182" s="1"/>
  <c r="FU182"/>
  <c r="FD182"/>
  <c r="FW89"/>
  <c r="FT89"/>
  <c r="FU89"/>
  <c r="FD89"/>
  <c r="EY89"/>
  <c r="FV89"/>
  <c r="ER89"/>
  <c r="FS89"/>
  <c r="FY89"/>
  <c r="ER61"/>
  <c r="EV61"/>
  <c r="FU61"/>
  <c r="EY61"/>
  <c r="FV61"/>
  <c r="FY61"/>
  <c r="FT61"/>
  <c r="FW61"/>
  <c r="FD61"/>
  <c r="EZ60"/>
  <c r="FG60"/>
  <c r="EZ126"/>
  <c r="FG126"/>
  <c r="EZ190"/>
  <c r="EZ76"/>
  <c r="FG76" s="1"/>
  <c r="FH76" s="1"/>
  <c r="FI76" s="1"/>
  <c r="FI151"/>
  <c r="FK151" s="1"/>
  <c r="FO151" s="1"/>
  <c r="FP151" s="1"/>
  <c r="FQ151" s="1"/>
  <c r="FJ151"/>
  <c r="EZ154"/>
  <c r="FG154"/>
  <c r="EZ93"/>
  <c r="FS97"/>
  <c r="FY97"/>
  <c r="FS132"/>
  <c r="FY132" s="1"/>
  <c r="FS58"/>
  <c r="FY58" s="1"/>
  <c r="FS50"/>
  <c r="FY50" s="1"/>
  <c r="FY76"/>
  <c r="FS72"/>
  <c r="FY72" s="1"/>
  <c r="FS102"/>
  <c r="FY102" s="1"/>
  <c r="FY69"/>
  <c r="FS167"/>
  <c r="FY167" s="1"/>
  <c r="FW105"/>
  <c r="FT105"/>
  <c r="FU105"/>
  <c r="FD105"/>
  <c r="ER105"/>
  <c r="EV105"/>
  <c r="FS105" s="1"/>
  <c r="FY105" s="1"/>
  <c r="FV105"/>
  <c r="EY105"/>
  <c r="EZ105" s="1"/>
  <c r="FK88"/>
  <c r="FO88" s="1"/>
  <c r="FJ88"/>
  <c r="FI88"/>
  <c r="FH95"/>
  <c r="EY116"/>
  <c r="EZ116" s="1"/>
  <c r="ER116"/>
  <c r="EV116"/>
  <c r="FD116"/>
  <c r="FT116"/>
  <c r="EZ130"/>
  <c r="FG130"/>
  <c r="EZ58"/>
  <c r="FG58" s="1"/>
  <c r="EZ62"/>
  <c r="FG62"/>
  <c r="FH62" s="1"/>
  <c r="FI137"/>
  <c r="FK137" s="1"/>
  <c r="FO137" s="1"/>
  <c r="FP137" s="1"/>
  <c r="FJ137"/>
  <c r="FZ56"/>
  <c r="GC56" s="1"/>
  <c r="GD56" s="1"/>
  <c r="GE56" s="1"/>
  <c r="FZ93"/>
  <c r="GC93" s="1"/>
  <c r="GD93" s="1"/>
  <c r="GE93" s="1"/>
  <c r="FI82"/>
  <c r="FK82" s="1"/>
  <c r="FO82" s="1"/>
  <c r="FJ82"/>
  <c r="FI169"/>
  <c r="FK169" s="1"/>
  <c r="FW124"/>
  <c r="ER124"/>
  <c r="EV124"/>
  <c r="FS124" s="1"/>
  <c r="FY124" s="1"/>
  <c r="EY124"/>
  <c r="FV124"/>
  <c r="FU124"/>
  <c r="FT124"/>
  <c r="GA60"/>
  <c r="FI187"/>
  <c r="FK187"/>
  <c r="FO187" s="1"/>
  <c r="FP187" s="1"/>
  <c r="FQ187" s="1"/>
  <c r="FJ187"/>
  <c r="EZ136"/>
  <c r="FG136"/>
  <c r="EZ55"/>
  <c r="FT138"/>
  <c r="FV138"/>
  <c r="FW178"/>
  <c r="EY178"/>
  <c r="FV178"/>
  <c r="FU178"/>
  <c r="FT178"/>
  <c r="ER178"/>
  <c r="EV178" s="1"/>
  <c r="FS178" s="1"/>
  <c r="FY178" s="1"/>
  <c r="FD178"/>
  <c r="GC164"/>
  <c r="GD164" s="1"/>
  <c r="GE164" s="1"/>
  <c r="GA164"/>
  <c r="EZ115"/>
  <c r="EZ112"/>
  <c r="FG112"/>
  <c r="FH185"/>
  <c r="FH110"/>
  <c r="FH141"/>
  <c r="EZ117"/>
  <c r="FG117" s="1"/>
  <c r="EZ68"/>
  <c r="FG68" s="1"/>
  <c r="FI92"/>
  <c r="FK92" s="1"/>
  <c r="FO92" s="1"/>
  <c r="FP92" s="1"/>
  <c r="FQ92" s="1"/>
  <c r="EZ139"/>
  <c r="FG139"/>
  <c r="FH139" s="1"/>
  <c r="FJ139" s="1"/>
  <c r="FJ152"/>
  <c r="FK152" s="1"/>
  <c r="FO152" s="1"/>
  <c r="FJ149"/>
  <c r="FK149" s="1"/>
  <c r="EZ174"/>
  <c r="EZ56"/>
  <c r="FG56"/>
  <c r="FS115"/>
  <c r="FY115" s="1"/>
  <c r="FS123"/>
  <c r="FY123"/>
  <c r="GA123" s="1"/>
  <c r="FH39"/>
  <c r="GA41"/>
  <c r="FZ36"/>
  <c r="EZ41"/>
  <c r="FG41" s="1"/>
  <c r="FG42"/>
  <c r="FH42" s="1"/>
  <c r="FD38"/>
  <c r="FG37"/>
  <c r="FH37" s="1"/>
  <c r="FT45"/>
  <c r="FW45"/>
  <c r="FU45"/>
  <c r="FD45"/>
  <c r="ER45"/>
  <c r="EV45"/>
  <c r="EY45"/>
  <c r="FV45"/>
  <c r="FG36"/>
  <c r="FQ137"/>
  <c r="FZ52"/>
  <c r="FK259"/>
  <c r="FO259" s="1"/>
  <c r="FK264"/>
  <c r="FO264" s="1"/>
  <c r="FK219"/>
  <c r="FO219" s="1"/>
  <c r="FZ475"/>
  <c r="GA477"/>
  <c r="FZ477"/>
  <c r="FH479"/>
  <c r="FZ483"/>
  <c r="GC483" s="1"/>
  <c r="GD483" s="1"/>
  <c r="GE483" s="1"/>
  <c r="GA483"/>
  <c r="FG461"/>
  <c r="FH461" s="1"/>
  <c r="EZ506"/>
  <c r="GA457"/>
  <c r="FZ457"/>
  <c r="GC457"/>
  <c r="GD457" s="1"/>
  <c r="GE457" s="1"/>
  <c r="EZ482"/>
  <c r="FG482"/>
  <c r="FS489"/>
  <c r="FY489" s="1"/>
  <c r="FY481"/>
  <c r="GA481" s="1"/>
  <c r="FH491"/>
  <c r="FH487"/>
  <c r="EZ489"/>
  <c r="FG489" s="1"/>
  <c r="GA482"/>
  <c r="FZ482"/>
  <c r="FS471"/>
  <c r="FY471"/>
  <c r="FH438"/>
  <c r="FH441"/>
  <c r="FZ415"/>
  <c r="FH427"/>
  <c r="FH443"/>
  <c r="GA445"/>
  <c r="FG435"/>
  <c r="FH435" s="1"/>
  <c r="FI444"/>
  <c r="FZ432"/>
  <c r="GC432" s="1"/>
  <c r="GD432" s="1"/>
  <c r="GE432" s="1"/>
  <c r="GA440"/>
  <c r="FZ440"/>
  <c r="GC440" s="1"/>
  <c r="GD440" s="1"/>
  <c r="GE440" s="1"/>
  <c r="EZ440"/>
  <c r="EZ419"/>
  <c r="FG419"/>
  <c r="FJ417"/>
  <c r="FK417" s="1"/>
  <c r="FO417" s="1"/>
  <c r="FP417" s="1"/>
  <c r="FQ417" s="1"/>
  <c r="FI417"/>
  <c r="EZ449"/>
  <c r="FG449"/>
  <c r="FH437"/>
  <c r="FG415"/>
  <c r="EZ446"/>
  <c r="FG446" s="1"/>
  <c r="FH446" s="1"/>
  <c r="FH390"/>
  <c r="FJ390" s="1"/>
  <c r="FH392"/>
  <c r="FH388"/>
  <c r="FI388" s="1"/>
  <c r="FZ376"/>
  <c r="FI368"/>
  <c r="GA388"/>
  <c r="FZ388"/>
  <c r="GC388" s="1"/>
  <c r="GD388" s="1"/>
  <c r="GE388" s="1"/>
  <c r="FJ407"/>
  <c r="FK407" s="1"/>
  <c r="FO407" s="1"/>
  <c r="EZ374"/>
  <c r="FZ375"/>
  <c r="GC375" s="1"/>
  <c r="GD375" s="1"/>
  <c r="GE375" s="1"/>
  <c r="GA375"/>
  <c r="EZ384"/>
  <c r="FK391"/>
  <c r="FO391" s="1"/>
  <c r="FJ391"/>
  <c r="FH378"/>
  <c r="FH355"/>
  <c r="FH239"/>
  <c r="FH315"/>
  <c r="FH312"/>
  <c r="FH289"/>
  <c r="GA279"/>
  <c r="FH343"/>
  <c r="GA249"/>
  <c r="FH327"/>
  <c r="FH319"/>
  <c r="FJ319" s="1"/>
  <c r="GC276"/>
  <c r="GD276" s="1"/>
  <c r="GE276" s="1"/>
  <c r="GA276"/>
  <c r="FH292"/>
  <c r="FZ234"/>
  <c r="EZ224"/>
  <c r="FG224"/>
  <c r="FH226"/>
  <c r="FJ293"/>
  <c r="FJ240"/>
  <c r="FK240" s="1"/>
  <c r="FO240" s="1"/>
  <c r="FI297"/>
  <c r="FJ338"/>
  <c r="FI338"/>
  <c r="FK338" s="1"/>
  <c r="FO338" s="1"/>
  <c r="FP338" s="1"/>
  <c r="FQ338" s="1"/>
  <c r="EZ279"/>
  <c r="FG279"/>
  <c r="FH279" s="1"/>
  <c r="FH248"/>
  <c r="EZ243"/>
  <c r="FJ214"/>
  <c r="FI214"/>
  <c r="FJ309"/>
  <c r="FI309"/>
  <c r="FK309" s="1"/>
  <c r="FO309" s="1"/>
  <c r="FP309" s="1"/>
  <c r="FQ309" s="1"/>
  <c r="EZ246"/>
  <c r="GA269"/>
  <c r="FZ269"/>
  <c r="GC269"/>
  <c r="GD269"/>
  <c r="GE269"/>
  <c r="FG275"/>
  <c r="FH275" s="1"/>
  <c r="EZ347"/>
  <c r="EZ216"/>
  <c r="FJ209"/>
  <c r="FI316"/>
  <c r="FJ316"/>
  <c r="FK316" s="1"/>
  <c r="FO316" s="1"/>
  <c r="FP316" s="1"/>
  <c r="FQ316" s="1"/>
  <c r="FJ218"/>
  <c r="FK302"/>
  <c r="FO302"/>
  <c r="FP302" s="1"/>
  <c r="FQ302" s="1"/>
  <c r="FI302"/>
  <c r="FY246"/>
  <c r="FZ246" s="1"/>
  <c r="FS216"/>
  <c r="FY216" s="1"/>
  <c r="EZ234"/>
  <c r="EZ331"/>
  <c r="FJ278"/>
  <c r="FK278"/>
  <c r="FO278" s="1"/>
  <c r="FP278" s="1"/>
  <c r="FQ278" s="1"/>
  <c r="FI278"/>
  <c r="FI217"/>
  <c r="FJ217"/>
  <c r="FJ273"/>
  <c r="GA251"/>
  <c r="FZ251"/>
  <c r="GC251"/>
  <c r="GD251" s="1"/>
  <c r="GE251" s="1"/>
  <c r="EZ249"/>
  <c r="FK308"/>
  <c r="FO308" s="1"/>
  <c r="FJ308"/>
  <c r="FH296"/>
  <c r="FG238"/>
  <c r="FI324"/>
  <c r="FJ361"/>
  <c r="FI361"/>
  <c r="GA224"/>
  <c r="FH330"/>
  <c r="FJ330" s="1"/>
  <c r="FG311"/>
  <c r="FZ311"/>
  <c r="GC311"/>
  <c r="GD311" s="1"/>
  <c r="GE311" s="1"/>
  <c r="FH359"/>
  <c r="FJ310"/>
  <c r="FI310"/>
  <c r="FK310"/>
  <c r="FO310"/>
  <c r="FP310" s="1"/>
  <c r="FQ310" s="1"/>
  <c r="FJ202"/>
  <c r="FH203"/>
  <c r="FZ204"/>
  <c r="GC204" s="1"/>
  <c r="GD204" s="1"/>
  <c r="GE204" s="1"/>
  <c r="GA204"/>
  <c r="EZ196"/>
  <c r="FG196"/>
  <c r="FH197"/>
  <c r="FI197" s="1"/>
  <c r="EZ192"/>
  <c r="GA124"/>
  <c r="FH58"/>
  <c r="FH56"/>
  <c r="FH117"/>
  <c r="FH101"/>
  <c r="FH146"/>
  <c r="FJ146" s="1"/>
  <c r="FH171"/>
  <c r="FH164"/>
  <c r="GA147"/>
  <c r="FH136"/>
  <c r="FJ160"/>
  <c r="FI160"/>
  <c r="FK160" s="1"/>
  <c r="FO160" s="1"/>
  <c r="FP160" s="1"/>
  <c r="FQ160" s="1"/>
  <c r="FH130"/>
  <c r="FG105"/>
  <c r="FH105" s="1"/>
  <c r="FJ161"/>
  <c r="FI161"/>
  <c r="FH51"/>
  <c r="FH132"/>
  <c r="FI85"/>
  <c r="FK85" s="1"/>
  <c r="FO85" s="1"/>
  <c r="FJ84"/>
  <c r="FI84"/>
  <c r="FK84" s="1"/>
  <c r="FO84" s="1"/>
  <c r="FI159"/>
  <c r="FK159" s="1"/>
  <c r="FO159"/>
  <c r="FP159" s="1"/>
  <c r="FQ159"/>
  <c r="FJ159"/>
  <c r="FJ185"/>
  <c r="FI185"/>
  <c r="EZ178"/>
  <c r="FG116"/>
  <c r="FJ184"/>
  <c r="FI184"/>
  <c r="FZ98"/>
  <c r="GC98"/>
  <c r="GD98" s="1"/>
  <c r="GE98" s="1"/>
  <c r="GA50"/>
  <c r="FZ58"/>
  <c r="GA58"/>
  <c r="FZ61"/>
  <c r="GC61"/>
  <c r="GD61" s="1"/>
  <c r="GE61" s="1"/>
  <c r="GA61"/>
  <c r="EZ182"/>
  <c r="FG182" s="1"/>
  <c r="EZ90"/>
  <c r="EZ86"/>
  <c r="FH69"/>
  <c r="FI69" s="1"/>
  <c r="FI75"/>
  <c r="FK75" s="1"/>
  <c r="FO75" s="1"/>
  <c r="FJ141"/>
  <c r="FI141"/>
  <c r="FK141" s="1"/>
  <c r="FO141" s="1"/>
  <c r="EZ124"/>
  <c r="FG124"/>
  <c r="FH124" s="1"/>
  <c r="FJ49"/>
  <c r="FK49" s="1"/>
  <c r="FO49" s="1"/>
  <c r="FP49" s="1"/>
  <c r="FQ49" s="1"/>
  <c r="GA76"/>
  <c r="FZ76"/>
  <c r="GC76" s="1"/>
  <c r="GD76" s="1"/>
  <c r="GE76" s="1"/>
  <c r="FZ97"/>
  <c r="GC97" s="1"/>
  <c r="GD97" s="1"/>
  <c r="GE97" s="1"/>
  <c r="GA97"/>
  <c r="FJ189"/>
  <c r="FK189" s="1"/>
  <c r="FO189" s="1"/>
  <c r="FI109"/>
  <c r="FK109" s="1"/>
  <c r="FJ109"/>
  <c r="FZ123"/>
  <c r="GC123"/>
  <c r="GD123" s="1"/>
  <c r="GE123" s="1"/>
  <c r="FJ110"/>
  <c r="FI110"/>
  <c r="FK110" s="1"/>
  <c r="FO110" s="1"/>
  <c r="FH112"/>
  <c r="GA167"/>
  <c r="FZ167"/>
  <c r="GA72"/>
  <c r="FZ72"/>
  <c r="FH190"/>
  <c r="FH126"/>
  <c r="EZ61"/>
  <c r="GA90"/>
  <c r="GC90"/>
  <c r="GD90"/>
  <c r="GE90" s="1"/>
  <c r="EZ128"/>
  <c r="FG128"/>
  <c r="FH186"/>
  <c r="EZ147"/>
  <c r="FG147" s="1"/>
  <c r="FJ122"/>
  <c r="FK122"/>
  <c r="FO122" s="1"/>
  <c r="FP122" s="1"/>
  <c r="FQ122" s="1"/>
  <c r="FH143"/>
  <c r="EZ45"/>
  <c r="FJ39"/>
  <c r="FS45"/>
  <c r="FY45" s="1"/>
  <c r="FK368"/>
  <c r="FO368" s="1"/>
  <c r="FP368"/>
  <c r="FQ368" s="1"/>
  <c r="FK184"/>
  <c r="FO184" s="1"/>
  <c r="FP184"/>
  <c r="FQ184" s="1"/>
  <c r="FP84"/>
  <c r="FQ84" s="1"/>
  <c r="FK361"/>
  <c r="FO361" s="1"/>
  <c r="FP361" s="1"/>
  <c r="FQ361" s="1"/>
  <c r="FP189"/>
  <c r="FQ189"/>
  <c r="FK185"/>
  <c r="FO185" s="1"/>
  <c r="FQ185"/>
  <c r="FK297"/>
  <c r="FO297" s="1"/>
  <c r="FP297" s="1"/>
  <c r="FQ297" s="1"/>
  <c r="FH489"/>
  <c r="FH482"/>
  <c r="FH471"/>
  <c r="FJ457"/>
  <c r="FK457"/>
  <c r="FO457" s="1"/>
  <c r="FP457" s="1"/>
  <c r="FQ457" s="1"/>
  <c r="FI457"/>
  <c r="FZ471"/>
  <c r="FJ497"/>
  <c r="FK497" s="1"/>
  <c r="FO497" s="1"/>
  <c r="FI497"/>
  <c r="FZ481"/>
  <c r="GC481" s="1"/>
  <c r="GD481" s="1"/>
  <c r="GE481" s="1"/>
  <c r="FI487"/>
  <c r="FI491"/>
  <c r="FJ505"/>
  <c r="FH415"/>
  <c r="FH419"/>
  <c r="FI442"/>
  <c r="FK442" s="1"/>
  <c r="FO442" s="1"/>
  <c r="FP442" s="1"/>
  <c r="FQ442"/>
  <c r="FJ438"/>
  <c r="FI438"/>
  <c r="FK438"/>
  <c r="FJ437"/>
  <c r="FK437"/>
  <c r="FO437" s="1"/>
  <c r="FI437"/>
  <c r="FI443"/>
  <c r="FK443" s="1"/>
  <c r="FO443" s="1"/>
  <c r="FP443"/>
  <c r="FQ443"/>
  <c r="FJ443"/>
  <c r="FI441"/>
  <c r="FJ441"/>
  <c r="FJ432"/>
  <c r="FI432"/>
  <c r="FJ388"/>
  <c r="FK388" s="1"/>
  <c r="FO388" s="1"/>
  <c r="FJ392"/>
  <c r="FI392"/>
  <c r="FI390"/>
  <c r="FK390"/>
  <c r="FO390"/>
  <c r="FP390" s="1"/>
  <c r="FQ390" s="1"/>
  <c r="FK403"/>
  <c r="FO403"/>
  <c r="FJ403"/>
  <c r="FJ378"/>
  <c r="FI378"/>
  <c r="FH331"/>
  <c r="FH224"/>
  <c r="FH216"/>
  <c r="FH311"/>
  <c r="FJ292"/>
  <c r="FI319"/>
  <c r="FI289"/>
  <c r="FI312"/>
  <c r="FK312" s="1"/>
  <c r="FO312" s="1"/>
  <c r="FP312" s="1"/>
  <c r="FQ312" s="1"/>
  <c r="FJ312"/>
  <c r="FI330"/>
  <c r="FK330" s="1"/>
  <c r="FO330" s="1"/>
  <c r="FI343"/>
  <c r="FJ343"/>
  <c r="FJ315"/>
  <c r="FI315"/>
  <c r="FK315" s="1"/>
  <c r="FO315" s="1"/>
  <c r="FP315" s="1"/>
  <c r="FQ315" s="1"/>
  <c r="FI299"/>
  <c r="FK299" s="1"/>
  <c r="FO299" s="1"/>
  <c r="FP299" s="1"/>
  <c r="FJ299"/>
  <c r="FJ287"/>
  <c r="FH246"/>
  <c r="FI212"/>
  <c r="FJ212"/>
  <c r="FK212" s="1"/>
  <c r="FO212"/>
  <c r="GA246"/>
  <c r="GC246"/>
  <c r="GD246" s="1"/>
  <c r="GE246" s="1"/>
  <c r="FJ322"/>
  <c r="FI327"/>
  <c r="FK327"/>
  <c r="FO327" s="1"/>
  <c r="FP327" s="1"/>
  <c r="FQ327" s="1"/>
  <c r="FJ327"/>
  <c r="FJ239"/>
  <c r="FI239"/>
  <c r="FK239"/>
  <c r="FO239" s="1"/>
  <c r="FP239"/>
  <c r="FQ239" s="1"/>
  <c r="FI203"/>
  <c r="FJ197"/>
  <c r="FK197" s="1"/>
  <c r="FO197" s="1"/>
  <c r="FP197" s="1"/>
  <c r="FQ197" s="1"/>
  <c r="FH128"/>
  <c r="FJ143"/>
  <c r="FI143"/>
  <c r="FJ186"/>
  <c r="FI186"/>
  <c r="FJ126"/>
  <c r="FK69"/>
  <c r="FO69"/>
  <c r="FP69" s="1"/>
  <c r="FQ69" s="1"/>
  <c r="FJ69"/>
  <c r="FI130"/>
  <c r="FJ130"/>
  <c r="FO74"/>
  <c r="FJ74"/>
  <c r="FK74" s="1"/>
  <c r="FI146"/>
  <c r="FI164"/>
  <c r="FJ190"/>
  <c r="FI190"/>
  <c r="FJ112"/>
  <c r="FJ108"/>
  <c r="FI108"/>
  <c r="FJ51"/>
  <c r="FI51"/>
  <c r="FK51" s="1"/>
  <c r="FO51" s="1"/>
  <c r="FP51" s="1"/>
  <c r="FQ51" s="1"/>
  <c r="FJ136"/>
  <c r="FI136"/>
  <c r="FK136" s="1"/>
  <c r="FO136" s="1"/>
  <c r="FP136" s="1"/>
  <c r="FQ136" s="1"/>
  <c r="FI139"/>
  <c r="FK139" s="1"/>
  <c r="FO139" s="1"/>
  <c r="FI171"/>
  <c r="FJ171"/>
  <c r="FK76"/>
  <c r="FO76"/>
  <c r="FP76" s="1"/>
  <c r="FQ76" s="1"/>
  <c r="FJ76"/>
  <c r="FI119"/>
  <c r="FK119" s="1"/>
  <c r="FO119" s="1"/>
  <c r="FP119" s="1"/>
  <c r="FJ132"/>
  <c r="FI56"/>
  <c r="FK56" s="1"/>
  <c r="FO56" s="1"/>
  <c r="FP56" s="1"/>
  <c r="FQ56" s="1"/>
  <c r="FJ56"/>
  <c r="FJ37"/>
  <c r="FK37" s="1"/>
  <c r="FO37" s="1"/>
  <c r="FP37" s="1"/>
  <c r="FQ37" s="1"/>
  <c r="FI37"/>
  <c r="FK186"/>
  <c r="FO186"/>
  <c r="FP186" s="1"/>
  <c r="FQ186" s="1"/>
  <c r="FK319"/>
  <c r="FO319"/>
  <c r="FK171"/>
  <c r="FO171" s="1"/>
  <c r="FP171" s="1"/>
  <c r="FQ171" s="1"/>
  <c r="FK392"/>
  <c r="FO392"/>
  <c r="FP392" s="1"/>
  <c r="FQ392" s="1"/>
  <c r="FK505"/>
  <c r="FO505"/>
  <c r="FP505"/>
  <c r="FQ505" s="1"/>
  <c r="FQ119"/>
  <c r="FP330"/>
  <c r="FQ330"/>
  <c r="FK146"/>
  <c r="FO146"/>
  <c r="FQ299"/>
  <c r="FP388"/>
  <c r="FQ388" s="1"/>
  <c r="FK441"/>
  <c r="FO441"/>
  <c r="FJ461"/>
  <c r="FI461"/>
  <c r="FK461" s="1"/>
  <c r="FO461" s="1"/>
  <c r="FP461" s="1"/>
  <c r="FQ461" s="1"/>
  <c r="FJ489"/>
  <c r="FI489"/>
  <c r="FK489" s="1"/>
  <c r="FO489" s="1"/>
  <c r="FI471"/>
  <c r="FJ471"/>
  <c r="FK471" s="1"/>
  <c r="FO471" s="1"/>
  <c r="FP471" s="1"/>
  <c r="FQ471" s="1"/>
  <c r="FI482"/>
  <c r="FK482" s="1"/>
  <c r="FO482" s="1"/>
  <c r="FP482" s="1"/>
  <c r="FQ482" s="1"/>
  <c r="FJ482"/>
  <c r="FJ435"/>
  <c r="FI435"/>
  <c r="FK435" s="1"/>
  <c r="FO435" s="1"/>
  <c r="FJ419"/>
  <c r="FI419"/>
  <c r="FJ446"/>
  <c r="FI446"/>
  <c r="FJ415"/>
  <c r="FI415"/>
  <c r="FJ311"/>
  <c r="FI311"/>
  <c r="FK311" s="1"/>
  <c r="FO311" s="1"/>
  <c r="FP311" s="1"/>
  <c r="FQ311" s="1"/>
  <c r="FI275"/>
  <c r="FJ275"/>
  <c r="FK275" s="1"/>
  <c r="FO275" s="1"/>
  <c r="FP275" s="1"/>
  <c r="FJ246"/>
  <c r="FI246"/>
  <c r="FI216"/>
  <c r="FJ216"/>
  <c r="FK216"/>
  <c r="FO216" s="1"/>
  <c r="FP216" s="1"/>
  <c r="FQ216" s="1"/>
  <c r="FI279"/>
  <c r="FK279"/>
  <c r="FO279" s="1"/>
  <c r="FP279" s="1"/>
  <c r="FQ279" s="1"/>
  <c r="FJ279"/>
  <c r="FI90"/>
  <c r="FJ90"/>
  <c r="FJ124"/>
  <c r="FI124"/>
  <c r="FK124"/>
  <c r="FO124"/>
  <c r="FP124" s="1"/>
  <c r="FQ124" s="1"/>
  <c r="FJ105"/>
  <c r="FI105"/>
  <c r="FP435"/>
  <c r="FQ435"/>
  <c r="FQ275"/>
  <c r="FP489"/>
  <c r="FQ489"/>
  <c r="B68" i="40"/>
  <c r="B66"/>
  <c r="B64"/>
  <c r="B62"/>
  <c r="B60"/>
  <c r="B58"/>
  <c r="B56"/>
  <c r="S31" i="4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A7"/>
  <c r="E69" i="40"/>
  <c r="E67"/>
  <c r="E65"/>
  <c r="E63"/>
  <c r="AU4" i="3"/>
  <c r="R17" i="41"/>
  <c r="Q17"/>
  <c r="L17"/>
  <c r="K17"/>
  <c r="H17"/>
  <c r="B17"/>
  <c r="A17"/>
  <c r="N17"/>
  <c r="D17"/>
  <c r="O17"/>
  <c r="R23"/>
  <c r="Q23"/>
  <c r="L23"/>
  <c r="K23"/>
  <c r="H23"/>
  <c r="A23"/>
  <c r="FN24" i="3"/>
  <c r="FM24"/>
  <c r="FC24"/>
  <c r="EG24"/>
  <c r="DM24"/>
  <c r="DH24"/>
  <c r="DL24"/>
  <c r="CZ24"/>
  <c r="AT24"/>
  <c r="BH24"/>
  <c r="AK24"/>
  <c r="R16" i="41"/>
  <c r="Q16"/>
  <c r="L16"/>
  <c r="K16"/>
  <c r="H16"/>
  <c r="A16"/>
  <c r="FC13" i="3"/>
  <c r="FC14"/>
  <c r="FC15"/>
  <c r="FC16"/>
  <c r="FC17"/>
  <c r="FC18"/>
  <c r="FC19"/>
  <c r="FD19" s="1"/>
  <c r="FG19" s="1"/>
  <c r="FC20"/>
  <c r="FC21"/>
  <c r="FC22"/>
  <c r="FC23"/>
  <c r="FD23" s="1"/>
  <c r="FG23" s="1"/>
  <c r="FC25"/>
  <c r="FC26"/>
  <c r="FC27"/>
  <c r="FC28"/>
  <c r="FD28" s="1"/>
  <c r="FG28" s="1"/>
  <c r="FC29"/>
  <c r="FC30"/>
  <c r="FC31"/>
  <c r="FC32"/>
  <c r="FC12"/>
  <c r="R30" i="41"/>
  <c r="Q30"/>
  <c r="L30"/>
  <c r="K30"/>
  <c r="H30"/>
  <c r="A30"/>
  <c r="R22"/>
  <c r="Q22"/>
  <c r="L22"/>
  <c r="K22"/>
  <c r="H22"/>
  <c r="A22"/>
  <c r="FN23" i="3"/>
  <c r="FM23"/>
  <c r="EG23"/>
  <c r="DM23"/>
  <c r="DH23"/>
  <c r="DL23"/>
  <c r="DK23"/>
  <c r="C23"/>
  <c r="AV23"/>
  <c r="CZ23"/>
  <c r="AT23"/>
  <c r="BH23"/>
  <c r="AK23"/>
  <c r="FN31"/>
  <c r="FM31"/>
  <c r="EG31"/>
  <c r="DM31"/>
  <c r="DH31"/>
  <c r="DL31"/>
  <c r="DK31"/>
  <c r="C31"/>
  <c r="AV31"/>
  <c r="CZ31"/>
  <c r="AT31"/>
  <c r="BH31"/>
  <c r="AK31"/>
  <c r="R15" i="41"/>
  <c r="Q15"/>
  <c r="L15"/>
  <c r="K15"/>
  <c r="H15"/>
  <c r="A15"/>
  <c r="FN18" i="3"/>
  <c r="FM18"/>
  <c r="EG18"/>
  <c r="DM18"/>
  <c r="DH18"/>
  <c r="DL18"/>
  <c r="DK18"/>
  <c r="C18"/>
  <c r="AV18"/>
  <c r="CZ18"/>
  <c r="AT18"/>
  <c r="BH18"/>
  <c r="AK18"/>
  <c r="R14" i="41"/>
  <c r="Q14"/>
  <c r="L14"/>
  <c r="K14"/>
  <c r="H14"/>
  <c r="A14"/>
  <c r="FN17" i="3"/>
  <c r="FM17"/>
  <c r="EG17"/>
  <c r="DM17"/>
  <c r="DH17"/>
  <c r="DL17"/>
  <c r="DK17"/>
  <c r="C17"/>
  <c r="AV17"/>
  <c r="CZ17"/>
  <c r="AT17"/>
  <c r="I14" i="41"/>
  <c r="BH17" i="3"/>
  <c r="AK17"/>
  <c r="R31" i="41"/>
  <c r="Q31"/>
  <c r="L31"/>
  <c r="K31"/>
  <c r="H31"/>
  <c r="A31"/>
  <c r="R29"/>
  <c r="Q29"/>
  <c r="L29"/>
  <c r="K29"/>
  <c r="H29"/>
  <c r="A29"/>
  <c r="R28"/>
  <c r="Q28"/>
  <c r="L28"/>
  <c r="K28"/>
  <c r="H28"/>
  <c r="A28"/>
  <c r="R27"/>
  <c r="Q27"/>
  <c r="L27"/>
  <c r="K27"/>
  <c r="H27"/>
  <c r="A27"/>
  <c r="R26"/>
  <c r="Q26"/>
  <c r="L26"/>
  <c r="K26"/>
  <c r="H26"/>
  <c r="A26"/>
  <c r="R25"/>
  <c r="Q25"/>
  <c r="L25"/>
  <c r="K25"/>
  <c r="H25"/>
  <c r="A25"/>
  <c r="R24"/>
  <c r="Q24"/>
  <c r="L24"/>
  <c r="K24"/>
  <c r="H24"/>
  <c r="A24"/>
  <c r="R21"/>
  <c r="Q21"/>
  <c r="L21"/>
  <c r="K21"/>
  <c r="H21"/>
  <c r="A21"/>
  <c r="R20"/>
  <c r="Q20"/>
  <c r="L20"/>
  <c r="K20"/>
  <c r="H20"/>
  <c r="A20"/>
  <c r="R19"/>
  <c r="Q19"/>
  <c r="L19"/>
  <c r="K19"/>
  <c r="H19"/>
  <c r="A19"/>
  <c r="R18"/>
  <c r="Q18"/>
  <c r="L18"/>
  <c r="K18"/>
  <c r="H18"/>
  <c r="A18"/>
  <c r="R13"/>
  <c r="Q13"/>
  <c r="L13"/>
  <c r="K13"/>
  <c r="H13"/>
  <c r="A13"/>
  <c r="R12"/>
  <c r="Q12"/>
  <c r="L12"/>
  <c r="K12"/>
  <c r="H12"/>
  <c r="A12"/>
  <c r="R11"/>
  <c r="Q11"/>
  <c r="L11"/>
  <c r="K11"/>
  <c r="H11"/>
  <c r="A11"/>
  <c r="R10"/>
  <c r="Q10"/>
  <c r="L10"/>
  <c r="K10"/>
  <c r="H10"/>
  <c r="A10"/>
  <c r="FN22" i="3"/>
  <c r="FM22"/>
  <c r="EG22"/>
  <c r="DM22"/>
  <c r="DH22"/>
  <c r="DL22"/>
  <c r="DK22"/>
  <c r="C22"/>
  <c r="AV22"/>
  <c r="CZ22"/>
  <c r="AT22"/>
  <c r="I21" i="41"/>
  <c r="BH22" i="3"/>
  <c r="AK22"/>
  <c r="AK32"/>
  <c r="BH32"/>
  <c r="CZ32"/>
  <c r="AT32"/>
  <c r="DL32"/>
  <c r="DM32"/>
  <c r="DH32"/>
  <c r="EG32"/>
  <c r="FM32"/>
  <c r="FN32"/>
  <c r="FN30"/>
  <c r="FM30"/>
  <c r="EG30"/>
  <c r="DM30"/>
  <c r="DH30"/>
  <c r="DL30"/>
  <c r="DK30"/>
  <c r="C30"/>
  <c r="AV30"/>
  <c r="CZ30"/>
  <c r="AT30"/>
  <c r="EK30"/>
  <c r="BH30"/>
  <c r="AK30"/>
  <c r="FN21"/>
  <c r="FM21"/>
  <c r="EG21"/>
  <c r="DM21"/>
  <c r="DH21"/>
  <c r="DL21"/>
  <c r="DK21"/>
  <c r="C21"/>
  <c r="AV21"/>
  <c r="CZ21"/>
  <c r="AT21"/>
  <c r="EK21"/>
  <c r="BH21"/>
  <c r="AK21"/>
  <c r="FN19"/>
  <c r="FM19"/>
  <c r="EG19"/>
  <c r="DM19"/>
  <c r="DH19"/>
  <c r="DL19"/>
  <c r="DK19"/>
  <c r="C19"/>
  <c r="AV19"/>
  <c r="CZ19"/>
  <c r="AT19"/>
  <c r="I18" i="41"/>
  <c r="BH19" i="3"/>
  <c r="AK19"/>
  <c r="FN29"/>
  <c r="FM29"/>
  <c r="EG29"/>
  <c r="DM29"/>
  <c r="DH29"/>
  <c r="DL29"/>
  <c r="DK29"/>
  <c r="C29"/>
  <c r="AV29"/>
  <c r="CZ29"/>
  <c r="AT29"/>
  <c r="BH29"/>
  <c r="AK29"/>
  <c r="FN28"/>
  <c r="FM28"/>
  <c r="EG28"/>
  <c r="DM28"/>
  <c r="DH28"/>
  <c r="DL28"/>
  <c r="DK28"/>
  <c r="C28"/>
  <c r="AV28"/>
  <c r="CZ28"/>
  <c r="AT28"/>
  <c r="I27" i="41"/>
  <c r="BH28" i="3"/>
  <c r="AK28"/>
  <c r="FN27"/>
  <c r="FM27"/>
  <c r="EG27"/>
  <c r="DM27"/>
  <c r="DH27"/>
  <c r="DL27"/>
  <c r="DK27"/>
  <c r="C27"/>
  <c r="AV27"/>
  <c r="CZ27"/>
  <c r="AT27"/>
  <c r="I26" i="41"/>
  <c r="BH27" i="3"/>
  <c r="AK27"/>
  <c r="FN26"/>
  <c r="FM26"/>
  <c r="EG26"/>
  <c r="DM26"/>
  <c r="DH26"/>
  <c r="DL26"/>
  <c r="DK26"/>
  <c r="C26"/>
  <c r="AV26"/>
  <c r="CZ26"/>
  <c r="AT26"/>
  <c r="EK26"/>
  <c r="BH26"/>
  <c r="AK26"/>
  <c r="FN20"/>
  <c r="FM20"/>
  <c r="EG20"/>
  <c r="DM20"/>
  <c r="DH20"/>
  <c r="DL20"/>
  <c r="CZ20"/>
  <c r="AT20"/>
  <c r="BH20"/>
  <c r="AK20"/>
  <c r="FN16"/>
  <c r="FM16"/>
  <c r="EG16"/>
  <c r="DM16"/>
  <c r="DH16"/>
  <c r="DL16"/>
  <c r="CZ16"/>
  <c r="AT16"/>
  <c r="BH16"/>
  <c r="AK16"/>
  <c r="FN15"/>
  <c r="FM15"/>
  <c r="EG15"/>
  <c r="DM15"/>
  <c r="DH15"/>
  <c r="DL15"/>
  <c r="DK15"/>
  <c r="C15"/>
  <c r="AV15"/>
  <c r="CZ15"/>
  <c r="AT15"/>
  <c r="I12" i="41"/>
  <c r="BH15" i="3"/>
  <c r="AK15"/>
  <c r="FN14"/>
  <c r="FM14"/>
  <c r="EG14"/>
  <c r="DM14"/>
  <c r="DH14"/>
  <c r="DL14"/>
  <c r="DK14"/>
  <c r="C14"/>
  <c r="CZ14"/>
  <c r="AT14"/>
  <c r="BH14"/>
  <c r="AK14"/>
  <c r="FN13"/>
  <c r="FM13"/>
  <c r="EG13"/>
  <c r="DM13"/>
  <c r="DH13"/>
  <c r="DL13"/>
  <c r="CZ13"/>
  <c r="AT13"/>
  <c r="BH13"/>
  <c r="AK13"/>
  <c r="FN12"/>
  <c r="FM12"/>
  <c r="EG12"/>
  <c r="DM12"/>
  <c r="DL12"/>
  <c r="BH12"/>
  <c r="AK12"/>
  <c r="R9" i="41"/>
  <c r="Q9"/>
  <c r="L9"/>
  <c r="K9"/>
  <c r="H9"/>
  <c r="A9"/>
  <c r="AK25" i="3"/>
  <c r="BH25"/>
  <c r="CZ25"/>
  <c r="AT25"/>
  <c r="DL25"/>
  <c r="DK25"/>
  <c r="C25"/>
  <c r="DM25"/>
  <c r="DH25"/>
  <c r="EG25"/>
  <c r="FM25"/>
  <c r="FN25"/>
  <c r="AK1"/>
  <c r="AM1"/>
  <c r="AN1"/>
  <c r="BH1"/>
  <c r="CZ1"/>
  <c r="AT1"/>
  <c r="EK1"/>
  <c r="DL1"/>
  <c r="DK1"/>
  <c r="C1"/>
  <c r="DM1"/>
  <c r="DH1"/>
  <c r="EG1"/>
  <c r="FC1"/>
  <c r="FL1"/>
  <c r="FM1"/>
  <c r="FN1"/>
  <c r="B21" i="40"/>
  <c r="DN11" i="3"/>
  <c r="DO11"/>
  <c r="DC9"/>
  <c r="A1" i="41"/>
  <c r="A2"/>
  <c r="A5"/>
  <c r="A4"/>
  <c r="A6"/>
  <c r="C7" i="4"/>
  <c r="B7"/>
  <c r="B8"/>
  <c r="B9"/>
  <c r="B10"/>
  <c r="B11"/>
  <c r="B7" i="3"/>
  <c r="B8"/>
  <c r="D10" s="1"/>
  <c r="Z8"/>
  <c r="B9"/>
  <c r="C9"/>
  <c r="DC10"/>
  <c r="EP10"/>
  <c r="D11"/>
  <c r="E11" s="1"/>
  <c r="E10" s="1"/>
  <c r="BI11"/>
  <c r="BJ11"/>
  <c r="BK11" s="1"/>
  <c r="BL11" s="1"/>
  <c r="BM11" s="1"/>
  <c r="BN11" s="1"/>
  <c r="BO11" s="1"/>
  <c r="BX11"/>
  <c r="BY11" s="1"/>
  <c r="C3" i="40"/>
  <c r="C6" i="3"/>
  <c r="CD9"/>
  <c r="C4" i="40"/>
  <c r="DQ9" i="3"/>
  <c r="B22" i="40"/>
  <c r="B23"/>
  <c r="C24"/>
  <c r="B24"/>
  <c r="GB1" i="3"/>
  <c r="C28" i="40"/>
  <c r="D28"/>
  <c r="B75"/>
  <c r="B76"/>
  <c r="B77"/>
  <c r="B78"/>
  <c r="B79"/>
  <c r="B80"/>
  <c r="B81"/>
  <c r="B82"/>
  <c r="AO1" i="3"/>
  <c r="AP1"/>
  <c r="DK12"/>
  <c r="EK19"/>
  <c r="EF17"/>
  <c r="EF15"/>
  <c r="EF30"/>
  <c r="EF14"/>
  <c r="EF21"/>
  <c r="EF12"/>
  <c r="EF19"/>
  <c r="BM9"/>
  <c r="CZ12"/>
  <c r="GB22"/>
  <c r="GB32"/>
  <c r="GB31"/>
  <c r="GB13"/>
  <c r="GB14"/>
  <c r="GB17"/>
  <c r="GB19"/>
  <c r="GB29"/>
  <c r="DC28"/>
  <c r="BX10"/>
  <c r="P16" i="41"/>
  <c r="I29"/>
  <c r="I16"/>
  <c r="EK22" i="3"/>
  <c r="I17" i="41"/>
  <c r="EK15" i="3"/>
  <c r="P17" i="41"/>
  <c r="C17"/>
  <c r="G17"/>
  <c r="F17"/>
  <c r="GB25" i="3"/>
  <c r="GB15"/>
  <c r="EF32"/>
  <c r="EF25"/>
  <c r="EF29"/>
  <c r="EF18"/>
  <c r="DF10"/>
  <c r="EF24"/>
  <c r="EF23"/>
  <c r="EF1"/>
  <c r="EF13"/>
  <c r="EF31"/>
  <c r="EF28"/>
  <c r="GB27"/>
  <c r="GB23"/>
  <c r="EF20"/>
  <c r="EF26"/>
  <c r="DC30"/>
  <c r="GB28"/>
  <c r="EF22"/>
  <c r="GB20"/>
  <c r="GB30"/>
  <c r="GB26"/>
  <c r="GB18"/>
  <c r="GB12"/>
  <c r="GB21"/>
  <c r="GB24"/>
  <c r="GB16"/>
  <c r="EF27"/>
  <c r="EF16"/>
  <c r="DG25"/>
  <c r="DG12"/>
  <c r="M17" i="41"/>
  <c r="E17"/>
  <c r="DC29" i="3"/>
  <c r="DC512"/>
  <c r="DC511"/>
  <c r="DC504"/>
  <c r="DC503"/>
  <c r="DC501"/>
  <c r="DC500"/>
  <c r="DC496"/>
  <c r="DC491"/>
  <c r="DC489"/>
  <c r="DC482"/>
  <c r="DC471"/>
  <c r="DC461"/>
  <c r="DC460"/>
  <c r="DC456"/>
  <c r="DC454"/>
  <c r="DC410"/>
  <c r="DC412"/>
  <c r="DC418"/>
  <c r="DC419"/>
  <c r="DC420"/>
  <c r="DC426"/>
  <c r="DI426" s="1"/>
  <c r="AY426" s="1"/>
  <c r="EM426" s="1"/>
  <c r="DC427"/>
  <c r="DC432"/>
  <c r="DC436"/>
  <c r="DC442"/>
  <c r="DC449"/>
  <c r="DC364"/>
  <c r="DC367"/>
  <c r="DC369"/>
  <c r="DC370"/>
  <c r="DC372"/>
  <c r="DC374"/>
  <c r="DC376"/>
  <c r="DC380"/>
  <c r="DI380" s="1"/>
  <c r="AY380" s="1"/>
  <c r="EM380" s="1"/>
  <c r="DC391"/>
  <c r="DC393"/>
  <c r="DC394"/>
  <c r="DC397"/>
  <c r="DC405"/>
  <c r="DC409"/>
  <c r="DC207"/>
  <c r="DC208"/>
  <c r="DC210"/>
  <c r="DC218"/>
  <c r="DC219"/>
  <c r="DC221"/>
  <c r="DC222"/>
  <c r="DC223"/>
  <c r="DC230"/>
  <c r="DC233"/>
  <c r="DC236"/>
  <c r="DC240"/>
  <c r="DC243"/>
  <c r="DC245"/>
  <c r="DC254"/>
  <c r="DC259"/>
  <c r="DC260"/>
  <c r="DC261"/>
  <c r="DC265"/>
  <c r="DC282"/>
  <c r="DC286"/>
  <c r="DC287"/>
  <c r="DC291"/>
  <c r="DC295"/>
  <c r="DC299"/>
  <c r="DC300"/>
  <c r="DC304"/>
  <c r="DC306"/>
  <c r="DC313"/>
  <c r="DC319"/>
  <c r="DC321"/>
  <c r="DC202"/>
  <c r="DC203"/>
  <c r="DC509"/>
  <c r="DC508"/>
  <c r="DC507"/>
  <c r="DC493"/>
  <c r="DC488"/>
  <c r="DC483"/>
  <c r="DC481"/>
  <c r="DC479"/>
  <c r="DC475"/>
  <c r="DC473"/>
  <c r="DC463"/>
  <c r="DC462"/>
  <c r="DC453"/>
  <c r="DC452"/>
  <c r="DC413"/>
  <c r="DC417"/>
  <c r="DC421"/>
  <c r="DC422"/>
  <c r="DC424"/>
  <c r="DC433"/>
  <c r="DC437"/>
  <c r="DC438"/>
  <c r="DC440"/>
  <c r="DC444"/>
  <c r="DC445"/>
  <c r="DC447"/>
  <c r="DC448"/>
  <c r="DC363"/>
  <c r="DC378"/>
  <c r="DC381"/>
  <c r="DC382"/>
  <c r="DC390"/>
  <c r="DC392"/>
  <c r="DC395"/>
  <c r="DC399"/>
  <c r="DC406"/>
  <c r="DI406" s="1"/>
  <c r="AY406" s="1"/>
  <c r="EM406" s="1"/>
  <c r="DC205"/>
  <c r="DC209"/>
  <c r="DC211"/>
  <c r="DC212"/>
  <c r="DC214"/>
  <c r="DC215"/>
  <c r="DC216"/>
  <c r="DC224"/>
  <c r="DC225"/>
  <c r="DC227"/>
  <c r="DC229"/>
  <c r="DC231"/>
  <c r="DC234"/>
  <c r="DC241"/>
  <c r="DC242"/>
  <c r="DC246"/>
  <c r="DC248"/>
  <c r="DC249"/>
  <c r="DC252"/>
  <c r="DC256"/>
  <c r="DI256" s="1"/>
  <c r="AY256" s="1"/>
  <c r="EM256" s="1"/>
  <c r="DC257"/>
  <c r="DC262"/>
  <c r="DC268"/>
  <c r="DC269"/>
  <c r="DC270"/>
  <c r="DC272"/>
  <c r="DC278"/>
  <c r="DC279"/>
  <c r="DC281"/>
  <c r="DC283"/>
  <c r="DC288"/>
  <c r="DC292"/>
  <c r="DC296"/>
  <c r="DC307"/>
  <c r="DC322"/>
  <c r="DC325"/>
  <c r="DC326"/>
  <c r="DC329"/>
  <c r="DC330"/>
  <c r="DC333"/>
  <c r="DC334"/>
  <c r="DC337"/>
  <c r="DC338"/>
  <c r="DC341"/>
  <c r="DC342"/>
  <c r="DC345"/>
  <c r="DC346"/>
  <c r="DC349"/>
  <c r="DC350"/>
  <c r="DC353"/>
  <c r="DC354"/>
  <c r="DC357"/>
  <c r="DC358"/>
  <c r="DC361"/>
  <c r="DC362"/>
  <c r="DC198"/>
  <c r="DC199"/>
  <c r="DC201"/>
  <c r="DC193"/>
  <c r="DC51"/>
  <c r="DC53"/>
  <c r="DC55"/>
  <c r="DC58"/>
  <c r="DC68"/>
  <c r="DC71"/>
  <c r="DC505"/>
  <c r="DC502"/>
  <c r="DC494"/>
  <c r="DC490"/>
  <c r="DC480"/>
  <c r="DC478"/>
  <c r="DC477"/>
  <c r="DC455"/>
  <c r="DC451"/>
  <c r="DC415"/>
  <c r="DC434"/>
  <c r="DC439"/>
  <c r="DC446"/>
  <c r="DC365"/>
  <c r="DC371"/>
  <c r="DC377"/>
  <c r="DC379"/>
  <c r="DC388"/>
  <c r="DC396"/>
  <c r="DC404"/>
  <c r="DC408"/>
  <c r="DC237"/>
  <c r="DC266"/>
  <c r="DC267"/>
  <c r="DC273"/>
  <c r="DC274"/>
  <c r="DC289"/>
  <c r="DC290"/>
  <c r="DC302"/>
  <c r="DC311"/>
  <c r="DC312"/>
  <c r="DC314"/>
  <c r="DC327"/>
  <c r="DC336"/>
  <c r="DC343"/>
  <c r="DC352"/>
  <c r="DC359"/>
  <c r="DC195"/>
  <c r="DC197"/>
  <c r="DC49"/>
  <c r="DC52"/>
  <c r="DC56"/>
  <c r="DC62"/>
  <c r="DC63"/>
  <c r="DC65"/>
  <c r="DC75"/>
  <c r="DC76"/>
  <c r="DC79"/>
  <c r="DC80"/>
  <c r="DC85"/>
  <c r="DC88"/>
  <c r="DC89"/>
  <c r="DC93"/>
  <c r="DC98"/>
  <c r="DC108"/>
  <c r="DC118"/>
  <c r="DC122"/>
  <c r="DC123"/>
  <c r="DC125"/>
  <c r="DC139"/>
  <c r="DC152"/>
  <c r="DC153"/>
  <c r="DC158"/>
  <c r="DC164"/>
  <c r="DC171"/>
  <c r="DC175"/>
  <c r="DC177"/>
  <c r="DC188"/>
  <c r="DC190"/>
  <c r="DC33"/>
  <c r="DC38"/>
  <c r="DC498"/>
  <c r="DC469"/>
  <c r="DC467"/>
  <c r="DC428"/>
  <c r="DC441"/>
  <c r="DC383"/>
  <c r="DC403"/>
  <c r="DC407"/>
  <c r="DC228"/>
  <c r="DC510"/>
  <c r="DC497"/>
  <c r="DC484"/>
  <c r="DC476"/>
  <c r="DC472"/>
  <c r="DC470"/>
  <c r="DC468"/>
  <c r="DI468" s="1"/>
  <c r="AY468" s="1"/>
  <c r="EM468" s="1"/>
  <c r="DC459"/>
  <c r="DC457"/>
  <c r="DC411"/>
  <c r="DC416"/>
  <c r="DC425"/>
  <c r="DC429"/>
  <c r="DC375"/>
  <c r="DC387"/>
  <c r="DC389"/>
  <c r="DC398"/>
  <c r="DC400"/>
  <c r="DC232"/>
  <c r="DC235"/>
  <c r="DC239"/>
  <c r="DC253"/>
  <c r="DC263"/>
  <c r="DC264"/>
  <c r="DC276"/>
  <c r="DC284"/>
  <c r="DC285"/>
  <c r="DC293"/>
  <c r="DC294"/>
  <c r="DC301"/>
  <c r="DC308"/>
  <c r="DC309"/>
  <c r="DC317"/>
  <c r="DC323"/>
  <c r="DC332"/>
  <c r="DC339"/>
  <c r="DC348"/>
  <c r="DC355"/>
  <c r="DC191"/>
  <c r="DC192"/>
  <c r="DC72"/>
  <c r="DC74"/>
  <c r="DC83"/>
  <c r="DC92"/>
  <c r="DC95"/>
  <c r="DC96"/>
  <c r="DC97"/>
  <c r="DC107"/>
  <c r="DC110"/>
  <c r="DC119"/>
  <c r="DC120"/>
  <c r="DC133"/>
  <c r="DC137"/>
  <c r="DC157"/>
  <c r="DC161"/>
  <c r="DC162"/>
  <c r="DC166"/>
  <c r="DC170"/>
  <c r="DC172"/>
  <c r="DC184"/>
  <c r="DC186"/>
  <c r="DC187"/>
  <c r="DC189"/>
  <c r="DC37"/>
  <c r="DC43"/>
  <c r="DC35"/>
  <c r="DC36"/>
  <c r="DC46"/>
  <c r="DC499"/>
  <c r="DC492"/>
  <c r="DC486"/>
  <c r="DI486" s="1"/>
  <c r="AY486" s="1"/>
  <c r="EM486" s="1"/>
  <c r="DC465"/>
  <c r="DC458"/>
  <c r="DC368"/>
  <c r="DC373"/>
  <c r="DC385"/>
  <c r="DC386"/>
  <c r="DC401"/>
  <c r="DC402"/>
  <c r="DC206"/>
  <c r="DC213"/>
  <c r="DC217"/>
  <c r="DC226"/>
  <c r="DC485"/>
  <c r="DC474"/>
  <c r="DC466"/>
  <c r="DC450"/>
  <c r="DC423"/>
  <c r="DC244"/>
  <c r="DC258"/>
  <c r="DC305"/>
  <c r="DC318"/>
  <c r="DC328"/>
  <c r="DC360"/>
  <c r="DC200"/>
  <c r="DC50"/>
  <c r="DC57"/>
  <c r="DC73"/>
  <c r="DC77"/>
  <c r="DC78"/>
  <c r="DC86"/>
  <c r="DC94"/>
  <c r="DC102"/>
  <c r="DC103"/>
  <c r="DC111"/>
  <c r="DC116"/>
  <c r="DC121"/>
  <c r="DC140"/>
  <c r="DC141"/>
  <c r="DC155"/>
  <c r="DC159"/>
  <c r="DC176"/>
  <c r="DC178"/>
  <c r="DC180"/>
  <c r="DC181"/>
  <c r="DC185"/>
  <c r="DC495"/>
  <c r="DC366"/>
  <c r="DC238"/>
  <c r="DC320"/>
  <c r="DC335"/>
  <c r="DC194"/>
  <c r="DC59"/>
  <c r="DC112"/>
  <c r="DC113"/>
  <c r="DC127"/>
  <c r="DC134"/>
  <c r="DC149"/>
  <c r="DC487"/>
  <c r="DC414"/>
  <c r="DC431"/>
  <c r="DC250"/>
  <c r="DC251"/>
  <c r="DC271"/>
  <c r="DC310"/>
  <c r="DC69"/>
  <c r="DC82"/>
  <c r="DC90"/>
  <c r="DC101"/>
  <c r="DC106"/>
  <c r="DC147"/>
  <c r="DC163"/>
  <c r="DC167"/>
  <c r="DC179"/>
  <c r="DC45"/>
  <c r="DC384"/>
  <c r="DC220"/>
  <c r="DC255"/>
  <c r="DC297"/>
  <c r="DC298"/>
  <c r="DC303"/>
  <c r="DC315"/>
  <c r="DC316"/>
  <c r="DC331"/>
  <c r="DC340"/>
  <c r="DC351"/>
  <c r="DC204"/>
  <c r="DC196"/>
  <c r="DC54"/>
  <c r="DC60"/>
  <c r="DC70"/>
  <c r="DC81"/>
  <c r="DC84"/>
  <c r="DC87"/>
  <c r="DC91"/>
  <c r="DC105"/>
  <c r="DC109"/>
  <c r="DC114"/>
  <c r="DC115"/>
  <c r="DC124"/>
  <c r="DC126"/>
  <c r="DC132"/>
  <c r="DC136"/>
  <c r="DC143"/>
  <c r="DC144"/>
  <c r="DC148"/>
  <c r="DC150"/>
  <c r="DC156"/>
  <c r="DC160"/>
  <c r="DC168"/>
  <c r="DC174"/>
  <c r="DC183"/>
  <c r="DC41"/>
  <c r="DC47"/>
  <c r="DC39"/>
  <c r="DC42"/>
  <c r="DC44"/>
  <c r="DC506"/>
  <c r="DC430"/>
  <c r="DC435"/>
  <c r="DC247"/>
  <c r="DC275"/>
  <c r="DC324"/>
  <c r="DC347"/>
  <c r="DC356"/>
  <c r="DC61"/>
  <c r="DC67"/>
  <c r="DC99"/>
  <c r="DC100"/>
  <c r="DC130"/>
  <c r="DC142"/>
  <c r="DC145"/>
  <c r="DC151"/>
  <c r="DC154"/>
  <c r="DC173"/>
  <c r="DC34"/>
  <c r="DC48"/>
  <c r="DC464"/>
  <c r="DC443"/>
  <c r="DC277"/>
  <c r="DC280"/>
  <c r="DC344"/>
  <c r="DC64"/>
  <c r="DC66"/>
  <c r="DC104"/>
  <c r="DC117"/>
  <c r="DC128"/>
  <c r="DC129"/>
  <c r="DC131"/>
  <c r="DC135"/>
  <c r="DC138"/>
  <c r="DC146"/>
  <c r="DC165"/>
  <c r="DC169"/>
  <c r="DC182"/>
  <c r="DC40"/>
  <c r="DC12"/>
  <c r="DC31"/>
  <c r="DG499"/>
  <c r="DF497"/>
  <c r="DG484"/>
  <c r="DG480"/>
  <c r="DF469"/>
  <c r="DF468"/>
  <c r="DF451"/>
  <c r="DF450"/>
  <c r="DF424"/>
  <c r="DG428"/>
  <c r="DF444"/>
  <c r="DF445"/>
  <c r="DF382"/>
  <c r="DG384"/>
  <c r="DF399"/>
  <c r="DF406"/>
  <c r="DF215"/>
  <c r="DF216"/>
  <c r="DF229"/>
  <c r="DF231"/>
  <c r="DF252"/>
  <c r="DF256"/>
  <c r="DF272"/>
  <c r="DF278"/>
  <c r="DF307"/>
  <c r="DG317"/>
  <c r="DF326"/>
  <c r="DF329"/>
  <c r="DI329" s="1"/>
  <c r="DF342"/>
  <c r="DF345"/>
  <c r="DF358"/>
  <c r="DF361"/>
  <c r="DF511"/>
  <c r="DG510"/>
  <c r="DF491"/>
  <c r="DI491" s="1"/>
  <c r="AY491" s="1"/>
  <c r="EM491" s="1"/>
  <c r="DF489"/>
  <c r="DG469"/>
  <c r="DG468"/>
  <c r="DF456"/>
  <c r="DF454"/>
  <c r="DG425"/>
  <c r="DF439"/>
  <c r="DG441"/>
  <c r="DF383"/>
  <c r="DF384"/>
  <c r="DI384" s="1"/>
  <c r="AY384" s="1"/>
  <c r="EM384" s="1"/>
  <c r="DF398"/>
  <c r="DF400"/>
  <c r="DI400" s="1"/>
  <c r="AY400" s="1"/>
  <c r="EM400" s="1"/>
  <c r="DF228"/>
  <c r="DG232"/>
  <c r="DG255"/>
  <c r="DF258"/>
  <c r="DF305"/>
  <c r="DI305" s="1"/>
  <c r="AY305" s="1"/>
  <c r="EM305" s="1"/>
  <c r="DF310"/>
  <c r="DF327"/>
  <c r="DF331"/>
  <c r="DF359"/>
  <c r="DF204"/>
  <c r="DF57"/>
  <c r="DF63"/>
  <c r="DG508"/>
  <c r="DG501"/>
  <c r="DG412"/>
  <c r="DF441"/>
  <c r="DF402"/>
  <c r="DF403"/>
  <c r="DF260"/>
  <c r="DF265"/>
  <c r="DF295"/>
  <c r="DI295" s="1"/>
  <c r="AY295" s="1"/>
  <c r="EM295" s="1"/>
  <c r="DF300"/>
  <c r="DF60"/>
  <c r="DF61"/>
  <c r="DF81"/>
  <c r="DF86"/>
  <c r="DF101"/>
  <c r="DF116"/>
  <c r="DF117"/>
  <c r="DG134"/>
  <c r="DF135"/>
  <c r="DG146"/>
  <c r="DF147"/>
  <c r="DF160"/>
  <c r="DF163"/>
  <c r="DF181"/>
  <c r="DG182"/>
  <c r="DF48"/>
  <c r="DF502"/>
  <c r="DG374"/>
  <c r="DG392"/>
  <c r="DF506"/>
  <c r="DG504"/>
  <c r="DG471"/>
  <c r="DF464"/>
  <c r="DF420"/>
  <c r="DF432"/>
  <c r="DF371"/>
  <c r="DF377"/>
  <c r="DI377" s="1"/>
  <c r="DF208"/>
  <c r="DG221"/>
  <c r="DF289"/>
  <c r="DF290"/>
  <c r="DF352"/>
  <c r="DF197"/>
  <c r="DG60"/>
  <c r="DF62"/>
  <c r="DF80"/>
  <c r="DG81"/>
  <c r="DF108"/>
  <c r="DI108" s="1"/>
  <c r="AY108" s="1"/>
  <c r="EM108" s="1"/>
  <c r="DG116"/>
  <c r="DG124"/>
  <c r="DF171"/>
  <c r="DF175"/>
  <c r="DF190"/>
  <c r="DF33"/>
  <c r="DF507"/>
  <c r="DG491"/>
  <c r="DF426"/>
  <c r="DF430"/>
  <c r="DF220"/>
  <c r="DF233"/>
  <c r="DG432"/>
  <c r="DF375"/>
  <c r="DF264"/>
  <c r="DI264" s="1"/>
  <c r="AY264" s="1"/>
  <c r="EM264" s="1"/>
  <c r="DF275"/>
  <c r="DG76"/>
  <c r="DG95"/>
  <c r="DF130"/>
  <c r="DG133"/>
  <c r="DF34"/>
  <c r="DF232"/>
  <c r="DI232" s="1"/>
  <c r="AY232" s="1"/>
  <c r="EM232" s="1"/>
  <c r="DG246"/>
  <c r="DG137"/>
  <c r="DF138"/>
  <c r="DF499"/>
  <c r="DI499" s="1"/>
  <c r="DF486"/>
  <c r="DF294"/>
  <c r="DF297"/>
  <c r="DF143"/>
  <c r="DF157"/>
  <c r="DF174"/>
  <c r="DF187"/>
  <c r="DG242"/>
  <c r="DG243"/>
  <c r="DG287"/>
  <c r="DF291"/>
  <c r="DF202"/>
  <c r="DF55"/>
  <c r="DF97"/>
  <c r="DF102"/>
  <c r="DF159"/>
  <c r="DF162"/>
  <c r="DF207"/>
  <c r="DF250"/>
  <c r="DF82"/>
  <c r="DF95"/>
  <c r="DI95" s="1"/>
  <c r="AY95" s="1"/>
  <c r="EM95" s="1"/>
  <c r="DF133"/>
  <c r="DI133" s="1"/>
  <c r="AY133" s="1"/>
  <c r="EM133" s="1"/>
  <c r="DF146"/>
  <c r="DI146" s="1"/>
  <c r="AY146" s="1"/>
  <c r="EM146" s="1"/>
  <c r="DF369"/>
  <c r="DF380"/>
  <c r="DF87"/>
  <c r="DF96"/>
  <c r="DF183"/>
  <c r="DF41"/>
  <c r="DI41" s="1"/>
  <c r="AY41" s="1"/>
  <c r="EM41" s="1"/>
  <c r="DG123"/>
  <c r="DG59"/>
  <c r="DG419"/>
  <c r="DG361"/>
  <c r="DI361" s="1"/>
  <c r="AY361" s="1"/>
  <c r="EM361" s="1"/>
  <c r="DG329"/>
  <c r="DG108"/>
  <c r="DG83"/>
  <c r="DG67"/>
  <c r="DG319"/>
  <c r="DG290"/>
  <c r="DG264"/>
  <c r="DG479"/>
  <c r="DG486"/>
  <c r="DG406"/>
  <c r="DG380"/>
  <c r="DG288"/>
  <c r="DG316"/>
  <c r="DG295"/>
  <c r="DG284"/>
  <c r="DG94"/>
  <c r="DG49"/>
  <c r="DG46"/>
  <c r="DG391"/>
  <c r="DG294"/>
  <c r="DG292"/>
  <c r="DG276"/>
  <c r="DG136"/>
  <c r="DG173"/>
  <c r="DG194"/>
  <c r="DG145"/>
  <c r="DG156"/>
  <c r="DG325"/>
  <c r="DG337"/>
  <c r="DG422"/>
  <c r="DG377"/>
  <c r="DG252"/>
  <c r="DG211"/>
  <c r="DG88"/>
  <c r="DG74"/>
  <c r="DG202"/>
  <c r="DG390"/>
  <c r="DG426"/>
  <c r="DG431"/>
  <c r="DG410"/>
  <c r="DG442"/>
  <c r="DG436"/>
  <c r="DG272"/>
  <c r="DG251"/>
  <c r="DG106"/>
  <c r="DG176"/>
  <c r="DG180"/>
  <c r="DG149"/>
  <c r="DG104"/>
  <c r="DG341"/>
  <c r="DG365"/>
  <c r="DG159"/>
  <c r="DG131"/>
  <c r="DG417"/>
  <c r="DG495"/>
  <c r="DG414"/>
  <c r="DG466"/>
  <c r="DG286"/>
  <c r="DG206"/>
  <c r="DG324"/>
  <c r="DG247"/>
  <c r="DG144"/>
  <c r="DG41"/>
  <c r="DG189"/>
  <c r="DG256"/>
  <c r="DG465"/>
  <c r="DG313"/>
  <c r="DG174"/>
  <c r="DG96"/>
  <c r="DG305"/>
  <c r="DG424"/>
  <c r="DG400"/>
  <c r="DG266"/>
  <c r="DG268"/>
  <c r="DG506"/>
  <c r="DG401"/>
  <c r="DG135"/>
  <c r="DG50"/>
  <c r="BG1"/>
  <c r="DM4"/>
  <c r="GB2"/>
  <c r="I25" i="41"/>
  <c r="F11" i="3"/>
  <c r="G11" s="1"/>
  <c r="P26" i="41"/>
  <c r="EL27" i="3"/>
  <c r="P29" i="41"/>
  <c r="EL30" i="3"/>
  <c r="P22" i="41"/>
  <c r="EL23" i="3"/>
  <c r="EL15"/>
  <c r="P12" i="41"/>
  <c r="EK16" i="3"/>
  <c r="I13" i="41"/>
  <c r="EK20" i="3"/>
  <c r="I19" i="41"/>
  <c r="EK25" i="3"/>
  <c r="I24" i="41"/>
  <c r="EL26" i="3"/>
  <c r="P25" i="41"/>
  <c r="EL28" i="3"/>
  <c r="P27" i="41"/>
  <c r="EL29" i="3"/>
  <c r="P28" i="41"/>
  <c r="EL22" i="3"/>
  <c r="P21" i="41"/>
  <c r="EK31" i="3"/>
  <c r="I30" i="41"/>
  <c r="EK13" i="3"/>
  <c r="I10" i="41"/>
  <c r="EK14" i="3"/>
  <c r="I11" i="41"/>
  <c r="EL18" i="3"/>
  <c r="P15" i="41"/>
  <c r="P18"/>
  <c r="EL19" i="3"/>
  <c r="I31" i="41"/>
  <c r="EK32" i="3"/>
  <c r="EK18"/>
  <c r="I15" i="41"/>
  <c r="P30"/>
  <c r="EL31" i="3"/>
  <c r="I22" i="41"/>
  <c r="EK23" i="3"/>
  <c r="I23" i="41"/>
  <c r="EK24" i="3"/>
  <c r="C4"/>
  <c r="AV25"/>
  <c r="I28" i="41"/>
  <c r="EK29" i="3"/>
  <c r="P20" i="41"/>
  <c r="EL21" i="3"/>
  <c r="P14" i="41"/>
  <c r="EL17" i="3"/>
  <c r="FN2"/>
  <c r="DK13"/>
  <c r="C13"/>
  <c r="AV13"/>
  <c r="DK20"/>
  <c r="C20"/>
  <c r="AV20"/>
  <c r="EK27"/>
  <c r="DF1"/>
  <c r="EK17"/>
  <c r="DK32"/>
  <c r="C32"/>
  <c r="AV32"/>
  <c r="EG2"/>
  <c r="BZ11"/>
  <c r="CA11" s="1"/>
  <c r="CA10" s="1"/>
  <c r="DH12"/>
  <c r="DH4"/>
  <c r="EK28"/>
  <c r="CZ4"/>
  <c r="C12"/>
  <c r="AV12"/>
  <c r="DL4"/>
  <c r="DK16"/>
  <c r="C16"/>
  <c r="AV16"/>
  <c r="I20" i="41"/>
  <c r="DK24" i="3"/>
  <c r="C24"/>
  <c r="AV24"/>
  <c r="AT12"/>
  <c r="FM2"/>
  <c r="DP11"/>
  <c r="DQ11" s="1"/>
  <c r="DR11" s="1"/>
  <c r="DS11" s="1"/>
  <c r="DT11" s="1"/>
  <c r="DU11" s="1"/>
  <c r="DC15"/>
  <c r="DC27"/>
  <c r="DC25"/>
  <c r="DC24"/>
  <c r="DC16"/>
  <c r="DC26"/>
  <c r="DC22"/>
  <c r="DC14"/>
  <c r="DC18"/>
  <c r="DC32"/>
  <c r="DC17"/>
  <c r="DC1"/>
  <c r="DC23"/>
  <c r="DC13"/>
  <c r="AV1"/>
  <c r="EL1"/>
  <c r="AL1"/>
  <c r="EN1"/>
  <c r="AQ1"/>
  <c r="AQ31"/>
  <c r="B30" i="41"/>
  <c r="AM31" i="3"/>
  <c r="N30" i="41"/>
  <c r="AL31" i="3"/>
  <c r="AP31"/>
  <c r="E30" i="41"/>
  <c r="AO31" i="3"/>
  <c r="O30" i="41"/>
  <c r="AN31" i="3"/>
  <c r="D30" i="41"/>
  <c r="BG31" i="3"/>
  <c r="FL31"/>
  <c r="DF31"/>
  <c r="AN21"/>
  <c r="D20" i="41"/>
  <c r="B20"/>
  <c r="AL21" i="3"/>
  <c r="AM21"/>
  <c r="N20" i="41"/>
  <c r="BG21" i="3"/>
  <c r="AO21"/>
  <c r="O20" i="41"/>
  <c r="AP21" i="3"/>
  <c r="E20" i="41"/>
  <c r="AQ21" i="3"/>
  <c r="FL21"/>
  <c r="BG12"/>
  <c r="FL12"/>
  <c r="B9" i="41"/>
  <c r="AQ12" i="3"/>
  <c r="AO12"/>
  <c r="AM12"/>
  <c r="AN12"/>
  <c r="AP12"/>
  <c r="B27" i="41"/>
  <c r="AL28" i="3"/>
  <c r="FL28"/>
  <c r="AN28"/>
  <c r="D27" i="41"/>
  <c r="AM28" i="3"/>
  <c r="N27" i="41"/>
  <c r="AQ28" i="3"/>
  <c r="AO28"/>
  <c r="O27" i="41"/>
  <c r="AP28" i="3"/>
  <c r="E27" i="41"/>
  <c r="BG28" i="3"/>
  <c r="D16" i="41"/>
  <c r="N16"/>
  <c r="B16"/>
  <c r="O16"/>
  <c r="E16"/>
  <c r="BG32" i="3"/>
  <c r="FL32"/>
  <c r="AO32"/>
  <c r="O31" i="41"/>
  <c r="B31"/>
  <c r="AN32" i="3"/>
  <c r="D31" i="41"/>
  <c r="AM32" i="3"/>
  <c r="N31" i="41"/>
  <c r="AP32" i="3"/>
  <c r="E31" i="41"/>
  <c r="BG25" i="3"/>
  <c r="AQ25"/>
  <c r="AN25"/>
  <c r="D24" i="41"/>
  <c r="AP25" i="3"/>
  <c r="E24" i="41"/>
  <c r="AM25" i="3"/>
  <c r="N24" i="41"/>
  <c r="AL25" i="3"/>
  <c r="B24" i="41"/>
  <c r="AO25" i="3"/>
  <c r="O24" i="41"/>
  <c r="FL25" i="3"/>
  <c r="AN17"/>
  <c r="D14" i="41"/>
  <c r="BG17" i="3"/>
  <c r="AQ17"/>
  <c r="B14" i="41"/>
  <c r="FL17" i="3"/>
  <c r="AO17"/>
  <c r="O14" i="41"/>
  <c r="AL17" i="3"/>
  <c r="AP17"/>
  <c r="E14" i="41"/>
  <c r="AM17" i="3"/>
  <c r="N14" i="41"/>
  <c r="B26"/>
  <c r="AL27" i="3"/>
  <c r="AQ27"/>
  <c r="AO27"/>
  <c r="O26" i="41"/>
  <c r="FL27" i="3"/>
  <c r="AP27"/>
  <c r="E26" i="41"/>
  <c r="BG27" i="3"/>
  <c r="AN27"/>
  <c r="D26" i="41"/>
  <c r="AM27" i="3"/>
  <c r="N26" i="41"/>
  <c r="BG14" i="3"/>
  <c r="AM14"/>
  <c r="N11" i="41"/>
  <c r="AO14" i="3"/>
  <c r="O11" i="41"/>
  <c r="AN14" i="3"/>
  <c r="D11" i="41"/>
  <c r="AQ14" i="3"/>
  <c r="AP14"/>
  <c r="E11" i="41"/>
  <c r="B11"/>
  <c r="AL14" i="3"/>
  <c r="FL14"/>
  <c r="FL15"/>
  <c r="AP15"/>
  <c r="E12" i="41"/>
  <c r="AM15" i="3"/>
  <c r="N12" i="41"/>
  <c r="AO15" i="3"/>
  <c r="O12" i="41"/>
  <c r="AN15" i="3"/>
  <c r="D12" i="41"/>
  <c r="AQ15" i="3"/>
  <c r="B12" i="41"/>
  <c r="BG15" i="3"/>
  <c r="AL15"/>
  <c r="AP26"/>
  <c r="E25" i="41"/>
  <c r="FL26" i="3"/>
  <c r="B25" i="41"/>
  <c r="AM26" i="3"/>
  <c r="N25" i="41"/>
  <c r="AO26" i="3"/>
  <c r="O25" i="41"/>
  <c r="AQ26" i="3"/>
  <c r="BG26"/>
  <c r="AL26"/>
  <c r="AN26"/>
  <c r="D25" i="41"/>
  <c r="B18"/>
  <c r="AM19" i="3"/>
  <c r="N18" i="41"/>
  <c r="AP19" i="3"/>
  <c r="E18" i="41"/>
  <c r="AN19" i="3"/>
  <c r="D18" i="41"/>
  <c r="FL19" i="3"/>
  <c r="BG19"/>
  <c r="AQ19"/>
  <c r="AO19"/>
  <c r="O18" i="41"/>
  <c r="AL19" i="3"/>
  <c r="AN29"/>
  <c r="D28" i="41"/>
  <c r="AQ29" i="3"/>
  <c r="FL29"/>
  <c r="BG29"/>
  <c r="AL29"/>
  <c r="DF29"/>
  <c r="AO29"/>
  <c r="O28" i="41"/>
  <c r="AP29" i="3"/>
  <c r="E28" i="41"/>
  <c r="B28"/>
  <c r="AM29" i="3"/>
  <c r="N28" i="41"/>
  <c r="AM23" i="3"/>
  <c r="N22" i="41"/>
  <c r="B22"/>
  <c r="DF23" i="3"/>
  <c r="AQ23"/>
  <c r="BG23"/>
  <c r="FL23"/>
  <c r="AN23"/>
  <c r="D22" i="41"/>
  <c r="AP23" i="3"/>
  <c r="E22" i="41"/>
  <c r="AL23" i="3"/>
  <c r="AO23"/>
  <c r="O22" i="41"/>
  <c r="BG13" i="3"/>
  <c r="FL13"/>
  <c r="AN13"/>
  <c r="D10" i="41"/>
  <c r="AL13" i="3"/>
  <c r="B10" i="41"/>
  <c r="AP13" i="3"/>
  <c r="E10" i="41"/>
  <c r="AO13" i="3"/>
  <c r="O10" i="41"/>
  <c r="AM13" i="3"/>
  <c r="N10" i="41"/>
  <c r="AQ13" i="3"/>
  <c r="DF13"/>
  <c r="BG22"/>
  <c r="AO22"/>
  <c r="O21" i="41"/>
  <c r="AP22" i="3"/>
  <c r="E21" i="41"/>
  <c r="AL22" i="3"/>
  <c r="AN22"/>
  <c r="D21" i="41"/>
  <c r="FL22" i="3"/>
  <c r="AM22"/>
  <c r="N21" i="41"/>
  <c r="AQ22" i="3"/>
  <c r="B21" i="41"/>
  <c r="BG16" i="3"/>
  <c r="AO16"/>
  <c r="O13" i="41"/>
  <c r="AN16" i="3"/>
  <c r="D13" i="41"/>
  <c r="FL16" i="3"/>
  <c r="AQ16"/>
  <c r="AM16"/>
  <c r="N13" i="41"/>
  <c r="AP16" i="3"/>
  <c r="E13" i="41"/>
  <c r="B13"/>
  <c r="AL16" i="3"/>
  <c r="AL30"/>
  <c r="FL30"/>
  <c r="AQ30"/>
  <c r="AM30"/>
  <c r="N29" i="41"/>
  <c r="B29"/>
  <c r="BG30" i="3"/>
  <c r="AO30"/>
  <c r="O29" i="41"/>
  <c r="AN30" i="3"/>
  <c r="D29" i="41"/>
  <c r="AP30" i="3"/>
  <c r="E29" i="41"/>
  <c r="AO18" i="3"/>
  <c r="O15" i="41"/>
  <c r="AN18" i="3"/>
  <c r="D15" i="41"/>
  <c r="AL18" i="3"/>
  <c r="AP18"/>
  <c r="E15" i="41"/>
  <c r="AM18" i="3"/>
  <c r="N15" i="41"/>
  <c r="AQ18" i="3"/>
  <c r="B15" i="41"/>
  <c r="BG18" i="3"/>
  <c r="FL18"/>
  <c r="AQ20"/>
  <c r="B19" i="41"/>
  <c r="BG20" i="3"/>
  <c r="FL20"/>
  <c r="AO20"/>
  <c r="O19" i="41"/>
  <c r="AN20" i="3"/>
  <c r="D19" i="41"/>
  <c r="AP20" i="3"/>
  <c r="E19" i="41"/>
  <c r="AM20" i="3"/>
  <c r="N19" i="41"/>
  <c r="BG24" i="3"/>
  <c r="B23" i="41"/>
  <c r="AP24" i="3"/>
  <c r="E23" i="41"/>
  <c r="DF24" i="3"/>
  <c r="AM24"/>
  <c r="N23" i="41"/>
  <c r="FL24" i="3"/>
  <c r="AO24"/>
  <c r="O23" i="41"/>
  <c r="AN24" i="3"/>
  <c r="D23" i="41"/>
  <c r="AV14" i="3"/>
  <c r="CB11"/>
  <c r="DI441"/>
  <c r="AY441" s="1"/>
  <c r="EM441" s="1"/>
  <c r="AY377"/>
  <c r="EM377" s="1"/>
  <c r="AY499"/>
  <c r="EM499" s="1"/>
  <c r="AY329"/>
  <c r="EM329" s="1"/>
  <c r="EL24"/>
  <c r="P23" i="41"/>
  <c r="AV4" i="3"/>
  <c r="EL12"/>
  <c r="P9" i="41"/>
  <c r="P19"/>
  <c r="EL20" i="3"/>
  <c r="F10"/>
  <c r="AT4"/>
  <c r="I9" i="41"/>
  <c r="EK12" i="3"/>
  <c r="EK2"/>
  <c r="P10" i="41"/>
  <c r="EL13" i="3"/>
  <c r="DK4"/>
  <c r="AQ24"/>
  <c r="ES24"/>
  <c r="AL20"/>
  <c r="C19" i="41"/>
  <c r="AQ32" i="3"/>
  <c r="AR32"/>
  <c r="G31" i="41"/>
  <c r="AL32" i="3"/>
  <c r="EH32"/>
  <c r="AL12"/>
  <c r="EH12"/>
  <c r="EL32"/>
  <c r="P31" i="41"/>
  <c r="P24"/>
  <c r="EL25" i="3"/>
  <c r="EL16"/>
  <c r="P13" i="41"/>
  <c r="AL24" i="3"/>
  <c r="EN24"/>
  <c r="EH1"/>
  <c r="BZ10"/>
  <c r="FL2"/>
  <c r="AN4"/>
  <c r="AO4"/>
  <c r="AP4"/>
  <c r="AM4"/>
  <c r="J17" i="41"/>
  <c r="EI1" i="3"/>
  <c r="EJ1"/>
  <c r="AZ1"/>
  <c r="EU1"/>
  <c r="AR1"/>
  <c r="ET1"/>
  <c r="ES1"/>
  <c r="ES20"/>
  <c r="AZ20"/>
  <c r="EU20" s="1"/>
  <c r="AR20"/>
  <c r="G19" i="41"/>
  <c r="F19"/>
  <c r="ET20" i="3"/>
  <c r="ES22"/>
  <c r="AR22"/>
  <c r="G21" i="41"/>
  <c r="ET22" i="3"/>
  <c r="F21" i="41"/>
  <c r="AZ22" i="3"/>
  <c r="EN23"/>
  <c r="C22" i="41"/>
  <c r="EH23" i="3"/>
  <c r="O9" i="41"/>
  <c r="C10"/>
  <c r="EN13" i="3"/>
  <c r="EH13"/>
  <c r="EN19"/>
  <c r="EH19"/>
  <c r="C18" i="41"/>
  <c r="EN17" i="3"/>
  <c r="C14" i="41"/>
  <c r="EH17" i="3"/>
  <c r="F24" i="41"/>
  <c r="AR25" i="3"/>
  <c r="G24" i="41"/>
  <c r="ES25" i="3"/>
  <c r="ET25"/>
  <c r="AZ25"/>
  <c r="F20" i="41"/>
  <c r="AR21" i="3"/>
  <c r="G20" i="41"/>
  <c r="ES21" i="3"/>
  <c r="ET21"/>
  <c r="AZ21"/>
  <c r="EH16"/>
  <c r="EN16"/>
  <c r="C13" i="41"/>
  <c r="EH22" i="3"/>
  <c r="EN22"/>
  <c r="C21" i="41"/>
  <c r="ES23" i="3"/>
  <c r="ET23"/>
  <c r="AZ23"/>
  <c r="AR23"/>
  <c r="G22" i="41"/>
  <c r="F22"/>
  <c r="AR29" i="3"/>
  <c r="G28" i="41"/>
  <c r="ES29" i="3"/>
  <c r="F28" i="41"/>
  <c r="AZ29" i="3"/>
  <c r="ET29"/>
  <c r="ES19"/>
  <c r="AZ19"/>
  <c r="F18" i="41"/>
  <c r="AR19" i="3"/>
  <c r="G18" i="41"/>
  <c r="ET19" i="3"/>
  <c r="AR14"/>
  <c r="G11" i="41"/>
  <c r="F11"/>
  <c r="AZ14" i="3"/>
  <c r="ET14"/>
  <c r="ES14"/>
  <c r="F31" i="41"/>
  <c r="ET32" i="3"/>
  <c r="C16" i="41"/>
  <c r="ET28" i="3"/>
  <c r="F27" i="41"/>
  <c r="AR28" i="3"/>
  <c r="G27" i="41"/>
  <c r="ES28" i="3"/>
  <c r="AZ28"/>
  <c r="M27" i="41" s="1"/>
  <c r="EH28" i="3"/>
  <c r="EN28"/>
  <c r="C27" i="41"/>
  <c r="F9"/>
  <c r="AR12" i="3"/>
  <c r="ES12"/>
  <c r="ET12"/>
  <c r="AZ12"/>
  <c r="M9" i="41" s="1"/>
  <c r="EH21" i="3"/>
  <c r="C20" i="41"/>
  <c r="EN21" i="3"/>
  <c r="AR31"/>
  <c r="G30" i="41"/>
  <c r="ET31" i="3"/>
  <c r="ES31"/>
  <c r="F30" i="41"/>
  <c r="AZ31" i="3"/>
  <c r="P11" i="41"/>
  <c r="EL14" i="3"/>
  <c r="AR18"/>
  <c r="G15" i="41"/>
  <c r="ET18" i="3"/>
  <c r="F15" i="41"/>
  <c r="ES18" i="3"/>
  <c r="AZ18"/>
  <c r="C15" i="41"/>
  <c r="EN18" i="3"/>
  <c r="EH18"/>
  <c r="EH30"/>
  <c r="EN30"/>
  <c r="C29" i="41"/>
  <c r="F25"/>
  <c r="AZ26" i="3"/>
  <c r="AR26"/>
  <c r="G25" i="41"/>
  <c r="ET26" i="3"/>
  <c r="EV26" s="1"/>
  <c r="FS26" s="1"/>
  <c r="FY26" s="1"/>
  <c r="ES26"/>
  <c r="D9" i="41"/>
  <c r="EN15" i="3"/>
  <c r="EH15"/>
  <c r="C12" i="41"/>
  <c r="ES15" i="3"/>
  <c r="F12" i="41"/>
  <c r="AR15" i="3"/>
  <c r="G12" i="41"/>
  <c r="ET15" i="3"/>
  <c r="AZ15"/>
  <c r="C26" i="41"/>
  <c r="EH27" i="3"/>
  <c r="EN27"/>
  <c r="ES17"/>
  <c r="AZ17"/>
  <c r="ET17"/>
  <c r="F14" i="41"/>
  <c r="AR17" i="3"/>
  <c r="G14" i="41"/>
  <c r="F16"/>
  <c r="G16"/>
  <c r="E9"/>
  <c r="F29"/>
  <c r="ET30" i="3"/>
  <c r="AZ30"/>
  <c r="EU30" s="1"/>
  <c r="EV30" s="1"/>
  <c r="ES30"/>
  <c r="AR30"/>
  <c r="G29" i="41"/>
  <c r="AR16" i="3"/>
  <c r="G13" i="41"/>
  <c r="ET16" i="3"/>
  <c r="ES16"/>
  <c r="F13" i="41"/>
  <c r="AZ16" i="3"/>
  <c r="ES13"/>
  <c r="F10" i="41"/>
  <c r="AZ13" i="3"/>
  <c r="ET13"/>
  <c r="AR13"/>
  <c r="G10" i="41"/>
  <c r="EH29" i="3"/>
  <c r="EN29"/>
  <c r="C28" i="41"/>
  <c r="EN26" i="3"/>
  <c r="EH26"/>
  <c r="C25" i="41"/>
  <c r="C11"/>
  <c r="EN14" i="3"/>
  <c r="EH14"/>
  <c r="AR27"/>
  <c r="G26" i="41"/>
  <c r="AZ27" i="3"/>
  <c r="ES27"/>
  <c r="F26" i="41"/>
  <c r="ET27" i="3"/>
  <c r="DE4"/>
  <c r="EH25"/>
  <c r="C24" i="41"/>
  <c r="EN25" i="3"/>
  <c r="J16" i="41"/>
  <c r="N9"/>
  <c r="EH31" i="3"/>
  <c r="EN31"/>
  <c r="C30" i="41"/>
  <c r="AQ4" i="3"/>
  <c r="AZ24"/>
  <c r="ET24"/>
  <c r="EH20"/>
  <c r="AR24"/>
  <c r="G23" i="41"/>
  <c r="AZ32" i="3"/>
  <c r="M31" i="41" s="1"/>
  <c r="F23"/>
  <c r="EN32" i="3"/>
  <c r="ES32"/>
  <c r="EN20"/>
  <c r="C23" i="41"/>
  <c r="C31"/>
  <c r="EH24" i="3"/>
  <c r="C9" i="41"/>
  <c r="G10" i="3"/>
  <c r="H11"/>
  <c r="I11" s="1"/>
  <c r="J11" s="1"/>
  <c r="J10" s="1"/>
  <c r="EN12"/>
  <c r="EP1"/>
  <c r="AL4"/>
  <c r="EO1"/>
  <c r="ER1" s="1"/>
  <c r="EV1" s="1"/>
  <c r="FE1"/>
  <c r="FF1"/>
  <c r="EL2"/>
  <c r="FT1"/>
  <c r="EI29"/>
  <c r="M16" i="41"/>
  <c r="EU12" i="3"/>
  <c r="EI17"/>
  <c r="EJ17"/>
  <c r="EI19"/>
  <c r="EJ19"/>
  <c r="EI23"/>
  <c r="EJ23"/>
  <c r="EP23"/>
  <c r="EI12"/>
  <c r="EI27"/>
  <c r="EJ27"/>
  <c r="EI32"/>
  <c r="EJ32"/>
  <c r="FE32"/>
  <c r="FF32" s="1"/>
  <c r="M11" i="41"/>
  <c r="EU14" i="3"/>
  <c r="M21" i="41"/>
  <c r="EU22" i="3"/>
  <c r="EI31"/>
  <c r="EJ31"/>
  <c r="FE31"/>
  <c r="FF31"/>
  <c r="M26" i="41"/>
  <c r="EU27" i="3"/>
  <c r="EU16"/>
  <c r="M13" i="41"/>
  <c r="EU24" i="3"/>
  <c r="M23" i="41"/>
  <c r="EI18" i="3"/>
  <c r="EU31"/>
  <c r="M30" i="41"/>
  <c r="EI28" i="3"/>
  <c r="EJ28"/>
  <c r="EP28"/>
  <c r="EU29"/>
  <c r="M28" i="41"/>
  <c r="M20"/>
  <c r="EU21" i="3"/>
  <c r="EI13"/>
  <c r="EI14"/>
  <c r="EI26"/>
  <c r="EJ26"/>
  <c r="M14" i="41"/>
  <c r="EU17" i="3"/>
  <c r="G9" i="41"/>
  <c r="EI16" i="3"/>
  <c r="EI15"/>
  <c r="EJ15"/>
  <c r="EU28"/>
  <c r="EI25"/>
  <c r="EJ25"/>
  <c r="M12" i="41"/>
  <c r="EU15" i="3"/>
  <c r="M25" i="41"/>
  <c r="EU26" i="3"/>
  <c r="EI30"/>
  <c r="EU18"/>
  <c r="M15" i="41"/>
  <c r="EI21" i="3"/>
  <c r="EJ21"/>
  <c r="EI22"/>
  <c r="EI20"/>
  <c r="EY1"/>
  <c r="FU1"/>
  <c r="EH2"/>
  <c r="EI24"/>
  <c r="AR4"/>
  <c r="EU32"/>
  <c r="EO26"/>
  <c r="EY26"/>
  <c r="H10"/>
  <c r="FW1"/>
  <c r="FD1"/>
  <c r="FV1"/>
  <c r="EJ12"/>
  <c r="EI2"/>
  <c r="DR10"/>
  <c r="FE21"/>
  <c r="FF21" s="1"/>
  <c r="EP21"/>
  <c r="EJ20"/>
  <c r="EO20"/>
  <c r="FU20" s="1"/>
  <c r="FE27"/>
  <c r="FF27" s="1"/>
  <c r="FE15"/>
  <c r="FF15" s="1"/>
  <c r="EJ30"/>
  <c r="FE30"/>
  <c r="FF30"/>
  <c r="EP26"/>
  <c r="EO28"/>
  <c r="EY28" s="1"/>
  <c r="FE19"/>
  <c r="FF19"/>
  <c r="EP19"/>
  <c r="EO19"/>
  <c r="EP25"/>
  <c r="EJ29"/>
  <c r="EO29"/>
  <c r="EJ22"/>
  <c r="EP22"/>
  <c r="EO21"/>
  <c r="EO15"/>
  <c r="EP15"/>
  <c r="EJ16"/>
  <c r="EP16"/>
  <c r="FE26"/>
  <c r="FF26" s="1"/>
  <c r="EJ14"/>
  <c r="EP14"/>
  <c r="FE28"/>
  <c r="FF28" s="1"/>
  <c r="EJ18"/>
  <c r="EP31"/>
  <c r="EJ24"/>
  <c r="EP24"/>
  <c r="EO32"/>
  <c r="FU32" s="1"/>
  <c r="EP27"/>
  <c r="EO23"/>
  <c r="EP17"/>
  <c r="EJ13"/>
  <c r="EO13"/>
  <c r="FD13" s="1"/>
  <c r="EO31"/>
  <c r="EP32"/>
  <c r="EO27"/>
  <c r="FD27" s="1"/>
  <c r="FE23"/>
  <c r="FF23" s="1"/>
  <c r="FE17"/>
  <c r="FF17"/>
  <c r="EO17"/>
  <c r="FW26"/>
  <c r="FU26"/>
  <c r="FD26"/>
  <c r="FV26"/>
  <c r="FT26"/>
  <c r="ER26"/>
  <c r="I10"/>
  <c r="EO12"/>
  <c r="EY12"/>
  <c r="EJ2"/>
  <c r="EP30"/>
  <c r="BN10"/>
  <c r="FT28"/>
  <c r="EP29"/>
  <c r="FE12"/>
  <c r="FE25"/>
  <c r="FF25" s="1"/>
  <c r="FE20"/>
  <c r="FF20" s="1"/>
  <c r="FU28"/>
  <c r="FW28"/>
  <c r="FE14"/>
  <c r="FF14"/>
  <c r="EO16"/>
  <c r="FW16" s="1"/>
  <c r="EP13"/>
  <c r="FE29"/>
  <c r="FF29"/>
  <c r="FE16"/>
  <c r="FF16"/>
  <c r="ER28"/>
  <c r="EV28" s="1"/>
  <c r="FV28"/>
  <c r="EO30"/>
  <c r="EO24"/>
  <c r="FE24"/>
  <c r="FF24"/>
  <c r="EY20"/>
  <c r="FT20"/>
  <c r="EP20"/>
  <c r="EY13"/>
  <c r="FW13"/>
  <c r="FV13"/>
  <c r="FT13"/>
  <c r="FD29"/>
  <c r="EY29"/>
  <c r="FV29"/>
  <c r="FT29"/>
  <c r="FU29"/>
  <c r="ER29"/>
  <c r="EV29"/>
  <c r="FW29"/>
  <c r="EZ28"/>
  <c r="FE18"/>
  <c r="FF18"/>
  <c r="EO18"/>
  <c r="ER18" s="1"/>
  <c r="EV18" s="1"/>
  <c r="EZ26"/>
  <c r="FD17"/>
  <c r="FT27"/>
  <c r="FT15"/>
  <c r="EY15"/>
  <c r="ER15"/>
  <c r="EV15"/>
  <c r="FW15"/>
  <c r="FU15"/>
  <c r="FV15"/>
  <c r="FU19"/>
  <c r="EY19"/>
  <c r="FT19"/>
  <c r="ER19"/>
  <c r="FV19"/>
  <c r="FW19"/>
  <c r="FU31"/>
  <c r="EY31"/>
  <c r="ER31"/>
  <c r="EV31" s="1"/>
  <c r="FS31" s="1"/>
  <c r="FY31" s="1"/>
  <c r="FZ31" s="1"/>
  <c r="FW31"/>
  <c r="FV31"/>
  <c r="FT31"/>
  <c r="FD31"/>
  <c r="FG31" s="1"/>
  <c r="FU23"/>
  <c r="FV23"/>
  <c r="FW23"/>
  <c r="FT23"/>
  <c r="EY23"/>
  <c r="ER23"/>
  <c r="FD21"/>
  <c r="FV21"/>
  <c r="FT21"/>
  <c r="ER21"/>
  <c r="FW21"/>
  <c r="FU21"/>
  <c r="EY21"/>
  <c r="EP12"/>
  <c r="EO22"/>
  <c r="FW22" s="1"/>
  <c r="FE22"/>
  <c r="FF22" s="1"/>
  <c r="FE13"/>
  <c r="FF13" s="1"/>
  <c r="EO14"/>
  <c r="EO25"/>
  <c r="EP18"/>
  <c r="FG26"/>
  <c r="FS29"/>
  <c r="FY29" s="1"/>
  <c r="K11"/>
  <c r="FF12"/>
  <c r="FF2" s="1"/>
  <c r="FE2"/>
  <c r="FU12"/>
  <c r="FU2" s="1"/>
  <c r="FW12"/>
  <c r="FD12"/>
  <c r="ER12"/>
  <c r="EV12"/>
  <c r="FT12"/>
  <c r="FT2" s="1"/>
  <c r="FV12"/>
  <c r="EO2"/>
  <c r="FT24"/>
  <c r="BP11"/>
  <c r="EY24"/>
  <c r="FV30"/>
  <c r="ER30"/>
  <c r="FU30"/>
  <c r="FW30"/>
  <c r="FD30"/>
  <c r="FG30" s="1"/>
  <c r="EY30"/>
  <c r="EZ30" s="1"/>
  <c r="FT30"/>
  <c r="ER16"/>
  <c r="EV16" s="1"/>
  <c r="FU16"/>
  <c r="EY16"/>
  <c r="EZ16" s="1"/>
  <c r="FD22"/>
  <c r="FT22"/>
  <c r="ER22"/>
  <c r="EV22" s="1"/>
  <c r="FV22"/>
  <c r="EZ31"/>
  <c r="EZ19"/>
  <c r="EZ29"/>
  <c r="FG29"/>
  <c r="EZ21"/>
  <c r="FG21"/>
  <c r="EZ12"/>
  <c r="EZ2" s="1"/>
  <c r="EZ15"/>
  <c r="EY14"/>
  <c r="EZ14" s="1"/>
  <c r="FU14"/>
  <c r="FV14"/>
  <c r="FW14"/>
  <c r="FT14"/>
  <c r="FD14"/>
  <c r="ER14"/>
  <c r="EV14"/>
  <c r="EZ23"/>
  <c r="FD25"/>
  <c r="FG25" s="1"/>
  <c r="FH25" s="1"/>
  <c r="FW25"/>
  <c r="EY25"/>
  <c r="FT25"/>
  <c r="FV25"/>
  <c r="FU25"/>
  <c r="ER25"/>
  <c r="FT18"/>
  <c r="FS18"/>
  <c r="FY18" s="1"/>
  <c r="FD18"/>
  <c r="FW18"/>
  <c r="FU18"/>
  <c r="FV2"/>
  <c r="FW2"/>
  <c r="EY2"/>
  <c r="FD2"/>
  <c r="ER2"/>
  <c r="EV2"/>
  <c r="GA18"/>
  <c r="GA31"/>
  <c r="EZ25"/>
  <c r="FG14"/>
  <c r="FH14" s="1"/>
  <c r="FJ14" s="1"/>
  <c r="FK14" s="1"/>
  <c r="FG12"/>
  <c r="FG2" s="1"/>
  <c r="FI14"/>
  <c r="FJ25" l="1"/>
  <c r="FK25" s="1"/>
  <c r="FO25" s="1"/>
  <c r="FI25"/>
  <c r="FS30"/>
  <c r="FY30" s="1"/>
  <c r="FZ26"/>
  <c r="GC26" s="1"/>
  <c r="GD26" s="1"/>
  <c r="GE26" s="1"/>
  <c r="GA26"/>
  <c r="FH19"/>
  <c r="FS15"/>
  <c r="FY15" s="1"/>
  <c r="FZ45"/>
  <c r="GC45" s="1"/>
  <c r="GD45" s="1"/>
  <c r="GE45" s="1"/>
  <c r="GA45"/>
  <c r="FW341"/>
  <c r="ER341"/>
  <c r="EV341" s="1"/>
  <c r="FV341"/>
  <c r="FD341"/>
  <c r="FU341"/>
  <c r="FT341"/>
  <c r="EY341"/>
  <c r="FS341"/>
  <c r="FY341" s="1"/>
  <c r="EZ24"/>
  <c r="FG13"/>
  <c r="EZ13"/>
  <c r="FI355"/>
  <c r="FJ355"/>
  <c r="FK355" s="1"/>
  <c r="FO355" s="1"/>
  <c r="FP355" s="1"/>
  <c r="FQ355" s="1"/>
  <c r="FH68"/>
  <c r="FS192"/>
  <c r="FY192" s="1"/>
  <c r="FZ256"/>
  <c r="GC256" s="1"/>
  <c r="GD256" s="1"/>
  <c r="GE256" s="1"/>
  <c r="GA256"/>
  <c r="FT290"/>
  <c r="FD290"/>
  <c r="EY290"/>
  <c r="FW290"/>
  <c r="FV290"/>
  <c r="FU290"/>
  <c r="ER290"/>
  <c r="EV290" s="1"/>
  <c r="FS290" s="1"/>
  <c r="FY290" s="1"/>
  <c r="EZ418"/>
  <c r="FG418" s="1"/>
  <c r="FS437"/>
  <c r="FY437" s="1"/>
  <c r="FP437"/>
  <c r="FQ437" s="1"/>
  <c r="FS497"/>
  <c r="FY497" s="1"/>
  <c r="FP497"/>
  <c r="FQ497" s="1"/>
  <c r="FS512"/>
  <c r="FY512" s="1"/>
  <c r="FH451"/>
  <c r="FH470"/>
  <c r="FH476"/>
  <c r="FH500"/>
  <c r="FS14"/>
  <c r="FY14" s="1"/>
  <c r="EZ20"/>
  <c r="EZ1"/>
  <c r="FG1" s="1"/>
  <c r="BI10"/>
  <c r="BM10"/>
  <c r="DN10"/>
  <c r="BJ10"/>
  <c r="BL10"/>
  <c r="BK10"/>
  <c r="DP10"/>
  <c r="DQ10"/>
  <c r="BO10"/>
  <c r="DO10"/>
  <c r="DT10"/>
  <c r="DS10"/>
  <c r="BP10"/>
  <c r="FJ224"/>
  <c r="FI224"/>
  <c r="FK224" s="1"/>
  <c r="FO224" s="1"/>
  <c r="FP224" s="1"/>
  <c r="FQ224" s="1"/>
  <c r="GC489"/>
  <c r="GD489" s="1"/>
  <c r="GE489" s="1"/>
  <c r="GA489"/>
  <c r="FZ489"/>
  <c r="FH204"/>
  <c r="FJ206"/>
  <c r="FI206"/>
  <c r="FK206"/>
  <c r="FO206" s="1"/>
  <c r="FP206" s="1"/>
  <c r="FQ206" s="1"/>
  <c r="FI340"/>
  <c r="FK340" s="1"/>
  <c r="FO340" s="1"/>
  <c r="FP340" s="1"/>
  <c r="FQ340" s="1"/>
  <c r="FJ340"/>
  <c r="FH323"/>
  <c r="FH501"/>
  <c r="FZ392"/>
  <c r="GC392" s="1"/>
  <c r="GD392" s="1"/>
  <c r="GE392" s="1"/>
  <c r="GA392"/>
  <c r="FZ223"/>
  <c r="GA223"/>
  <c r="GC223"/>
  <c r="GD223" s="1"/>
  <c r="GE223" s="1"/>
  <c r="DI143"/>
  <c r="AY143" s="1"/>
  <c r="EM143" s="1"/>
  <c r="DI444"/>
  <c r="AY444" s="1"/>
  <c r="EM444" s="1"/>
  <c r="FO14"/>
  <c r="FP14" s="1"/>
  <c r="FQ14" s="1"/>
  <c r="FH31"/>
  <c r="DI96"/>
  <c r="AY96" s="1"/>
  <c r="EM96" s="1"/>
  <c r="DI202"/>
  <c r="AY202" s="1"/>
  <c r="EM202" s="1"/>
  <c r="DI289"/>
  <c r="AY289" s="1"/>
  <c r="EM289" s="1"/>
  <c r="DI251"/>
  <c r="AY251" s="1"/>
  <c r="EM251" s="1"/>
  <c r="DI273"/>
  <c r="AY273" s="1"/>
  <c r="EM273" s="1"/>
  <c r="FD462"/>
  <c r="EV21"/>
  <c r="M29" i="41"/>
  <c r="DI13" i="3"/>
  <c r="AY13" s="1"/>
  <c r="DI174"/>
  <c r="AY174" s="1"/>
  <c r="EM174" s="1"/>
  <c r="DI342"/>
  <c r="AY342" s="1"/>
  <c r="EM342" s="1"/>
  <c r="DI356"/>
  <c r="AY356" s="1"/>
  <c r="EM356" s="1"/>
  <c r="DI316"/>
  <c r="AY316" s="1"/>
  <c r="EM316" s="1"/>
  <c r="DI186"/>
  <c r="AY186" s="1"/>
  <c r="EM186" s="1"/>
  <c r="DI92"/>
  <c r="AY92" s="1"/>
  <c r="EM92" s="1"/>
  <c r="DI294"/>
  <c r="AY294" s="1"/>
  <c r="EM294" s="1"/>
  <c r="DI239"/>
  <c r="AY239" s="1"/>
  <c r="EM239" s="1"/>
  <c r="DI208"/>
  <c r="AY208" s="1"/>
  <c r="EM208" s="1"/>
  <c r="FH30"/>
  <c r="K10"/>
  <c r="L11"/>
  <c r="FV17"/>
  <c r="FT17"/>
  <c r="FW17"/>
  <c r="ER17"/>
  <c r="EV17" s="1"/>
  <c r="FU17"/>
  <c r="ER27"/>
  <c r="EV27" s="1"/>
  <c r="FU27"/>
  <c r="FW27"/>
  <c r="FV27"/>
  <c r="EY27"/>
  <c r="FV32"/>
  <c r="FT32"/>
  <c r="ER32"/>
  <c r="EV32" s="1"/>
  <c r="FS32" s="1"/>
  <c r="FY32" s="1"/>
  <c r="FW32"/>
  <c r="FH28"/>
  <c r="FS28"/>
  <c r="FY28" s="1"/>
  <c r="EU13"/>
  <c r="M10" i="41"/>
  <c r="EU23" i="3"/>
  <c r="EV23" s="1"/>
  <c r="M22" i="41"/>
  <c r="CC11" i="3"/>
  <c r="CB10"/>
  <c r="FC2"/>
  <c r="FD15"/>
  <c r="FG15" s="1"/>
  <c r="FH182"/>
  <c r="FH483"/>
  <c r="EY271"/>
  <c r="FW271"/>
  <c r="FU271"/>
  <c r="ER271"/>
  <c r="EV271" s="1"/>
  <c r="FS271" s="1"/>
  <c r="FY271" s="1"/>
  <c r="FD271"/>
  <c r="FV271"/>
  <c r="FT271"/>
  <c r="FS267"/>
  <c r="FY267" s="1"/>
  <c r="GC18"/>
  <c r="GD18" s="1"/>
  <c r="GE18" s="1"/>
  <c r="FZ18"/>
  <c r="FH21"/>
  <c r="FS1"/>
  <c r="FY1" s="1"/>
  <c r="M24" i="41"/>
  <c r="EU25" i="3"/>
  <c r="EV25" s="1"/>
  <c r="FZ313"/>
  <c r="GC313" s="1"/>
  <c r="GD313" s="1"/>
  <c r="GE313" s="1"/>
  <c r="GA313"/>
  <c r="FH337"/>
  <c r="FS220"/>
  <c r="FY220" s="1"/>
  <c r="FH400"/>
  <c r="FS446"/>
  <c r="FY446" s="1"/>
  <c r="FS431"/>
  <c r="FY431" s="1"/>
  <c r="FS441"/>
  <c r="FY441" s="1"/>
  <c r="FP441"/>
  <c r="FQ441" s="1"/>
  <c r="EY462"/>
  <c r="FU462"/>
  <c r="FW462"/>
  <c r="FT462"/>
  <c r="FS462"/>
  <c r="FY462" s="1"/>
  <c r="ER462"/>
  <c r="EV462" s="1"/>
  <c r="FV462"/>
  <c r="FH450"/>
  <c r="FH481"/>
  <c r="FH29"/>
  <c r="GA29"/>
  <c r="FZ29"/>
  <c r="GC29" s="1"/>
  <c r="GD29" s="1"/>
  <c r="GE29" s="1"/>
  <c r="EP2"/>
  <c r="FS12"/>
  <c r="FH12"/>
  <c r="FV24"/>
  <c r="FS24"/>
  <c r="FY24" s="1"/>
  <c r="FU24"/>
  <c r="FW24"/>
  <c r="FD24"/>
  <c r="FG24" s="1"/>
  <c r="ER24"/>
  <c r="EV24" s="1"/>
  <c r="FI296"/>
  <c r="FJ296"/>
  <c r="FK296" s="1"/>
  <c r="FO296" s="1"/>
  <c r="FP296" s="1"/>
  <c r="FQ296" s="1"/>
  <c r="GA89"/>
  <c r="FZ89"/>
  <c r="GC89" s="1"/>
  <c r="GD89" s="1"/>
  <c r="GE89" s="1"/>
  <c r="FG89"/>
  <c r="EZ89"/>
  <c r="FJ354"/>
  <c r="FI354"/>
  <c r="FK354" s="1"/>
  <c r="FO354" s="1"/>
  <c r="FP354" s="1"/>
  <c r="FQ354" s="1"/>
  <c r="FS308"/>
  <c r="FY308" s="1"/>
  <c r="FP308"/>
  <c r="FQ308" s="1"/>
  <c r="ES2"/>
  <c r="DI272"/>
  <c r="AY272" s="1"/>
  <c r="EM272" s="1"/>
  <c r="DI399"/>
  <c r="AY399" s="1"/>
  <c r="EM399" s="1"/>
  <c r="DI64"/>
  <c r="AY64" s="1"/>
  <c r="EM64" s="1"/>
  <c r="DI502"/>
  <c r="AY502" s="1"/>
  <c r="EM502" s="1"/>
  <c r="DI363"/>
  <c r="AY363" s="1"/>
  <c r="EM363" s="1"/>
  <c r="FD32"/>
  <c r="EY17"/>
  <c r="DI402"/>
  <c r="AY402" s="1"/>
  <c r="EM402" s="1"/>
  <c r="DI359"/>
  <c r="AY359" s="1"/>
  <c r="EM359" s="1"/>
  <c r="DI159"/>
  <c r="AY159" s="1"/>
  <c r="EM159" s="1"/>
  <c r="FK415"/>
  <c r="FO415" s="1"/>
  <c r="FP415" s="1"/>
  <c r="FQ415" s="1"/>
  <c r="GC31"/>
  <c r="GD31" s="1"/>
  <c r="GE31" s="1"/>
  <c r="FS27"/>
  <c r="FY27" s="1"/>
  <c r="EY32"/>
  <c r="ET2"/>
  <c r="DI29"/>
  <c r="AY29" s="1"/>
  <c r="DI34"/>
  <c r="AY34" s="1"/>
  <c r="EM34" s="1"/>
  <c r="DI48"/>
  <c r="AY48" s="1"/>
  <c r="EM48" s="1"/>
  <c r="DI160"/>
  <c r="AY160" s="1"/>
  <c r="EM160" s="1"/>
  <c r="DI60"/>
  <c r="AY60" s="1"/>
  <c r="EM60" s="1"/>
  <c r="DI216"/>
  <c r="AY216" s="1"/>
  <c r="EM216" s="1"/>
  <c r="DI141"/>
  <c r="AY141" s="1"/>
  <c r="EM141" s="1"/>
  <c r="DI164"/>
  <c r="AY164" s="1"/>
  <c r="EM164" s="1"/>
  <c r="DI439"/>
  <c r="AY439" s="1"/>
  <c r="EM439" s="1"/>
  <c r="DI453"/>
  <c r="AY453" s="1"/>
  <c r="EM453" s="1"/>
  <c r="DI304"/>
  <c r="AY304" s="1"/>
  <c r="EM304" s="1"/>
  <c r="DI496"/>
  <c r="AY496" s="1"/>
  <c r="EM496" s="1"/>
  <c r="FG61"/>
  <c r="EU19"/>
  <c r="EV19" s="1"/>
  <c r="M18" i="41"/>
  <c r="DG13" i="3"/>
  <c r="DG4" s="1"/>
  <c r="DG28"/>
  <c r="DG31"/>
  <c r="DG20"/>
  <c r="DG502"/>
  <c r="DF494"/>
  <c r="DG485"/>
  <c r="DG477"/>
  <c r="DF470"/>
  <c r="DF466"/>
  <c r="DI466" s="1"/>
  <c r="AY466" s="1"/>
  <c r="EM466" s="1"/>
  <c r="DF457"/>
  <c r="DG416"/>
  <c r="DG423"/>
  <c r="DF433"/>
  <c r="DF440"/>
  <c r="DF448"/>
  <c r="DF381"/>
  <c r="DF390"/>
  <c r="DI390" s="1"/>
  <c r="AY390" s="1"/>
  <c r="EM390" s="1"/>
  <c r="DG398"/>
  <c r="DI398" s="1"/>
  <c r="AY398" s="1"/>
  <c r="EM398" s="1"/>
  <c r="DF209"/>
  <c r="DF214"/>
  <c r="DF224"/>
  <c r="DI224" s="1"/>
  <c r="AY224" s="1"/>
  <c r="EM224" s="1"/>
  <c r="DG228"/>
  <c r="DI228" s="1"/>
  <c r="AY228" s="1"/>
  <c r="EM228" s="1"/>
  <c r="DF241"/>
  <c r="DF249"/>
  <c r="DG258"/>
  <c r="DI258" s="1"/>
  <c r="AY258" s="1"/>
  <c r="EM258" s="1"/>
  <c r="DF270"/>
  <c r="DI270" s="1"/>
  <c r="AY270" s="1"/>
  <c r="EM270" s="1"/>
  <c r="DF281"/>
  <c r="DF296"/>
  <c r="DF325"/>
  <c r="DI325" s="1"/>
  <c r="AY325" s="1"/>
  <c r="EM325" s="1"/>
  <c r="DF333"/>
  <c r="DF341"/>
  <c r="DI341" s="1"/>
  <c r="AY341" s="1"/>
  <c r="EM341" s="1"/>
  <c r="DF349"/>
  <c r="DF357"/>
  <c r="DI357" s="1"/>
  <c r="AY357" s="1"/>
  <c r="EM357" s="1"/>
  <c r="DF198"/>
  <c r="DI198" s="1"/>
  <c r="AY198" s="1"/>
  <c r="EM198" s="1"/>
  <c r="DF512"/>
  <c r="DF503"/>
  <c r="DG494"/>
  <c r="DF482"/>
  <c r="DI482" s="1"/>
  <c r="AY482" s="1"/>
  <c r="EM482" s="1"/>
  <c r="DF471"/>
  <c r="DI471" s="1"/>
  <c r="AY471" s="1"/>
  <c r="EM471" s="1"/>
  <c r="DF461"/>
  <c r="DG457"/>
  <c r="DG450"/>
  <c r="DI450" s="1"/>
  <c r="AY450" s="1"/>
  <c r="EM450" s="1"/>
  <c r="DF423"/>
  <c r="DI423" s="1"/>
  <c r="AY423" s="1"/>
  <c r="EM423" s="1"/>
  <c r="DF435"/>
  <c r="DG446"/>
  <c r="DG379"/>
  <c r="DF386"/>
  <c r="DF396"/>
  <c r="DF408"/>
  <c r="DI408" s="1"/>
  <c r="AY408" s="1"/>
  <c r="EM408" s="1"/>
  <c r="DF226"/>
  <c r="DF237"/>
  <c r="DF253"/>
  <c r="DG275"/>
  <c r="DI275" s="1"/>
  <c r="AY275" s="1"/>
  <c r="EM275" s="1"/>
  <c r="DF302"/>
  <c r="DI302" s="1"/>
  <c r="AY302" s="1"/>
  <c r="EM302" s="1"/>
  <c r="DG315"/>
  <c r="DF323"/>
  <c r="DF339"/>
  <c r="DI339" s="1"/>
  <c r="AY339" s="1"/>
  <c r="EM339" s="1"/>
  <c r="DF355"/>
  <c r="DF196"/>
  <c r="DF56"/>
  <c r="DF66"/>
  <c r="DI66" s="1"/>
  <c r="AY66" s="1"/>
  <c r="EM66" s="1"/>
  <c r="DG512"/>
  <c r="DG489"/>
  <c r="DG452"/>
  <c r="DF373"/>
  <c r="DI373" s="1"/>
  <c r="AY373" s="1"/>
  <c r="EM373" s="1"/>
  <c r="DF401"/>
  <c r="DI401" s="1"/>
  <c r="AY401" s="1"/>
  <c r="EM401" s="1"/>
  <c r="DF206"/>
  <c r="DI206" s="1"/>
  <c r="AY206" s="1"/>
  <c r="EM206" s="1"/>
  <c r="DF245"/>
  <c r="DF282"/>
  <c r="DF340"/>
  <c r="DF59"/>
  <c r="DF67"/>
  <c r="DI67" s="1"/>
  <c r="AY67" s="1"/>
  <c r="EM67" s="1"/>
  <c r="DF78"/>
  <c r="DI78" s="1"/>
  <c r="AY78" s="1"/>
  <c r="EM78" s="1"/>
  <c r="DF91"/>
  <c r="DI91" s="1"/>
  <c r="AY91" s="1"/>
  <c r="EM91" s="1"/>
  <c r="DF103"/>
  <c r="DF115"/>
  <c r="DF126"/>
  <c r="DG132"/>
  <c r="DG140"/>
  <c r="DF144"/>
  <c r="DI144" s="1"/>
  <c r="AY144" s="1"/>
  <c r="EM144" s="1"/>
  <c r="DF149"/>
  <c r="DI149" s="1"/>
  <c r="AY149" s="1"/>
  <c r="EM149" s="1"/>
  <c r="DF156"/>
  <c r="DI156" s="1"/>
  <c r="AY156" s="1"/>
  <c r="EM156" s="1"/>
  <c r="DF168"/>
  <c r="DI168" s="1"/>
  <c r="AY168" s="1"/>
  <c r="EM168" s="1"/>
  <c r="DF179"/>
  <c r="DF47"/>
  <c r="DI47" s="1"/>
  <c r="AY47" s="1"/>
  <c r="EM47" s="1"/>
  <c r="DF418"/>
  <c r="DF372"/>
  <c r="DG209"/>
  <c r="DF508"/>
  <c r="DI508" s="1"/>
  <c r="AY508" s="1"/>
  <c r="EM508" s="1"/>
  <c r="DG488"/>
  <c r="DG475"/>
  <c r="DF462"/>
  <c r="DF415"/>
  <c r="DI415" s="1"/>
  <c r="AY415" s="1"/>
  <c r="EM415" s="1"/>
  <c r="DF446"/>
  <c r="DG370"/>
  <c r="DF391"/>
  <c r="DI391" s="1"/>
  <c r="AY391" s="1"/>
  <c r="EM391" s="1"/>
  <c r="DF409"/>
  <c r="DI409" s="1"/>
  <c r="AY409" s="1"/>
  <c r="EM409" s="1"/>
  <c r="DG231"/>
  <c r="DI231" s="1"/>
  <c r="AY231" s="1"/>
  <c r="EM231" s="1"/>
  <c r="DF273"/>
  <c r="DF304"/>
  <c r="DF336"/>
  <c r="DI336" s="1"/>
  <c r="AY336" s="1"/>
  <c r="EM336" s="1"/>
  <c r="DG52"/>
  <c r="DG56"/>
  <c r="DG73"/>
  <c r="DF79"/>
  <c r="DI79" s="1"/>
  <c r="AY79" s="1"/>
  <c r="EM79" s="1"/>
  <c r="DG86"/>
  <c r="DF98"/>
  <c r="DF123"/>
  <c r="DI123" s="1"/>
  <c r="AY123" s="1"/>
  <c r="EM123" s="1"/>
  <c r="DG148"/>
  <c r="DF152"/>
  <c r="DF164"/>
  <c r="DG178"/>
  <c r="DF188"/>
  <c r="DI188" s="1"/>
  <c r="AY188" s="1"/>
  <c r="EM188" s="1"/>
  <c r="DF36"/>
  <c r="DF44"/>
  <c r="DF477"/>
  <c r="DI477" s="1"/>
  <c r="AY477" s="1"/>
  <c r="EM477" s="1"/>
  <c r="DG421"/>
  <c r="DF218"/>
  <c r="DF481"/>
  <c r="DG460"/>
  <c r="DG227"/>
  <c r="DF261"/>
  <c r="DI261" s="1"/>
  <c r="AY261" s="1"/>
  <c r="EM261" s="1"/>
  <c r="DF287"/>
  <c r="DI287" s="1"/>
  <c r="AY287" s="1"/>
  <c r="EM287" s="1"/>
  <c r="DF74"/>
  <c r="DI74" s="1"/>
  <c r="AY74" s="1"/>
  <c r="EM74" s="1"/>
  <c r="DG107"/>
  <c r="DI107" s="1"/>
  <c r="AY107" s="1"/>
  <c r="EM107" s="1"/>
  <c r="DF127"/>
  <c r="DI127" s="1"/>
  <c r="AY127" s="1"/>
  <c r="EM127" s="1"/>
  <c r="DG139"/>
  <c r="DG186"/>
  <c r="DF367"/>
  <c r="DF293"/>
  <c r="DI293" s="1"/>
  <c r="AY293" s="1"/>
  <c r="EM293" s="1"/>
  <c r="DF131"/>
  <c r="DI131" s="1"/>
  <c r="AY131" s="1"/>
  <c r="EM131" s="1"/>
  <c r="DF169"/>
  <c r="DF43"/>
  <c r="DF427"/>
  <c r="DI427" s="1"/>
  <c r="AY427" s="1"/>
  <c r="EM427" s="1"/>
  <c r="DF276"/>
  <c r="DI276" s="1"/>
  <c r="AY276" s="1"/>
  <c r="EM276" s="1"/>
  <c r="DF309"/>
  <c r="DF109"/>
  <c r="DI109" s="1"/>
  <c r="AY109" s="1"/>
  <c r="EM109" s="1"/>
  <c r="DG166"/>
  <c r="DG170"/>
  <c r="DF498"/>
  <c r="DG212"/>
  <c r="DF239"/>
  <c r="DF254"/>
  <c r="DF286"/>
  <c r="DI286" s="1"/>
  <c r="AY286" s="1"/>
  <c r="EM286" s="1"/>
  <c r="DF318"/>
  <c r="DI318" s="1"/>
  <c r="AY318" s="1"/>
  <c r="EM318" s="1"/>
  <c r="DF200"/>
  <c r="DI200" s="1"/>
  <c r="AY200" s="1"/>
  <c r="EM200" s="1"/>
  <c r="DF71"/>
  <c r="DF94"/>
  <c r="DF119"/>
  <c r="DI119" s="1"/>
  <c r="AY119" s="1"/>
  <c r="EM119" s="1"/>
  <c r="DF155"/>
  <c r="DF170"/>
  <c r="DI170" s="1"/>
  <c r="AY170" s="1"/>
  <c r="EM170" s="1"/>
  <c r="DF42"/>
  <c r="DG394"/>
  <c r="DF308"/>
  <c r="DG72"/>
  <c r="DF107"/>
  <c r="DF189"/>
  <c r="DI189" s="1"/>
  <c r="AY189" s="1"/>
  <c r="EM189" s="1"/>
  <c r="DF411"/>
  <c r="DG279"/>
  <c r="DG68"/>
  <c r="DF114"/>
  <c r="DF172"/>
  <c r="DG63"/>
  <c r="DI63" s="1"/>
  <c r="AY63" s="1"/>
  <c r="EM63" s="1"/>
  <c r="DG35"/>
  <c r="DG314"/>
  <c r="DG62"/>
  <c r="DI62" s="1"/>
  <c r="AY62" s="1"/>
  <c r="EM62" s="1"/>
  <c r="DG54"/>
  <c r="DG399"/>
  <c r="DG152"/>
  <c r="DG349"/>
  <c r="DG455"/>
  <c r="DG248"/>
  <c r="DG298"/>
  <c r="DG403"/>
  <c r="DI403" s="1"/>
  <c r="AY403" s="1"/>
  <c r="EM403" s="1"/>
  <c r="DG503"/>
  <c r="DG415"/>
  <c r="DG348"/>
  <c r="DI348" s="1"/>
  <c r="AY348" s="1"/>
  <c r="EM348" s="1"/>
  <c r="DG280"/>
  <c r="DG270"/>
  <c r="DG321"/>
  <c r="DG183"/>
  <c r="DI183" s="1"/>
  <c r="AY183" s="1"/>
  <c r="EM183" s="1"/>
  <c r="DG103"/>
  <c r="DG39"/>
  <c r="DG223"/>
  <c r="DG470"/>
  <c r="DG382"/>
  <c r="DI382" s="1"/>
  <c r="AY382" s="1"/>
  <c r="EM382" s="1"/>
  <c r="DG265"/>
  <c r="DG335"/>
  <c r="DG147"/>
  <c r="DI147" s="1"/>
  <c r="AY147" s="1"/>
  <c r="EM147" s="1"/>
  <c r="DG274"/>
  <c r="DG44"/>
  <c r="DG195"/>
  <c r="DG434"/>
  <c r="DG362"/>
  <c r="DG122"/>
  <c r="DG353"/>
  <c r="DG155"/>
  <c r="DI155" s="1"/>
  <c r="AY155" s="1"/>
  <c r="EM155" s="1"/>
  <c r="DG338"/>
  <c r="DG229"/>
  <c r="DI229" s="1"/>
  <c r="AY229" s="1"/>
  <c r="EM229" s="1"/>
  <c r="DG118"/>
  <c r="DG326"/>
  <c r="DI326" s="1"/>
  <c r="AY326" s="1"/>
  <c r="EM326" s="1"/>
  <c r="DG454"/>
  <c r="DI454" s="1"/>
  <c r="AY454" s="1"/>
  <c r="EM454" s="1"/>
  <c r="DG207"/>
  <c r="DG293"/>
  <c r="DG376"/>
  <c r="DG453"/>
  <c r="DG437"/>
  <c r="DG300"/>
  <c r="DG347"/>
  <c r="DG308"/>
  <c r="DG126"/>
  <c r="DG82"/>
  <c r="DI82" s="1"/>
  <c r="AY82" s="1"/>
  <c r="EM82" s="1"/>
  <c r="DG404"/>
  <c r="DG48"/>
  <c r="DG330"/>
  <c r="DG160"/>
  <c r="DG114"/>
  <c r="DG42"/>
  <c r="DG201"/>
  <c r="DG383"/>
  <c r="DI383" s="1"/>
  <c r="AY383" s="1"/>
  <c r="EM383" s="1"/>
  <c r="DG172"/>
  <c r="DG333"/>
  <c r="DG306"/>
  <c r="DG318"/>
  <c r="DG482"/>
  <c r="DG204"/>
  <c r="DI204" s="1"/>
  <c r="AY204" s="1"/>
  <c r="EM204" s="1"/>
  <c r="DG101"/>
  <c r="DI101" s="1"/>
  <c r="AY101" s="1"/>
  <c r="EM101" s="1"/>
  <c r="DG249"/>
  <c r="DG234"/>
  <c r="DG253"/>
  <c r="DG323"/>
  <c r="DG105"/>
  <c r="DG297"/>
  <c r="DI297" s="1"/>
  <c r="AY297" s="1"/>
  <c r="EM297" s="1"/>
  <c r="DG184"/>
  <c r="DI184" s="1"/>
  <c r="AY184" s="1"/>
  <c r="EM184" s="1"/>
  <c r="DG444"/>
  <c r="DG245"/>
  <c r="DG483"/>
  <c r="DI483" s="1"/>
  <c r="AY483" s="1"/>
  <c r="EM483" s="1"/>
  <c r="DG339"/>
  <c r="DG368"/>
  <c r="DG402"/>
  <c r="DG355"/>
  <c r="DG113"/>
  <c r="DG51"/>
  <c r="DG22"/>
  <c r="DG14"/>
  <c r="DG27"/>
  <c r="DG19"/>
  <c r="DG1"/>
  <c r="DI1" s="1"/>
  <c r="AY1" s="1"/>
  <c r="EM1" s="1"/>
  <c r="DF21"/>
  <c r="DF32"/>
  <c r="DI32" s="1"/>
  <c r="AY32" s="1"/>
  <c r="DF14"/>
  <c r="DF22"/>
  <c r="DI22" s="1"/>
  <c r="AY22" s="1"/>
  <c r="DF16"/>
  <c r="DF30"/>
  <c r="DI30" s="1"/>
  <c r="AY30" s="1"/>
  <c r="DG29"/>
  <c r="DG15"/>
  <c r="DG16"/>
  <c r="DF505"/>
  <c r="DI505" s="1"/>
  <c r="AY505" s="1"/>
  <c r="EM505" s="1"/>
  <c r="DF495"/>
  <c r="DF487"/>
  <c r="DF478"/>
  <c r="DI478" s="1"/>
  <c r="AY478" s="1"/>
  <c r="EM478" s="1"/>
  <c r="DG472"/>
  <c r="DF467"/>
  <c r="DF458"/>
  <c r="DF413"/>
  <c r="DI413" s="1"/>
  <c r="AY413" s="1"/>
  <c r="EM413" s="1"/>
  <c r="DF422"/>
  <c r="DI422" s="1"/>
  <c r="AY422" s="1"/>
  <c r="EM422" s="1"/>
  <c r="DG429"/>
  <c r="DG439"/>
  <c r="DF447"/>
  <c r="DF378"/>
  <c r="DG388"/>
  <c r="DG396"/>
  <c r="DF205"/>
  <c r="DG213"/>
  <c r="DG217"/>
  <c r="DF227"/>
  <c r="DF234"/>
  <c r="DI234" s="1"/>
  <c r="AY234" s="1"/>
  <c r="EM234" s="1"/>
  <c r="DF248"/>
  <c r="DI248" s="1"/>
  <c r="AY248" s="1"/>
  <c r="EM248" s="1"/>
  <c r="DF257"/>
  <c r="DF269"/>
  <c r="DF279"/>
  <c r="DF292"/>
  <c r="DI292" s="1"/>
  <c r="AY292" s="1"/>
  <c r="EM292" s="1"/>
  <c r="DF322"/>
  <c r="DI322" s="1"/>
  <c r="AY322" s="1"/>
  <c r="EM322" s="1"/>
  <c r="DF330"/>
  <c r="DI330" s="1"/>
  <c r="AY330" s="1"/>
  <c r="EM330" s="1"/>
  <c r="DF338"/>
  <c r="DI338" s="1"/>
  <c r="AY338" s="1"/>
  <c r="EM338" s="1"/>
  <c r="DF346"/>
  <c r="DI346" s="1"/>
  <c r="AY346" s="1"/>
  <c r="EM346" s="1"/>
  <c r="DF354"/>
  <c r="DF362"/>
  <c r="DF193"/>
  <c r="DI193" s="1"/>
  <c r="AY193" s="1"/>
  <c r="EM193" s="1"/>
  <c r="DF504"/>
  <c r="DI504" s="1"/>
  <c r="AY504" s="1"/>
  <c r="EM504" s="1"/>
  <c r="DF496"/>
  <c r="DG487"/>
  <c r="DG474"/>
  <c r="DG467"/>
  <c r="DG458"/>
  <c r="DG451"/>
  <c r="DI451" s="1"/>
  <c r="AY451" s="1"/>
  <c r="EM451" s="1"/>
  <c r="DF416"/>
  <c r="DI416" s="1"/>
  <c r="AY416" s="1"/>
  <c r="EM416" s="1"/>
  <c r="DF434"/>
  <c r="DF443"/>
  <c r="DF368"/>
  <c r="DI368" s="1"/>
  <c r="AY368" s="1"/>
  <c r="EM368" s="1"/>
  <c r="DG385"/>
  <c r="DG389"/>
  <c r="DF404"/>
  <c r="DG220"/>
  <c r="DI220" s="1"/>
  <c r="AY220" s="1"/>
  <c r="EM220" s="1"/>
  <c r="DG235"/>
  <c r="DG244"/>
  <c r="DF274"/>
  <c r="DF301"/>
  <c r="DF314"/>
  <c r="DI314" s="1"/>
  <c r="AY314" s="1"/>
  <c r="EM314" s="1"/>
  <c r="DF320"/>
  <c r="DI320" s="1"/>
  <c r="AY320" s="1"/>
  <c r="EM320" s="1"/>
  <c r="DF335"/>
  <c r="DF351"/>
  <c r="DF195"/>
  <c r="DI195" s="1"/>
  <c r="AY195" s="1"/>
  <c r="EM195" s="1"/>
  <c r="DF54"/>
  <c r="DI54" s="1"/>
  <c r="AY54" s="1"/>
  <c r="EM54" s="1"/>
  <c r="DF64"/>
  <c r="DF72"/>
  <c r="DI72" s="1"/>
  <c r="AY72" s="1"/>
  <c r="EM72" s="1"/>
  <c r="DG493"/>
  <c r="DF472"/>
  <c r="DI472" s="1"/>
  <c r="AY472" s="1"/>
  <c r="EM472" s="1"/>
  <c r="DF370"/>
  <c r="DI370" s="1"/>
  <c r="AY370" s="1"/>
  <c r="EM370" s="1"/>
  <c r="DF397"/>
  <c r="DF407"/>
  <c r="DI407" s="1"/>
  <c r="AY407" s="1"/>
  <c r="EM407" s="1"/>
  <c r="DG236"/>
  <c r="DG269"/>
  <c r="DF280"/>
  <c r="DF324"/>
  <c r="DI324" s="1"/>
  <c r="AY324" s="1"/>
  <c r="EM324" s="1"/>
  <c r="DF53"/>
  <c r="DI53" s="1"/>
  <c r="AY53" s="1"/>
  <c r="EM53" s="1"/>
  <c r="DG64"/>
  <c r="DG77"/>
  <c r="DF90"/>
  <c r="DI90" s="1"/>
  <c r="AY90" s="1"/>
  <c r="EM90" s="1"/>
  <c r="DG102"/>
  <c r="DF113"/>
  <c r="DF124"/>
  <c r="DI124" s="1"/>
  <c r="AY124" s="1"/>
  <c r="EM124" s="1"/>
  <c r="DG130"/>
  <c r="DI130" s="1"/>
  <c r="AY130" s="1"/>
  <c r="EM130" s="1"/>
  <c r="DF136"/>
  <c r="DI136" s="1"/>
  <c r="AY136" s="1"/>
  <c r="EM136" s="1"/>
  <c r="DG143"/>
  <c r="DF148"/>
  <c r="DF154"/>
  <c r="DI154" s="1"/>
  <c r="AY154" s="1"/>
  <c r="EM154" s="1"/>
  <c r="DF167"/>
  <c r="DF178"/>
  <c r="DI178" s="1"/>
  <c r="AY178" s="1"/>
  <c r="EM178" s="1"/>
  <c r="DF39"/>
  <c r="DI39" s="1"/>
  <c r="AY39" s="1"/>
  <c r="EM39" s="1"/>
  <c r="DF490"/>
  <c r="DI490" s="1"/>
  <c r="AY490" s="1"/>
  <c r="EM490" s="1"/>
  <c r="DF364"/>
  <c r="DI364" s="1"/>
  <c r="AY364" s="1"/>
  <c r="EM364" s="1"/>
  <c r="DG393"/>
  <c r="DG509"/>
  <c r="DF493"/>
  <c r="DI493" s="1"/>
  <c r="AY493" s="1"/>
  <c r="EM493" s="1"/>
  <c r="DG481"/>
  <c r="DI481" s="1"/>
  <c r="AY481" s="1"/>
  <c r="EM481" s="1"/>
  <c r="DG463"/>
  <c r="DG413"/>
  <c r="DF442"/>
  <c r="DI442" s="1"/>
  <c r="AY442" s="1"/>
  <c r="EM442" s="1"/>
  <c r="DF379"/>
  <c r="DI379" s="1"/>
  <c r="AY379" s="1"/>
  <c r="EM379" s="1"/>
  <c r="DF405"/>
  <c r="DG230"/>
  <c r="DF267"/>
  <c r="DI267" s="1"/>
  <c r="AY267" s="1"/>
  <c r="EM267" s="1"/>
  <c r="DF299"/>
  <c r="DI299" s="1"/>
  <c r="AY299" s="1"/>
  <c r="EM299" s="1"/>
  <c r="DF319"/>
  <c r="DI319" s="1"/>
  <c r="AY319" s="1"/>
  <c r="EM319" s="1"/>
  <c r="DF49"/>
  <c r="DI49" s="1"/>
  <c r="AY49" s="1"/>
  <c r="EM49" s="1"/>
  <c r="DF65"/>
  <c r="DI65" s="1"/>
  <c r="AY65" s="1"/>
  <c r="EM65" s="1"/>
  <c r="DG78"/>
  <c r="DF85"/>
  <c r="DF93"/>
  <c r="DF122"/>
  <c r="DF139"/>
  <c r="DI139" s="1"/>
  <c r="AY139" s="1"/>
  <c r="EM139" s="1"/>
  <c r="DF158"/>
  <c r="DF177"/>
  <c r="DF35"/>
  <c r="DI35" s="1"/>
  <c r="AY35" s="1"/>
  <c r="EM35" s="1"/>
  <c r="DG47"/>
  <c r="DF480"/>
  <c r="DI480" s="1"/>
  <c r="AY480" s="1"/>
  <c r="EM480" s="1"/>
  <c r="DF412"/>
  <c r="DI412" s="1"/>
  <c r="AY412" s="1"/>
  <c r="EM412" s="1"/>
  <c r="DG205"/>
  <c r="DF492"/>
  <c r="DI492" s="1"/>
  <c r="AY492" s="1"/>
  <c r="EM492" s="1"/>
  <c r="DF465"/>
  <c r="DI465" s="1"/>
  <c r="AY465" s="1"/>
  <c r="EM465" s="1"/>
  <c r="DG216"/>
  <c r="DF259"/>
  <c r="DI259" s="1"/>
  <c r="AY259" s="1"/>
  <c r="EM259" s="1"/>
  <c r="DF285"/>
  <c r="DI285" s="1"/>
  <c r="AY285" s="1"/>
  <c r="EM285" s="1"/>
  <c r="DF58"/>
  <c r="DF99"/>
  <c r="DI99" s="1"/>
  <c r="AY99" s="1"/>
  <c r="EM99" s="1"/>
  <c r="DF120"/>
  <c r="DI120" s="1"/>
  <c r="AY120" s="1"/>
  <c r="EM120" s="1"/>
  <c r="DF134"/>
  <c r="DI134" s="1"/>
  <c r="AY134" s="1"/>
  <c r="EM134" s="1"/>
  <c r="DF184"/>
  <c r="DF425"/>
  <c r="DI425" s="1"/>
  <c r="AY425" s="1"/>
  <c r="EM425" s="1"/>
  <c r="DF271"/>
  <c r="DI271" s="1"/>
  <c r="AY271" s="1"/>
  <c r="EM271" s="1"/>
  <c r="DF128"/>
  <c r="DI128" s="1"/>
  <c r="AY128" s="1"/>
  <c r="EM128" s="1"/>
  <c r="DF165"/>
  <c r="DI165" s="1"/>
  <c r="AY165" s="1"/>
  <c r="EM165" s="1"/>
  <c r="DF40"/>
  <c r="DF419"/>
  <c r="DI419" s="1"/>
  <c r="AY419" s="1"/>
  <c r="EM419" s="1"/>
  <c r="DF255"/>
  <c r="DI255" s="1"/>
  <c r="AY255" s="1"/>
  <c r="EM255" s="1"/>
  <c r="DF298"/>
  <c r="DI298" s="1"/>
  <c r="AY298" s="1"/>
  <c r="EM298" s="1"/>
  <c r="DF92"/>
  <c r="DG162"/>
  <c r="DI162" s="1"/>
  <c r="AY162" s="1"/>
  <c r="EM162" s="1"/>
  <c r="DG507"/>
  <c r="DF393"/>
  <c r="DI393" s="1"/>
  <c r="AY393" s="1"/>
  <c r="EM393" s="1"/>
  <c r="DF210"/>
  <c r="DF235"/>
  <c r="DI235" s="1"/>
  <c r="AY235" s="1"/>
  <c r="EM235" s="1"/>
  <c r="DF244"/>
  <c r="DI244" s="1"/>
  <c r="AY244" s="1"/>
  <c r="EM244" s="1"/>
  <c r="DF284"/>
  <c r="DI284" s="1"/>
  <c r="AY284" s="1"/>
  <c r="EM284" s="1"/>
  <c r="DF306"/>
  <c r="DF360"/>
  <c r="DI360" s="1"/>
  <c r="AY360" s="1"/>
  <c r="EM360" s="1"/>
  <c r="DF68"/>
  <c r="DI68" s="1"/>
  <c r="AY68" s="1"/>
  <c r="EM68" s="1"/>
  <c r="DF83"/>
  <c r="DI83" s="1"/>
  <c r="AY83" s="1"/>
  <c r="EM83" s="1"/>
  <c r="DF111"/>
  <c r="DI111" s="1"/>
  <c r="AY111" s="1"/>
  <c r="EM111" s="1"/>
  <c r="DF140"/>
  <c r="DI140" s="1"/>
  <c r="AY140" s="1"/>
  <c r="EM140" s="1"/>
  <c r="DF166"/>
  <c r="DI166" s="1"/>
  <c r="AY166" s="1"/>
  <c r="EM166" s="1"/>
  <c r="DG190"/>
  <c r="DF37"/>
  <c r="DF389"/>
  <c r="DI389" s="1"/>
  <c r="AY389" s="1"/>
  <c r="EM389" s="1"/>
  <c r="DF251"/>
  <c r="DF191"/>
  <c r="DF104"/>
  <c r="DI104" s="1"/>
  <c r="AY104" s="1"/>
  <c r="EM104" s="1"/>
  <c r="DF182"/>
  <c r="DI182" s="1"/>
  <c r="AY182" s="1"/>
  <c r="EM182" s="1"/>
  <c r="DF488"/>
  <c r="DI488" s="1"/>
  <c r="AY488" s="1"/>
  <c r="EM488" s="1"/>
  <c r="DF240"/>
  <c r="DF315"/>
  <c r="DI315" s="1"/>
  <c r="AY315" s="1"/>
  <c r="EM315" s="1"/>
  <c r="DF105"/>
  <c r="DI105" s="1"/>
  <c r="AY105" s="1"/>
  <c r="EM105" s="1"/>
  <c r="DF161"/>
  <c r="DG141"/>
  <c r="DG43"/>
  <c r="DG357"/>
  <c r="DG177"/>
  <c r="DG110"/>
  <c r="DG238"/>
  <c r="DG36"/>
  <c r="DG55"/>
  <c r="DI55" s="1"/>
  <c r="AY55" s="1"/>
  <c r="EM55" s="1"/>
  <c r="DG438"/>
  <c r="DG281"/>
  <c r="DG369"/>
  <c r="DI369" s="1"/>
  <c r="AY369" s="1"/>
  <c r="EM369" s="1"/>
  <c r="DG218"/>
  <c r="DG462"/>
  <c r="DG505"/>
  <c r="DG435"/>
  <c r="DG356"/>
  <c r="DG359"/>
  <c r="DG343"/>
  <c r="DG327"/>
  <c r="DI327" s="1"/>
  <c r="AY327" s="1"/>
  <c r="EM327" s="1"/>
  <c r="DG311"/>
  <c r="DG240"/>
  <c r="DG87"/>
  <c r="DI87" s="1"/>
  <c r="AY87" s="1"/>
  <c r="EM87" s="1"/>
  <c r="DG93"/>
  <c r="DI93" s="1"/>
  <c r="AY93" s="1"/>
  <c r="EM93" s="1"/>
  <c r="DG84"/>
  <c r="DG261"/>
  <c r="DG364"/>
  <c r="DG367"/>
  <c r="DG351"/>
  <c r="DG193"/>
  <c r="DG53"/>
  <c r="DG302"/>
  <c r="DG171"/>
  <c r="DI171" s="1"/>
  <c r="AY171" s="1"/>
  <c r="EM171" s="1"/>
  <c r="DG346"/>
  <c r="DG100"/>
  <c r="DG33"/>
  <c r="DI33" s="1"/>
  <c r="AY33" s="1"/>
  <c r="EM33" s="1"/>
  <c r="DG79"/>
  <c r="DG169"/>
  <c r="DG198"/>
  <c r="DG381"/>
  <c r="DG157"/>
  <c r="DG358"/>
  <c r="DI358" s="1"/>
  <c r="AY358" s="1"/>
  <c r="EM358" s="1"/>
  <c r="DG443"/>
  <c r="DG233"/>
  <c r="DI233" s="1"/>
  <c r="AY233" s="1"/>
  <c r="EM233" s="1"/>
  <c r="DG309"/>
  <c r="DG407"/>
  <c r="DG511"/>
  <c r="DI511" s="1"/>
  <c r="AY511" s="1"/>
  <c r="EM511" s="1"/>
  <c r="DG375"/>
  <c r="DI375" s="1"/>
  <c r="AY375" s="1"/>
  <c r="EM375" s="1"/>
  <c r="DG307"/>
  <c r="DG299"/>
  <c r="DG271"/>
  <c r="DG117"/>
  <c r="DI117" s="1"/>
  <c r="AY117" s="1"/>
  <c r="EM117" s="1"/>
  <c r="DG97"/>
  <c r="DI97" s="1"/>
  <c r="AY97" s="1"/>
  <c r="EM97" s="1"/>
  <c r="DG75"/>
  <c r="DG203"/>
  <c r="DG237"/>
  <c r="DI237" s="1"/>
  <c r="AY237" s="1"/>
  <c r="EM237" s="1"/>
  <c r="DG167"/>
  <c r="DG387"/>
  <c r="DG70"/>
  <c r="DG215"/>
  <c r="DI215" s="1"/>
  <c r="AY215" s="1"/>
  <c r="EM215" s="1"/>
  <c r="DG188"/>
  <c r="DG196"/>
  <c r="DG192"/>
  <c r="DG448"/>
  <c r="DI448" s="1"/>
  <c r="AY448" s="1"/>
  <c r="EM448" s="1"/>
  <c r="DG418"/>
  <c r="DG263"/>
  <c r="DG91"/>
  <c r="DG61"/>
  <c r="DI61" s="1"/>
  <c r="AY61" s="1"/>
  <c r="EM61" s="1"/>
  <c r="DG350"/>
  <c r="DG71"/>
  <c r="DG58"/>
  <c r="DG296"/>
  <c r="DG278"/>
  <c r="DI278" s="1"/>
  <c r="AY278" s="1"/>
  <c r="EM278" s="1"/>
  <c r="DG197"/>
  <c r="DG158"/>
  <c r="DG322"/>
  <c r="DG461"/>
  <c r="DG372"/>
  <c r="DG304"/>
  <c r="DG354"/>
  <c r="DI354" s="1"/>
  <c r="AY354" s="1"/>
  <c r="EM354" s="1"/>
  <c r="DG405"/>
  <c r="DG336"/>
  <c r="DG386"/>
  <c r="DG371"/>
  <c r="DI371" s="1"/>
  <c r="AY371" s="1"/>
  <c r="EM371" s="1"/>
  <c r="DG24"/>
  <c r="DI24" s="1"/>
  <c r="AY24" s="1"/>
  <c r="DG30"/>
  <c r="DG23"/>
  <c r="DF12"/>
  <c r="DF17"/>
  <c r="DF15"/>
  <c r="DI15" s="1"/>
  <c r="AY15" s="1"/>
  <c r="DF26"/>
  <c r="DF20"/>
  <c r="FJ101"/>
  <c r="FI101"/>
  <c r="FH36"/>
  <c r="FH154"/>
  <c r="GA182"/>
  <c r="FZ182"/>
  <c r="GC182" s="1"/>
  <c r="GD182" s="1"/>
  <c r="GE182" s="1"/>
  <c r="GC128"/>
  <c r="GD128" s="1"/>
  <c r="GE128" s="1"/>
  <c r="FZ128"/>
  <c r="GA128"/>
  <c r="FI179"/>
  <c r="FK179" s="1"/>
  <c r="FO179" s="1"/>
  <c r="FP179" s="1"/>
  <c r="FQ179" s="1"/>
  <c r="FJ179"/>
  <c r="FZ162"/>
  <c r="GA162"/>
  <c r="GC162"/>
  <c r="GD162" s="1"/>
  <c r="GE162" s="1"/>
  <c r="FS403"/>
  <c r="FY403" s="1"/>
  <c r="FP403"/>
  <c r="FQ403" s="1"/>
  <c r="FZ336"/>
  <c r="GC336" s="1"/>
  <c r="GD336" s="1"/>
  <c r="GE336" s="1"/>
  <c r="GA336"/>
  <c r="FS304"/>
  <c r="FY304" s="1"/>
  <c r="FH304"/>
  <c r="DC19"/>
  <c r="DC20"/>
  <c r="DI20" s="1"/>
  <c r="AY20" s="1"/>
  <c r="DC21"/>
  <c r="FJ331"/>
  <c r="FI331"/>
  <c r="FK331"/>
  <c r="FO331" s="1"/>
  <c r="FP331" s="1"/>
  <c r="FQ331" s="1"/>
  <c r="FK126"/>
  <c r="FO126" s="1"/>
  <c r="FP126" s="1"/>
  <c r="FQ126" s="1"/>
  <c r="FI126"/>
  <c r="FH116"/>
  <c r="FJ164"/>
  <c r="FK164" s="1"/>
  <c r="FO164" s="1"/>
  <c r="FP164" s="1"/>
  <c r="FQ164" s="1"/>
  <c r="FJ203"/>
  <c r="FK203"/>
  <c r="FO203" s="1"/>
  <c r="FP203" s="1"/>
  <c r="FQ203" s="1"/>
  <c r="FJ248"/>
  <c r="FI248"/>
  <c r="FK248" s="1"/>
  <c r="FO248" s="1"/>
  <c r="FP248" s="1"/>
  <c r="FQ248" s="1"/>
  <c r="FH449"/>
  <c r="GA115"/>
  <c r="FZ115"/>
  <c r="GC115" s="1"/>
  <c r="GD115" s="1"/>
  <c r="GE115" s="1"/>
  <c r="FH60"/>
  <c r="FI251"/>
  <c r="FJ251"/>
  <c r="FK251"/>
  <c r="FO251" s="1"/>
  <c r="FP251" s="1"/>
  <c r="FQ251" s="1"/>
  <c r="FH288"/>
  <c r="FJ336"/>
  <c r="FI336"/>
  <c r="FK336" s="1"/>
  <c r="FO336" s="1"/>
  <c r="FP336" s="1"/>
  <c r="FQ336" s="1"/>
  <c r="FI366"/>
  <c r="FK366" s="1"/>
  <c r="FO366" s="1"/>
  <c r="FJ366"/>
  <c r="FJ365"/>
  <c r="FI365"/>
  <c r="FK365" s="1"/>
  <c r="FO365" s="1"/>
  <c r="FH412"/>
  <c r="FH428"/>
  <c r="EZ411"/>
  <c r="FG411"/>
  <c r="FH511"/>
  <c r="EZ475"/>
  <c r="FG475" s="1"/>
  <c r="FS42"/>
  <c r="FY42" s="1"/>
  <c r="FH48"/>
  <c r="GC36"/>
  <c r="GD36" s="1"/>
  <c r="GE36" s="1"/>
  <c r="GA36"/>
  <c r="FZ47"/>
  <c r="GC47" s="1"/>
  <c r="GD47" s="1"/>
  <c r="GE47" s="1"/>
  <c r="GA47"/>
  <c r="FJ148"/>
  <c r="FK148" s="1"/>
  <c r="FO148" s="1"/>
  <c r="FV193"/>
  <c r="FD193"/>
  <c r="FS193"/>
  <c r="FY193" s="1"/>
  <c r="EY193"/>
  <c r="FU193"/>
  <c r="FW193"/>
  <c r="FT193"/>
  <c r="ER193"/>
  <c r="EV193" s="1"/>
  <c r="FK198"/>
  <c r="FO198" s="1"/>
  <c r="FJ198"/>
  <c r="FH300"/>
  <c r="EZ291"/>
  <c r="GA206"/>
  <c r="FZ206"/>
  <c r="GC206" s="1"/>
  <c r="GD206" s="1"/>
  <c r="GE206" s="1"/>
  <c r="FS412"/>
  <c r="FY412" s="1"/>
  <c r="EU2"/>
  <c r="DI102"/>
  <c r="AY102" s="1"/>
  <c r="EM102" s="1"/>
  <c r="DI430"/>
  <c r="AY430" s="1"/>
  <c r="EM430" s="1"/>
  <c r="DI290"/>
  <c r="AY290" s="1"/>
  <c r="EM290" s="1"/>
  <c r="DI432"/>
  <c r="AY432" s="1"/>
  <c r="EM432" s="1"/>
  <c r="DI265"/>
  <c r="AY265" s="1"/>
  <c r="EM265" s="1"/>
  <c r="DI489"/>
  <c r="AY489" s="1"/>
  <c r="EM489" s="1"/>
  <c r="DI31"/>
  <c r="AY31" s="1"/>
  <c r="DI443"/>
  <c r="AY443" s="1"/>
  <c r="EM443" s="1"/>
  <c r="DI506"/>
  <c r="AY506" s="1"/>
  <c r="EM506" s="1"/>
  <c r="DI42"/>
  <c r="AY42" s="1"/>
  <c r="EM42" s="1"/>
  <c r="DI70"/>
  <c r="AY70" s="1"/>
  <c r="EM70" s="1"/>
  <c r="DI59"/>
  <c r="AY59" s="1"/>
  <c r="EM59" s="1"/>
  <c r="DI495"/>
  <c r="AY495" s="1"/>
  <c r="EM495" s="1"/>
  <c r="DI86"/>
  <c r="AY86" s="1"/>
  <c r="EM86" s="1"/>
  <c r="DI157"/>
  <c r="AY157" s="1"/>
  <c r="EM157" s="1"/>
  <c r="DI469"/>
  <c r="AY469" s="1"/>
  <c r="EM469" s="1"/>
  <c r="DI197"/>
  <c r="AY197" s="1"/>
  <c r="EM197" s="1"/>
  <c r="DI343"/>
  <c r="AY343" s="1"/>
  <c r="EM343" s="1"/>
  <c r="DI279"/>
  <c r="AY279" s="1"/>
  <c r="EM279" s="1"/>
  <c r="DI269"/>
  <c r="AY269" s="1"/>
  <c r="EM269" s="1"/>
  <c r="DI424"/>
  <c r="AY424" s="1"/>
  <c r="EM424" s="1"/>
  <c r="DI306"/>
  <c r="AY306" s="1"/>
  <c r="EM306" s="1"/>
  <c r="DI245"/>
  <c r="AY245" s="1"/>
  <c r="EM245" s="1"/>
  <c r="DI410"/>
  <c r="AY410" s="1"/>
  <c r="EM410" s="1"/>
  <c r="EF2"/>
  <c r="FH23"/>
  <c r="FV18"/>
  <c r="EY22"/>
  <c r="FU22"/>
  <c r="FH26"/>
  <c r="FS20"/>
  <c r="FY20" s="1"/>
  <c r="FV16"/>
  <c r="FD16"/>
  <c r="FG16" s="1"/>
  <c r="FU13"/>
  <c r="FW20"/>
  <c r="ER20"/>
  <c r="EV20" s="1"/>
  <c r="FD20"/>
  <c r="FG20" s="1"/>
  <c r="M19" i="41"/>
  <c r="AZ4" i="3"/>
  <c r="EN2"/>
  <c r="DI26"/>
  <c r="AY26" s="1"/>
  <c r="DG191"/>
  <c r="DI191" s="1"/>
  <c r="AY191" s="1"/>
  <c r="EM191" s="1"/>
  <c r="DG433"/>
  <c r="DG289"/>
  <c r="DG89"/>
  <c r="DG342"/>
  <c r="DG363"/>
  <c r="DG45"/>
  <c r="DG57"/>
  <c r="DI57" s="1"/>
  <c r="AY57" s="1"/>
  <c r="EM57" s="1"/>
  <c r="DG210"/>
  <c r="DG92"/>
  <c r="DG257"/>
  <c r="DG447"/>
  <c r="DG181"/>
  <c r="DI181" s="1"/>
  <c r="AY181" s="1"/>
  <c r="EM181" s="1"/>
  <c r="DG65"/>
  <c r="DG200"/>
  <c r="DG250"/>
  <c r="DI250" s="1"/>
  <c r="AY250" s="1"/>
  <c r="EM250" s="1"/>
  <c r="DG332"/>
  <c r="DG219"/>
  <c r="DG260"/>
  <c r="DG224"/>
  <c r="DG187"/>
  <c r="DI187" s="1"/>
  <c r="AY187" s="1"/>
  <c r="EM187" s="1"/>
  <c r="DG66"/>
  <c r="DG163"/>
  <c r="DI163" s="1"/>
  <c r="AY163" s="1"/>
  <c r="EM163" s="1"/>
  <c r="DG142"/>
  <c r="DG408"/>
  <c r="DG150"/>
  <c r="DG222"/>
  <c r="DG440"/>
  <c r="DG445"/>
  <c r="DI445" s="1"/>
  <c r="AY445" s="1"/>
  <c r="EM445" s="1"/>
  <c r="DG121"/>
  <c r="DG328"/>
  <c r="DG303"/>
  <c r="DG430"/>
  <c r="DG409"/>
  <c r="DG395"/>
  <c r="DG225"/>
  <c r="DG165"/>
  <c r="DG115"/>
  <c r="DI115" s="1"/>
  <c r="AY115" s="1"/>
  <c r="EM115" s="1"/>
  <c r="DG301"/>
  <c r="DF137"/>
  <c r="DI137" s="1"/>
  <c r="AY137" s="1"/>
  <c r="EM137" s="1"/>
  <c r="DF303"/>
  <c r="DG500"/>
  <c r="DG98"/>
  <c r="DF332"/>
  <c r="DI332" s="1"/>
  <c r="AY332" s="1"/>
  <c r="EM332" s="1"/>
  <c r="DF449"/>
  <c r="DI449" s="1"/>
  <c r="AY449" s="1"/>
  <c r="EM449" s="1"/>
  <c r="DF185"/>
  <c r="DI185" s="1"/>
  <c r="AY185" s="1"/>
  <c r="EM185" s="1"/>
  <c r="DF121"/>
  <c r="DG80"/>
  <c r="DI80" s="1"/>
  <c r="AY80" s="1"/>
  <c r="EM80" s="1"/>
  <c r="DF348"/>
  <c r="DF263"/>
  <c r="DI263" s="1"/>
  <c r="AY263" s="1"/>
  <c r="EM263" s="1"/>
  <c r="DF223"/>
  <c r="DI223" s="1"/>
  <c r="AY223" s="1"/>
  <c r="EM223" s="1"/>
  <c r="DG456"/>
  <c r="DI456" s="1"/>
  <c r="AY456" s="1"/>
  <c r="EM456" s="1"/>
  <c r="DF84"/>
  <c r="DI84" s="1"/>
  <c r="AY84" s="1"/>
  <c r="EM84" s="1"/>
  <c r="DG208"/>
  <c r="DG38"/>
  <c r="DF344"/>
  <c r="DI344" s="1"/>
  <c r="AY344" s="1"/>
  <c r="EM344" s="1"/>
  <c r="DF453"/>
  <c r="DF151"/>
  <c r="DF112"/>
  <c r="DF51"/>
  <c r="DI51" s="1"/>
  <c r="AY51" s="1"/>
  <c r="EM51" s="1"/>
  <c r="DF247"/>
  <c r="DI247" s="1"/>
  <c r="AY247" s="1"/>
  <c r="EM247" s="1"/>
  <c r="DG473"/>
  <c r="DF431"/>
  <c r="DI431" s="1"/>
  <c r="AY431" s="1"/>
  <c r="EM431" s="1"/>
  <c r="DF455"/>
  <c r="DI455" s="1"/>
  <c r="AY455" s="1"/>
  <c r="EM455" s="1"/>
  <c r="DF46"/>
  <c r="DI46" s="1"/>
  <c r="AY46" s="1"/>
  <c r="EM46" s="1"/>
  <c r="DG154"/>
  <c r="DG129"/>
  <c r="DF118"/>
  <c r="DI118" s="1"/>
  <c r="AY118" s="1"/>
  <c r="EM118" s="1"/>
  <c r="DF89"/>
  <c r="DI89" s="1"/>
  <c r="AY89" s="1"/>
  <c r="EM89" s="1"/>
  <c r="DF76"/>
  <c r="DI76" s="1"/>
  <c r="AY76" s="1"/>
  <c r="EM76" s="1"/>
  <c r="DF312"/>
  <c r="DF266"/>
  <c r="DI266" s="1"/>
  <c r="AY266" s="1"/>
  <c r="EM266" s="1"/>
  <c r="DG397"/>
  <c r="DI397" s="1"/>
  <c r="AY397" s="1"/>
  <c r="EM397" s="1"/>
  <c r="DF410"/>
  <c r="DF483"/>
  <c r="DF236"/>
  <c r="DI236" s="1"/>
  <c r="AY236" s="1"/>
  <c r="EM236" s="1"/>
  <c r="DF436"/>
  <c r="DI436" s="1"/>
  <c r="AY436" s="1"/>
  <c r="EM436" s="1"/>
  <c r="DG34"/>
  <c r="DF176"/>
  <c r="DG151"/>
  <c r="DF142"/>
  <c r="DF129"/>
  <c r="DI129" s="1"/>
  <c r="AY129" s="1"/>
  <c r="EM129" s="1"/>
  <c r="DG112"/>
  <c r="DF100"/>
  <c r="DI100" s="1"/>
  <c r="AY100" s="1"/>
  <c r="EM100" s="1"/>
  <c r="DF73"/>
  <c r="DI73" s="1"/>
  <c r="AY73" s="1"/>
  <c r="EM73" s="1"/>
  <c r="DF194"/>
  <c r="DI194" s="1"/>
  <c r="AY194" s="1"/>
  <c r="EM194" s="1"/>
  <c r="DF230"/>
  <c r="DI230" s="1"/>
  <c r="AY230" s="1"/>
  <c r="EM230" s="1"/>
  <c r="DF385"/>
  <c r="DI385" s="1"/>
  <c r="AY385" s="1"/>
  <c r="EM385" s="1"/>
  <c r="DF479"/>
  <c r="DI479" s="1"/>
  <c r="AY479" s="1"/>
  <c r="EM479" s="1"/>
  <c r="DF70"/>
  <c r="DF52"/>
  <c r="DF347"/>
  <c r="DI347" s="1"/>
  <c r="AY347" s="1"/>
  <c r="EM347" s="1"/>
  <c r="DF317"/>
  <c r="DI317" s="1"/>
  <c r="AY317" s="1"/>
  <c r="EM317" s="1"/>
  <c r="DG285"/>
  <c r="DG239"/>
  <c r="DF217"/>
  <c r="DI217" s="1"/>
  <c r="AY217" s="1"/>
  <c r="EM217" s="1"/>
  <c r="DF388"/>
  <c r="DI388" s="1"/>
  <c r="AY388" s="1"/>
  <c r="EM388" s="1"/>
  <c r="DF366"/>
  <c r="DF429"/>
  <c r="DI429" s="1"/>
  <c r="AY429" s="1"/>
  <c r="EM429" s="1"/>
  <c r="DF414"/>
  <c r="DI414" s="1"/>
  <c r="AY414" s="1"/>
  <c r="EM414" s="1"/>
  <c r="DG459"/>
  <c r="DG476"/>
  <c r="DF500"/>
  <c r="DI500" s="1"/>
  <c r="AY500" s="1"/>
  <c r="EM500" s="1"/>
  <c r="DF201"/>
  <c r="DI201" s="1"/>
  <c r="AY201" s="1"/>
  <c r="EM201" s="1"/>
  <c r="DF353"/>
  <c r="DI353" s="1"/>
  <c r="AY353" s="1"/>
  <c r="EM353" s="1"/>
  <c r="DF337"/>
  <c r="DI337" s="1"/>
  <c r="AY337" s="1"/>
  <c r="EM337" s="1"/>
  <c r="DG320"/>
  <c r="DF288"/>
  <c r="DI288" s="1"/>
  <c r="AY288" s="1"/>
  <c r="EM288" s="1"/>
  <c r="DF268"/>
  <c r="DI268" s="1"/>
  <c r="AY268" s="1"/>
  <c r="EM268" s="1"/>
  <c r="DF246"/>
  <c r="DI246" s="1"/>
  <c r="AY246" s="1"/>
  <c r="EM246" s="1"/>
  <c r="DG226"/>
  <c r="DF212"/>
  <c r="DI212" s="1"/>
  <c r="AY212" s="1"/>
  <c r="EM212" s="1"/>
  <c r="DF395"/>
  <c r="DI395" s="1"/>
  <c r="AY395" s="1"/>
  <c r="EM395" s="1"/>
  <c r="DG366"/>
  <c r="DF438"/>
  <c r="DI438" s="1"/>
  <c r="AY438" s="1"/>
  <c r="EM438" s="1"/>
  <c r="DF421"/>
  <c r="DI421" s="1"/>
  <c r="AY421" s="1"/>
  <c r="EM421" s="1"/>
  <c r="DF459"/>
  <c r="DI459" s="1"/>
  <c r="AY459" s="1"/>
  <c r="EM459" s="1"/>
  <c r="DF474"/>
  <c r="DG490"/>
  <c r="DF510"/>
  <c r="DI510" s="1"/>
  <c r="AY510" s="1"/>
  <c r="EM510" s="1"/>
  <c r="DI169"/>
  <c r="AY169" s="1"/>
  <c r="EM169" s="1"/>
  <c r="DI44"/>
  <c r="AY44" s="1"/>
  <c r="EM44" s="1"/>
  <c r="DI126"/>
  <c r="AY126" s="1"/>
  <c r="EM126" s="1"/>
  <c r="DI335"/>
  <c r="AY335" s="1"/>
  <c r="EM335" s="1"/>
  <c r="DI328"/>
  <c r="AY328" s="1"/>
  <c r="EM328" s="1"/>
  <c r="DI226"/>
  <c r="AY226" s="1"/>
  <c r="EM226" s="1"/>
  <c r="DI161"/>
  <c r="AY161" s="1"/>
  <c r="EM161" s="1"/>
  <c r="DI190"/>
  <c r="AY190" s="1"/>
  <c r="EM190" s="1"/>
  <c r="DI122"/>
  <c r="AY122" s="1"/>
  <c r="EM122" s="1"/>
  <c r="DI365"/>
  <c r="AY365" s="1"/>
  <c r="EM365" s="1"/>
  <c r="DI307"/>
  <c r="AY307" s="1"/>
  <c r="EM307" s="1"/>
  <c r="DI252"/>
  <c r="AY252" s="1"/>
  <c r="EM252" s="1"/>
  <c r="DI440"/>
  <c r="AY440" s="1"/>
  <c r="EM440" s="1"/>
  <c r="DI507"/>
  <c r="AY507" s="1"/>
  <c r="EM507" s="1"/>
  <c r="DI300"/>
  <c r="AY300" s="1"/>
  <c r="EM300" s="1"/>
  <c r="DI207"/>
  <c r="AY207" s="1"/>
  <c r="EM207" s="1"/>
  <c r="DI376"/>
  <c r="AY376" s="1"/>
  <c r="EM376" s="1"/>
  <c r="DG18"/>
  <c r="FK90"/>
  <c r="FO90" s="1"/>
  <c r="FP90" s="1"/>
  <c r="FQ90" s="1"/>
  <c r="FK101"/>
  <c r="FO101" s="1"/>
  <c r="FP101" s="1"/>
  <c r="FQ101" s="1"/>
  <c r="FK246"/>
  <c r="FO246" s="1"/>
  <c r="FP246" s="1"/>
  <c r="FQ246" s="1"/>
  <c r="FK217"/>
  <c r="FO217" s="1"/>
  <c r="FP217" s="1"/>
  <c r="FQ217" s="1"/>
  <c r="FG45"/>
  <c r="FI128"/>
  <c r="FJ128"/>
  <c r="FK128" s="1"/>
  <c r="FO128" s="1"/>
  <c r="FP128" s="1"/>
  <c r="FQ128" s="1"/>
  <c r="FJ479"/>
  <c r="FI479"/>
  <c r="FK479" s="1"/>
  <c r="FO479" s="1"/>
  <c r="FP479" s="1"/>
  <c r="FQ479" s="1"/>
  <c r="GC270"/>
  <c r="GD270" s="1"/>
  <c r="GE270" s="1"/>
  <c r="FZ270"/>
  <c r="GA270"/>
  <c r="FH401"/>
  <c r="FI102"/>
  <c r="FJ102"/>
  <c r="FK102"/>
  <c r="FO102" s="1"/>
  <c r="FP102" s="1"/>
  <c r="FQ102" s="1"/>
  <c r="GC84"/>
  <c r="GD84" s="1"/>
  <c r="GE84" s="1"/>
  <c r="FZ84"/>
  <c r="GA84"/>
  <c r="EZ133"/>
  <c r="GA68"/>
  <c r="FZ68"/>
  <c r="GC68"/>
  <c r="GD68" s="1"/>
  <c r="GE68" s="1"/>
  <c r="FZ323"/>
  <c r="GC323" s="1"/>
  <c r="GD323" s="1"/>
  <c r="GE323" s="1"/>
  <c r="GA323"/>
  <c r="FH268"/>
  <c r="FH381"/>
  <c r="FS238"/>
  <c r="FY238" s="1"/>
  <c r="FH238"/>
  <c r="FH210"/>
  <c r="FS218"/>
  <c r="FY218" s="1"/>
  <c r="EZ294"/>
  <c r="FG294" s="1"/>
  <c r="FH147"/>
  <c r="FK132"/>
  <c r="FI132"/>
  <c r="FI117"/>
  <c r="FK117" s="1"/>
  <c r="FO117" s="1"/>
  <c r="FP117" s="1"/>
  <c r="FQ117" s="1"/>
  <c r="FJ117"/>
  <c r="FI292"/>
  <c r="FK292" s="1"/>
  <c r="FO292" s="1"/>
  <c r="FP292" s="1"/>
  <c r="FQ292" s="1"/>
  <c r="FK39"/>
  <c r="FO39" s="1"/>
  <c r="FP39" s="1"/>
  <c r="FQ39" s="1"/>
  <c r="FI39"/>
  <c r="GA178"/>
  <c r="FZ178"/>
  <c r="GC178" s="1"/>
  <c r="GD178" s="1"/>
  <c r="GE178" s="1"/>
  <c r="FH57"/>
  <c r="FZ347"/>
  <c r="GC347" s="1"/>
  <c r="GD347" s="1"/>
  <c r="GE347" s="1"/>
  <c r="GA347"/>
  <c r="FH439"/>
  <c r="EZ170"/>
  <c r="FG170" s="1"/>
  <c r="FH127"/>
  <c r="FS80"/>
  <c r="FY80" s="1"/>
  <c r="FH80"/>
  <c r="FJ104"/>
  <c r="FK104"/>
  <c r="FO104" s="1"/>
  <c r="FP104" s="1"/>
  <c r="FQ104" s="1"/>
  <c r="FI104"/>
  <c r="FG150"/>
  <c r="EZ150"/>
  <c r="GC158"/>
  <c r="GD158" s="1"/>
  <c r="GE158" s="1"/>
  <c r="FZ158"/>
  <c r="EZ158"/>
  <c r="EZ98"/>
  <c r="FG98" s="1"/>
  <c r="FS335"/>
  <c r="FY335" s="1"/>
  <c r="FZ222"/>
  <c r="GC222" s="1"/>
  <c r="GD222" s="1"/>
  <c r="GE222" s="1"/>
  <c r="GA222"/>
  <c r="EZ307"/>
  <c r="FG307" s="1"/>
  <c r="FS343"/>
  <c r="FY343" s="1"/>
  <c r="EZ370"/>
  <c r="FG370" s="1"/>
  <c r="FH372"/>
  <c r="FH376"/>
  <c r="GA378"/>
  <c r="FZ378"/>
  <c r="GC378" s="1"/>
  <c r="GD378" s="1"/>
  <c r="GE378" s="1"/>
  <c r="GC439"/>
  <c r="GD439" s="1"/>
  <c r="GE439" s="1"/>
  <c r="GA439"/>
  <c r="FZ439"/>
  <c r="EZ465"/>
  <c r="FG465" s="1"/>
  <c r="FV485"/>
  <c r="FS485"/>
  <c r="FY485" s="1"/>
  <c r="FW485"/>
  <c r="FT485"/>
  <c r="EY485"/>
  <c r="FU485"/>
  <c r="ER485"/>
  <c r="EV485" s="1"/>
  <c r="EY454"/>
  <c r="ER454"/>
  <c r="EV454" s="1"/>
  <c r="FV454"/>
  <c r="FW454"/>
  <c r="FS454"/>
  <c r="FY454" s="1"/>
  <c r="FT454"/>
  <c r="FU454"/>
  <c r="EY18"/>
  <c r="FS22"/>
  <c r="FY22" s="1"/>
  <c r="FT16"/>
  <c r="FS16"/>
  <c r="FY16" s="1"/>
  <c r="ER13"/>
  <c r="FV20"/>
  <c r="DF18"/>
  <c r="DF19"/>
  <c r="DF27"/>
  <c r="DI27" s="1"/>
  <c r="AY27" s="1"/>
  <c r="DF25"/>
  <c r="DI25" s="1"/>
  <c r="AY25" s="1"/>
  <c r="DF28"/>
  <c r="DI23"/>
  <c r="AY23" s="1"/>
  <c r="DI18"/>
  <c r="AY18" s="1"/>
  <c r="DG21"/>
  <c r="DG32"/>
  <c r="DG312"/>
  <c r="DI312" s="1"/>
  <c r="AY312" s="1"/>
  <c r="EM312" s="1"/>
  <c r="DG138"/>
  <c r="DI138" s="1"/>
  <c r="AY138" s="1"/>
  <c r="EM138" s="1"/>
  <c r="DG291"/>
  <c r="DI291" s="1"/>
  <c r="AY291" s="1"/>
  <c r="EM291" s="1"/>
  <c r="DG449"/>
  <c r="DG497"/>
  <c r="DI497" s="1"/>
  <c r="AY497" s="1"/>
  <c r="EM497" s="1"/>
  <c r="DG161"/>
  <c r="DG420"/>
  <c r="DI420" s="1"/>
  <c r="AY420" s="1"/>
  <c r="EM420" s="1"/>
  <c r="DG111"/>
  <c r="DG85"/>
  <c r="DG179"/>
  <c r="DI179" s="1"/>
  <c r="AY179" s="1"/>
  <c r="EM179" s="1"/>
  <c r="DG344"/>
  <c r="DG241"/>
  <c r="DG125"/>
  <c r="DI125" s="1"/>
  <c r="AY125" s="1"/>
  <c r="EM125" s="1"/>
  <c r="DG345"/>
  <c r="DI345" s="1"/>
  <c r="AY345" s="1"/>
  <c r="EM345" s="1"/>
  <c r="DG199"/>
  <c r="DG273"/>
  <c r="DG90"/>
  <c r="DG331"/>
  <c r="DG360"/>
  <c r="DG267"/>
  <c r="DG282"/>
  <c r="DG277"/>
  <c r="DG37"/>
  <c r="DG119"/>
  <c r="DG334"/>
  <c r="DG40"/>
  <c r="DG164"/>
  <c r="DG109"/>
  <c r="DG254"/>
  <c r="DG352"/>
  <c r="DI352" s="1"/>
  <c r="AY352" s="1"/>
  <c r="EM352" s="1"/>
  <c r="DG498"/>
  <c r="DG127"/>
  <c r="DG175"/>
  <c r="DI175" s="1"/>
  <c r="AY175" s="1"/>
  <c r="EM175" s="1"/>
  <c r="DG340"/>
  <c r="DG373"/>
  <c r="DG214"/>
  <c r="DG310"/>
  <c r="DI310" s="1"/>
  <c r="AY310" s="1"/>
  <c r="EM310" s="1"/>
  <c r="DG378"/>
  <c r="DG185"/>
  <c r="DG168"/>
  <c r="DG153"/>
  <c r="DF132"/>
  <c r="DI132" s="1"/>
  <c r="AY132" s="1"/>
  <c r="EM132" s="1"/>
  <c r="DG283"/>
  <c r="DF45"/>
  <c r="DI45" s="1"/>
  <c r="AY45" s="1"/>
  <c r="EM45" s="1"/>
  <c r="DF313"/>
  <c r="DI313" s="1"/>
  <c r="AY313" s="1"/>
  <c r="EM313" s="1"/>
  <c r="DG496"/>
  <c r="DF180"/>
  <c r="DI180" s="1"/>
  <c r="AY180" s="1"/>
  <c r="EM180" s="1"/>
  <c r="DG120"/>
  <c r="DF77"/>
  <c r="DI77" s="1"/>
  <c r="AY77" s="1"/>
  <c r="EM77" s="1"/>
  <c r="DF328"/>
  <c r="DG259"/>
  <c r="DF219"/>
  <c r="DI219" s="1"/>
  <c r="AY219" s="1"/>
  <c r="EM219" s="1"/>
  <c r="DF463"/>
  <c r="DI463" s="1"/>
  <c r="AY463" s="1"/>
  <c r="EM463" s="1"/>
  <c r="DF192"/>
  <c r="DI192" s="1"/>
  <c r="AY192" s="1"/>
  <c r="EM192" s="1"/>
  <c r="DF374"/>
  <c r="DI374" s="1"/>
  <c r="AY374" s="1"/>
  <c r="EM374" s="1"/>
  <c r="DF186"/>
  <c r="DF321"/>
  <c r="DI321" s="1"/>
  <c r="AY321" s="1"/>
  <c r="EM321" s="1"/>
  <c r="DF509"/>
  <c r="DI509" s="1"/>
  <c r="AY509" s="1"/>
  <c r="EM509" s="1"/>
  <c r="DF145"/>
  <c r="DF110"/>
  <c r="DI110" s="1"/>
  <c r="AY110" s="1"/>
  <c r="EM110" s="1"/>
  <c r="DF203"/>
  <c r="DI203" s="1"/>
  <c r="AY203" s="1"/>
  <c r="EM203" s="1"/>
  <c r="DF243"/>
  <c r="DI243" s="1"/>
  <c r="AY243" s="1"/>
  <c r="EM243" s="1"/>
  <c r="DF475"/>
  <c r="DI475" s="1"/>
  <c r="AY475" s="1"/>
  <c r="EM475" s="1"/>
  <c r="DF473"/>
  <c r="DI473" s="1"/>
  <c r="AY473" s="1"/>
  <c r="EM473" s="1"/>
  <c r="DF38"/>
  <c r="DI38" s="1"/>
  <c r="AY38" s="1"/>
  <c r="EM38" s="1"/>
  <c r="DF153"/>
  <c r="DI153" s="1"/>
  <c r="AY153" s="1"/>
  <c r="EM153" s="1"/>
  <c r="DF125"/>
  <c r="DF88"/>
  <c r="DI88" s="1"/>
  <c r="AY88" s="1"/>
  <c r="EM88" s="1"/>
  <c r="DF75"/>
  <c r="DI75" s="1"/>
  <c r="AY75" s="1"/>
  <c r="EM75" s="1"/>
  <c r="DF311"/>
  <c r="DI311" s="1"/>
  <c r="AY311" s="1"/>
  <c r="EM311" s="1"/>
  <c r="DG262"/>
  <c r="DF394"/>
  <c r="DF452"/>
  <c r="DI452" s="1"/>
  <c r="AY452" s="1"/>
  <c r="EM452" s="1"/>
  <c r="DF485"/>
  <c r="DI485" s="1"/>
  <c r="AY485" s="1"/>
  <c r="EM485" s="1"/>
  <c r="DF222"/>
  <c r="DI222" s="1"/>
  <c r="AY222" s="1"/>
  <c r="EM222" s="1"/>
  <c r="DG427"/>
  <c r="DF173"/>
  <c r="DI173" s="1"/>
  <c r="AY173" s="1"/>
  <c r="EM173" s="1"/>
  <c r="DF150"/>
  <c r="DI150" s="1"/>
  <c r="AY150" s="1"/>
  <c r="EM150" s="1"/>
  <c r="DF141"/>
  <c r="DG128"/>
  <c r="DF106"/>
  <c r="DI106" s="1"/>
  <c r="AY106" s="1"/>
  <c r="EM106" s="1"/>
  <c r="DG99"/>
  <c r="DF69"/>
  <c r="DI69" s="1"/>
  <c r="AY69" s="1"/>
  <c r="EM69" s="1"/>
  <c r="DF356"/>
  <c r="DF221"/>
  <c r="DI221" s="1"/>
  <c r="AY221" s="1"/>
  <c r="EM221" s="1"/>
  <c r="DF376"/>
  <c r="DF484"/>
  <c r="DI484" s="1"/>
  <c r="AY484" s="1"/>
  <c r="EM484" s="1"/>
  <c r="DG69"/>
  <c r="DF50"/>
  <c r="DI50" s="1"/>
  <c r="AY50" s="1"/>
  <c r="EM50" s="1"/>
  <c r="DF343"/>
  <c r="DF316"/>
  <c r="DF277"/>
  <c r="DF238"/>
  <c r="DI238" s="1"/>
  <c r="AY238" s="1"/>
  <c r="EM238" s="1"/>
  <c r="DF213"/>
  <c r="DI213" s="1"/>
  <c r="AY213" s="1"/>
  <c r="EM213" s="1"/>
  <c r="DF387"/>
  <c r="DI387" s="1"/>
  <c r="AY387" s="1"/>
  <c r="EM387" s="1"/>
  <c r="DF365"/>
  <c r="DF428"/>
  <c r="DI428" s="1"/>
  <c r="AY428" s="1"/>
  <c r="EM428" s="1"/>
  <c r="DG411"/>
  <c r="DF460"/>
  <c r="DI460" s="1"/>
  <c r="AY460" s="1"/>
  <c r="EM460" s="1"/>
  <c r="DG478"/>
  <c r="DF501"/>
  <c r="DI501" s="1"/>
  <c r="AY501" s="1"/>
  <c r="EM501" s="1"/>
  <c r="DF199"/>
  <c r="DI199" s="1"/>
  <c r="AY199" s="1"/>
  <c r="EM199" s="1"/>
  <c r="DF350"/>
  <c r="DF334"/>
  <c r="DI334" s="1"/>
  <c r="AY334" s="1"/>
  <c r="EM334" s="1"/>
  <c r="DF283"/>
  <c r="DI283" s="1"/>
  <c r="AY283" s="1"/>
  <c r="EM283" s="1"/>
  <c r="DF262"/>
  <c r="DI262" s="1"/>
  <c r="AY262" s="1"/>
  <c r="EM262" s="1"/>
  <c r="DF242"/>
  <c r="DI242" s="1"/>
  <c r="AY242" s="1"/>
  <c r="EM242" s="1"/>
  <c r="DF225"/>
  <c r="DF211"/>
  <c r="DI211" s="1"/>
  <c r="AY211" s="1"/>
  <c r="EM211" s="1"/>
  <c r="DF392"/>
  <c r="DI392" s="1"/>
  <c r="AY392" s="1"/>
  <c r="EM392" s="1"/>
  <c r="DF363"/>
  <c r="DF437"/>
  <c r="DI437" s="1"/>
  <c r="AY437" s="1"/>
  <c r="EM437" s="1"/>
  <c r="DF417"/>
  <c r="DI417" s="1"/>
  <c r="AY417" s="1"/>
  <c r="EM417" s="1"/>
  <c r="DG464"/>
  <c r="DI464" s="1"/>
  <c r="AY464" s="1"/>
  <c r="EM464" s="1"/>
  <c r="DF476"/>
  <c r="DI476" s="1"/>
  <c r="AY476" s="1"/>
  <c r="EM476" s="1"/>
  <c r="DG492"/>
  <c r="DG17"/>
  <c r="DI135"/>
  <c r="AY135" s="1"/>
  <c r="EM135" s="1"/>
  <c r="DI145"/>
  <c r="AY145" s="1"/>
  <c r="EM145" s="1"/>
  <c r="DI81"/>
  <c r="AY81" s="1"/>
  <c r="EM81" s="1"/>
  <c r="DI196"/>
  <c r="AY196" s="1"/>
  <c r="EM196" s="1"/>
  <c r="DI331"/>
  <c r="AY331" s="1"/>
  <c r="EM331" s="1"/>
  <c r="DI366"/>
  <c r="AY366" s="1"/>
  <c r="EM366" s="1"/>
  <c r="DI176"/>
  <c r="AY176" s="1"/>
  <c r="EM176" s="1"/>
  <c r="DI116"/>
  <c r="AY116" s="1"/>
  <c r="EM116" s="1"/>
  <c r="DI94"/>
  <c r="AY94" s="1"/>
  <c r="EM94" s="1"/>
  <c r="DI43"/>
  <c r="AY43" s="1"/>
  <c r="EM43" s="1"/>
  <c r="DI467"/>
  <c r="AY467" s="1"/>
  <c r="EM467" s="1"/>
  <c r="DI494"/>
  <c r="AY494" s="1"/>
  <c r="EM494" s="1"/>
  <c r="DI58"/>
  <c r="AY58" s="1"/>
  <c r="EM58" s="1"/>
  <c r="DI433"/>
  <c r="AY433" s="1"/>
  <c r="EM433" s="1"/>
  <c r="DI260"/>
  <c r="AY260" s="1"/>
  <c r="EM260" s="1"/>
  <c r="DI254"/>
  <c r="AY254" s="1"/>
  <c r="EM254" s="1"/>
  <c r="DG26"/>
  <c r="FK105"/>
  <c r="FO105" s="1"/>
  <c r="FP105" s="1"/>
  <c r="FQ105" s="1"/>
  <c r="FK446"/>
  <c r="FO446" s="1"/>
  <c r="FP446" s="1"/>
  <c r="FQ446" s="1"/>
  <c r="FK419"/>
  <c r="FO419" s="1"/>
  <c r="FP419" s="1"/>
  <c r="FQ419" s="1"/>
  <c r="FO132"/>
  <c r="FP132" s="1"/>
  <c r="FQ132" s="1"/>
  <c r="FJ58"/>
  <c r="FI58"/>
  <c r="FK58" s="1"/>
  <c r="FO58" s="1"/>
  <c r="FP58" s="1"/>
  <c r="FQ58" s="1"/>
  <c r="FI359"/>
  <c r="FK359" s="1"/>
  <c r="FO359" s="1"/>
  <c r="FP359" s="1"/>
  <c r="FQ359" s="1"/>
  <c r="FJ359"/>
  <c r="GA216"/>
  <c r="FZ216"/>
  <c r="GC216" s="1"/>
  <c r="GD216" s="1"/>
  <c r="GE216" s="1"/>
  <c r="FI226"/>
  <c r="FJ226"/>
  <c r="FJ491"/>
  <c r="FK491" s="1"/>
  <c r="FO491" s="1"/>
  <c r="FP491" s="1"/>
  <c r="FQ491" s="1"/>
  <c r="FH41"/>
  <c r="FK62"/>
  <c r="FO62" s="1"/>
  <c r="FP62" s="1"/>
  <c r="FQ62" s="1"/>
  <c r="FJ62"/>
  <c r="FI62"/>
  <c r="FI95"/>
  <c r="FK95" s="1"/>
  <c r="FO95" s="1"/>
  <c r="FP95" s="1"/>
  <c r="FQ95" s="1"/>
  <c r="FJ95"/>
  <c r="FZ105"/>
  <c r="GA105"/>
  <c r="GC105"/>
  <c r="GD105" s="1"/>
  <c r="GE105" s="1"/>
  <c r="GA102"/>
  <c r="FZ102"/>
  <c r="GC102" s="1"/>
  <c r="GD102" s="1"/>
  <c r="GE102" s="1"/>
  <c r="FZ147"/>
  <c r="GC147"/>
  <c r="GD147" s="1"/>
  <c r="GE147" s="1"/>
  <c r="FH282"/>
  <c r="GA331"/>
  <c r="FZ331"/>
  <c r="GC331" s="1"/>
  <c r="GD331" s="1"/>
  <c r="GE331" s="1"/>
  <c r="FH258"/>
  <c r="FZ385"/>
  <c r="GC385" s="1"/>
  <c r="GD385" s="1"/>
  <c r="GE385" s="1"/>
  <c r="GA385"/>
  <c r="FJ393"/>
  <c r="FI393"/>
  <c r="FK393" s="1"/>
  <c r="FO393" s="1"/>
  <c r="FP393" s="1"/>
  <c r="FQ393" s="1"/>
  <c r="FK434"/>
  <c r="FO434" s="1"/>
  <c r="FP434" s="1"/>
  <c r="FQ434" s="1"/>
  <c r="FJ434"/>
  <c r="FI434"/>
  <c r="GA435"/>
  <c r="GC435"/>
  <c r="GD435" s="1"/>
  <c r="GE435" s="1"/>
  <c r="FZ435"/>
  <c r="FS74"/>
  <c r="FY74" s="1"/>
  <c r="FP74"/>
  <c r="FQ74" s="1"/>
  <c r="FG167"/>
  <c r="EZ167"/>
  <c r="FH144"/>
  <c r="FG123"/>
  <c r="EZ123"/>
  <c r="FI77"/>
  <c r="FJ77"/>
  <c r="GC201"/>
  <c r="GD201" s="1"/>
  <c r="GE201" s="1"/>
  <c r="FZ201"/>
  <c r="GA201"/>
  <c r="EZ201"/>
  <c r="FG201" s="1"/>
  <c r="FH267"/>
  <c r="GA294"/>
  <c r="FZ294"/>
  <c r="GC294" s="1"/>
  <c r="GD294" s="1"/>
  <c r="GE294" s="1"/>
  <c r="FV257"/>
  <c r="EY257"/>
  <c r="FS257"/>
  <c r="FY257" s="1"/>
  <c r="FT257"/>
  <c r="FU257"/>
  <c r="FW257"/>
  <c r="FD257"/>
  <c r="FZ230"/>
  <c r="GC230" s="1"/>
  <c r="GD230" s="1"/>
  <c r="GE230" s="1"/>
  <c r="GA230"/>
  <c r="FG230"/>
  <c r="EZ230"/>
  <c r="GA40"/>
  <c r="FZ40"/>
  <c r="GC40" s="1"/>
  <c r="GD40" s="1"/>
  <c r="GE40" s="1"/>
  <c r="GA159"/>
  <c r="GC159"/>
  <c r="GD159" s="1"/>
  <c r="GE159" s="1"/>
  <c r="FZ83"/>
  <c r="GA83"/>
  <c r="GC83"/>
  <c r="GD83" s="1"/>
  <c r="GE83" s="1"/>
  <c r="EZ83"/>
  <c r="FG83" s="1"/>
  <c r="FG397"/>
  <c r="EZ397"/>
  <c r="GC368"/>
  <c r="GD368" s="1"/>
  <c r="GE368" s="1"/>
  <c r="GA368"/>
  <c r="FK378"/>
  <c r="FO378" s="1"/>
  <c r="FP378" s="1"/>
  <c r="FQ378" s="1"/>
  <c r="FK432"/>
  <c r="FO432" s="1"/>
  <c r="FP432" s="1"/>
  <c r="FQ432" s="1"/>
  <c r="FK143"/>
  <c r="FO143" s="1"/>
  <c r="FK343"/>
  <c r="FO343" s="1"/>
  <c r="FP343" s="1"/>
  <c r="FQ343" s="1"/>
  <c r="FG178"/>
  <c r="GC58"/>
  <c r="GD58" s="1"/>
  <c r="GE58" s="1"/>
  <c r="FG73"/>
  <c r="FI112"/>
  <c r="FK112" s="1"/>
  <c r="FO112" s="1"/>
  <c r="FP112" s="1"/>
  <c r="FQ112" s="1"/>
  <c r="FI427"/>
  <c r="FJ427"/>
  <c r="FK427" s="1"/>
  <c r="FO427" s="1"/>
  <c r="FP427" s="1"/>
  <c r="FQ427" s="1"/>
  <c r="GC471"/>
  <c r="GD471" s="1"/>
  <c r="GE471" s="1"/>
  <c r="GA471"/>
  <c r="FK487"/>
  <c r="FO487" s="1"/>
  <c r="FP487" s="1"/>
  <c r="FQ487" s="1"/>
  <c r="FJ487"/>
  <c r="FI42"/>
  <c r="FK42" s="1"/>
  <c r="FO42" s="1"/>
  <c r="FP42" s="1"/>
  <c r="FQ42" s="1"/>
  <c r="FJ42"/>
  <c r="FZ124"/>
  <c r="GC124" s="1"/>
  <c r="GD124" s="1"/>
  <c r="GE124" s="1"/>
  <c r="GC69"/>
  <c r="GD69" s="1"/>
  <c r="GE69" s="1"/>
  <c r="FZ69"/>
  <c r="GA69"/>
  <c r="FZ50"/>
  <c r="GC50" s="1"/>
  <c r="GD50" s="1"/>
  <c r="GE50" s="1"/>
  <c r="FH166"/>
  <c r="GC234"/>
  <c r="GD234" s="1"/>
  <c r="GE234" s="1"/>
  <c r="GA234"/>
  <c r="FZ275"/>
  <c r="GC275" s="1"/>
  <c r="GD275" s="1"/>
  <c r="GE275" s="1"/>
  <c r="GA275"/>
  <c r="GC224"/>
  <c r="GD224" s="1"/>
  <c r="GE224" s="1"/>
  <c r="FZ224"/>
  <c r="FI293"/>
  <c r="FK293" s="1"/>
  <c r="FO293" s="1"/>
  <c r="FP293" s="1"/>
  <c r="FQ293" s="1"/>
  <c r="GA384"/>
  <c r="FZ384"/>
  <c r="GC384" s="1"/>
  <c r="GD384" s="1"/>
  <c r="GE384" s="1"/>
  <c r="GC445"/>
  <c r="GD445" s="1"/>
  <c r="GE445" s="1"/>
  <c r="FZ445"/>
  <c r="GA425"/>
  <c r="FZ425"/>
  <c r="GC425" s="1"/>
  <c r="GD425" s="1"/>
  <c r="GE425" s="1"/>
  <c r="FZ419"/>
  <c r="GC419" s="1"/>
  <c r="GD419" s="1"/>
  <c r="GE419" s="1"/>
  <c r="GA419"/>
  <c r="GC493"/>
  <c r="GD493" s="1"/>
  <c r="GE493" s="1"/>
  <c r="GA493"/>
  <c r="FZ493"/>
  <c r="FZ34"/>
  <c r="GC34" s="1"/>
  <c r="GD34" s="1"/>
  <c r="GE34" s="1"/>
  <c r="GA34"/>
  <c r="FV38"/>
  <c r="EY38"/>
  <c r="ER38"/>
  <c r="EV38" s="1"/>
  <c r="FW38"/>
  <c r="FU38"/>
  <c r="FT38"/>
  <c r="FS33"/>
  <c r="FY33" s="1"/>
  <c r="FH35"/>
  <c r="FH113"/>
  <c r="GA101"/>
  <c r="FZ101"/>
  <c r="GC101" s="1"/>
  <c r="GD101" s="1"/>
  <c r="GE101" s="1"/>
  <c r="GA62"/>
  <c r="FZ62"/>
  <c r="GC62" s="1"/>
  <c r="GD62" s="1"/>
  <c r="GE62" s="1"/>
  <c r="EZ106"/>
  <c r="FG106" s="1"/>
  <c r="FH333"/>
  <c r="FG276"/>
  <c r="EZ276"/>
  <c r="EZ335"/>
  <c r="FG335"/>
  <c r="GC281"/>
  <c r="GD281" s="1"/>
  <c r="GE281" s="1"/>
  <c r="FZ281"/>
  <c r="GA281"/>
  <c r="FH283"/>
  <c r="FS401"/>
  <c r="FY401" s="1"/>
  <c r="FH409"/>
  <c r="GC376"/>
  <c r="GD376" s="1"/>
  <c r="GE376" s="1"/>
  <c r="GA376"/>
  <c r="FZ470"/>
  <c r="GC470" s="1"/>
  <c r="GD470" s="1"/>
  <c r="GE470" s="1"/>
  <c r="GA470"/>
  <c r="FZ503"/>
  <c r="GA503"/>
  <c r="GC503"/>
  <c r="GD503" s="1"/>
  <c r="GE503" s="1"/>
  <c r="FH145"/>
  <c r="GC185"/>
  <c r="GD185" s="1"/>
  <c r="GE185" s="1"/>
  <c r="GA185"/>
  <c r="FZ185"/>
  <c r="FS196"/>
  <c r="FY196" s="1"/>
  <c r="FH196"/>
  <c r="FS434"/>
  <c r="FY434" s="1"/>
  <c r="BY10"/>
  <c r="GC482"/>
  <c r="GD482" s="1"/>
  <c r="GE482" s="1"/>
  <c r="FJ289"/>
  <c r="FK289" s="1"/>
  <c r="FO289" s="1"/>
  <c r="FP289" s="1"/>
  <c r="FQ289" s="1"/>
  <c r="FK394"/>
  <c r="FO394" s="1"/>
  <c r="FP394" s="1"/>
  <c r="FQ394" s="1"/>
  <c r="FJ394"/>
  <c r="FI394"/>
  <c r="FG431"/>
  <c r="EZ431"/>
  <c r="FZ469"/>
  <c r="GC469" s="1"/>
  <c r="GD469" s="1"/>
  <c r="GE469" s="1"/>
  <c r="GA469"/>
  <c r="FH503"/>
  <c r="FG33"/>
  <c r="EZ33"/>
  <c r="FI176"/>
  <c r="FK176" s="1"/>
  <c r="FO176" s="1"/>
  <c r="FP176" s="1"/>
  <c r="FQ176" s="1"/>
  <c r="FJ176"/>
  <c r="FZ57"/>
  <c r="GC57" s="1"/>
  <c r="GD57" s="1"/>
  <c r="GE57" s="1"/>
  <c r="GA57"/>
  <c r="FI153"/>
  <c r="FK153" s="1"/>
  <c r="FO153" s="1"/>
  <c r="FJ153"/>
  <c r="FZ55"/>
  <c r="GC55" s="1"/>
  <c r="GD55" s="1"/>
  <c r="GE55" s="1"/>
  <c r="FZ119"/>
  <c r="GC119" s="1"/>
  <c r="GD119" s="1"/>
  <c r="GE119" s="1"/>
  <c r="GA119"/>
  <c r="FH129"/>
  <c r="GA303"/>
  <c r="GC303"/>
  <c r="GD303" s="1"/>
  <c r="GE303" s="1"/>
  <c r="FH298"/>
  <c r="GA296"/>
  <c r="FZ296"/>
  <c r="GC296" s="1"/>
  <c r="GD296" s="1"/>
  <c r="GE296" s="1"/>
  <c r="GC322"/>
  <c r="GD322" s="1"/>
  <c r="GE322" s="1"/>
  <c r="FZ322"/>
  <c r="GA322"/>
  <c r="FZ289"/>
  <c r="GC289" s="1"/>
  <c r="GD289" s="1"/>
  <c r="GE289" s="1"/>
  <c r="GA289"/>
  <c r="FK207"/>
  <c r="FO207" s="1"/>
  <c r="FP207" s="1"/>
  <c r="FQ207" s="1"/>
  <c r="FI207"/>
  <c r="FJ207"/>
  <c r="FK218"/>
  <c r="FO218" s="1"/>
  <c r="FP218" s="1"/>
  <c r="FQ218" s="1"/>
  <c r="FI218"/>
  <c r="GC282"/>
  <c r="GD282" s="1"/>
  <c r="GE282" s="1"/>
  <c r="FZ282"/>
  <c r="GC330"/>
  <c r="GD330" s="1"/>
  <c r="GE330" s="1"/>
  <c r="FZ330"/>
  <c r="GA330"/>
  <c r="EZ242"/>
  <c r="FG242"/>
  <c r="FH254"/>
  <c r="FZ367"/>
  <c r="GA367"/>
  <c r="GC367"/>
  <c r="GD367" s="1"/>
  <c r="GE367" s="1"/>
  <c r="FS406"/>
  <c r="FY406" s="1"/>
  <c r="FV406"/>
  <c r="EY406"/>
  <c r="FW406"/>
  <c r="FU406"/>
  <c r="ER406"/>
  <c r="EV406" s="1"/>
  <c r="FD406"/>
  <c r="FZ473"/>
  <c r="GC473" s="1"/>
  <c r="GD473" s="1"/>
  <c r="GE473" s="1"/>
  <c r="GA473"/>
  <c r="GA277"/>
  <c r="GC277"/>
  <c r="GD277" s="1"/>
  <c r="GE277" s="1"/>
  <c r="FH318"/>
  <c r="EZ314"/>
  <c r="FG314" s="1"/>
  <c r="FZ314"/>
  <c r="GC314" s="1"/>
  <c r="GD314" s="1"/>
  <c r="GE314" s="1"/>
  <c r="GA314"/>
  <c r="FH373"/>
  <c r="FS363"/>
  <c r="FY363" s="1"/>
  <c r="FH363"/>
  <c r="FS370"/>
  <c r="FY370" s="1"/>
  <c r="GC417"/>
  <c r="GD417" s="1"/>
  <c r="GE417" s="1"/>
  <c r="FZ417"/>
  <c r="GA417"/>
  <c r="FZ134"/>
  <c r="GC134" s="1"/>
  <c r="GD134" s="1"/>
  <c r="GE134" s="1"/>
  <c r="GA134"/>
  <c r="FK135"/>
  <c r="FO135" s="1"/>
  <c r="FP135" s="1"/>
  <c r="FQ135" s="1"/>
  <c r="FJ135"/>
  <c r="FS139"/>
  <c r="FY139" s="1"/>
  <c r="FP139"/>
  <c r="FQ139" s="1"/>
  <c r="FI155"/>
  <c r="FK155" s="1"/>
  <c r="FO155" s="1"/>
  <c r="FP155" s="1"/>
  <c r="FQ155" s="1"/>
  <c r="FJ155"/>
  <c r="FS155"/>
  <c r="FY155" s="1"/>
  <c r="FS107"/>
  <c r="FY107" s="1"/>
  <c r="FH107"/>
  <c r="GA186"/>
  <c r="FZ186"/>
  <c r="GC186"/>
  <c r="GD186" s="1"/>
  <c r="GE186" s="1"/>
  <c r="FH241"/>
  <c r="FK190"/>
  <c r="FO190" s="1"/>
  <c r="GC72"/>
  <c r="GD72" s="1"/>
  <c r="GE72" s="1"/>
  <c r="FK108"/>
  <c r="FO108" s="1"/>
  <c r="FP108" s="1"/>
  <c r="FQ108" s="1"/>
  <c r="FG192"/>
  <c r="GC477"/>
  <c r="GD477" s="1"/>
  <c r="GE477" s="1"/>
  <c r="FO109"/>
  <c r="FP109" s="1"/>
  <c r="FQ109" s="1"/>
  <c r="FK161"/>
  <c r="FO161" s="1"/>
  <c r="FG222"/>
  <c r="FG208"/>
  <c r="EV250"/>
  <c r="FP152"/>
  <c r="FQ152" s="1"/>
  <c r="FH115"/>
  <c r="FZ132"/>
  <c r="GC132" s="1"/>
  <c r="GD132" s="1"/>
  <c r="GE132" s="1"/>
  <c r="GA132"/>
  <c r="FH305"/>
  <c r="GC249"/>
  <c r="GD249" s="1"/>
  <c r="GE249" s="1"/>
  <c r="FZ249"/>
  <c r="FI322"/>
  <c r="FK322" s="1"/>
  <c r="FO322" s="1"/>
  <c r="FP322" s="1"/>
  <c r="FQ322" s="1"/>
  <c r="FH269"/>
  <c r="FI287"/>
  <c r="FK287" s="1"/>
  <c r="FO287" s="1"/>
  <c r="FP287" s="1"/>
  <c r="FQ287" s="1"/>
  <c r="FI281"/>
  <c r="FK281" s="1"/>
  <c r="FO281" s="1"/>
  <c r="FP281" s="1"/>
  <c r="FQ281" s="1"/>
  <c r="FJ281"/>
  <c r="FZ374"/>
  <c r="GC374" s="1"/>
  <c r="GD374" s="1"/>
  <c r="GE374" s="1"/>
  <c r="GA374"/>
  <c r="FH375"/>
  <c r="EZ445"/>
  <c r="FG445" s="1"/>
  <c r="FG425"/>
  <c r="EZ425"/>
  <c r="FZ411"/>
  <c r="GC411" s="1"/>
  <c r="GD411" s="1"/>
  <c r="GE411" s="1"/>
  <c r="GA411"/>
  <c r="FK444"/>
  <c r="FO444" s="1"/>
  <c r="FJ444"/>
  <c r="EZ477"/>
  <c r="FG477"/>
  <c r="FI467"/>
  <c r="FK467" s="1"/>
  <c r="FO467" s="1"/>
  <c r="FP467" s="1"/>
  <c r="FQ467" s="1"/>
  <c r="FJ467"/>
  <c r="EZ34"/>
  <c r="FG34" s="1"/>
  <c r="FG120"/>
  <c r="EZ120"/>
  <c r="FJ70"/>
  <c r="FI70"/>
  <c r="FK70" s="1"/>
  <c r="FO70" s="1"/>
  <c r="FP70" s="1"/>
  <c r="FQ70" s="1"/>
  <c r="FJ79"/>
  <c r="FI79"/>
  <c r="FK79" s="1"/>
  <c r="FO79" s="1"/>
  <c r="FP79" s="1"/>
  <c r="FQ79" s="1"/>
  <c r="FZ174"/>
  <c r="GC174" s="1"/>
  <c r="GD174" s="1"/>
  <c r="GE174" s="1"/>
  <c r="GA174"/>
  <c r="FJ111"/>
  <c r="FI111"/>
  <c r="FZ359"/>
  <c r="GC359" s="1"/>
  <c r="GD359" s="1"/>
  <c r="GE359" s="1"/>
  <c r="GA359"/>
  <c r="FI209"/>
  <c r="FK209" s="1"/>
  <c r="FO209" s="1"/>
  <c r="FP209" s="1"/>
  <c r="FQ209" s="1"/>
  <c r="FZ287"/>
  <c r="GC287" s="1"/>
  <c r="GD287" s="1"/>
  <c r="GE287" s="1"/>
  <c r="GA287"/>
  <c r="GA239"/>
  <c r="FZ239"/>
  <c r="GC239" s="1"/>
  <c r="GD239" s="1"/>
  <c r="GE239" s="1"/>
  <c r="FI237"/>
  <c r="FK237" s="1"/>
  <c r="FO237" s="1"/>
  <c r="FP237" s="1"/>
  <c r="FQ237" s="1"/>
  <c r="FJ237"/>
  <c r="GC254"/>
  <c r="GD254" s="1"/>
  <c r="GE254" s="1"/>
  <c r="FZ254"/>
  <c r="FV453"/>
  <c r="FS453"/>
  <c r="FY453" s="1"/>
  <c r="FW453"/>
  <c r="FU453"/>
  <c r="ER453"/>
  <c r="EV453" s="1"/>
  <c r="GC501"/>
  <c r="GD501" s="1"/>
  <c r="GE501" s="1"/>
  <c r="FZ501"/>
  <c r="GA501"/>
  <c r="EZ493"/>
  <c r="FG493"/>
  <c r="FZ163"/>
  <c r="GC163" s="1"/>
  <c r="GD163" s="1"/>
  <c r="GE163" s="1"/>
  <c r="EZ163"/>
  <c r="FG163"/>
  <c r="EZ114"/>
  <c r="FV133"/>
  <c r="FD133"/>
  <c r="FG133" s="1"/>
  <c r="FW133"/>
  <c r="FS133"/>
  <c r="FY133" s="1"/>
  <c r="FT133"/>
  <c r="FU133"/>
  <c r="GC302"/>
  <c r="GD302" s="1"/>
  <c r="GE302" s="1"/>
  <c r="FZ302"/>
  <c r="FS217"/>
  <c r="FY217" s="1"/>
  <c r="EY261"/>
  <c r="FS261"/>
  <c r="FY261" s="1"/>
  <c r="FV261"/>
  <c r="FU261"/>
  <c r="FT261"/>
  <c r="FG277"/>
  <c r="EZ277"/>
  <c r="GC54"/>
  <c r="GD54" s="1"/>
  <c r="GE54" s="1"/>
  <c r="GA54"/>
  <c r="GC60"/>
  <c r="GD60" s="1"/>
  <c r="GE60" s="1"/>
  <c r="FZ60"/>
  <c r="GC92"/>
  <c r="GD92" s="1"/>
  <c r="GE92" s="1"/>
  <c r="FZ92"/>
  <c r="FW118"/>
  <c r="ER118"/>
  <c r="EV118" s="1"/>
  <c r="FU118"/>
  <c r="FV118"/>
  <c r="FS118"/>
  <c r="FY118" s="1"/>
  <c r="FT118"/>
  <c r="EY81"/>
  <c r="FW81"/>
  <c r="FU81"/>
  <c r="FT81"/>
  <c r="FD81"/>
  <c r="FV81"/>
  <c r="FS81"/>
  <c r="FY81" s="1"/>
  <c r="ER81"/>
  <c r="EV81" s="1"/>
  <c r="GA135"/>
  <c r="FZ135"/>
  <c r="GC135" s="1"/>
  <c r="GD135" s="1"/>
  <c r="GE135" s="1"/>
  <c r="FS53"/>
  <c r="FY53" s="1"/>
  <c r="FH183"/>
  <c r="FZ65"/>
  <c r="GA65"/>
  <c r="GC65"/>
  <c r="GD65" s="1"/>
  <c r="GE65" s="1"/>
  <c r="FZ358"/>
  <c r="GC358"/>
  <c r="GD358" s="1"/>
  <c r="GE358" s="1"/>
  <c r="FK130"/>
  <c r="FO130" s="1"/>
  <c r="FP130" s="1"/>
  <c r="FQ130" s="1"/>
  <c r="GC167"/>
  <c r="GD167" s="1"/>
  <c r="GE167" s="1"/>
  <c r="FG249"/>
  <c r="FG384"/>
  <c r="FO438"/>
  <c r="FP438" s="1"/>
  <c r="FQ438" s="1"/>
  <c r="GC120"/>
  <c r="GD120" s="1"/>
  <c r="GE120" s="1"/>
  <c r="FS112"/>
  <c r="FY112" s="1"/>
  <c r="FS106"/>
  <c r="FY106" s="1"/>
  <c r="FP149"/>
  <c r="FQ149" s="1"/>
  <c r="EV146"/>
  <c r="FJ324"/>
  <c r="FK324" s="1"/>
  <c r="FO324" s="1"/>
  <c r="FP324" s="1"/>
  <c r="FQ324" s="1"/>
  <c r="GC279"/>
  <c r="GD279" s="1"/>
  <c r="GE279" s="1"/>
  <c r="FZ279"/>
  <c r="FZ449"/>
  <c r="GA449"/>
  <c r="FZ461"/>
  <c r="GC461" s="1"/>
  <c r="GD461" s="1"/>
  <c r="GE461" s="1"/>
  <c r="GA461"/>
  <c r="GA52"/>
  <c r="GC52"/>
  <c r="GD52" s="1"/>
  <c r="GE52" s="1"/>
  <c r="GC35"/>
  <c r="GD35" s="1"/>
  <c r="GE35" s="1"/>
  <c r="GA35"/>
  <c r="FZ35"/>
  <c r="ER86"/>
  <c r="EV86" s="1"/>
  <c r="FD86"/>
  <c r="FG86" s="1"/>
  <c r="FW86"/>
  <c r="ER138"/>
  <c r="EV138" s="1"/>
  <c r="FU138"/>
  <c r="FW138"/>
  <c r="FZ184"/>
  <c r="GC184" s="1"/>
  <c r="GD184" s="1"/>
  <c r="GE184" s="1"/>
  <c r="GA184"/>
  <c r="FJ53"/>
  <c r="FI53"/>
  <c r="FK53" s="1"/>
  <c r="FO53" s="1"/>
  <c r="FP53" s="1"/>
  <c r="FQ53" s="1"/>
  <c r="EZ162"/>
  <c r="EZ72"/>
  <c r="FG72" s="1"/>
  <c r="FZ197"/>
  <c r="GC197" s="1"/>
  <c r="GD197" s="1"/>
  <c r="GE197" s="1"/>
  <c r="GA197"/>
  <c r="ER199"/>
  <c r="EV199" s="1"/>
  <c r="FS199"/>
  <c r="FY199" s="1"/>
  <c r="FV199"/>
  <c r="FT199"/>
  <c r="FU199"/>
  <c r="EY199"/>
  <c r="GC248"/>
  <c r="GD248" s="1"/>
  <c r="GE248" s="1"/>
  <c r="FZ248"/>
  <c r="GA248"/>
  <c r="FV235"/>
  <c r="EY235"/>
  <c r="ER235"/>
  <c r="EV235" s="1"/>
  <c r="FT235"/>
  <c r="GC305"/>
  <c r="GD305" s="1"/>
  <c r="GE305" s="1"/>
  <c r="GA305"/>
  <c r="FZ305"/>
  <c r="FZ315"/>
  <c r="GC315" s="1"/>
  <c r="GD315" s="1"/>
  <c r="GE315" s="1"/>
  <c r="GA315"/>
  <c r="FJ344"/>
  <c r="FI344"/>
  <c r="EZ253"/>
  <c r="FG385"/>
  <c r="EZ385"/>
  <c r="FH367"/>
  <c r="FG180"/>
  <c r="EZ180"/>
  <c r="FZ180"/>
  <c r="GA180"/>
  <c r="ER200"/>
  <c r="EV200" s="1"/>
  <c r="EY200"/>
  <c r="FD200"/>
  <c r="FU200"/>
  <c r="FW200"/>
  <c r="FV200"/>
  <c r="FK280"/>
  <c r="FO280" s="1"/>
  <c r="FP280" s="1"/>
  <c r="FQ280" s="1"/>
  <c r="FJ280"/>
  <c r="FI280"/>
  <c r="FU253"/>
  <c r="ER253"/>
  <c r="EV253" s="1"/>
  <c r="FS253" s="1"/>
  <c r="FY253" s="1"/>
  <c r="FW253"/>
  <c r="FD253"/>
  <c r="FG253" s="1"/>
  <c r="FT253"/>
  <c r="FZ278"/>
  <c r="GA278"/>
  <c r="GC278"/>
  <c r="GD278" s="1"/>
  <c r="GE278" s="1"/>
  <c r="GC297"/>
  <c r="GD297" s="1"/>
  <c r="GE297" s="1"/>
  <c r="FZ297"/>
  <c r="FZ268"/>
  <c r="GC268" s="1"/>
  <c r="GD268" s="1"/>
  <c r="GE268" s="1"/>
  <c r="GA268"/>
  <c r="GC394"/>
  <c r="GD394" s="1"/>
  <c r="GE394" s="1"/>
  <c r="FZ394"/>
  <c r="FS391"/>
  <c r="FY391" s="1"/>
  <c r="FP391"/>
  <c r="FQ391" s="1"/>
  <c r="FZ397"/>
  <c r="GC397" s="1"/>
  <c r="GD397" s="1"/>
  <c r="GE397" s="1"/>
  <c r="GA397"/>
  <c r="GA451"/>
  <c r="FZ451"/>
  <c r="GC451" s="1"/>
  <c r="GD451" s="1"/>
  <c r="GE451" s="1"/>
  <c r="FH464"/>
  <c r="FT463"/>
  <c r="FW463"/>
  <c r="FV463"/>
  <c r="ER463"/>
  <c r="EV463" s="1"/>
  <c r="FS463" s="1"/>
  <c r="FY463" s="1"/>
  <c r="EZ495"/>
  <c r="FG495" s="1"/>
  <c r="GC459"/>
  <c r="GD459" s="1"/>
  <c r="GE459" s="1"/>
  <c r="FZ459"/>
  <c r="FZ70"/>
  <c r="GC70" s="1"/>
  <c r="GD70" s="1"/>
  <c r="GE70" s="1"/>
  <c r="GA70"/>
  <c r="EY194"/>
  <c r="ER194"/>
  <c r="EV194" s="1"/>
  <c r="FT194"/>
  <c r="FU194"/>
  <c r="FW194"/>
  <c r="EY236"/>
  <c r="FW236"/>
  <c r="FT236"/>
  <c r="ER236"/>
  <c r="EV236" s="1"/>
  <c r="FV236"/>
  <c r="FD236"/>
  <c r="FU236"/>
  <c r="FZ338"/>
  <c r="GC338" s="1"/>
  <c r="GD338" s="1"/>
  <c r="GE338" s="1"/>
  <c r="GA237"/>
  <c r="FZ237"/>
  <c r="GC237" s="1"/>
  <c r="GD237" s="1"/>
  <c r="GE237" s="1"/>
  <c r="ER252"/>
  <c r="EV252" s="1"/>
  <c r="FD252"/>
  <c r="FV252"/>
  <c r="EY252"/>
  <c r="FU252"/>
  <c r="FS252"/>
  <c r="FY252" s="1"/>
  <c r="FJ223"/>
  <c r="FK223" s="1"/>
  <c r="FO223" s="1"/>
  <c r="FP223" s="1"/>
  <c r="FQ223" s="1"/>
  <c r="ER227"/>
  <c r="EV227" s="1"/>
  <c r="FS227" s="1"/>
  <c r="FY227" s="1"/>
  <c r="FD227"/>
  <c r="FV227"/>
  <c r="FU227"/>
  <c r="EY227"/>
  <c r="FT227"/>
  <c r="FH44"/>
  <c r="FH175"/>
  <c r="FH54"/>
  <c r="FH358"/>
  <c r="FH321"/>
  <c r="FH284"/>
  <c r="FS219"/>
  <c r="FY219" s="1"/>
  <c r="FP219"/>
  <c r="FQ219" s="1"/>
  <c r="FS215"/>
  <c r="FY215" s="1"/>
  <c r="FP215"/>
  <c r="FQ215" s="1"/>
  <c r="FK211"/>
  <c r="FO211" s="1"/>
  <c r="FP211" s="1"/>
  <c r="FQ211" s="1"/>
  <c r="FI211"/>
  <c r="FJ424"/>
  <c r="FI424"/>
  <c r="FK424" s="1"/>
  <c r="FO424" s="1"/>
  <c r="FP424" s="1"/>
  <c r="FQ424" s="1"/>
  <c r="FH474"/>
  <c r="FJ490"/>
  <c r="FI490"/>
  <c r="FK490" s="1"/>
  <c r="FO490" s="1"/>
  <c r="FP490" s="1"/>
  <c r="FQ490" s="1"/>
  <c r="FH512"/>
  <c r="GC415"/>
  <c r="GD415" s="1"/>
  <c r="GE415" s="1"/>
  <c r="GC475"/>
  <c r="GD475" s="1"/>
  <c r="GE475" s="1"/>
  <c r="GC108"/>
  <c r="GD108" s="1"/>
  <c r="GE108" s="1"/>
  <c r="EV170"/>
  <c r="FG55"/>
  <c r="EV150"/>
  <c r="GC160"/>
  <c r="GD160" s="1"/>
  <c r="GE160" s="1"/>
  <c r="FS117"/>
  <c r="FY117" s="1"/>
  <c r="FG115"/>
  <c r="GC94"/>
  <c r="GD94" s="1"/>
  <c r="GE94" s="1"/>
  <c r="EV143"/>
  <c r="FG174"/>
  <c r="FG93"/>
  <c r="FG220"/>
  <c r="FG303"/>
  <c r="FS37"/>
  <c r="FY37" s="1"/>
  <c r="FS64"/>
  <c r="FY64" s="1"/>
  <c r="FS150"/>
  <c r="FY150" s="1"/>
  <c r="GC73"/>
  <c r="GD73" s="1"/>
  <c r="GE73" s="1"/>
  <c r="FP96"/>
  <c r="FQ96" s="1"/>
  <c r="FP274"/>
  <c r="FQ274" s="1"/>
  <c r="FG181"/>
  <c r="FO169"/>
  <c r="FP169" s="1"/>
  <c r="FQ169" s="1"/>
  <c r="FO149"/>
  <c r="FD138"/>
  <c r="FD118"/>
  <c r="FG118" s="1"/>
  <c r="FG78"/>
  <c r="FD194"/>
  <c r="FG353"/>
  <c r="FG329"/>
  <c r="FD261"/>
  <c r="FG396"/>
  <c r="FD453"/>
  <c r="FG453" s="1"/>
  <c r="FD454"/>
  <c r="FD485"/>
  <c r="FJ421"/>
  <c r="FK421"/>
  <c r="FO421" s="1"/>
  <c r="FP421" s="1"/>
  <c r="FQ421" s="1"/>
  <c r="FI421"/>
  <c r="EZ47"/>
  <c r="FG47" s="1"/>
  <c r="FK65"/>
  <c r="FO65" s="1"/>
  <c r="FP65" s="1"/>
  <c r="FQ65" s="1"/>
  <c r="FJ65"/>
  <c r="FZ51"/>
  <c r="GC51" s="1"/>
  <c r="GD51" s="1"/>
  <c r="GE51" s="1"/>
  <c r="GA51"/>
  <c r="FG64"/>
  <c r="EZ64"/>
  <c r="FW116"/>
  <c r="FV116"/>
  <c r="FS116"/>
  <c r="FY116" s="1"/>
  <c r="FU116"/>
  <c r="FZ49"/>
  <c r="GC49" s="1"/>
  <c r="GD49" s="1"/>
  <c r="GE49" s="1"/>
  <c r="GA49"/>
  <c r="FZ130"/>
  <c r="GC130" s="1"/>
  <c r="GD130" s="1"/>
  <c r="GE130" s="1"/>
  <c r="GA130"/>
  <c r="GA171"/>
  <c r="FZ171"/>
  <c r="GC171" s="1"/>
  <c r="GD171" s="1"/>
  <c r="GE171" s="1"/>
  <c r="FZ126"/>
  <c r="GC126" s="1"/>
  <c r="GD126" s="1"/>
  <c r="GE126" s="1"/>
  <c r="GA126"/>
  <c r="EZ52"/>
  <c r="FG52" s="1"/>
  <c r="FD243"/>
  <c r="FG243" s="1"/>
  <c r="FS243"/>
  <c r="FY243" s="1"/>
  <c r="FW243"/>
  <c r="FG339"/>
  <c r="EZ339"/>
  <c r="FS228"/>
  <c r="FY228" s="1"/>
  <c r="FH228"/>
  <c r="EY295"/>
  <c r="FU295"/>
  <c r="ER295"/>
  <c r="EV295" s="1"/>
  <c r="FT295"/>
  <c r="GC312"/>
  <c r="GD312" s="1"/>
  <c r="GE312" s="1"/>
  <c r="FZ312"/>
  <c r="GC390"/>
  <c r="GD390" s="1"/>
  <c r="GE390" s="1"/>
  <c r="GA390"/>
  <c r="FH396"/>
  <c r="FS396"/>
  <c r="FY396" s="1"/>
  <c r="ER506"/>
  <c r="EV506" s="1"/>
  <c r="FD506"/>
  <c r="FG506" s="1"/>
  <c r="FU506"/>
  <c r="FG473"/>
  <c r="EZ473"/>
  <c r="EY46"/>
  <c r="FW46"/>
  <c r="ER46"/>
  <c r="EV46" s="1"/>
  <c r="EZ40"/>
  <c r="FG40" s="1"/>
  <c r="FV43"/>
  <c r="FD43"/>
  <c r="EY43"/>
  <c r="FS43"/>
  <c r="FY43" s="1"/>
  <c r="FW43"/>
  <c r="GC78"/>
  <c r="GD78" s="1"/>
  <c r="GE78" s="1"/>
  <c r="FZ78"/>
  <c r="GA78"/>
  <c r="FS176"/>
  <c r="FY176" s="1"/>
  <c r="FS142"/>
  <c r="FY142" s="1"/>
  <c r="EY142"/>
  <c r="FU142"/>
  <c r="FT142"/>
  <c r="FV142"/>
  <c r="FD142"/>
  <c r="FV250"/>
  <c r="FU250"/>
  <c r="EY250"/>
  <c r="FT250"/>
  <c r="FW250"/>
  <c r="FS250"/>
  <c r="FY250" s="1"/>
  <c r="FD250"/>
  <c r="EZ225"/>
  <c r="FG225" s="1"/>
  <c r="FZ361"/>
  <c r="GC361" s="1"/>
  <c r="GD361" s="1"/>
  <c r="GE361" s="1"/>
  <c r="GA361"/>
  <c r="GC273"/>
  <c r="GD273" s="1"/>
  <c r="GE273" s="1"/>
  <c r="FZ273"/>
  <c r="GA273"/>
  <c r="FW291"/>
  <c r="FU291"/>
  <c r="FV291"/>
  <c r="FT291"/>
  <c r="FD291"/>
  <c r="FG291" s="1"/>
  <c r="FS291"/>
  <c r="FY291" s="1"/>
  <c r="FS409"/>
  <c r="FY409" s="1"/>
  <c r="FS423"/>
  <c r="FY423" s="1"/>
  <c r="FH423"/>
  <c r="FZ447"/>
  <c r="GC447" s="1"/>
  <c r="GD447" s="1"/>
  <c r="GE447" s="1"/>
  <c r="GA447"/>
  <c r="EZ447"/>
  <c r="FG447"/>
  <c r="FU478"/>
  <c r="FS478"/>
  <c r="FY478" s="1"/>
  <c r="EY478"/>
  <c r="FD478"/>
  <c r="FV478"/>
  <c r="FT478"/>
  <c r="FW478"/>
  <c r="GC490"/>
  <c r="GD490" s="1"/>
  <c r="GE490" s="1"/>
  <c r="FZ490"/>
  <c r="GA490"/>
  <c r="FZ487"/>
  <c r="GC487" s="1"/>
  <c r="GD487" s="1"/>
  <c r="GE487" s="1"/>
  <c r="GA487"/>
  <c r="FJ466"/>
  <c r="FI466"/>
  <c r="FK466" s="1"/>
  <c r="FO466" s="1"/>
  <c r="EZ168"/>
  <c r="FG168" s="1"/>
  <c r="FS195"/>
  <c r="FY195" s="1"/>
  <c r="FH195"/>
  <c r="FZ210"/>
  <c r="GC210" s="1"/>
  <c r="GD210" s="1"/>
  <c r="GE210" s="1"/>
  <c r="GA210"/>
  <c r="GC318"/>
  <c r="GD318" s="1"/>
  <c r="GE318" s="1"/>
  <c r="GA318"/>
  <c r="FZ318"/>
  <c r="FS264"/>
  <c r="FY264" s="1"/>
  <c r="FP264"/>
  <c r="FQ264" s="1"/>
  <c r="FS348"/>
  <c r="FY348" s="1"/>
  <c r="FH348"/>
  <c r="ER328"/>
  <c r="EV328" s="1"/>
  <c r="FV328"/>
  <c r="FW328"/>
  <c r="EY328"/>
  <c r="FS328"/>
  <c r="FY328" s="1"/>
  <c r="FT328"/>
  <c r="FU360"/>
  <c r="FW360"/>
  <c r="FD360"/>
  <c r="ER360"/>
  <c r="EV360" s="1"/>
  <c r="FT360"/>
  <c r="EY360"/>
  <c r="FG272"/>
  <c r="EZ272"/>
  <c r="FS329"/>
  <c r="FY329" s="1"/>
  <c r="FG334"/>
  <c r="EZ334"/>
  <c r="GC405"/>
  <c r="GD405" s="1"/>
  <c r="GE405" s="1"/>
  <c r="FZ405"/>
  <c r="GA405"/>
  <c r="GC421"/>
  <c r="GD421" s="1"/>
  <c r="GE421" s="1"/>
  <c r="FZ421"/>
  <c r="GA421"/>
  <c r="FG420"/>
  <c r="EZ420"/>
  <c r="FW422"/>
  <c r="FU422"/>
  <c r="ER422"/>
  <c r="EV422" s="1"/>
  <c r="FS422" s="1"/>
  <c r="FY422" s="1"/>
  <c r="EY422"/>
  <c r="FD422"/>
  <c r="FV422"/>
  <c r="FT422"/>
  <c r="FS413"/>
  <c r="FY413" s="1"/>
  <c r="FH413"/>
  <c r="FK273"/>
  <c r="FO273" s="1"/>
  <c r="FP273" s="1"/>
  <c r="FQ273" s="1"/>
  <c r="GA415"/>
  <c r="GC449"/>
  <c r="GD449" s="1"/>
  <c r="GE449" s="1"/>
  <c r="FG469"/>
  <c r="GA475"/>
  <c r="FZ41"/>
  <c r="GC41" s="1"/>
  <c r="GD41" s="1"/>
  <c r="GE41" s="1"/>
  <c r="EY138"/>
  <c r="FS86"/>
  <c r="FY86" s="1"/>
  <c r="FZ160"/>
  <c r="GC136"/>
  <c r="GD136" s="1"/>
  <c r="GE136" s="1"/>
  <c r="GA94"/>
  <c r="FW199"/>
  <c r="GC203"/>
  <c r="GD203" s="1"/>
  <c r="GE203" s="1"/>
  <c r="FG234"/>
  <c r="FG347"/>
  <c r="FD235"/>
  <c r="FK214"/>
  <c r="FO214" s="1"/>
  <c r="FP214" s="1"/>
  <c r="FQ214" s="1"/>
  <c r="FG374"/>
  <c r="FG440"/>
  <c r="GC180"/>
  <c r="GD180" s="1"/>
  <c r="GE180" s="1"/>
  <c r="EV154"/>
  <c r="EV339"/>
  <c r="FH351"/>
  <c r="GC292"/>
  <c r="GD292" s="1"/>
  <c r="GE292" s="1"/>
  <c r="GC242"/>
  <c r="GD242" s="1"/>
  <c r="GE242" s="1"/>
  <c r="FZ324"/>
  <c r="GC324" s="1"/>
  <c r="GD324" s="1"/>
  <c r="GE324" s="1"/>
  <c r="GC443"/>
  <c r="GD443" s="1"/>
  <c r="GE443" s="1"/>
  <c r="EY463"/>
  <c r="EV125"/>
  <c r="FS122"/>
  <c r="FY122" s="1"/>
  <c r="FV194"/>
  <c r="GC202"/>
  <c r="GD202" s="1"/>
  <c r="GE202" s="1"/>
  <c r="FW252"/>
  <c r="GC298"/>
  <c r="GD298" s="1"/>
  <c r="GE298" s="1"/>
  <c r="GA77"/>
  <c r="FZ77"/>
  <c r="GC77" s="1"/>
  <c r="GD77" s="1"/>
  <c r="GE77" s="1"/>
  <c r="EY91"/>
  <c r="FS91"/>
  <c r="FY91" s="1"/>
  <c r="FT288"/>
  <c r="FS288"/>
  <c r="FY288" s="1"/>
  <c r="FV288"/>
  <c r="FW212"/>
  <c r="FV212"/>
  <c r="ER212"/>
  <c r="EV212" s="1"/>
  <c r="EY270"/>
  <c r="FW270"/>
  <c r="FU270"/>
  <c r="FD270"/>
  <c r="FZ293"/>
  <c r="GC293" s="1"/>
  <c r="GD293" s="1"/>
  <c r="GE293" s="1"/>
  <c r="GA293"/>
  <c r="FU385"/>
  <c r="FW385"/>
  <c r="FT385"/>
  <c r="FZ416"/>
  <c r="GC416" s="1"/>
  <c r="GD416" s="1"/>
  <c r="GE416" s="1"/>
  <c r="GA416"/>
  <c r="FV509"/>
  <c r="FT509"/>
  <c r="FW509"/>
  <c r="ER509"/>
  <c r="EV509" s="1"/>
  <c r="FS509" s="1"/>
  <c r="FY509" s="1"/>
  <c r="EY509"/>
  <c r="FZ59"/>
  <c r="GC59" s="1"/>
  <c r="GD59" s="1"/>
  <c r="GE59" s="1"/>
  <c r="GA59"/>
  <c r="GA111"/>
  <c r="GC111"/>
  <c r="GD111" s="1"/>
  <c r="GE111" s="1"/>
  <c r="FU286"/>
  <c r="ER286"/>
  <c r="EV286" s="1"/>
  <c r="FW286"/>
  <c r="EY286"/>
  <c r="FT286"/>
  <c r="FV286"/>
  <c r="FU345"/>
  <c r="FD345"/>
  <c r="EY345"/>
  <c r="ER345"/>
  <c r="EV345" s="1"/>
  <c r="FT345"/>
  <c r="ER362"/>
  <c r="EV362" s="1"/>
  <c r="FV362"/>
  <c r="FT362"/>
  <c r="EY362"/>
  <c r="FW362"/>
  <c r="FU362"/>
  <c r="ER352"/>
  <c r="EV352" s="1"/>
  <c r="FV352"/>
  <c r="EY352"/>
  <c r="FU352"/>
  <c r="FD352"/>
  <c r="FZ87"/>
  <c r="GC87" s="1"/>
  <c r="GD87" s="1"/>
  <c r="GE87" s="1"/>
  <c r="FG103"/>
  <c r="EZ103"/>
  <c r="EY173"/>
  <c r="ER173"/>
  <c r="EV173" s="1"/>
  <c r="FW173"/>
  <c r="FU173"/>
  <c r="FD173"/>
  <c r="FV173"/>
  <c r="FT173"/>
  <c r="GC255"/>
  <c r="GD255" s="1"/>
  <c r="GE255" s="1"/>
  <c r="FZ255"/>
  <c r="GA255"/>
  <c r="EY266"/>
  <c r="FT266"/>
  <c r="FW266"/>
  <c r="FU266"/>
  <c r="ER266"/>
  <c r="EV266" s="1"/>
  <c r="FS266" s="1"/>
  <c r="FY266" s="1"/>
  <c r="FD266"/>
  <c r="GC321"/>
  <c r="GD321" s="1"/>
  <c r="GE321" s="1"/>
  <c r="FZ321"/>
  <c r="FU245"/>
  <c r="ER245"/>
  <c r="EV245" s="1"/>
  <c r="FT245"/>
  <c r="FS245"/>
  <c r="FY245" s="1"/>
  <c r="FW245"/>
  <c r="EY245"/>
  <c r="EV283"/>
  <c r="EV366"/>
  <c r="GC100"/>
  <c r="GD100" s="1"/>
  <c r="GE100" s="1"/>
  <c r="GC316"/>
  <c r="GD316" s="1"/>
  <c r="GE316" s="1"/>
  <c r="FG205"/>
  <c r="FS442"/>
  <c r="FY442" s="1"/>
  <c r="FG468"/>
  <c r="FG87"/>
  <c r="FS240"/>
  <c r="FY240" s="1"/>
  <c r="FS309"/>
  <c r="FY309" s="1"/>
  <c r="GC127"/>
  <c r="GD127" s="1"/>
  <c r="GE127" s="1"/>
  <c r="FT50"/>
  <c r="EY50"/>
  <c r="FU158"/>
  <c r="FD158"/>
  <c r="FG158" s="1"/>
  <c r="FW97"/>
  <c r="EY97"/>
  <c r="FV162"/>
  <c r="FD162"/>
  <c r="FG162" s="1"/>
  <c r="FV174"/>
  <c r="FU174"/>
  <c r="EY94"/>
  <c r="FT94"/>
  <c r="FW190"/>
  <c r="ER190"/>
  <c r="EV190" s="1"/>
  <c r="FU190"/>
  <c r="FZ354"/>
  <c r="GC354" s="1"/>
  <c r="GD354" s="1"/>
  <c r="GE354" s="1"/>
  <c r="GA354"/>
  <c r="FD231"/>
  <c r="FG231" s="1"/>
  <c r="FS231"/>
  <c r="FY231" s="1"/>
  <c r="FW231"/>
  <c r="FW265"/>
  <c r="ER265"/>
  <c r="EV265" s="1"/>
  <c r="EY265"/>
  <c r="FV265"/>
  <c r="GC340"/>
  <c r="GD340" s="1"/>
  <c r="GE340" s="1"/>
  <c r="FZ340"/>
  <c r="GA340"/>
  <c r="FT400"/>
  <c r="FU400"/>
  <c r="FS400"/>
  <c r="FY400" s="1"/>
  <c r="FT484"/>
  <c r="FU484"/>
  <c r="ER484"/>
  <c r="EV484" s="1"/>
  <c r="FW484"/>
  <c r="EY484"/>
  <c r="FV484"/>
  <c r="FD484"/>
  <c r="FT114"/>
  <c r="FW114"/>
  <c r="FU114"/>
  <c r="FD114"/>
  <c r="FG114" s="1"/>
  <c r="ER114"/>
  <c r="EV114" s="1"/>
  <c r="FV114"/>
  <c r="FU73"/>
  <c r="FT73"/>
  <c r="FW73"/>
  <c r="FV73"/>
  <c r="GC137"/>
  <c r="GD137" s="1"/>
  <c r="GE137" s="1"/>
  <c r="FZ137"/>
  <c r="GA137"/>
  <c r="FS66"/>
  <c r="FY66" s="1"/>
  <c r="FV66"/>
  <c r="EY66"/>
  <c r="FT66"/>
  <c r="FW66"/>
  <c r="FU66"/>
  <c r="EZ63"/>
  <c r="EZ156"/>
  <c r="FG156"/>
  <c r="FZ156"/>
  <c r="GC156" s="1"/>
  <c r="GD156" s="1"/>
  <c r="GE156" s="1"/>
  <c r="GA156"/>
  <c r="ER232"/>
  <c r="EV232" s="1"/>
  <c r="EY232"/>
  <c r="FU232"/>
  <c r="FD232"/>
  <c r="FV232"/>
  <c r="EZ480"/>
  <c r="FG480" s="1"/>
  <c r="FT63"/>
  <c r="FV63"/>
  <c r="FW63"/>
  <c r="FD63"/>
  <c r="FG63" s="1"/>
  <c r="FU63"/>
  <c r="FS63"/>
  <c r="FY63" s="1"/>
  <c r="FS498"/>
  <c r="FY498" s="1"/>
  <c r="FH498"/>
  <c r="FS299"/>
  <c r="FY299" s="1"/>
  <c r="EV351"/>
  <c r="EV319"/>
  <c r="EV428"/>
  <c r="FS166"/>
  <c r="FY166" s="1"/>
  <c r="GC214"/>
  <c r="GD214" s="1"/>
  <c r="GE214" s="1"/>
  <c r="FG350"/>
  <c r="FS39"/>
  <c r="FY39" s="1"/>
  <c r="FG460"/>
  <c r="FS280"/>
  <c r="FY280" s="1"/>
  <c r="FH262"/>
  <c r="FZ468"/>
  <c r="GC468" s="1"/>
  <c r="GD468" s="1"/>
  <c r="GE468" s="1"/>
  <c r="GA468"/>
  <c r="EY486"/>
  <c r="FV486"/>
  <c r="ER486"/>
  <c r="EV486" s="1"/>
  <c r="FZ476"/>
  <c r="GC476" s="1"/>
  <c r="GD476" s="1"/>
  <c r="GE476" s="1"/>
  <c r="GA476"/>
  <c r="FT75"/>
  <c r="FW75"/>
  <c r="ER75"/>
  <c r="EV75" s="1"/>
  <c r="EZ325"/>
  <c r="FG325" s="1"/>
  <c r="EZ357"/>
  <c r="FG357" s="1"/>
  <c r="FU346"/>
  <c r="FV346"/>
  <c r="FT346"/>
  <c r="EY346"/>
  <c r="EZ301"/>
  <c r="FG301" s="1"/>
  <c r="FU426"/>
  <c r="FD426"/>
  <c r="FW426"/>
  <c r="FT426"/>
  <c r="EY426"/>
  <c r="FV458"/>
  <c r="ER458"/>
  <c r="EV458" s="1"/>
  <c r="FD458"/>
  <c r="FW458"/>
  <c r="FU458"/>
  <c r="FZ480"/>
  <c r="GC480" s="1"/>
  <c r="GD480" s="1"/>
  <c r="GE480" s="1"/>
  <c r="GA480"/>
  <c r="FU272"/>
  <c r="FW272"/>
  <c r="ER272"/>
  <c r="EV272" s="1"/>
  <c r="FT272"/>
  <c r="FV272"/>
  <c r="FS272"/>
  <c r="FY272" s="1"/>
  <c r="ER389"/>
  <c r="EV389" s="1"/>
  <c r="FV389"/>
  <c r="FT389"/>
  <c r="EY389"/>
  <c r="FD389"/>
  <c r="FW389"/>
  <c r="FV460"/>
  <c r="FU460"/>
  <c r="FW460"/>
  <c r="ER460"/>
  <c r="EV460" s="1"/>
  <c r="FT492"/>
  <c r="ER492"/>
  <c r="EV492" s="1"/>
  <c r="EY492"/>
  <c r="FV492"/>
  <c r="FT504"/>
  <c r="FV504"/>
  <c r="FW504"/>
  <c r="FU504"/>
  <c r="ER504"/>
  <c r="EV504" s="1"/>
  <c r="EY504"/>
  <c r="FS48"/>
  <c r="FY48" s="1"/>
  <c r="EV113"/>
  <c r="FS145"/>
  <c r="FY145" s="1"/>
  <c r="EV141"/>
  <c r="EV161"/>
  <c r="EV110"/>
  <c r="EV337"/>
  <c r="EV205"/>
  <c r="EV372"/>
  <c r="EV426"/>
  <c r="EV444"/>
  <c r="EV263"/>
  <c r="FP263" s="1"/>
  <c r="FQ263" s="1"/>
  <c r="EV433"/>
  <c r="FS149"/>
  <c r="FY149" s="1"/>
  <c r="FS96"/>
  <c r="FY96" s="1"/>
  <c r="GC353"/>
  <c r="GD353" s="1"/>
  <c r="GE353" s="1"/>
  <c r="FZ420"/>
  <c r="GC420" s="1"/>
  <c r="GD420" s="1"/>
  <c r="GE420" s="1"/>
  <c r="GA420"/>
  <c r="FV465"/>
  <c r="FS465"/>
  <c r="FY465" s="1"/>
  <c r="FU465"/>
  <c r="FZ157"/>
  <c r="GC157" s="1"/>
  <c r="GD157" s="1"/>
  <c r="GE157" s="1"/>
  <c r="FT67"/>
  <c r="ER67"/>
  <c r="EV67" s="1"/>
  <c r="FU67"/>
  <c r="EY67"/>
  <c r="FK121"/>
  <c r="FO121" s="1"/>
  <c r="FJ121"/>
  <c r="FI121"/>
  <c r="FG59"/>
  <c r="EZ59"/>
  <c r="EY125"/>
  <c r="FW125"/>
  <c r="FT125"/>
  <c r="FD233"/>
  <c r="EY233"/>
  <c r="FW233"/>
  <c r="FW285"/>
  <c r="ER285"/>
  <c r="EV285" s="1"/>
  <c r="EY285"/>
  <c r="FU285"/>
  <c r="FD285"/>
  <c r="FZ284"/>
  <c r="GC284" s="1"/>
  <c r="GD284" s="1"/>
  <c r="GE284" s="1"/>
  <c r="GA284"/>
  <c r="FW225"/>
  <c r="ER225"/>
  <c r="EV225" s="1"/>
  <c r="FD225"/>
  <c r="ER326"/>
  <c r="EV326" s="1"/>
  <c r="EY326"/>
  <c r="FU326"/>
  <c r="EZ221"/>
  <c r="FG221" s="1"/>
  <c r="ER332"/>
  <c r="EV332" s="1"/>
  <c r="FV332"/>
  <c r="FU332"/>
  <c r="FD332"/>
  <c r="FG332" s="1"/>
  <c r="FT332"/>
  <c r="EY188"/>
  <c r="FS188"/>
  <c r="FY188" s="1"/>
  <c r="FW188"/>
  <c r="FT188"/>
  <c r="FU188"/>
  <c r="FV177"/>
  <c r="ER177"/>
  <c r="EV177" s="1"/>
  <c r="EY177"/>
  <c r="FW177"/>
  <c r="FU177"/>
  <c r="FT177"/>
  <c r="FD177"/>
  <c r="ER140"/>
  <c r="EV140" s="1"/>
  <c r="FV140"/>
  <c r="FS140"/>
  <c r="FY140" s="1"/>
  <c r="FD140"/>
  <c r="EY140"/>
  <c r="FT140"/>
  <c r="FW140"/>
  <c r="FU191"/>
  <c r="FT191"/>
  <c r="EY191"/>
  <c r="ER191"/>
  <c r="EV191" s="1"/>
  <c r="FW191"/>
  <c r="EY247"/>
  <c r="FU247"/>
  <c r="FW247"/>
  <c r="FT247"/>
  <c r="FS247"/>
  <c r="FY247" s="1"/>
  <c r="FV402"/>
  <c r="FT402"/>
  <c r="EY402"/>
  <c r="FU402"/>
  <c r="FD402"/>
  <c r="ER402"/>
  <c r="EV402" s="1"/>
  <c r="ER364"/>
  <c r="EV364" s="1"/>
  <c r="FU364"/>
  <c r="FD364"/>
  <c r="FS364"/>
  <c r="FY364" s="1"/>
  <c r="FW364"/>
  <c r="EY364"/>
  <c r="FT364"/>
  <c r="FV502"/>
  <c r="FW502"/>
  <c r="FU502"/>
  <c r="EY502"/>
  <c r="ER502"/>
  <c r="EV502" s="1"/>
  <c r="FV103"/>
  <c r="ER103"/>
  <c r="EV103" s="1"/>
  <c r="FW103"/>
  <c r="FT103"/>
  <c r="EV144"/>
  <c r="EV85"/>
  <c r="EV233"/>
  <c r="FS366"/>
  <c r="FY366" s="1"/>
  <c r="FG458"/>
  <c r="EV495"/>
  <c r="FG459"/>
  <c r="GC169"/>
  <c r="GD169" s="1"/>
  <c r="GE169" s="1"/>
  <c r="EV88"/>
  <c r="FG165"/>
  <c r="EV82"/>
  <c r="EV153"/>
  <c r="FS350"/>
  <c r="FY350" s="1"/>
  <c r="FG386"/>
  <c r="EV382"/>
  <c r="EV494"/>
  <c r="FS494" s="1"/>
  <c r="FY494" s="1"/>
  <c r="FS467"/>
  <c r="FY467" s="1"/>
  <c r="FS113"/>
  <c r="FY113" s="1"/>
  <c r="FS151"/>
  <c r="FY151" s="1"/>
  <c r="FS152"/>
  <c r="FY152" s="1"/>
  <c r="ER342"/>
  <c r="EV342" s="1"/>
  <c r="EY342"/>
  <c r="EY356"/>
  <c r="FD356"/>
  <c r="FU369"/>
  <c r="ER369"/>
  <c r="EV369" s="1"/>
  <c r="FD369"/>
  <c r="FG369" s="1"/>
  <c r="FD377"/>
  <c r="FG377" s="1"/>
  <c r="FV377"/>
  <c r="FT377"/>
  <c r="FW377"/>
  <c r="FZ414"/>
  <c r="GC414" s="1"/>
  <c r="GD414" s="1"/>
  <c r="GE414" s="1"/>
  <c r="ER429"/>
  <c r="EV429" s="1"/>
  <c r="FV429"/>
  <c r="FD429"/>
  <c r="FG429" s="1"/>
  <c r="FG410"/>
  <c r="EZ410"/>
  <c r="EY455"/>
  <c r="ER455"/>
  <c r="EV455" s="1"/>
  <c r="FV455"/>
  <c r="FW44"/>
  <c r="FS44"/>
  <c r="FY44" s="1"/>
  <c r="FT44"/>
  <c r="EY99"/>
  <c r="ER99"/>
  <c r="EV99" s="1"/>
  <c r="FU99"/>
  <c r="FW99"/>
  <c r="EY172"/>
  <c r="FS172"/>
  <c r="FY172" s="1"/>
  <c r="FW172"/>
  <c r="FT134"/>
  <c r="FW134"/>
  <c r="FU134"/>
  <c r="EY134"/>
  <c r="FV71"/>
  <c r="FU71"/>
  <c r="FS71"/>
  <c r="FY71" s="1"/>
  <c r="EY71"/>
  <c r="FD71"/>
  <c r="FT131"/>
  <c r="FW131"/>
  <c r="EY131"/>
  <c r="FV131"/>
  <c r="FT274"/>
  <c r="FU274"/>
  <c r="FW274"/>
  <c r="FS274"/>
  <c r="FY274" s="1"/>
  <c r="FV274"/>
  <c r="FT349"/>
  <c r="FW349"/>
  <c r="FS349"/>
  <c r="FY349" s="1"/>
  <c r="FV349"/>
  <c r="ER325"/>
  <c r="EV325" s="1"/>
  <c r="FU325"/>
  <c r="FD325"/>
  <c r="FT325"/>
  <c r="FW325"/>
  <c r="FW221"/>
  <c r="ER221"/>
  <c r="EV221" s="1"/>
  <c r="FV221"/>
  <c r="FV507"/>
  <c r="FU507"/>
  <c r="FT507"/>
  <c r="EY507"/>
  <c r="FS507"/>
  <c r="FY507" s="1"/>
  <c r="FG382"/>
  <c r="FG494"/>
  <c r="FH452"/>
  <c r="EV262"/>
  <c r="EV259"/>
  <c r="FS301"/>
  <c r="FY301" s="1"/>
  <c r="FS373"/>
  <c r="FY373" s="1"/>
  <c r="EV398"/>
  <c r="EV407"/>
  <c r="EV450"/>
  <c r="ER333"/>
  <c r="EV333" s="1"/>
  <c r="FV333"/>
  <c r="EY313"/>
  <c r="FD313"/>
  <c r="FT381"/>
  <c r="ER381"/>
  <c r="EV381" s="1"/>
  <c r="FW381"/>
  <c r="FD416"/>
  <c r="FG416" s="1"/>
  <c r="FW416"/>
  <c r="FV416"/>
  <c r="FU416"/>
  <c r="EY436"/>
  <c r="ER436"/>
  <c r="EV436" s="1"/>
  <c r="FW436"/>
  <c r="FT436"/>
  <c r="EY508"/>
  <c r="FV508"/>
  <c r="FS508"/>
  <c r="FY508" s="1"/>
  <c r="FW508"/>
  <c r="ER175"/>
  <c r="EV175" s="1"/>
  <c r="FV175"/>
  <c r="FS175"/>
  <c r="FY175" s="1"/>
  <c r="FT165"/>
  <c r="FU165"/>
  <c r="FV165"/>
  <c r="FS165"/>
  <c r="FY165" s="1"/>
  <c r="FV100"/>
  <c r="EY100"/>
  <c r="FT260"/>
  <c r="EY260"/>
  <c r="ER260"/>
  <c r="EV260" s="1"/>
  <c r="FV260"/>
  <c r="FS317"/>
  <c r="FY317" s="1"/>
  <c r="FT317"/>
  <c r="FW317"/>
  <c r="FD317"/>
  <c r="FG317" s="1"/>
  <c r="FV320"/>
  <c r="FS320"/>
  <c r="FY320" s="1"/>
  <c r="FU320"/>
  <c r="EY320"/>
  <c r="FW320"/>
  <c r="FT320"/>
  <c r="EZ244"/>
  <c r="FG244" s="1"/>
  <c r="ER380"/>
  <c r="EV380" s="1"/>
  <c r="FW380"/>
  <c r="FT380"/>
  <c r="FD380"/>
  <c r="FG380" s="1"/>
  <c r="FD448"/>
  <c r="EY448"/>
  <c r="FU448"/>
  <c r="FV448"/>
  <c r="FU430"/>
  <c r="FV430"/>
  <c r="FW430"/>
  <c r="FS430"/>
  <c r="FY430" s="1"/>
  <c r="EY430"/>
  <c r="FV433"/>
  <c r="FT433"/>
  <c r="FU433"/>
  <c r="FW433"/>
  <c r="ER472"/>
  <c r="EV472" s="1"/>
  <c r="FD472"/>
  <c r="EY472"/>
  <c r="FV472"/>
  <c r="FU472"/>
  <c r="EY488"/>
  <c r="FU488"/>
  <c r="ER488"/>
  <c r="EV488" s="1"/>
  <c r="FS488" s="1"/>
  <c r="FY488" s="1"/>
  <c r="ER499"/>
  <c r="EV499" s="1"/>
  <c r="FV499"/>
  <c r="FD499"/>
  <c r="FT499"/>
  <c r="FU499"/>
  <c r="EY499"/>
  <c r="FS168"/>
  <c r="FY168" s="1"/>
  <c r="EV183"/>
  <c r="FG255"/>
  <c r="EV395"/>
  <c r="FP395" s="1"/>
  <c r="FQ395" s="1"/>
  <c r="EV379"/>
  <c r="FG399"/>
  <c r="EV408"/>
  <c r="EV448"/>
  <c r="FG414"/>
  <c r="EV430"/>
  <c r="FG433"/>
  <c r="EV410"/>
  <c r="FS452"/>
  <c r="FY452" s="1"/>
  <c r="EV510"/>
  <c r="EV148"/>
  <c r="EV198"/>
  <c r="FS213"/>
  <c r="FY213" s="1"/>
  <c r="EV365"/>
  <c r="FS395"/>
  <c r="FY395" s="1"/>
  <c r="EV418"/>
  <c r="EV474"/>
  <c r="FT405"/>
  <c r="EY405"/>
  <c r="FT382"/>
  <c r="FW382"/>
  <c r="FW399"/>
  <c r="FT399"/>
  <c r="FV480"/>
  <c r="FW480"/>
  <c r="ER496"/>
  <c r="EV496" s="1"/>
  <c r="FD496"/>
  <c r="FG496" s="1"/>
  <c r="FT456"/>
  <c r="FU456"/>
  <c r="EY510"/>
  <c r="ER121"/>
  <c r="EV121" s="1"/>
  <c r="FT121"/>
  <c r="FU244"/>
  <c r="FV244"/>
  <c r="EV387"/>
  <c r="FS306"/>
  <c r="FY306" s="1"/>
  <c r="EV244"/>
  <c r="ER241"/>
  <c r="EV241" s="1"/>
  <c r="FU241"/>
  <c r="FW211"/>
  <c r="FS211"/>
  <c r="FY211" s="1"/>
  <c r="FU334"/>
  <c r="ER334"/>
  <c r="EV334" s="1"/>
  <c r="FV263"/>
  <c r="FW383"/>
  <c r="FS383"/>
  <c r="FY383" s="1"/>
  <c r="FS404"/>
  <c r="FY404" s="1"/>
  <c r="FT404"/>
  <c r="FD410"/>
  <c r="FW410"/>
  <c r="FT414"/>
  <c r="FU414"/>
  <c r="FT494"/>
  <c r="EV371"/>
  <c r="EV386"/>
  <c r="EV456"/>
  <c r="FS464"/>
  <c r="FY464" s="1"/>
  <c r="EV466"/>
  <c r="FD306"/>
  <c r="FG306" s="1"/>
  <c r="FD383"/>
  <c r="FG383" s="1"/>
  <c r="FD433"/>
  <c r="FZ211" l="1"/>
  <c r="GC211" s="1"/>
  <c r="GD211" s="1"/>
  <c r="GE211" s="1"/>
  <c r="GA211"/>
  <c r="FS244"/>
  <c r="FY244" s="1"/>
  <c r="FH244"/>
  <c r="EZ342"/>
  <c r="FG342"/>
  <c r="FH357"/>
  <c r="FH231"/>
  <c r="FH225"/>
  <c r="FH47"/>
  <c r="FH83"/>
  <c r="FH307"/>
  <c r="EM24"/>
  <c r="J23" i="41"/>
  <c r="FZ271" i="3"/>
  <c r="GA271"/>
  <c r="GC271"/>
  <c r="GD271" s="1"/>
  <c r="GE271" s="1"/>
  <c r="FH1"/>
  <c r="FH418"/>
  <c r="EZ510"/>
  <c r="FG510" s="1"/>
  <c r="FS365"/>
  <c r="FY365" s="1"/>
  <c r="FP365"/>
  <c r="FQ365" s="1"/>
  <c r="FS380"/>
  <c r="FY380" s="1"/>
  <c r="FS82"/>
  <c r="FY82" s="1"/>
  <c r="FP82"/>
  <c r="FQ82" s="1"/>
  <c r="FS233"/>
  <c r="FY233" s="1"/>
  <c r="FG191"/>
  <c r="EZ191"/>
  <c r="FH301"/>
  <c r="FH63"/>
  <c r="FH133"/>
  <c r="FH445"/>
  <c r="FH294"/>
  <c r="FH475"/>
  <c r="FS23"/>
  <c r="FY23" s="1"/>
  <c r="FS386"/>
  <c r="FY386" s="1"/>
  <c r="FH496"/>
  <c r="FS408"/>
  <c r="FY408" s="1"/>
  <c r="FP408"/>
  <c r="FQ408" s="1"/>
  <c r="FH255"/>
  <c r="FS499"/>
  <c r="FY499" s="1"/>
  <c r="FS436"/>
  <c r="FY436" s="1"/>
  <c r="GC373"/>
  <c r="GD373" s="1"/>
  <c r="GE373" s="1"/>
  <c r="GA373"/>
  <c r="FZ373"/>
  <c r="FJ452"/>
  <c r="FI452"/>
  <c r="FK452" s="1"/>
  <c r="FO452" s="1"/>
  <c r="FP452" s="1"/>
  <c r="FQ452" s="1"/>
  <c r="EZ172"/>
  <c r="FG172" s="1"/>
  <c r="FG99"/>
  <c r="EZ99"/>
  <c r="FH410"/>
  <c r="GC494"/>
  <c r="GD494" s="1"/>
  <c r="GE494" s="1"/>
  <c r="GA494"/>
  <c r="FZ494"/>
  <c r="FS502"/>
  <c r="FY502" s="1"/>
  <c r="FH221"/>
  <c r="EZ488"/>
  <c r="FG488"/>
  <c r="FS429"/>
  <c r="FY429" s="1"/>
  <c r="FH325"/>
  <c r="FH114"/>
  <c r="FH52"/>
  <c r="FH118"/>
  <c r="FH495"/>
  <c r="GC253"/>
  <c r="GD253" s="1"/>
  <c r="GE253" s="1"/>
  <c r="FZ253"/>
  <c r="GA253"/>
  <c r="FH314"/>
  <c r="FH24"/>
  <c r="GC32"/>
  <c r="GD32" s="1"/>
  <c r="GE32" s="1"/>
  <c r="FZ32"/>
  <c r="GA32"/>
  <c r="FZ290"/>
  <c r="GC290"/>
  <c r="GD290" s="1"/>
  <c r="GE290" s="1"/>
  <c r="GA290"/>
  <c r="FH380"/>
  <c r="FS369"/>
  <c r="FY369" s="1"/>
  <c r="FZ113"/>
  <c r="GA113"/>
  <c r="GC113"/>
  <c r="GD113" s="1"/>
  <c r="GE113" s="1"/>
  <c r="FZ422"/>
  <c r="GC422"/>
  <c r="GD422" s="1"/>
  <c r="GE422" s="1"/>
  <c r="GA422"/>
  <c r="FH34"/>
  <c r="FH106"/>
  <c r="FH98"/>
  <c r="FH170"/>
  <c r="FS19"/>
  <c r="FY19" s="1"/>
  <c r="FS496"/>
  <c r="FY496" s="1"/>
  <c r="FS510"/>
  <c r="FY510" s="1"/>
  <c r="FZ488"/>
  <c r="GA488"/>
  <c r="GC488"/>
  <c r="GD488" s="1"/>
  <c r="GE488" s="1"/>
  <c r="FS382"/>
  <c r="FY382" s="1"/>
  <c r="FH459"/>
  <c r="FH480"/>
  <c r="FZ509"/>
  <c r="GC509" s="1"/>
  <c r="GD509" s="1"/>
  <c r="GE509" s="1"/>
  <c r="GA509"/>
  <c r="FH168"/>
  <c r="FH40"/>
  <c r="FH253"/>
  <c r="FH306"/>
  <c r="FH433"/>
  <c r="GC317"/>
  <c r="GD317" s="1"/>
  <c r="GE317" s="1"/>
  <c r="FZ317"/>
  <c r="GA317"/>
  <c r="FS333"/>
  <c r="FY333" s="1"/>
  <c r="EZ507"/>
  <c r="FG507"/>
  <c r="FH162"/>
  <c r="FH158"/>
  <c r="GA266"/>
  <c r="FZ266"/>
  <c r="GC266" s="1"/>
  <c r="GD266" s="1"/>
  <c r="GE266" s="1"/>
  <c r="FH291"/>
  <c r="GC463"/>
  <c r="GD463" s="1"/>
  <c r="GE463" s="1"/>
  <c r="GA463"/>
  <c r="FZ463"/>
  <c r="FH72"/>
  <c r="FH201"/>
  <c r="FH465"/>
  <c r="FH370"/>
  <c r="FH20"/>
  <c r="FH16"/>
  <c r="FS177"/>
  <c r="FY177" s="1"/>
  <c r="FH332"/>
  <c r="GA96"/>
  <c r="FZ96"/>
  <c r="GC96" s="1"/>
  <c r="GD96" s="1"/>
  <c r="GE96" s="1"/>
  <c r="FS337"/>
  <c r="FY337" s="1"/>
  <c r="FG389"/>
  <c r="EZ389"/>
  <c r="FH350"/>
  <c r="FS319"/>
  <c r="FY319" s="1"/>
  <c r="FP319"/>
  <c r="FQ319" s="1"/>
  <c r="FH156"/>
  <c r="EZ266"/>
  <c r="FG266" s="1"/>
  <c r="FS286"/>
  <c r="FY286" s="1"/>
  <c r="FH272"/>
  <c r="FI195"/>
  <c r="FK195" s="1"/>
  <c r="FO195" s="1"/>
  <c r="FP195" s="1"/>
  <c r="FQ195" s="1"/>
  <c r="FJ195"/>
  <c r="FH64"/>
  <c r="FH181"/>
  <c r="GC150"/>
  <c r="GD150" s="1"/>
  <c r="GE150" s="1"/>
  <c r="FZ150"/>
  <c r="GA150"/>
  <c r="FK474"/>
  <c r="FO474" s="1"/>
  <c r="FP474" s="1"/>
  <c r="FQ474" s="1"/>
  <c r="FJ474"/>
  <c r="FI474"/>
  <c r="FZ219"/>
  <c r="GA219"/>
  <c r="GC219"/>
  <c r="GD219" s="1"/>
  <c r="GE219" s="1"/>
  <c r="GA227"/>
  <c r="FZ227"/>
  <c r="GC227" s="1"/>
  <c r="GD227" s="1"/>
  <c r="GE227" s="1"/>
  <c r="FZ199"/>
  <c r="GC199" s="1"/>
  <c r="GD199" s="1"/>
  <c r="GE199" s="1"/>
  <c r="GA199"/>
  <c r="FH86"/>
  <c r="GA118"/>
  <c r="FZ118"/>
  <c r="GC118" s="1"/>
  <c r="GD118" s="1"/>
  <c r="GE118" s="1"/>
  <c r="FH277"/>
  <c r="FH493"/>
  <c r="FZ453"/>
  <c r="GC453" s="1"/>
  <c r="GD453" s="1"/>
  <c r="GE453" s="1"/>
  <c r="GA453"/>
  <c r="FH477"/>
  <c r="FI115"/>
  <c r="FJ115"/>
  <c r="FK115"/>
  <c r="FO115" s="1"/>
  <c r="FP115" s="1"/>
  <c r="FQ115" s="1"/>
  <c r="GC370"/>
  <c r="GD370" s="1"/>
  <c r="GE370" s="1"/>
  <c r="FZ370"/>
  <c r="GA370"/>
  <c r="FI298"/>
  <c r="FK298" s="1"/>
  <c r="FO298" s="1"/>
  <c r="FP298" s="1"/>
  <c r="FQ298" s="1"/>
  <c r="FJ298"/>
  <c r="FH431"/>
  <c r="FH335"/>
  <c r="FH73"/>
  <c r="FH178"/>
  <c r="FH397"/>
  <c r="EM23"/>
  <c r="J22" i="41"/>
  <c r="FJ147" i="3"/>
  <c r="FI147"/>
  <c r="FK147" s="1"/>
  <c r="FO147" s="1"/>
  <c r="FP147" s="1"/>
  <c r="FQ147" s="1"/>
  <c r="FZ238"/>
  <c r="GC238" s="1"/>
  <c r="GD238" s="1"/>
  <c r="GE238" s="1"/>
  <c r="GA238"/>
  <c r="FK48"/>
  <c r="FO48" s="1"/>
  <c r="FP48" s="1"/>
  <c r="FQ48" s="1"/>
  <c r="FJ48"/>
  <c r="FI48"/>
  <c r="FH411"/>
  <c r="J19" i="41"/>
  <c r="EM20" i="3"/>
  <c r="DF4"/>
  <c r="DI12"/>
  <c r="EM29"/>
  <c r="J28" i="41"/>
  <c r="FI29" i="3"/>
  <c r="FK29" s="1"/>
  <c r="FO29" s="1"/>
  <c r="FP29" s="1"/>
  <c r="FQ29" s="1"/>
  <c r="FJ29"/>
  <c r="FZ462"/>
  <c r="GA462"/>
  <c r="GC462"/>
  <c r="GD462" s="1"/>
  <c r="GE462" s="1"/>
  <c r="FI182"/>
  <c r="FJ182"/>
  <c r="FK182"/>
  <c r="FO182" s="1"/>
  <c r="FP182" s="1"/>
  <c r="FQ182" s="1"/>
  <c r="FI30"/>
  <c r="FK30" s="1"/>
  <c r="FO30" s="1"/>
  <c r="FP30" s="1"/>
  <c r="FQ30" s="1"/>
  <c r="FJ30"/>
  <c r="FK31"/>
  <c r="FO31" s="1"/>
  <c r="FP31" s="1"/>
  <c r="FQ31" s="1"/>
  <c r="FJ31"/>
  <c r="FI31"/>
  <c r="FJ204"/>
  <c r="FK204"/>
  <c r="FO204" s="1"/>
  <c r="FP204" s="1"/>
  <c r="FQ204" s="1"/>
  <c r="FI204"/>
  <c r="FI470"/>
  <c r="FJ470"/>
  <c r="FK470"/>
  <c r="FO470" s="1"/>
  <c r="FP470" s="1"/>
  <c r="FQ470" s="1"/>
  <c r="FZ30"/>
  <c r="GC30" s="1"/>
  <c r="GD30" s="1"/>
  <c r="GE30" s="1"/>
  <c r="GA30"/>
  <c r="FS456"/>
  <c r="FY456" s="1"/>
  <c r="FP456"/>
  <c r="FQ456" s="1"/>
  <c r="FS241"/>
  <c r="FY241" s="1"/>
  <c r="FG405"/>
  <c r="EZ405"/>
  <c r="FP148"/>
  <c r="FQ148" s="1"/>
  <c r="FS148"/>
  <c r="FY148" s="1"/>
  <c r="FG472"/>
  <c r="EZ472"/>
  <c r="GA430"/>
  <c r="FZ430"/>
  <c r="GC430" s="1"/>
  <c r="GD430" s="1"/>
  <c r="GE430" s="1"/>
  <c r="GC320"/>
  <c r="GD320" s="1"/>
  <c r="GE320" s="1"/>
  <c r="FZ320"/>
  <c r="GA320"/>
  <c r="GC165"/>
  <c r="GD165" s="1"/>
  <c r="GE165" s="1"/>
  <c r="FZ165"/>
  <c r="GA165"/>
  <c r="FZ508"/>
  <c r="GC508" s="1"/>
  <c r="GD508" s="1"/>
  <c r="GE508" s="1"/>
  <c r="GA508"/>
  <c r="FS398"/>
  <c r="FY398" s="1"/>
  <c r="FP398"/>
  <c r="FQ398" s="1"/>
  <c r="GA507"/>
  <c r="GC507"/>
  <c r="GD507" s="1"/>
  <c r="GE507" s="1"/>
  <c r="FZ507"/>
  <c r="GA71"/>
  <c r="FZ71"/>
  <c r="GC71" s="1"/>
  <c r="GD71" s="1"/>
  <c r="GE71" s="1"/>
  <c r="FS99"/>
  <c r="FY99" s="1"/>
  <c r="EZ356"/>
  <c r="FG356" s="1"/>
  <c r="FZ151"/>
  <c r="GA151"/>
  <c r="GC151"/>
  <c r="GD151" s="1"/>
  <c r="GE151" s="1"/>
  <c r="FS153"/>
  <c r="FY153" s="1"/>
  <c r="FP153"/>
  <c r="FQ153" s="1"/>
  <c r="GA366"/>
  <c r="FZ366"/>
  <c r="GC366" s="1"/>
  <c r="GD366" s="1"/>
  <c r="GE366" s="1"/>
  <c r="GA364"/>
  <c r="FZ364"/>
  <c r="GC364" s="1"/>
  <c r="GD364" s="1"/>
  <c r="GE364" s="1"/>
  <c r="FG177"/>
  <c r="EZ177"/>
  <c r="FS332"/>
  <c r="FY332" s="1"/>
  <c r="GC465"/>
  <c r="GD465" s="1"/>
  <c r="GE465" s="1"/>
  <c r="GA465"/>
  <c r="FZ465"/>
  <c r="FS141"/>
  <c r="FY141" s="1"/>
  <c r="FP141"/>
  <c r="FQ141" s="1"/>
  <c r="EZ504"/>
  <c r="FG504" s="1"/>
  <c r="FG492"/>
  <c r="EZ492"/>
  <c r="FS428"/>
  <c r="FY428" s="1"/>
  <c r="EZ66"/>
  <c r="FG66" s="1"/>
  <c r="FH205"/>
  <c r="FS283"/>
  <c r="FY283" s="1"/>
  <c r="FS352"/>
  <c r="FY352" s="1"/>
  <c r="FS212"/>
  <c r="FY212" s="1"/>
  <c r="FP212"/>
  <c r="FQ212" s="1"/>
  <c r="GA288"/>
  <c r="FZ288"/>
  <c r="GC288" s="1"/>
  <c r="GD288" s="1"/>
  <c r="GE288" s="1"/>
  <c r="FH440"/>
  <c r="EZ138"/>
  <c r="FG138" s="1"/>
  <c r="FJ413"/>
  <c r="FK413" s="1"/>
  <c r="FO413" s="1"/>
  <c r="FP413" s="1"/>
  <c r="FQ413" s="1"/>
  <c r="FI413"/>
  <c r="GC348"/>
  <c r="GD348" s="1"/>
  <c r="GE348" s="1"/>
  <c r="FZ348"/>
  <c r="GA348"/>
  <c r="FZ291"/>
  <c r="GA291"/>
  <c r="GC291"/>
  <c r="GD291" s="1"/>
  <c r="GE291" s="1"/>
  <c r="FZ250"/>
  <c r="GC250" s="1"/>
  <c r="GD250" s="1"/>
  <c r="GE250" s="1"/>
  <c r="GA250"/>
  <c r="FZ396"/>
  <c r="GC396" s="1"/>
  <c r="GD396" s="1"/>
  <c r="GE396" s="1"/>
  <c r="GA396"/>
  <c r="FS143"/>
  <c r="FY143" s="1"/>
  <c r="FP143"/>
  <c r="FQ143" s="1"/>
  <c r="FI54"/>
  <c r="FK54" s="1"/>
  <c r="FO54" s="1"/>
  <c r="FP54" s="1"/>
  <c r="FQ54" s="1"/>
  <c r="FJ54"/>
  <c r="FG194"/>
  <c r="EZ194"/>
  <c r="FS200"/>
  <c r="FY200" s="1"/>
  <c r="FS146"/>
  <c r="FY146" s="1"/>
  <c r="FP146"/>
  <c r="FQ146" s="1"/>
  <c r="FH384"/>
  <c r="FH120"/>
  <c r="FH425"/>
  <c r="FI375"/>
  <c r="FK375" s="1"/>
  <c r="FO375" s="1"/>
  <c r="FP375" s="1"/>
  <c r="FQ375" s="1"/>
  <c r="FJ375"/>
  <c r="FK269"/>
  <c r="FO269" s="1"/>
  <c r="FP269" s="1"/>
  <c r="FQ269" s="1"/>
  <c r="FI269"/>
  <c r="FJ269"/>
  <c r="FI107"/>
  <c r="FJ107"/>
  <c r="FK107" s="1"/>
  <c r="FO107" s="1"/>
  <c r="FP107" s="1"/>
  <c r="FQ107" s="1"/>
  <c r="FJ318"/>
  <c r="FI318"/>
  <c r="FK318"/>
  <c r="FO318" s="1"/>
  <c r="FP318" s="1"/>
  <c r="FQ318" s="1"/>
  <c r="FI409"/>
  <c r="FK409" s="1"/>
  <c r="FO409" s="1"/>
  <c r="FP409" s="1"/>
  <c r="FQ409" s="1"/>
  <c r="FJ409"/>
  <c r="FI113"/>
  <c r="FK113" s="1"/>
  <c r="FO113" s="1"/>
  <c r="FP113" s="1"/>
  <c r="FQ113" s="1"/>
  <c r="FJ113"/>
  <c r="FH123"/>
  <c r="FH167"/>
  <c r="EM27"/>
  <c r="J26" i="41"/>
  <c r="GA22" i="3"/>
  <c r="FZ22"/>
  <c r="GC22" s="1"/>
  <c r="GD22" s="1"/>
  <c r="GE22" s="1"/>
  <c r="FG485"/>
  <c r="EZ485"/>
  <c r="FI372"/>
  <c r="FJ372"/>
  <c r="FK372" s="1"/>
  <c r="FO372" s="1"/>
  <c r="FP372" s="1"/>
  <c r="FQ372" s="1"/>
  <c r="FJ127"/>
  <c r="FI127"/>
  <c r="FK127" s="1"/>
  <c r="FO127" s="1"/>
  <c r="FP127" s="1"/>
  <c r="FQ127" s="1"/>
  <c r="FI439"/>
  <c r="FK439" s="1"/>
  <c r="FO439" s="1"/>
  <c r="FP439" s="1"/>
  <c r="FQ439" s="1"/>
  <c r="FJ439"/>
  <c r="FI238"/>
  <c r="FK238" s="1"/>
  <c r="FO238" s="1"/>
  <c r="FP238" s="1"/>
  <c r="FQ238" s="1"/>
  <c r="FJ238"/>
  <c r="FI401"/>
  <c r="FJ401"/>
  <c r="FK401" s="1"/>
  <c r="FO401" s="1"/>
  <c r="FP401" s="1"/>
  <c r="FQ401" s="1"/>
  <c r="FI26"/>
  <c r="FK26" s="1"/>
  <c r="FO26" s="1"/>
  <c r="FP26" s="1"/>
  <c r="FQ26" s="1"/>
  <c r="FJ26"/>
  <c r="FZ42"/>
  <c r="GC42" s="1"/>
  <c r="GD42" s="1"/>
  <c r="GE42" s="1"/>
  <c r="GA42"/>
  <c r="FI428"/>
  <c r="FJ428"/>
  <c r="FK428" s="1"/>
  <c r="FO428" s="1"/>
  <c r="FP428" s="1"/>
  <c r="FQ428" s="1"/>
  <c r="GA304"/>
  <c r="FZ304"/>
  <c r="GC304" s="1"/>
  <c r="GD304" s="1"/>
  <c r="GE304" s="1"/>
  <c r="FJ154"/>
  <c r="FI154"/>
  <c r="FK154" s="1"/>
  <c r="FO154" s="1"/>
  <c r="FP154" s="1"/>
  <c r="FQ154" s="1"/>
  <c r="J31" i="41"/>
  <c r="EM32" i="3"/>
  <c r="EZ17"/>
  <c r="FG17" s="1"/>
  <c r="FH89"/>
  <c r="GA24"/>
  <c r="FZ24"/>
  <c r="GC24"/>
  <c r="GD24" s="1"/>
  <c r="GE24" s="1"/>
  <c r="FK450"/>
  <c r="FO450" s="1"/>
  <c r="FJ450"/>
  <c r="FI450"/>
  <c r="GA441"/>
  <c r="FZ441"/>
  <c r="GC441" s="1"/>
  <c r="GD441" s="1"/>
  <c r="GE441" s="1"/>
  <c r="FZ220"/>
  <c r="GC220" s="1"/>
  <c r="GD220" s="1"/>
  <c r="GE220" s="1"/>
  <c r="GA220"/>
  <c r="EM13"/>
  <c r="J10" i="41"/>
  <c r="FZ464" i="3"/>
  <c r="GC464" s="1"/>
  <c r="GD464" s="1"/>
  <c r="GE464" s="1"/>
  <c r="GA464"/>
  <c r="FZ383"/>
  <c r="GC383" s="1"/>
  <c r="GD383" s="1"/>
  <c r="GE383" s="1"/>
  <c r="GA383"/>
  <c r="FS334"/>
  <c r="FY334" s="1"/>
  <c r="FS387"/>
  <c r="FY387" s="1"/>
  <c r="FP387"/>
  <c r="FQ387" s="1"/>
  <c r="FS121"/>
  <c r="FY121" s="1"/>
  <c r="FP121"/>
  <c r="FQ121" s="1"/>
  <c r="FS418"/>
  <c r="FY418" s="1"/>
  <c r="FS198"/>
  <c r="FY198" s="1"/>
  <c r="FP198"/>
  <c r="FQ198" s="1"/>
  <c r="FH414"/>
  <c r="FS379"/>
  <c r="FY379" s="1"/>
  <c r="FP379"/>
  <c r="FQ379" s="1"/>
  <c r="GC168"/>
  <c r="GD168" s="1"/>
  <c r="GE168" s="1"/>
  <c r="FZ168"/>
  <c r="GA168"/>
  <c r="EZ430"/>
  <c r="FG430" s="1"/>
  <c r="EZ448"/>
  <c r="FG448" s="1"/>
  <c r="FS260"/>
  <c r="FY260" s="1"/>
  <c r="FG313"/>
  <c r="EZ313"/>
  <c r="FS407"/>
  <c r="FY407" s="1"/>
  <c r="FP407"/>
  <c r="FQ407" s="1"/>
  <c r="FP259"/>
  <c r="FQ259" s="1"/>
  <c r="FS259"/>
  <c r="FY259" s="1"/>
  <c r="FH382"/>
  <c r="FG131"/>
  <c r="EZ131"/>
  <c r="EZ71"/>
  <c r="FG71" s="1"/>
  <c r="FG134"/>
  <c r="EZ134"/>
  <c r="FZ44"/>
  <c r="GA44"/>
  <c r="GC44"/>
  <c r="GD44" s="1"/>
  <c r="GE44" s="1"/>
  <c r="EZ455"/>
  <c r="FG455" s="1"/>
  <c r="FH377"/>
  <c r="GA152"/>
  <c r="FZ152"/>
  <c r="GC152" s="1"/>
  <c r="GD152" s="1"/>
  <c r="GE152" s="1"/>
  <c r="GC350"/>
  <c r="GD350" s="1"/>
  <c r="GE350" s="1"/>
  <c r="FZ350"/>
  <c r="GA350"/>
  <c r="FS88"/>
  <c r="FY88" s="1"/>
  <c r="FP88"/>
  <c r="FQ88" s="1"/>
  <c r="FH458"/>
  <c r="FS144"/>
  <c r="FY144" s="1"/>
  <c r="FS103"/>
  <c r="FY103" s="1"/>
  <c r="FG502"/>
  <c r="EZ502"/>
  <c r="EZ402"/>
  <c r="FG402"/>
  <c r="FG140"/>
  <c r="EZ140"/>
  <c r="EZ188"/>
  <c r="FG188"/>
  <c r="FS225"/>
  <c r="FY225" s="1"/>
  <c r="FS285"/>
  <c r="FY285" s="1"/>
  <c r="EZ125"/>
  <c r="FG125" s="1"/>
  <c r="FS67"/>
  <c r="FY67" s="1"/>
  <c r="FS433"/>
  <c r="FY433" s="1"/>
  <c r="FS372"/>
  <c r="FY372" s="1"/>
  <c r="FS161"/>
  <c r="FY161" s="1"/>
  <c r="FP161"/>
  <c r="FQ161" s="1"/>
  <c r="FZ48"/>
  <c r="GC48"/>
  <c r="GD48" s="1"/>
  <c r="GE48" s="1"/>
  <c r="GA48"/>
  <c r="FH460"/>
  <c r="FZ166"/>
  <c r="GC166" s="1"/>
  <c r="GD166" s="1"/>
  <c r="GE166" s="1"/>
  <c r="GA166"/>
  <c r="FZ299"/>
  <c r="GC299" s="1"/>
  <c r="GD299" s="1"/>
  <c r="GE299" s="1"/>
  <c r="GA299"/>
  <c r="FS114"/>
  <c r="FY114" s="1"/>
  <c r="FZ400"/>
  <c r="GA400"/>
  <c r="GC400"/>
  <c r="GD400" s="1"/>
  <c r="GE400" s="1"/>
  <c r="FS265"/>
  <c r="FY265" s="1"/>
  <c r="FS190"/>
  <c r="FY190" s="1"/>
  <c r="FP190"/>
  <c r="FQ190" s="1"/>
  <c r="EZ97"/>
  <c r="FG97" s="1"/>
  <c r="EZ50"/>
  <c r="FG50" s="1"/>
  <c r="FZ309"/>
  <c r="GC309" s="1"/>
  <c r="GD309" s="1"/>
  <c r="GE309" s="1"/>
  <c r="GA309"/>
  <c r="GC442"/>
  <c r="GD442" s="1"/>
  <c r="GE442" s="1"/>
  <c r="FZ442"/>
  <c r="GA442"/>
  <c r="FG173"/>
  <c r="EZ173"/>
  <c r="EZ362"/>
  <c r="FG362"/>
  <c r="FG286"/>
  <c r="EZ286"/>
  <c r="EZ270"/>
  <c r="FG270" s="1"/>
  <c r="FG91"/>
  <c r="EZ91"/>
  <c r="FI351"/>
  <c r="FJ351"/>
  <c r="FK351"/>
  <c r="FO351" s="1"/>
  <c r="FP351" s="1"/>
  <c r="FQ351" s="1"/>
  <c r="GC86"/>
  <c r="GD86" s="1"/>
  <c r="GE86" s="1"/>
  <c r="GA86"/>
  <c r="FZ86"/>
  <c r="FH469"/>
  <c r="FZ329"/>
  <c r="GA329"/>
  <c r="GC329"/>
  <c r="GD329" s="1"/>
  <c r="GE329" s="1"/>
  <c r="FG328"/>
  <c r="EZ328"/>
  <c r="FJ348"/>
  <c r="FI348"/>
  <c r="FK348" s="1"/>
  <c r="FO348" s="1"/>
  <c r="FP348" s="1"/>
  <c r="FQ348" s="1"/>
  <c r="EZ478"/>
  <c r="FG478"/>
  <c r="FI423"/>
  <c r="FK423" s="1"/>
  <c r="FO423" s="1"/>
  <c r="FP423" s="1"/>
  <c r="FQ423" s="1"/>
  <c r="FJ423"/>
  <c r="EZ250"/>
  <c r="FG250"/>
  <c r="GC142"/>
  <c r="GD142" s="1"/>
  <c r="GE142" s="1"/>
  <c r="FZ142"/>
  <c r="GA142"/>
  <c r="EZ43"/>
  <c r="FG43" s="1"/>
  <c r="FS506"/>
  <c r="FY506" s="1"/>
  <c r="FS295"/>
  <c r="FY295" s="1"/>
  <c r="FZ228"/>
  <c r="GC228"/>
  <c r="GD228" s="1"/>
  <c r="GE228" s="1"/>
  <c r="GA228"/>
  <c r="GA243"/>
  <c r="FZ243"/>
  <c r="GC243" s="1"/>
  <c r="GD243" s="1"/>
  <c r="GE243" s="1"/>
  <c r="FZ37"/>
  <c r="GC37" s="1"/>
  <c r="GD37" s="1"/>
  <c r="GE37" s="1"/>
  <c r="GA37"/>
  <c r="FH174"/>
  <c r="GC117"/>
  <c r="GD117" s="1"/>
  <c r="GE117" s="1"/>
  <c r="FZ117"/>
  <c r="GA117"/>
  <c r="FS170"/>
  <c r="FY170" s="1"/>
  <c r="FZ215"/>
  <c r="GC215" s="1"/>
  <c r="GD215" s="1"/>
  <c r="GE215" s="1"/>
  <c r="GA215"/>
  <c r="FJ284"/>
  <c r="FK284" s="1"/>
  <c r="FO284" s="1"/>
  <c r="FP284" s="1"/>
  <c r="FQ284" s="1"/>
  <c r="FI284"/>
  <c r="FJ358"/>
  <c r="FK358" s="1"/>
  <c r="FO358" s="1"/>
  <c r="FP358" s="1"/>
  <c r="FQ358" s="1"/>
  <c r="FI358"/>
  <c r="FJ175"/>
  <c r="FI175"/>
  <c r="FK175" s="1"/>
  <c r="FO175" s="1"/>
  <c r="FP175" s="1"/>
  <c r="FQ175" s="1"/>
  <c r="EZ252"/>
  <c r="FG252" s="1"/>
  <c r="FG236"/>
  <c r="EZ236"/>
  <c r="FS194"/>
  <c r="FY194" s="1"/>
  <c r="FG200"/>
  <c r="EZ200"/>
  <c r="FS235"/>
  <c r="FY235" s="1"/>
  <c r="FS138"/>
  <c r="FY138" s="1"/>
  <c r="FZ106"/>
  <c r="GC106" s="1"/>
  <c r="GD106" s="1"/>
  <c r="GE106" s="1"/>
  <c r="GA106"/>
  <c r="FI183"/>
  <c r="FK183" s="1"/>
  <c r="FO183" s="1"/>
  <c r="FP183" s="1"/>
  <c r="FQ183" s="1"/>
  <c r="FJ183"/>
  <c r="EZ261"/>
  <c r="FG261" s="1"/>
  <c r="GA133"/>
  <c r="FZ133"/>
  <c r="GC133" s="1"/>
  <c r="GD133" s="1"/>
  <c r="GE133" s="1"/>
  <c r="FH222"/>
  <c r="FH192"/>
  <c r="GA155"/>
  <c r="FZ155"/>
  <c r="GC155" s="1"/>
  <c r="GD155" s="1"/>
  <c r="GE155" s="1"/>
  <c r="GA139"/>
  <c r="FZ139"/>
  <c r="GC139" s="1"/>
  <c r="GD139" s="1"/>
  <c r="GE139" s="1"/>
  <c r="FZ363"/>
  <c r="GC363" s="1"/>
  <c r="GD363" s="1"/>
  <c r="GE363" s="1"/>
  <c r="GA363"/>
  <c r="FZ406"/>
  <c r="GC406" s="1"/>
  <c r="GD406" s="1"/>
  <c r="GE406" s="1"/>
  <c r="GA406"/>
  <c r="FH33"/>
  <c r="FZ401"/>
  <c r="GC401" s="1"/>
  <c r="GD401" s="1"/>
  <c r="GE401" s="1"/>
  <c r="GA401"/>
  <c r="FI267"/>
  <c r="FJ267"/>
  <c r="FK267"/>
  <c r="FO267" s="1"/>
  <c r="FP267" s="1"/>
  <c r="FQ267" s="1"/>
  <c r="FJ258"/>
  <c r="FI258"/>
  <c r="FK258" s="1"/>
  <c r="FO258" s="1"/>
  <c r="FP258" s="1"/>
  <c r="FQ258" s="1"/>
  <c r="FK282"/>
  <c r="FO282" s="1"/>
  <c r="FP282" s="1"/>
  <c r="FQ282" s="1"/>
  <c r="FJ282"/>
  <c r="FI282"/>
  <c r="J24" i="41"/>
  <c r="EM25" i="3"/>
  <c r="GC454"/>
  <c r="GD454" s="1"/>
  <c r="GE454" s="1"/>
  <c r="FZ454"/>
  <c r="GA454"/>
  <c r="FG454"/>
  <c r="EZ454"/>
  <c r="GA485"/>
  <c r="FZ485"/>
  <c r="GC485" s="1"/>
  <c r="GD485" s="1"/>
  <c r="GE485" s="1"/>
  <c r="GA335"/>
  <c r="FZ335"/>
  <c r="GC335"/>
  <c r="GD335" s="1"/>
  <c r="GE335" s="1"/>
  <c r="FH150"/>
  <c r="FI57"/>
  <c r="FJ57"/>
  <c r="FK57" s="1"/>
  <c r="FO57" s="1"/>
  <c r="FP57" s="1"/>
  <c r="FQ57" s="1"/>
  <c r="FI210"/>
  <c r="FK210" s="1"/>
  <c r="FO210" s="1"/>
  <c r="FP210" s="1"/>
  <c r="FQ210" s="1"/>
  <c r="FJ210"/>
  <c r="FJ381"/>
  <c r="FI381"/>
  <c r="FK381" s="1"/>
  <c r="FO381" s="1"/>
  <c r="FP381" s="1"/>
  <c r="FQ381" s="1"/>
  <c r="FZ20"/>
  <c r="GC20" s="1"/>
  <c r="GD20" s="1"/>
  <c r="GE20" s="1"/>
  <c r="GA20"/>
  <c r="FZ412"/>
  <c r="GC412" s="1"/>
  <c r="GD412" s="1"/>
  <c r="GE412" s="1"/>
  <c r="GA412"/>
  <c r="GC193"/>
  <c r="GD193" s="1"/>
  <c r="GE193" s="1"/>
  <c r="GA193"/>
  <c r="FZ193"/>
  <c r="FI304"/>
  <c r="FK304" s="1"/>
  <c r="FO304" s="1"/>
  <c r="FP304" s="1"/>
  <c r="FQ304" s="1"/>
  <c r="FJ304"/>
  <c r="GA403"/>
  <c r="FZ403"/>
  <c r="GC403" s="1"/>
  <c r="GD403" s="1"/>
  <c r="GE403" s="1"/>
  <c r="EM15"/>
  <c r="J12" i="41"/>
  <c r="FH61" i="3"/>
  <c r="GA27"/>
  <c r="FZ27"/>
  <c r="GC27" s="1"/>
  <c r="GD27" s="1"/>
  <c r="GE27" s="1"/>
  <c r="FZ308"/>
  <c r="GC308" s="1"/>
  <c r="GD308" s="1"/>
  <c r="GE308" s="1"/>
  <c r="GA308"/>
  <c r="FS2"/>
  <c r="FY12"/>
  <c r="FI21"/>
  <c r="FJ21"/>
  <c r="FK21" s="1"/>
  <c r="FO21" s="1"/>
  <c r="FP21" s="1"/>
  <c r="FQ21" s="1"/>
  <c r="GA267"/>
  <c r="FZ267"/>
  <c r="GC267" s="1"/>
  <c r="GD267" s="1"/>
  <c r="GE267" s="1"/>
  <c r="FJ483"/>
  <c r="FI483"/>
  <c r="FK483" s="1"/>
  <c r="FO483" s="1"/>
  <c r="FP483" s="1"/>
  <c r="FQ483" s="1"/>
  <c r="FI28"/>
  <c r="FJ28"/>
  <c r="FK28" s="1"/>
  <c r="FO28" s="1"/>
  <c r="FP28" s="1"/>
  <c r="FQ28" s="1"/>
  <c r="FJ501"/>
  <c r="FI501"/>
  <c r="FK501"/>
  <c r="FO501" s="1"/>
  <c r="FP501" s="1"/>
  <c r="FQ501" s="1"/>
  <c r="FI476"/>
  <c r="FK476" s="1"/>
  <c r="FO476" s="1"/>
  <c r="FP476" s="1"/>
  <c r="FQ476" s="1"/>
  <c r="FJ476"/>
  <c r="FI451"/>
  <c r="FK451" s="1"/>
  <c r="FO451" s="1"/>
  <c r="FP451" s="1"/>
  <c r="FQ451" s="1"/>
  <c r="FJ451"/>
  <c r="FZ497"/>
  <c r="GC497" s="1"/>
  <c r="GD497" s="1"/>
  <c r="GE497" s="1"/>
  <c r="GA497"/>
  <c r="EZ290"/>
  <c r="FG290"/>
  <c r="FK68"/>
  <c r="FO68" s="1"/>
  <c r="FP68" s="1"/>
  <c r="FQ68" s="1"/>
  <c r="FJ68"/>
  <c r="FI68"/>
  <c r="EZ341"/>
  <c r="FG341" s="1"/>
  <c r="FI19"/>
  <c r="FK19" s="1"/>
  <c r="FO19" s="1"/>
  <c r="FP19" s="1"/>
  <c r="FQ19" s="1"/>
  <c r="FJ19"/>
  <c r="DI205"/>
  <c r="AY205" s="1"/>
  <c r="EM205" s="1"/>
  <c r="FK111"/>
  <c r="FO111" s="1"/>
  <c r="FP111" s="1"/>
  <c r="FQ111" s="1"/>
  <c r="DC4"/>
  <c r="DI303"/>
  <c r="AY303" s="1"/>
  <c r="EM303" s="1"/>
  <c r="DI167"/>
  <c r="AY167" s="1"/>
  <c r="EM167" s="1"/>
  <c r="DI378"/>
  <c r="AY378" s="1"/>
  <c r="EM378" s="1"/>
  <c r="DI411"/>
  <c r="AY411" s="1"/>
  <c r="EM411" s="1"/>
  <c r="DI36"/>
  <c r="AY36" s="1"/>
  <c r="EM36" s="1"/>
  <c r="DI446"/>
  <c r="AY446" s="1"/>
  <c r="EM446" s="1"/>
  <c r="DI340"/>
  <c r="AY340" s="1"/>
  <c r="EM340" s="1"/>
  <c r="DI355"/>
  <c r="AY355" s="1"/>
  <c r="EM355" s="1"/>
  <c r="DI457"/>
  <c r="AY457" s="1"/>
  <c r="EM457" s="1"/>
  <c r="FS191"/>
  <c r="FY191" s="1"/>
  <c r="FS389"/>
  <c r="FY389" s="1"/>
  <c r="FP366"/>
  <c r="FQ366" s="1"/>
  <c r="FS345"/>
  <c r="FY345" s="1"/>
  <c r="FS360"/>
  <c r="FY360" s="1"/>
  <c r="FK344"/>
  <c r="FO344" s="1"/>
  <c r="FP344" s="1"/>
  <c r="FQ344" s="1"/>
  <c r="DI350"/>
  <c r="AY350" s="1"/>
  <c r="EM350" s="1"/>
  <c r="DI474"/>
  <c r="AY474" s="1"/>
  <c r="EM474" s="1"/>
  <c r="DI151"/>
  <c r="AY151" s="1"/>
  <c r="EM151" s="1"/>
  <c r="DI240"/>
  <c r="AY240" s="1"/>
  <c r="EM240" s="1"/>
  <c r="DI158"/>
  <c r="AY158" s="1"/>
  <c r="EM158" s="1"/>
  <c r="DI85"/>
  <c r="AY85" s="1"/>
  <c r="EM85" s="1"/>
  <c r="DI405"/>
  <c r="AY405" s="1"/>
  <c r="EM405" s="1"/>
  <c r="DI113"/>
  <c r="AY113" s="1"/>
  <c r="EM113" s="1"/>
  <c r="DI274"/>
  <c r="AY274" s="1"/>
  <c r="EM274" s="1"/>
  <c r="DI404"/>
  <c r="AY404" s="1"/>
  <c r="EM404" s="1"/>
  <c r="DI257"/>
  <c r="AY257" s="1"/>
  <c r="EM257" s="1"/>
  <c r="DI14"/>
  <c r="AY14" s="1"/>
  <c r="DI71"/>
  <c r="AY71" s="1"/>
  <c r="EM71" s="1"/>
  <c r="DI98"/>
  <c r="AY98" s="1"/>
  <c r="EM98" s="1"/>
  <c r="DI372"/>
  <c r="AY372" s="1"/>
  <c r="EM372" s="1"/>
  <c r="DI103"/>
  <c r="AY103" s="1"/>
  <c r="EM103" s="1"/>
  <c r="DI386"/>
  <c r="AY386" s="1"/>
  <c r="EM386" s="1"/>
  <c r="DI512"/>
  <c r="AY512" s="1"/>
  <c r="EM512" s="1"/>
  <c r="DI281"/>
  <c r="AY281" s="1"/>
  <c r="EM281" s="1"/>
  <c r="DI241"/>
  <c r="AY241" s="1"/>
  <c r="EM241" s="1"/>
  <c r="DI209"/>
  <c r="AY209" s="1"/>
  <c r="EM209" s="1"/>
  <c r="FS17"/>
  <c r="FY17" s="1"/>
  <c r="FZ140"/>
  <c r="GA140"/>
  <c r="GC140"/>
  <c r="GD140" s="1"/>
  <c r="GE140" s="1"/>
  <c r="FS326"/>
  <c r="FY326" s="1"/>
  <c r="FH59"/>
  <c r="EZ67"/>
  <c r="FG67" s="1"/>
  <c r="FS444"/>
  <c r="FY444" s="1"/>
  <c r="FP444"/>
  <c r="FQ444" s="1"/>
  <c r="GC145"/>
  <c r="GD145" s="1"/>
  <c r="GE145" s="1"/>
  <c r="GA145"/>
  <c r="FZ145"/>
  <c r="GC272"/>
  <c r="GD272" s="1"/>
  <c r="GE272" s="1"/>
  <c r="FZ272"/>
  <c r="GA272"/>
  <c r="FI262"/>
  <c r="FK262"/>
  <c r="FO262" s="1"/>
  <c r="FP262" s="1"/>
  <c r="FQ262" s="1"/>
  <c r="FJ262"/>
  <c r="FZ498"/>
  <c r="GA498"/>
  <c r="GC498"/>
  <c r="GD498" s="1"/>
  <c r="GE498" s="1"/>
  <c r="FG232"/>
  <c r="EZ232"/>
  <c r="FH87"/>
  <c r="FH374"/>
  <c r="FH234"/>
  <c r="GC413"/>
  <c r="GD413" s="1"/>
  <c r="GE413" s="1"/>
  <c r="FZ413"/>
  <c r="GA413"/>
  <c r="FH420"/>
  <c r="FH334"/>
  <c r="GC176"/>
  <c r="GD176" s="1"/>
  <c r="GE176" s="1"/>
  <c r="FZ176"/>
  <c r="GA176"/>
  <c r="FI396"/>
  <c r="FK396"/>
  <c r="FO396" s="1"/>
  <c r="FP396" s="1"/>
  <c r="FQ396" s="1"/>
  <c r="FJ396"/>
  <c r="EZ295"/>
  <c r="FG295" s="1"/>
  <c r="FH339"/>
  <c r="FZ116"/>
  <c r="GC116" s="1"/>
  <c r="GD116" s="1"/>
  <c r="GE116" s="1"/>
  <c r="GA116"/>
  <c r="FH453"/>
  <c r="FH329"/>
  <c r="FH220"/>
  <c r="FJ512"/>
  <c r="FI512"/>
  <c r="FK512" s="1"/>
  <c r="FO512" s="1"/>
  <c r="FP512" s="1"/>
  <c r="FQ512" s="1"/>
  <c r="FJ321"/>
  <c r="FI321"/>
  <c r="FK321"/>
  <c r="FO321" s="1"/>
  <c r="FP321" s="1"/>
  <c r="FQ321" s="1"/>
  <c r="FI44"/>
  <c r="FK44" s="1"/>
  <c r="FO44" s="1"/>
  <c r="FP44" s="1"/>
  <c r="FQ44" s="1"/>
  <c r="FJ44"/>
  <c r="EZ227"/>
  <c r="FG227" s="1"/>
  <c r="GA252"/>
  <c r="FZ252"/>
  <c r="GC252" s="1"/>
  <c r="GD252" s="1"/>
  <c r="GE252" s="1"/>
  <c r="FG199"/>
  <c r="EZ199"/>
  <c r="FH249"/>
  <c r="FZ217"/>
  <c r="GC217" s="1"/>
  <c r="GD217" s="1"/>
  <c r="GE217" s="1"/>
  <c r="GA217"/>
  <c r="FH163"/>
  <c r="FH208"/>
  <c r="GA107"/>
  <c r="GC107"/>
  <c r="GD107" s="1"/>
  <c r="GE107" s="1"/>
  <c r="FZ107"/>
  <c r="FJ373"/>
  <c r="FI373"/>
  <c r="FK373" s="1"/>
  <c r="FO373" s="1"/>
  <c r="FP373" s="1"/>
  <c r="FQ373" s="1"/>
  <c r="EZ406"/>
  <c r="FG406" s="1"/>
  <c r="FH242"/>
  <c r="FI129"/>
  <c r="FJ129"/>
  <c r="FK129"/>
  <c r="FO129" s="1"/>
  <c r="FP129" s="1"/>
  <c r="FQ129" s="1"/>
  <c r="FI503"/>
  <c r="FK503" s="1"/>
  <c r="FO503" s="1"/>
  <c r="FP503" s="1"/>
  <c r="FQ503" s="1"/>
  <c r="FJ503"/>
  <c r="FJ196"/>
  <c r="FI196"/>
  <c r="FK196" s="1"/>
  <c r="FO196" s="1"/>
  <c r="FP196" s="1"/>
  <c r="FQ196" s="1"/>
  <c r="FH230"/>
  <c r="EZ257"/>
  <c r="FG257" s="1"/>
  <c r="FI144"/>
  <c r="FJ144"/>
  <c r="FK144" s="1"/>
  <c r="FO144" s="1"/>
  <c r="FP144" s="1"/>
  <c r="FQ144" s="1"/>
  <c r="FI41"/>
  <c r="FJ41"/>
  <c r="FK41" s="1"/>
  <c r="FO41" s="1"/>
  <c r="FP41" s="1"/>
  <c r="FQ41" s="1"/>
  <c r="EZ18"/>
  <c r="FG18" s="1"/>
  <c r="FZ218"/>
  <c r="GA218"/>
  <c r="GC218"/>
  <c r="GD218" s="1"/>
  <c r="GE218" s="1"/>
  <c r="EM26"/>
  <c r="J25" i="41"/>
  <c r="FI23" i="3"/>
  <c r="FK23" s="1"/>
  <c r="FO23" s="1"/>
  <c r="FP23" s="1"/>
  <c r="FQ23" s="1"/>
  <c r="FJ23"/>
  <c r="EM31"/>
  <c r="J30" i="41"/>
  <c r="FI60" i="3"/>
  <c r="FK60" s="1"/>
  <c r="FO60" s="1"/>
  <c r="FP60" s="1"/>
  <c r="FQ60" s="1"/>
  <c r="FJ60"/>
  <c r="FI449"/>
  <c r="FK449" s="1"/>
  <c r="FO449" s="1"/>
  <c r="FP449" s="1"/>
  <c r="FQ449" s="1"/>
  <c r="FJ449"/>
  <c r="GA1"/>
  <c r="FZ1"/>
  <c r="GC1" s="1"/>
  <c r="GD1" s="1"/>
  <c r="GE1" s="1"/>
  <c r="EZ271"/>
  <c r="FG271" s="1"/>
  <c r="CC10"/>
  <c r="CD11"/>
  <c r="FJ500"/>
  <c r="FK500" s="1"/>
  <c r="FO500" s="1"/>
  <c r="FP500" s="1"/>
  <c r="FQ500" s="1"/>
  <c r="FI500"/>
  <c r="GA512"/>
  <c r="GC512"/>
  <c r="GD512" s="1"/>
  <c r="GE512" s="1"/>
  <c r="FZ512"/>
  <c r="GA437"/>
  <c r="FZ437"/>
  <c r="GC437"/>
  <c r="GD437" s="1"/>
  <c r="GE437" s="1"/>
  <c r="FH13"/>
  <c r="FZ341"/>
  <c r="GA341"/>
  <c r="GC341"/>
  <c r="GD341" s="1"/>
  <c r="GE341" s="1"/>
  <c r="FZ15"/>
  <c r="GC15" s="1"/>
  <c r="GD15" s="1"/>
  <c r="GE15" s="1"/>
  <c r="GA15"/>
  <c r="FH383"/>
  <c r="FZ395"/>
  <c r="GA395"/>
  <c r="GC395"/>
  <c r="GD395" s="1"/>
  <c r="GE395" s="1"/>
  <c r="FS410"/>
  <c r="FY410" s="1"/>
  <c r="FG499"/>
  <c r="EZ499"/>
  <c r="EZ260"/>
  <c r="FG260"/>
  <c r="GC175"/>
  <c r="GD175" s="1"/>
  <c r="GE175" s="1"/>
  <c r="FZ175"/>
  <c r="GA175"/>
  <c r="FS381"/>
  <c r="FY381" s="1"/>
  <c r="FS262"/>
  <c r="FY262" s="1"/>
  <c r="FS325"/>
  <c r="FY325" s="1"/>
  <c r="GC172"/>
  <c r="GD172" s="1"/>
  <c r="GE172" s="1"/>
  <c r="GA172"/>
  <c r="FZ172"/>
  <c r="FH369"/>
  <c r="FS402"/>
  <c r="FY402" s="1"/>
  <c r="FG326"/>
  <c r="EZ326"/>
  <c r="FS205"/>
  <c r="FY205" s="1"/>
  <c r="FS458"/>
  <c r="FY458" s="1"/>
  <c r="FS486"/>
  <c r="FY486" s="1"/>
  <c r="GA39"/>
  <c r="FZ39"/>
  <c r="GC39" s="1"/>
  <c r="GD39" s="1"/>
  <c r="GE39" s="1"/>
  <c r="FI498"/>
  <c r="FK498"/>
  <c r="FO498" s="1"/>
  <c r="FP498" s="1"/>
  <c r="FQ498" s="1"/>
  <c r="FJ498"/>
  <c r="FS484"/>
  <c r="FY484" s="1"/>
  <c r="GC240"/>
  <c r="GD240" s="1"/>
  <c r="GE240" s="1"/>
  <c r="FZ240"/>
  <c r="GA240"/>
  <c r="GA245"/>
  <c r="FZ245"/>
  <c r="GC245" s="1"/>
  <c r="GD245" s="1"/>
  <c r="GE245" s="1"/>
  <c r="EZ509"/>
  <c r="FG509" s="1"/>
  <c r="GA122"/>
  <c r="GC122"/>
  <c r="GD122" s="1"/>
  <c r="GE122" s="1"/>
  <c r="FZ122"/>
  <c r="FS339"/>
  <c r="FY339" s="1"/>
  <c r="FH347"/>
  <c r="EZ422"/>
  <c r="FG422" s="1"/>
  <c r="GC478"/>
  <c r="GD478" s="1"/>
  <c r="GE478" s="1"/>
  <c r="FZ478"/>
  <c r="GA478"/>
  <c r="FZ423"/>
  <c r="GC423" s="1"/>
  <c r="GD423" s="1"/>
  <c r="GE423" s="1"/>
  <c r="GA423"/>
  <c r="FS46"/>
  <c r="FY46" s="1"/>
  <c r="FH473"/>
  <c r="FH78"/>
  <c r="FH303"/>
  <c r="FH180"/>
  <c r="FH385"/>
  <c r="EZ235"/>
  <c r="FG235"/>
  <c r="GC112"/>
  <c r="GD112" s="1"/>
  <c r="GE112" s="1"/>
  <c r="GA112"/>
  <c r="FZ112"/>
  <c r="GC81"/>
  <c r="GD81" s="1"/>
  <c r="GE81" s="1"/>
  <c r="GA81"/>
  <c r="FZ81"/>
  <c r="FJ241"/>
  <c r="FI241"/>
  <c r="FK241" s="1"/>
  <c r="FO241" s="1"/>
  <c r="FP241" s="1"/>
  <c r="FQ241" s="1"/>
  <c r="FI254"/>
  <c r="FJ254"/>
  <c r="FK254" s="1"/>
  <c r="FO254" s="1"/>
  <c r="FP254" s="1"/>
  <c r="FQ254" s="1"/>
  <c r="FZ434"/>
  <c r="GC434" s="1"/>
  <c r="GD434" s="1"/>
  <c r="GE434" s="1"/>
  <c r="GA434"/>
  <c r="FJ283"/>
  <c r="FK283" s="1"/>
  <c r="FO283" s="1"/>
  <c r="FP283" s="1"/>
  <c r="FQ283" s="1"/>
  <c r="FI283"/>
  <c r="FH276"/>
  <c r="GC33"/>
  <c r="GD33" s="1"/>
  <c r="GE33" s="1"/>
  <c r="FZ33"/>
  <c r="GA33"/>
  <c r="GC257"/>
  <c r="GD257" s="1"/>
  <c r="GE257" s="1"/>
  <c r="FZ257"/>
  <c r="GA257"/>
  <c r="EM18"/>
  <c r="J15" i="41"/>
  <c r="FZ343" i="3"/>
  <c r="GC343" s="1"/>
  <c r="GD343" s="1"/>
  <c r="GE343" s="1"/>
  <c r="GA343"/>
  <c r="FJ80"/>
  <c r="FI80"/>
  <c r="FK80" s="1"/>
  <c r="FO80" s="1"/>
  <c r="FP80" s="1"/>
  <c r="FQ80" s="1"/>
  <c r="FI268"/>
  <c r="FK268"/>
  <c r="FO268" s="1"/>
  <c r="FP268" s="1"/>
  <c r="FQ268" s="1"/>
  <c r="FJ268"/>
  <c r="FH45"/>
  <c r="FI511"/>
  <c r="FK511" s="1"/>
  <c r="FO511" s="1"/>
  <c r="FP511" s="1"/>
  <c r="FQ511" s="1"/>
  <c r="FJ511"/>
  <c r="FI288"/>
  <c r="FK288"/>
  <c r="FO288" s="1"/>
  <c r="FP288" s="1"/>
  <c r="FQ288" s="1"/>
  <c r="FJ288"/>
  <c r="EM30"/>
  <c r="J29" i="41"/>
  <c r="GA446" i="3"/>
  <c r="FZ446"/>
  <c r="GC446" s="1"/>
  <c r="GD446" s="1"/>
  <c r="GE446" s="1"/>
  <c r="FS21"/>
  <c r="FY21" s="1"/>
  <c r="FI323"/>
  <c r="FK323" s="1"/>
  <c r="FO323" s="1"/>
  <c r="FP323" s="1"/>
  <c r="FQ323" s="1"/>
  <c r="FJ323"/>
  <c r="FS466"/>
  <c r="FY466" s="1"/>
  <c r="FP466"/>
  <c r="FQ466" s="1"/>
  <c r="FS371"/>
  <c r="FY371" s="1"/>
  <c r="FP371"/>
  <c r="FQ371" s="1"/>
  <c r="FZ404"/>
  <c r="GA404"/>
  <c r="GC404"/>
  <c r="GD404" s="1"/>
  <c r="GE404" s="1"/>
  <c r="FZ306"/>
  <c r="GC306" s="1"/>
  <c r="GD306" s="1"/>
  <c r="GE306" s="1"/>
  <c r="GA306"/>
  <c r="FS474"/>
  <c r="FY474" s="1"/>
  <c r="FZ213"/>
  <c r="GA213"/>
  <c r="GC213"/>
  <c r="GD213" s="1"/>
  <c r="GE213" s="1"/>
  <c r="GA452"/>
  <c r="FZ452"/>
  <c r="GC452" s="1"/>
  <c r="GD452" s="1"/>
  <c r="GE452" s="1"/>
  <c r="FH399"/>
  <c r="FS183"/>
  <c r="FY183" s="1"/>
  <c r="FS472"/>
  <c r="FY472" s="1"/>
  <c r="EZ320"/>
  <c r="FG320"/>
  <c r="FH317"/>
  <c r="EZ100"/>
  <c r="FG100" s="1"/>
  <c r="FG508"/>
  <c r="EZ508"/>
  <c r="EZ436"/>
  <c r="FG436" s="1"/>
  <c r="FH416"/>
  <c r="FS450"/>
  <c r="FY450" s="1"/>
  <c r="FP450"/>
  <c r="FQ450" s="1"/>
  <c r="GA301"/>
  <c r="FZ301"/>
  <c r="GC301"/>
  <c r="GD301" s="1"/>
  <c r="GE301" s="1"/>
  <c r="FH494"/>
  <c r="FS221"/>
  <c r="FY221" s="1"/>
  <c r="GA349"/>
  <c r="FZ349"/>
  <c r="GC349" s="1"/>
  <c r="GD349" s="1"/>
  <c r="GE349" s="1"/>
  <c r="GA274"/>
  <c r="FZ274"/>
  <c r="GC274" s="1"/>
  <c r="GD274" s="1"/>
  <c r="GE274" s="1"/>
  <c r="FS455"/>
  <c r="FY455" s="1"/>
  <c r="FH429"/>
  <c r="FS342"/>
  <c r="FY342" s="1"/>
  <c r="GA467"/>
  <c r="GC467"/>
  <c r="GD467" s="1"/>
  <c r="GE467" s="1"/>
  <c r="FZ467"/>
  <c r="FH386"/>
  <c r="FH165"/>
  <c r="FS495"/>
  <c r="FY495" s="1"/>
  <c r="FS85"/>
  <c r="FY85" s="1"/>
  <c r="FP85"/>
  <c r="FQ85" s="1"/>
  <c r="EZ364"/>
  <c r="FG364" s="1"/>
  <c r="GA247"/>
  <c r="FZ247"/>
  <c r="GC247" s="1"/>
  <c r="GD247" s="1"/>
  <c r="GE247" s="1"/>
  <c r="EZ247"/>
  <c r="FG247" s="1"/>
  <c r="GA188"/>
  <c r="FZ188"/>
  <c r="GC188" s="1"/>
  <c r="GD188" s="1"/>
  <c r="GE188" s="1"/>
  <c r="FG285"/>
  <c r="EZ285"/>
  <c r="EZ233"/>
  <c r="FG233"/>
  <c r="GC149"/>
  <c r="GD149" s="1"/>
  <c r="GE149" s="1"/>
  <c r="FZ149"/>
  <c r="GA149"/>
  <c r="FS110"/>
  <c r="FY110" s="1"/>
  <c r="FP110"/>
  <c r="FQ110" s="1"/>
  <c r="EZ426"/>
  <c r="FG426"/>
  <c r="FG346"/>
  <c r="EZ346"/>
  <c r="FS75"/>
  <c r="FY75" s="1"/>
  <c r="FP75"/>
  <c r="FQ75" s="1"/>
  <c r="FG486"/>
  <c r="EZ486"/>
  <c r="FZ280"/>
  <c r="GA280"/>
  <c r="GC280"/>
  <c r="GD280" s="1"/>
  <c r="GE280" s="1"/>
  <c r="FS351"/>
  <c r="FY351" s="1"/>
  <c r="FZ63"/>
  <c r="GA63"/>
  <c r="GC63"/>
  <c r="GD63" s="1"/>
  <c r="GE63" s="1"/>
  <c r="FS232"/>
  <c r="FY232" s="1"/>
  <c r="GC66"/>
  <c r="GD66" s="1"/>
  <c r="GE66" s="1"/>
  <c r="GA66"/>
  <c r="FZ66"/>
  <c r="EZ484"/>
  <c r="FG484" s="1"/>
  <c r="FG265"/>
  <c r="EZ265"/>
  <c r="GA231"/>
  <c r="FZ231"/>
  <c r="GC231" s="1"/>
  <c r="GD231" s="1"/>
  <c r="GE231" s="1"/>
  <c r="EZ94"/>
  <c r="FG94"/>
  <c r="FH468"/>
  <c r="EZ245"/>
  <c r="FG245" s="1"/>
  <c r="FS173"/>
  <c r="FY173" s="1"/>
  <c r="EZ352"/>
  <c r="FG352" s="1"/>
  <c r="FS362"/>
  <c r="FY362" s="1"/>
  <c r="EZ345"/>
  <c r="FG345"/>
  <c r="FZ91"/>
  <c r="GC91" s="1"/>
  <c r="GD91" s="1"/>
  <c r="GE91" s="1"/>
  <c r="GA91"/>
  <c r="EZ463"/>
  <c r="FG463"/>
  <c r="FG360"/>
  <c r="EZ360"/>
  <c r="FZ328"/>
  <c r="GC328" s="1"/>
  <c r="GD328" s="1"/>
  <c r="GE328" s="1"/>
  <c r="GA328"/>
  <c r="FZ264"/>
  <c r="GC264" s="1"/>
  <c r="GD264" s="1"/>
  <c r="GE264" s="1"/>
  <c r="GA264"/>
  <c r="FZ195"/>
  <c r="GC195" s="1"/>
  <c r="GD195" s="1"/>
  <c r="GE195" s="1"/>
  <c r="GA195"/>
  <c r="FH447"/>
  <c r="FZ409"/>
  <c r="GC409" s="1"/>
  <c r="GD409" s="1"/>
  <c r="GE409" s="1"/>
  <c r="GA409"/>
  <c r="FG142"/>
  <c r="EZ142"/>
  <c r="FZ43"/>
  <c r="GC43" s="1"/>
  <c r="GD43" s="1"/>
  <c r="GE43" s="1"/>
  <c r="GA43"/>
  <c r="EZ46"/>
  <c r="FG46" s="1"/>
  <c r="FH506"/>
  <c r="FJ228"/>
  <c r="FI228"/>
  <c r="FK228" s="1"/>
  <c r="FO228" s="1"/>
  <c r="FP228" s="1"/>
  <c r="FQ228" s="1"/>
  <c r="FH353"/>
  <c r="FZ64"/>
  <c r="GC64" s="1"/>
  <c r="GD64" s="1"/>
  <c r="GE64" s="1"/>
  <c r="GA64"/>
  <c r="FH93"/>
  <c r="FH55"/>
  <c r="FI464"/>
  <c r="FJ464"/>
  <c r="FK464" s="1"/>
  <c r="FO464" s="1"/>
  <c r="FP464" s="1"/>
  <c r="FQ464" s="1"/>
  <c r="GC391"/>
  <c r="GD391" s="1"/>
  <c r="GE391" s="1"/>
  <c r="GA391"/>
  <c r="FZ391"/>
  <c r="FK367"/>
  <c r="FO367" s="1"/>
  <c r="FP367" s="1"/>
  <c r="FQ367" s="1"/>
  <c r="FJ367"/>
  <c r="FI367"/>
  <c r="FZ53"/>
  <c r="GA53"/>
  <c r="GC53"/>
  <c r="GD53" s="1"/>
  <c r="GE53" s="1"/>
  <c r="EZ81"/>
  <c r="FG81"/>
  <c r="GC261"/>
  <c r="GD261" s="1"/>
  <c r="GE261" s="1"/>
  <c r="FZ261"/>
  <c r="GA261"/>
  <c r="FI305"/>
  <c r="FJ305"/>
  <c r="FK305" s="1"/>
  <c r="FO305" s="1"/>
  <c r="FP305" s="1"/>
  <c r="FQ305" s="1"/>
  <c r="FI363"/>
  <c r="FJ363"/>
  <c r="FK363"/>
  <c r="FO363" s="1"/>
  <c r="FP363" s="1"/>
  <c r="FQ363" s="1"/>
  <c r="FZ196"/>
  <c r="GC196" s="1"/>
  <c r="GD196" s="1"/>
  <c r="GE196" s="1"/>
  <c r="GA196"/>
  <c r="FJ145"/>
  <c r="FK145" s="1"/>
  <c r="FO145" s="1"/>
  <c r="FP145" s="1"/>
  <c r="FQ145" s="1"/>
  <c r="FI145"/>
  <c r="FI333"/>
  <c r="FK333" s="1"/>
  <c r="FO333" s="1"/>
  <c r="FP333" s="1"/>
  <c r="FQ333" s="1"/>
  <c r="FJ333"/>
  <c r="FI35"/>
  <c r="FJ35"/>
  <c r="FK35" s="1"/>
  <c r="FO35" s="1"/>
  <c r="FP35" s="1"/>
  <c r="FQ35" s="1"/>
  <c r="EZ38"/>
  <c r="FG38" s="1"/>
  <c r="FJ166"/>
  <c r="FI166"/>
  <c r="FK166" s="1"/>
  <c r="FO166" s="1"/>
  <c r="FP166" s="1"/>
  <c r="FQ166" s="1"/>
  <c r="FZ74"/>
  <c r="GA74"/>
  <c r="GC74"/>
  <c r="GD74" s="1"/>
  <c r="GE74" s="1"/>
  <c r="GA16"/>
  <c r="FZ16"/>
  <c r="GC16" s="1"/>
  <c r="GD16" s="1"/>
  <c r="GE16" s="1"/>
  <c r="FI376"/>
  <c r="FK376" s="1"/>
  <c r="FO376" s="1"/>
  <c r="FP376" s="1"/>
  <c r="FQ376" s="1"/>
  <c r="FJ376"/>
  <c r="GA80"/>
  <c r="FZ80"/>
  <c r="GC80" s="1"/>
  <c r="GD80" s="1"/>
  <c r="GE80" s="1"/>
  <c r="EZ22"/>
  <c r="FG22"/>
  <c r="FJ300"/>
  <c r="FI300"/>
  <c r="FK300" s="1"/>
  <c r="FO300" s="1"/>
  <c r="FP300" s="1"/>
  <c r="FQ300" s="1"/>
  <c r="EZ193"/>
  <c r="FG193" s="1"/>
  <c r="FK412"/>
  <c r="FO412" s="1"/>
  <c r="FP412" s="1"/>
  <c r="FQ412" s="1"/>
  <c r="FJ412"/>
  <c r="FI412"/>
  <c r="FK116"/>
  <c r="FO116" s="1"/>
  <c r="FP116" s="1"/>
  <c r="FQ116" s="1"/>
  <c r="FI116"/>
  <c r="FJ116"/>
  <c r="FJ36"/>
  <c r="FK36"/>
  <c r="FO36" s="1"/>
  <c r="FP36" s="1"/>
  <c r="FQ36" s="1"/>
  <c r="FI36"/>
  <c r="EM22"/>
  <c r="J21" i="41"/>
  <c r="EZ32" i="3"/>
  <c r="FG32" s="1"/>
  <c r="FJ12"/>
  <c r="FJ2" s="1"/>
  <c r="FH2"/>
  <c r="FI12"/>
  <c r="FI2" s="1"/>
  <c r="FJ481"/>
  <c r="FI481"/>
  <c r="FK481" s="1"/>
  <c r="FO481" s="1"/>
  <c r="FP481" s="1"/>
  <c r="FQ481" s="1"/>
  <c r="FG462"/>
  <c r="EZ462"/>
  <c r="FZ431"/>
  <c r="GC431" s="1"/>
  <c r="GD431" s="1"/>
  <c r="GE431" s="1"/>
  <c r="GA431"/>
  <c r="FI400"/>
  <c r="FJ400"/>
  <c r="FK400"/>
  <c r="FO400" s="1"/>
  <c r="FP400" s="1"/>
  <c r="FQ400" s="1"/>
  <c r="FI337"/>
  <c r="FK337" s="1"/>
  <c r="FO337" s="1"/>
  <c r="FP337" s="1"/>
  <c r="FQ337" s="1"/>
  <c r="FJ337"/>
  <c r="FP25"/>
  <c r="FQ25" s="1"/>
  <c r="FS25"/>
  <c r="FY25" s="1"/>
  <c r="FH15"/>
  <c r="FZ28"/>
  <c r="GC28" s="1"/>
  <c r="GD28" s="1"/>
  <c r="GE28" s="1"/>
  <c r="GA28"/>
  <c r="EZ27"/>
  <c r="FG27" s="1"/>
  <c r="L10"/>
  <c r="M11"/>
  <c r="GA14"/>
  <c r="FZ14"/>
  <c r="GC14" s="1"/>
  <c r="GD14" s="1"/>
  <c r="GE14" s="1"/>
  <c r="GA192"/>
  <c r="FZ192"/>
  <c r="GC192" s="1"/>
  <c r="GD192" s="1"/>
  <c r="GE192" s="1"/>
  <c r="DI447"/>
  <c r="AY447" s="1"/>
  <c r="EM447" s="1"/>
  <c r="DI16"/>
  <c r="AY16" s="1"/>
  <c r="DI114"/>
  <c r="AY114" s="1"/>
  <c r="EM114" s="1"/>
  <c r="DI367"/>
  <c r="AY367" s="1"/>
  <c r="EM367" s="1"/>
  <c r="DI282"/>
  <c r="AY282" s="1"/>
  <c r="EM282" s="1"/>
  <c r="FS448"/>
  <c r="FY448" s="1"/>
  <c r="FH103"/>
  <c r="FS125"/>
  <c r="FY125" s="1"/>
  <c r="EV13"/>
  <c r="DI142"/>
  <c r="AY142" s="1"/>
  <c r="EM142" s="1"/>
  <c r="DI21"/>
  <c r="AY21" s="1"/>
  <c r="DI17"/>
  <c r="AY17" s="1"/>
  <c r="DI434"/>
  <c r="AY434" s="1"/>
  <c r="EM434" s="1"/>
  <c r="DI172"/>
  <c r="AY172" s="1"/>
  <c r="EM172" s="1"/>
  <c r="DI308"/>
  <c r="AY308" s="1"/>
  <c r="EM308" s="1"/>
  <c r="DI218"/>
  <c r="AY218" s="1"/>
  <c r="EM218" s="1"/>
  <c r="DI152"/>
  <c r="AY152" s="1"/>
  <c r="EM152" s="1"/>
  <c r="DI418"/>
  <c r="AY418" s="1"/>
  <c r="EM418" s="1"/>
  <c r="DI333"/>
  <c r="AY333" s="1"/>
  <c r="EM333" s="1"/>
  <c r="FS263"/>
  <c r="FY263" s="1"/>
  <c r="FS504"/>
  <c r="FY504" s="1"/>
  <c r="FS492"/>
  <c r="FY492" s="1"/>
  <c r="FS460"/>
  <c r="FY460" s="1"/>
  <c r="FS426"/>
  <c r="FY426" s="1"/>
  <c r="FS154"/>
  <c r="FY154" s="1"/>
  <c r="FS236"/>
  <c r="FY236" s="1"/>
  <c r="FS38"/>
  <c r="FY38" s="1"/>
  <c r="FK77"/>
  <c r="FO77" s="1"/>
  <c r="FP77" s="1"/>
  <c r="FQ77" s="1"/>
  <c r="FK226"/>
  <c r="FO226" s="1"/>
  <c r="FP226" s="1"/>
  <c r="FQ226" s="1"/>
  <c r="DI225"/>
  <c r="AY225" s="1"/>
  <c r="EM225" s="1"/>
  <c r="DI277"/>
  <c r="AY277" s="1"/>
  <c r="EM277" s="1"/>
  <c r="DI394"/>
  <c r="AY394" s="1"/>
  <c r="EM394" s="1"/>
  <c r="DI28"/>
  <c r="AY28" s="1"/>
  <c r="DI52"/>
  <c r="AY52" s="1"/>
  <c r="EM52" s="1"/>
  <c r="DI112"/>
  <c r="AY112" s="1"/>
  <c r="EM112" s="1"/>
  <c r="DI121"/>
  <c r="AY121" s="1"/>
  <c r="EM121" s="1"/>
  <c r="DI19"/>
  <c r="AY19" s="1"/>
  <c r="FH243"/>
  <c r="DI37"/>
  <c r="AY37" s="1"/>
  <c r="EM37" s="1"/>
  <c r="DI210"/>
  <c r="AY210" s="1"/>
  <c r="EM210" s="1"/>
  <c r="DI40"/>
  <c r="AY40" s="1"/>
  <c r="EM40" s="1"/>
  <c r="DI177"/>
  <c r="AY177" s="1"/>
  <c r="EM177" s="1"/>
  <c r="DI148"/>
  <c r="AY148" s="1"/>
  <c r="EM148" s="1"/>
  <c r="DI280"/>
  <c r="AY280" s="1"/>
  <c r="EM280" s="1"/>
  <c r="DI351"/>
  <c r="AY351" s="1"/>
  <c r="EM351" s="1"/>
  <c r="DI301"/>
  <c r="AY301" s="1"/>
  <c r="EM301" s="1"/>
  <c r="DI362"/>
  <c r="AY362" s="1"/>
  <c r="EM362" s="1"/>
  <c r="DI227"/>
  <c r="AY227" s="1"/>
  <c r="EM227" s="1"/>
  <c r="DI458"/>
  <c r="AY458" s="1"/>
  <c r="EM458" s="1"/>
  <c r="DI487"/>
  <c r="AY487" s="1"/>
  <c r="EM487" s="1"/>
  <c r="DI498"/>
  <c r="AY498" s="1"/>
  <c r="EM498" s="1"/>
  <c r="DI309"/>
  <c r="AY309" s="1"/>
  <c r="EM309" s="1"/>
  <c r="DI462"/>
  <c r="AY462" s="1"/>
  <c r="EM462" s="1"/>
  <c r="DI56"/>
  <c r="AY56" s="1"/>
  <c r="EM56" s="1"/>
  <c r="DI323"/>
  <c r="AY323" s="1"/>
  <c r="EM323" s="1"/>
  <c r="DI253"/>
  <c r="AY253" s="1"/>
  <c r="EM253" s="1"/>
  <c r="DI396"/>
  <c r="AY396" s="1"/>
  <c r="EM396" s="1"/>
  <c r="DI435"/>
  <c r="AY435" s="1"/>
  <c r="EM435" s="1"/>
  <c r="DI461"/>
  <c r="AY461" s="1"/>
  <c r="EM461" s="1"/>
  <c r="DI503"/>
  <c r="AY503" s="1"/>
  <c r="EM503" s="1"/>
  <c r="DI349"/>
  <c r="AY349" s="1"/>
  <c r="EM349" s="1"/>
  <c r="DI296"/>
  <c r="AY296" s="1"/>
  <c r="EM296" s="1"/>
  <c r="DI249"/>
  <c r="AY249" s="1"/>
  <c r="EM249" s="1"/>
  <c r="DI214"/>
  <c r="AY214" s="1"/>
  <c r="EM214" s="1"/>
  <c r="DI381"/>
  <c r="AY381" s="1"/>
  <c r="EM381" s="1"/>
  <c r="DI470"/>
  <c r="AY470" s="1"/>
  <c r="EM470" s="1"/>
  <c r="FH97" l="1"/>
  <c r="FH27"/>
  <c r="FH38"/>
  <c r="FH227"/>
  <c r="FH270"/>
  <c r="FH50"/>
  <c r="FH455"/>
  <c r="FH66"/>
  <c r="FH504"/>
  <c r="FH245"/>
  <c r="FH484"/>
  <c r="FH509"/>
  <c r="FH257"/>
  <c r="FH261"/>
  <c r="FH252"/>
  <c r="FH138"/>
  <c r="FH266"/>
  <c r="FH352"/>
  <c r="FH364"/>
  <c r="FH436"/>
  <c r="FH422"/>
  <c r="FH406"/>
  <c r="FH67"/>
  <c r="FH448"/>
  <c r="FH32"/>
  <c r="FH193"/>
  <c r="FH100"/>
  <c r="FH46"/>
  <c r="FH247"/>
  <c r="FH271"/>
  <c r="FH18"/>
  <c r="FH295"/>
  <c r="FH341"/>
  <c r="FH43"/>
  <c r="FH125"/>
  <c r="FH71"/>
  <c r="FH430"/>
  <c r="FH17"/>
  <c r="FH356"/>
  <c r="FH172"/>
  <c r="FH510"/>
  <c r="GA460"/>
  <c r="GC460"/>
  <c r="GD460" s="1"/>
  <c r="GE460" s="1"/>
  <c r="FZ460"/>
  <c r="GA125"/>
  <c r="FZ125"/>
  <c r="GC125" s="1"/>
  <c r="GD125" s="1"/>
  <c r="GE125" s="1"/>
  <c r="FJ506"/>
  <c r="FI506"/>
  <c r="FK506" s="1"/>
  <c r="FO506" s="1"/>
  <c r="FP506" s="1"/>
  <c r="FQ506" s="1"/>
  <c r="FH463"/>
  <c r="FZ110"/>
  <c r="GC110" s="1"/>
  <c r="GD110" s="1"/>
  <c r="GE110" s="1"/>
  <c r="GA110"/>
  <c r="GA21"/>
  <c r="FZ21"/>
  <c r="GC21" s="1"/>
  <c r="GD21" s="1"/>
  <c r="GE21" s="1"/>
  <c r="FH326"/>
  <c r="FJ369"/>
  <c r="FI369"/>
  <c r="FK369" s="1"/>
  <c r="FO369" s="1"/>
  <c r="FP369" s="1"/>
  <c r="FQ369" s="1"/>
  <c r="FH499"/>
  <c r="FI339"/>
  <c r="FK339" s="1"/>
  <c r="FO339" s="1"/>
  <c r="FP339" s="1"/>
  <c r="FQ339" s="1"/>
  <c r="FJ339"/>
  <c r="FZ345"/>
  <c r="GC345" s="1"/>
  <c r="GD345" s="1"/>
  <c r="GE345" s="1"/>
  <c r="GA345"/>
  <c r="FZ191"/>
  <c r="GC191" s="1"/>
  <c r="GD191" s="1"/>
  <c r="GE191" s="1"/>
  <c r="GA191"/>
  <c r="FJ61"/>
  <c r="FI61"/>
  <c r="FK61"/>
  <c r="FO61" s="1"/>
  <c r="FP61" s="1"/>
  <c r="FQ61" s="1"/>
  <c r="FH236"/>
  <c r="FZ170"/>
  <c r="GC170" s="1"/>
  <c r="GD170" s="1"/>
  <c r="GE170" s="1"/>
  <c r="GA170"/>
  <c r="FZ295"/>
  <c r="GA295"/>
  <c r="GC295"/>
  <c r="GD295" s="1"/>
  <c r="GE295" s="1"/>
  <c r="FH250"/>
  <c r="FI469"/>
  <c r="FJ469"/>
  <c r="FK469" s="1"/>
  <c r="FO469" s="1"/>
  <c r="FP469" s="1"/>
  <c r="FQ469" s="1"/>
  <c r="FH91"/>
  <c r="FH173"/>
  <c r="FZ190"/>
  <c r="GA190"/>
  <c r="GC190"/>
  <c r="GD190" s="1"/>
  <c r="GE190" s="1"/>
  <c r="GC433"/>
  <c r="GD433" s="1"/>
  <c r="GE433" s="1"/>
  <c r="FZ433"/>
  <c r="GA433"/>
  <c r="FH140"/>
  <c r="GA88"/>
  <c r="FZ88"/>
  <c r="GC88" s="1"/>
  <c r="GD88" s="1"/>
  <c r="GE88" s="1"/>
  <c r="FI414"/>
  <c r="FK414" s="1"/>
  <c r="FO414" s="1"/>
  <c r="FP414" s="1"/>
  <c r="FQ414" s="1"/>
  <c r="FJ414"/>
  <c r="FZ387"/>
  <c r="GC387" s="1"/>
  <c r="GD387" s="1"/>
  <c r="GE387" s="1"/>
  <c r="GA387"/>
  <c r="FH485"/>
  <c r="GC283"/>
  <c r="GD283" s="1"/>
  <c r="GE283" s="1"/>
  <c r="FZ283"/>
  <c r="GA283"/>
  <c r="FZ141"/>
  <c r="GC141" s="1"/>
  <c r="GD141" s="1"/>
  <c r="GE141" s="1"/>
  <c r="GA141"/>
  <c r="FH472"/>
  <c r="FH405"/>
  <c r="FZ456"/>
  <c r="GC456" s="1"/>
  <c r="GD456" s="1"/>
  <c r="GE456" s="1"/>
  <c r="GA456"/>
  <c r="FI477"/>
  <c r="FJ477"/>
  <c r="FK477" s="1"/>
  <c r="FO477" s="1"/>
  <c r="FP477" s="1"/>
  <c r="FQ477" s="1"/>
  <c r="FH389"/>
  <c r="FZ333"/>
  <c r="GC333" s="1"/>
  <c r="GD333" s="1"/>
  <c r="GE333" s="1"/>
  <c r="GA333"/>
  <c r="FI253"/>
  <c r="FJ253"/>
  <c r="FK253"/>
  <c r="FO253" s="1"/>
  <c r="FP253" s="1"/>
  <c r="FQ253" s="1"/>
  <c r="GA496"/>
  <c r="FZ496"/>
  <c r="GC496" s="1"/>
  <c r="GD496" s="1"/>
  <c r="GE496" s="1"/>
  <c r="FI314"/>
  <c r="FK314" s="1"/>
  <c r="FO314" s="1"/>
  <c r="FP314" s="1"/>
  <c r="FQ314" s="1"/>
  <c r="FJ314"/>
  <c r="FZ502"/>
  <c r="GA502"/>
  <c r="GC502"/>
  <c r="GD502" s="1"/>
  <c r="GE502" s="1"/>
  <c r="FH99"/>
  <c r="GA408"/>
  <c r="GC408"/>
  <c r="GD408" s="1"/>
  <c r="GE408" s="1"/>
  <c r="FZ408"/>
  <c r="FJ475"/>
  <c r="FI475"/>
  <c r="FK475" s="1"/>
  <c r="FO475" s="1"/>
  <c r="FP475" s="1"/>
  <c r="FQ475" s="1"/>
  <c r="FI63"/>
  <c r="FJ63"/>
  <c r="FK63"/>
  <c r="FO63" s="1"/>
  <c r="FP63" s="1"/>
  <c r="FQ63" s="1"/>
  <c r="GC82"/>
  <c r="GD82" s="1"/>
  <c r="GE82" s="1"/>
  <c r="FZ82"/>
  <c r="GA82"/>
  <c r="FH462"/>
  <c r="FJ447"/>
  <c r="FI447"/>
  <c r="FK447" s="1"/>
  <c r="FO447" s="1"/>
  <c r="FP447" s="1"/>
  <c r="FQ447" s="1"/>
  <c r="GC173"/>
  <c r="GD173" s="1"/>
  <c r="GE173" s="1"/>
  <c r="FZ173"/>
  <c r="GA173"/>
  <c r="FZ85"/>
  <c r="GC85" s="1"/>
  <c r="GD85" s="1"/>
  <c r="GE85" s="1"/>
  <c r="GA85"/>
  <c r="FJ429"/>
  <c r="FI429"/>
  <c r="FK429" s="1"/>
  <c r="FO429" s="1"/>
  <c r="FP429" s="1"/>
  <c r="FQ429" s="1"/>
  <c r="FH508"/>
  <c r="FK317"/>
  <c r="FO317" s="1"/>
  <c r="FP317" s="1"/>
  <c r="FQ317" s="1"/>
  <c r="FJ317"/>
  <c r="FI317"/>
  <c r="FI399"/>
  <c r="FK399" s="1"/>
  <c r="FO399" s="1"/>
  <c r="FP399" s="1"/>
  <c r="FQ399" s="1"/>
  <c r="FJ399"/>
  <c r="GC474"/>
  <c r="GD474" s="1"/>
  <c r="GE474" s="1"/>
  <c r="FZ474"/>
  <c r="GA474"/>
  <c r="FZ371"/>
  <c r="GC371" s="1"/>
  <c r="GD371" s="1"/>
  <c r="GE371" s="1"/>
  <c r="GA371"/>
  <c r="FJ303"/>
  <c r="FK303" s="1"/>
  <c r="FO303" s="1"/>
  <c r="FP303" s="1"/>
  <c r="FQ303" s="1"/>
  <c r="FI303"/>
  <c r="GA458"/>
  <c r="FZ458"/>
  <c r="GC458" s="1"/>
  <c r="GD458" s="1"/>
  <c r="GE458" s="1"/>
  <c r="GC262"/>
  <c r="GD262" s="1"/>
  <c r="GE262" s="1"/>
  <c r="FZ262"/>
  <c r="GA262"/>
  <c r="FK383"/>
  <c r="FO383" s="1"/>
  <c r="FP383" s="1"/>
  <c r="FQ383" s="1"/>
  <c r="FI383"/>
  <c r="FJ383"/>
  <c r="CD10"/>
  <c r="CE11"/>
  <c r="FJ453"/>
  <c r="FI453"/>
  <c r="FK453" s="1"/>
  <c r="FO453" s="1"/>
  <c r="FP453" s="1"/>
  <c r="FQ453" s="1"/>
  <c r="FH232"/>
  <c r="GA17"/>
  <c r="FZ17"/>
  <c r="GC17" s="1"/>
  <c r="GD17" s="1"/>
  <c r="GE17" s="1"/>
  <c r="FZ360"/>
  <c r="GA360"/>
  <c r="GC360"/>
  <c r="GD360" s="1"/>
  <c r="GE360" s="1"/>
  <c r="GC12"/>
  <c r="FZ12"/>
  <c r="FZ2" s="1"/>
  <c r="GA12"/>
  <c r="GA2" s="1"/>
  <c r="FY2"/>
  <c r="FH328"/>
  <c r="FZ114"/>
  <c r="GC114" s="1"/>
  <c r="GD114" s="1"/>
  <c r="GE114" s="1"/>
  <c r="GA114"/>
  <c r="FJ460"/>
  <c r="FI460"/>
  <c r="FK460"/>
  <c r="FO460" s="1"/>
  <c r="FP460" s="1"/>
  <c r="FQ460" s="1"/>
  <c r="FI89"/>
  <c r="FK89" s="1"/>
  <c r="FO89" s="1"/>
  <c r="FP89" s="1"/>
  <c r="FQ89" s="1"/>
  <c r="FJ89"/>
  <c r="FH194"/>
  <c r="FJ440"/>
  <c r="FI440"/>
  <c r="FK440" s="1"/>
  <c r="FO440" s="1"/>
  <c r="FP440" s="1"/>
  <c r="FQ440" s="1"/>
  <c r="FH177"/>
  <c r="DI4"/>
  <c r="AY12"/>
  <c r="FI411"/>
  <c r="FK411" s="1"/>
  <c r="FO411" s="1"/>
  <c r="FP411" s="1"/>
  <c r="FQ411" s="1"/>
  <c r="FJ411"/>
  <c r="FK178"/>
  <c r="FO178" s="1"/>
  <c r="FP178" s="1"/>
  <c r="FQ178" s="1"/>
  <c r="FI178"/>
  <c r="FJ178"/>
  <c r="FI64"/>
  <c r="FK64"/>
  <c r="FO64" s="1"/>
  <c r="FP64" s="1"/>
  <c r="FQ64" s="1"/>
  <c r="FJ64"/>
  <c r="FI20"/>
  <c r="FK20" s="1"/>
  <c r="FO20" s="1"/>
  <c r="FP20" s="1"/>
  <c r="FQ20" s="1"/>
  <c r="FJ20"/>
  <c r="FI72"/>
  <c r="FK72" s="1"/>
  <c r="FO72" s="1"/>
  <c r="FP72" s="1"/>
  <c r="FQ72" s="1"/>
  <c r="FJ72"/>
  <c r="FI40"/>
  <c r="FK40" s="1"/>
  <c r="FO40" s="1"/>
  <c r="FP40" s="1"/>
  <c r="FQ40" s="1"/>
  <c r="FJ40"/>
  <c r="FZ19"/>
  <c r="GA19"/>
  <c r="GC19"/>
  <c r="GD19" s="1"/>
  <c r="GE19" s="1"/>
  <c r="GA369"/>
  <c r="FZ369"/>
  <c r="GC369"/>
  <c r="GD369" s="1"/>
  <c r="GE369" s="1"/>
  <c r="FJ118"/>
  <c r="FI118"/>
  <c r="FK118" s="1"/>
  <c r="FO118" s="1"/>
  <c r="FP118" s="1"/>
  <c r="FQ118" s="1"/>
  <c r="FK114"/>
  <c r="FO114" s="1"/>
  <c r="FP114" s="1"/>
  <c r="FQ114" s="1"/>
  <c r="FI114"/>
  <c r="FJ114"/>
  <c r="FI221"/>
  <c r="FK221"/>
  <c r="FO221" s="1"/>
  <c r="FP221" s="1"/>
  <c r="FQ221" s="1"/>
  <c r="FJ221"/>
  <c r="FJ83"/>
  <c r="FI83"/>
  <c r="FK83" s="1"/>
  <c r="FO83" s="1"/>
  <c r="FP83" s="1"/>
  <c r="FQ83" s="1"/>
  <c r="FI357"/>
  <c r="FK357" s="1"/>
  <c r="FO357" s="1"/>
  <c r="FP357" s="1"/>
  <c r="FQ357" s="1"/>
  <c r="FJ357"/>
  <c r="GC504"/>
  <c r="GD504" s="1"/>
  <c r="GE504" s="1"/>
  <c r="GA504"/>
  <c r="FZ504"/>
  <c r="M10"/>
  <c r="N11"/>
  <c r="FI93"/>
  <c r="FK93" s="1"/>
  <c r="FO93" s="1"/>
  <c r="FP93" s="1"/>
  <c r="FQ93" s="1"/>
  <c r="FJ93"/>
  <c r="GA232"/>
  <c r="FZ232"/>
  <c r="GC232" s="1"/>
  <c r="GD232" s="1"/>
  <c r="GE232" s="1"/>
  <c r="FZ351"/>
  <c r="GA351"/>
  <c r="GC351"/>
  <c r="GD351" s="1"/>
  <c r="GE351" s="1"/>
  <c r="GC75"/>
  <c r="GD75" s="1"/>
  <c r="GE75" s="1"/>
  <c r="FZ75"/>
  <c r="GA75"/>
  <c r="FJ165"/>
  <c r="FI165"/>
  <c r="FK165" s="1"/>
  <c r="FO165" s="1"/>
  <c r="FP165" s="1"/>
  <c r="FQ165" s="1"/>
  <c r="GC342"/>
  <c r="GD342" s="1"/>
  <c r="GE342" s="1"/>
  <c r="GA342"/>
  <c r="FZ342"/>
  <c r="GA455"/>
  <c r="FZ455"/>
  <c r="GC455" s="1"/>
  <c r="GD455" s="1"/>
  <c r="GE455" s="1"/>
  <c r="GA221"/>
  <c r="FZ221"/>
  <c r="GC221" s="1"/>
  <c r="GD221" s="1"/>
  <c r="GE221" s="1"/>
  <c r="FK45"/>
  <c r="FO45" s="1"/>
  <c r="FP45" s="1"/>
  <c r="FQ45" s="1"/>
  <c r="FI45"/>
  <c r="FJ45"/>
  <c r="GC486"/>
  <c r="GD486" s="1"/>
  <c r="GE486" s="1"/>
  <c r="FZ486"/>
  <c r="GA486"/>
  <c r="GA205"/>
  <c r="FZ205"/>
  <c r="GC205" s="1"/>
  <c r="GD205" s="1"/>
  <c r="GE205" s="1"/>
  <c r="FZ402"/>
  <c r="GA402"/>
  <c r="GC402"/>
  <c r="GD402" s="1"/>
  <c r="GE402" s="1"/>
  <c r="GA410"/>
  <c r="FZ410"/>
  <c r="GC410" s="1"/>
  <c r="GD410" s="1"/>
  <c r="GE410" s="1"/>
  <c r="FK13"/>
  <c r="FO13" s="1"/>
  <c r="FP13" s="1"/>
  <c r="FQ13" s="1"/>
  <c r="FJ13"/>
  <c r="FI13"/>
  <c r="FJ208"/>
  <c r="FI208"/>
  <c r="FK208" s="1"/>
  <c r="FO208" s="1"/>
  <c r="FP208" s="1"/>
  <c r="FQ208" s="1"/>
  <c r="FZ389"/>
  <c r="GA389"/>
  <c r="GC389"/>
  <c r="GD389" s="1"/>
  <c r="GE389" s="1"/>
  <c r="FK33"/>
  <c r="FO33" s="1"/>
  <c r="FP33" s="1"/>
  <c r="FQ33" s="1"/>
  <c r="FJ33"/>
  <c r="FI33"/>
  <c r="GA235"/>
  <c r="FZ235"/>
  <c r="GC235" s="1"/>
  <c r="GD235" s="1"/>
  <c r="GE235" s="1"/>
  <c r="GA506"/>
  <c r="GC506"/>
  <c r="GD506" s="1"/>
  <c r="GE506" s="1"/>
  <c r="FZ506"/>
  <c r="GA265"/>
  <c r="FZ265"/>
  <c r="GC265" s="1"/>
  <c r="GD265" s="1"/>
  <c r="GE265" s="1"/>
  <c r="GC372"/>
  <c r="GD372" s="1"/>
  <c r="GE372" s="1"/>
  <c r="GA372"/>
  <c r="FZ372"/>
  <c r="GC67"/>
  <c r="GD67" s="1"/>
  <c r="GE67" s="1"/>
  <c r="GA67"/>
  <c r="FZ67"/>
  <c r="GA285"/>
  <c r="FZ285"/>
  <c r="GC285" s="1"/>
  <c r="GD285" s="1"/>
  <c r="GE285" s="1"/>
  <c r="FJ458"/>
  <c r="FI458"/>
  <c r="FK458" s="1"/>
  <c r="FO458" s="1"/>
  <c r="FP458" s="1"/>
  <c r="FQ458" s="1"/>
  <c r="GA259"/>
  <c r="FZ259"/>
  <c r="GC259" s="1"/>
  <c r="GD259" s="1"/>
  <c r="GE259" s="1"/>
  <c r="FZ379"/>
  <c r="GC379" s="1"/>
  <c r="GD379" s="1"/>
  <c r="GE379" s="1"/>
  <c r="GA379"/>
  <c r="FZ198"/>
  <c r="GC198" s="1"/>
  <c r="GD198" s="1"/>
  <c r="GE198" s="1"/>
  <c r="GA198"/>
  <c r="GC121"/>
  <c r="GD121" s="1"/>
  <c r="GE121" s="1"/>
  <c r="FZ121"/>
  <c r="GA121"/>
  <c r="FI167"/>
  <c r="FK167" s="1"/>
  <c r="FO167" s="1"/>
  <c r="FP167" s="1"/>
  <c r="FQ167" s="1"/>
  <c r="FJ167"/>
  <c r="FI120"/>
  <c r="FK120" s="1"/>
  <c r="FO120" s="1"/>
  <c r="FP120" s="1"/>
  <c r="FQ120" s="1"/>
  <c r="FJ120"/>
  <c r="FZ352"/>
  <c r="GC352" s="1"/>
  <c r="GD352" s="1"/>
  <c r="GE352" s="1"/>
  <c r="GA352"/>
  <c r="FI205"/>
  <c r="FK205" s="1"/>
  <c r="FO205" s="1"/>
  <c r="FP205" s="1"/>
  <c r="FQ205" s="1"/>
  <c r="FJ205"/>
  <c r="GA428"/>
  <c r="FZ428"/>
  <c r="GC428" s="1"/>
  <c r="GD428" s="1"/>
  <c r="GE428" s="1"/>
  <c r="FZ99"/>
  <c r="GC99" s="1"/>
  <c r="GD99" s="1"/>
  <c r="GE99" s="1"/>
  <c r="GA99"/>
  <c r="GA398"/>
  <c r="FZ398"/>
  <c r="GC398" s="1"/>
  <c r="GD398" s="1"/>
  <c r="GE398" s="1"/>
  <c r="GC241"/>
  <c r="GD241" s="1"/>
  <c r="GE241" s="1"/>
  <c r="FZ241"/>
  <c r="GA241"/>
  <c r="FK335"/>
  <c r="FO335" s="1"/>
  <c r="FP335" s="1"/>
  <c r="FQ335" s="1"/>
  <c r="FJ335"/>
  <c r="FI335"/>
  <c r="FJ277"/>
  <c r="FK277" s="1"/>
  <c r="FO277" s="1"/>
  <c r="FP277" s="1"/>
  <c r="FQ277" s="1"/>
  <c r="FI277"/>
  <c r="FZ286"/>
  <c r="GA286"/>
  <c r="GC286"/>
  <c r="GD286" s="1"/>
  <c r="GE286" s="1"/>
  <c r="FJ350"/>
  <c r="FI350"/>
  <c r="FK350" s="1"/>
  <c r="FO350" s="1"/>
  <c r="FP350" s="1"/>
  <c r="FQ350" s="1"/>
  <c r="FZ337"/>
  <c r="GC337" s="1"/>
  <c r="GD337" s="1"/>
  <c r="GE337" s="1"/>
  <c r="GA337"/>
  <c r="FJ332"/>
  <c r="FK332" s="1"/>
  <c r="FO332" s="1"/>
  <c r="FP332" s="1"/>
  <c r="FQ332" s="1"/>
  <c r="FI332"/>
  <c r="FI201"/>
  <c r="FJ201"/>
  <c r="FK201" s="1"/>
  <c r="FO201" s="1"/>
  <c r="FP201" s="1"/>
  <c r="FQ201" s="1"/>
  <c r="FJ158"/>
  <c r="FI158"/>
  <c r="FK158"/>
  <c r="FO158" s="1"/>
  <c r="FP158" s="1"/>
  <c r="FQ158" s="1"/>
  <c r="FK480"/>
  <c r="FO480" s="1"/>
  <c r="FP480" s="1"/>
  <c r="FQ480" s="1"/>
  <c r="FJ480"/>
  <c r="FI480"/>
  <c r="FZ382"/>
  <c r="GC382" s="1"/>
  <c r="GD382" s="1"/>
  <c r="GE382" s="1"/>
  <c r="GA382"/>
  <c r="GA510"/>
  <c r="GC510"/>
  <c r="GD510" s="1"/>
  <c r="GE510" s="1"/>
  <c r="FZ510"/>
  <c r="FI98"/>
  <c r="FJ98"/>
  <c r="FK98"/>
  <c r="FO98" s="1"/>
  <c r="FP98" s="1"/>
  <c r="FQ98" s="1"/>
  <c r="FJ34"/>
  <c r="FI34"/>
  <c r="FK34" s="1"/>
  <c r="FO34" s="1"/>
  <c r="FP34" s="1"/>
  <c r="FQ34" s="1"/>
  <c r="GC429"/>
  <c r="GD429" s="1"/>
  <c r="GE429" s="1"/>
  <c r="FZ429"/>
  <c r="GA429"/>
  <c r="FJ410"/>
  <c r="FI410"/>
  <c r="FK410" s="1"/>
  <c r="FO410" s="1"/>
  <c r="FP410" s="1"/>
  <c r="FQ410" s="1"/>
  <c r="GA436"/>
  <c r="FZ436"/>
  <c r="GC436" s="1"/>
  <c r="GD436" s="1"/>
  <c r="GE436" s="1"/>
  <c r="FJ496"/>
  <c r="FK496" s="1"/>
  <c r="FO496" s="1"/>
  <c r="FP496" s="1"/>
  <c r="FQ496" s="1"/>
  <c r="FI496"/>
  <c r="GC233"/>
  <c r="GD233" s="1"/>
  <c r="GE233" s="1"/>
  <c r="FZ233"/>
  <c r="GA233"/>
  <c r="FJ225"/>
  <c r="FI225"/>
  <c r="FK225" s="1"/>
  <c r="FO225" s="1"/>
  <c r="FP225" s="1"/>
  <c r="FQ225" s="1"/>
  <c r="FI244"/>
  <c r="FJ244"/>
  <c r="FK244" s="1"/>
  <c r="FO244" s="1"/>
  <c r="FP244" s="1"/>
  <c r="FQ244" s="1"/>
  <c r="EM19"/>
  <c r="J18" i="41"/>
  <c r="FZ263" i="3"/>
  <c r="GC263"/>
  <c r="GD263" s="1"/>
  <c r="GE263" s="1"/>
  <c r="GA263"/>
  <c r="EM17"/>
  <c r="J14" i="41"/>
  <c r="EM16" i="3"/>
  <c r="J13" i="41"/>
  <c r="GA362" i="3"/>
  <c r="FZ362"/>
  <c r="GC362" s="1"/>
  <c r="GD362" s="1"/>
  <c r="GE362" s="1"/>
  <c r="FJ468"/>
  <c r="FI468"/>
  <c r="FK468" s="1"/>
  <c r="FO468" s="1"/>
  <c r="FP468" s="1"/>
  <c r="FQ468" s="1"/>
  <c r="FH486"/>
  <c r="FH346"/>
  <c r="FH233"/>
  <c r="FH320"/>
  <c r="FH235"/>
  <c r="FI420"/>
  <c r="FK420" s="1"/>
  <c r="FO420" s="1"/>
  <c r="FP420" s="1"/>
  <c r="FQ420" s="1"/>
  <c r="FJ420"/>
  <c r="FJ87"/>
  <c r="FI87"/>
  <c r="FK87" s="1"/>
  <c r="FO87" s="1"/>
  <c r="FP87" s="1"/>
  <c r="FQ87" s="1"/>
  <c r="FJ150"/>
  <c r="FI150"/>
  <c r="FK150" s="1"/>
  <c r="FO150" s="1"/>
  <c r="FP150" s="1"/>
  <c r="FQ150" s="1"/>
  <c r="FH454"/>
  <c r="FH200"/>
  <c r="FH286"/>
  <c r="GA161"/>
  <c r="FZ161"/>
  <c r="GC161" s="1"/>
  <c r="GD161" s="1"/>
  <c r="GE161" s="1"/>
  <c r="GA225"/>
  <c r="GC225"/>
  <c r="GD225" s="1"/>
  <c r="GE225" s="1"/>
  <c r="FZ225"/>
  <c r="FH502"/>
  <c r="GA144"/>
  <c r="GC144"/>
  <c r="GD144" s="1"/>
  <c r="GE144" s="1"/>
  <c r="FZ144"/>
  <c r="FJ382"/>
  <c r="FI382"/>
  <c r="FK382" s="1"/>
  <c r="FO382" s="1"/>
  <c r="FP382" s="1"/>
  <c r="FQ382" s="1"/>
  <c r="GC418"/>
  <c r="GD418" s="1"/>
  <c r="GE418" s="1"/>
  <c r="FZ418"/>
  <c r="GA418"/>
  <c r="FJ425"/>
  <c r="FI425"/>
  <c r="FK425" s="1"/>
  <c r="FO425" s="1"/>
  <c r="FP425" s="1"/>
  <c r="FQ425" s="1"/>
  <c r="GC143"/>
  <c r="GD143" s="1"/>
  <c r="GE143" s="1"/>
  <c r="GA143"/>
  <c r="FZ143"/>
  <c r="FZ212"/>
  <c r="GA212"/>
  <c r="GC212"/>
  <c r="GD212" s="1"/>
  <c r="GE212" s="1"/>
  <c r="FH492"/>
  <c r="FK431"/>
  <c r="FO431" s="1"/>
  <c r="FP431" s="1"/>
  <c r="FQ431" s="1"/>
  <c r="FJ431"/>
  <c r="FI431"/>
  <c r="FI86"/>
  <c r="FK86" s="1"/>
  <c r="FO86" s="1"/>
  <c r="FP86" s="1"/>
  <c r="FQ86" s="1"/>
  <c r="FJ86"/>
  <c r="FJ272"/>
  <c r="FI272"/>
  <c r="FK272" s="1"/>
  <c r="FO272" s="1"/>
  <c r="FP272" s="1"/>
  <c r="FQ272" s="1"/>
  <c r="GC319"/>
  <c r="GD319" s="1"/>
  <c r="GE319" s="1"/>
  <c r="GA319"/>
  <c r="FZ319"/>
  <c r="FJ465"/>
  <c r="FI465"/>
  <c r="FK465" s="1"/>
  <c r="FO465" s="1"/>
  <c r="FP465" s="1"/>
  <c r="FQ465" s="1"/>
  <c r="FJ291"/>
  <c r="FI291"/>
  <c r="FK291" s="1"/>
  <c r="FO291" s="1"/>
  <c r="FP291" s="1"/>
  <c r="FQ291" s="1"/>
  <c r="FJ162"/>
  <c r="FI162"/>
  <c r="FK162"/>
  <c r="FO162" s="1"/>
  <c r="FP162" s="1"/>
  <c r="FQ162" s="1"/>
  <c r="FJ433"/>
  <c r="FI433"/>
  <c r="FK433" s="1"/>
  <c r="FO433" s="1"/>
  <c r="FP433" s="1"/>
  <c r="FQ433" s="1"/>
  <c r="FJ459"/>
  <c r="FI459"/>
  <c r="FK459" s="1"/>
  <c r="FO459" s="1"/>
  <c r="FP459" s="1"/>
  <c r="FQ459" s="1"/>
  <c r="FI170"/>
  <c r="FK170" s="1"/>
  <c r="FO170" s="1"/>
  <c r="FP170" s="1"/>
  <c r="FQ170" s="1"/>
  <c r="FJ170"/>
  <c r="FJ380"/>
  <c r="FI380"/>
  <c r="FK380" s="1"/>
  <c r="FO380" s="1"/>
  <c r="FP380" s="1"/>
  <c r="FQ380" s="1"/>
  <c r="FI52"/>
  <c r="FK52" s="1"/>
  <c r="FO52" s="1"/>
  <c r="FP52" s="1"/>
  <c r="FQ52" s="1"/>
  <c r="FJ52"/>
  <c r="FH488"/>
  <c r="FZ499"/>
  <c r="GA499"/>
  <c r="GC499"/>
  <c r="GD499" s="1"/>
  <c r="GE499" s="1"/>
  <c r="GC386"/>
  <c r="GD386" s="1"/>
  <c r="GE386" s="1"/>
  <c r="GA386"/>
  <c r="FZ386"/>
  <c r="FI445"/>
  <c r="FK445" s="1"/>
  <c r="FO445" s="1"/>
  <c r="FP445" s="1"/>
  <c r="FQ445" s="1"/>
  <c r="FJ445"/>
  <c r="FH191"/>
  <c r="GC365"/>
  <c r="GD365" s="1"/>
  <c r="GE365" s="1"/>
  <c r="GA365"/>
  <c r="FZ365"/>
  <c r="FI418"/>
  <c r="FK418" s="1"/>
  <c r="FO418" s="1"/>
  <c r="FP418" s="1"/>
  <c r="FQ418" s="1"/>
  <c r="FJ418"/>
  <c r="FJ47"/>
  <c r="FI47"/>
  <c r="FK47" s="1"/>
  <c r="FO47" s="1"/>
  <c r="FP47" s="1"/>
  <c r="FQ47" s="1"/>
  <c r="FI231"/>
  <c r="FK231" s="1"/>
  <c r="FO231" s="1"/>
  <c r="FP231" s="1"/>
  <c r="FQ231" s="1"/>
  <c r="FJ231"/>
  <c r="FH342"/>
  <c r="FJ243"/>
  <c r="FI243"/>
  <c r="FK243" s="1"/>
  <c r="FO243" s="1"/>
  <c r="FP243" s="1"/>
  <c r="FQ243" s="1"/>
  <c r="GA38"/>
  <c r="FZ38"/>
  <c r="GC38" s="1"/>
  <c r="GD38" s="1"/>
  <c r="GE38" s="1"/>
  <c r="GC426"/>
  <c r="GD426" s="1"/>
  <c r="GE426" s="1"/>
  <c r="FZ426"/>
  <c r="GA426"/>
  <c r="FS13"/>
  <c r="FY13" s="1"/>
  <c r="FZ448"/>
  <c r="GA448"/>
  <c r="GC448"/>
  <c r="GD448" s="1"/>
  <c r="GE448" s="1"/>
  <c r="GA25"/>
  <c r="FZ25"/>
  <c r="GC25" s="1"/>
  <c r="GD25" s="1"/>
  <c r="GE25" s="1"/>
  <c r="FK55"/>
  <c r="FO55" s="1"/>
  <c r="FP55" s="1"/>
  <c r="FQ55" s="1"/>
  <c r="FJ55"/>
  <c r="FI55"/>
  <c r="FI353"/>
  <c r="FK353" s="1"/>
  <c r="FO353" s="1"/>
  <c r="FP353" s="1"/>
  <c r="FQ353" s="1"/>
  <c r="FJ353"/>
  <c r="FH142"/>
  <c r="FH360"/>
  <c r="FH265"/>
  <c r="FH285"/>
  <c r="FJ494"/>
  <c r="FI494"/>
  <c r="FK494" s="1"/>
  <c r="FO494" s="1"/>
  <c r="FP494" s="1"/>
  <c r="FQ494" s="1"/>
  <c r="FK416"/>
  <c r="FO416" s="1"/>
  <c r="FP416" s="1"/>
  <c r="FQ416" s="1"/>
  <c r="FJ416"/>
  <c r="FI416"/>
  <c r="GA472"/>
  <c r="GC472"/>
  <c r="GD472" s="1"/>
  <c r="GE472" s="1"/>
  <c r="FZ472"/>
  <c r="FI385"/>
  <c r="FJ385"/>
  <c r="FK385" s="1"/>
  <c r="FO385" s="1"/>
  <c r="FP385" s="1"/>
  <c r="FQ385" s="1"/>
  <c r="FI473"/>
  <c r="FJ473"/>
  <c r="FK473"/>
  <c r="FO473" s="1"/>
  <c r="FP473" s="1"/>
  <c r="FQ473" s="1"/>
  <c r="FK347"/>
  <c r="FO347" s="1"/>
  <c r="FP347" s="1"/>
  <c r="FQ347" s="1"/>
  <c r="FJ347"/>
  <c r="FI347"/>
  <c r="FJ242"/>
  <c r="FK242" s="1"/>
  <c r="FO242" s="1"/>
  <c r="FP242" s="1"/>
  <c r="FQ242" s="1"/>
  <c r="FI242"/>
  <c r="FI163"/>
  <c r="FJ163"/>
  <c r="FK163" s="1"/>
  <c r="FO163" s="1"/>
  <c r="FP163" s="1"/>
  <c r="FQ163" s="1"/>
  <c r="FH199"/>
  <c r="FI220"/>
  <c r="FK220" s="1"/>
  <c r="FO220" s="1"/>
  <c r="FP220" s="1"/>
  <c r="FQ220" s="1"/>
  <c r="FJ220"/>
  <c r="FJ374"/>
  <c r="FI374"/>
  <c r="FK374" s="1"/>
  <c r="FO374" s="1"/>
  <c r="FP374" s="1"/>
  <c r="FQ374" s="1"/>
  <c r="FZ326"/>
  <c r="GA326"/>
  <c r="GC326"/>
  <c r="GD326" s="1"/>
  <c r="GE326" s="1"/>
  <c r="EM14"/>
  <c r="J11" i="41"/>
  <c r="FI222" i="3"/>
  <c r="FK222" s="1"/>
  <c r="FO222" s="1"/>
  <c r="FP222" s="1"/>
  <c r="FQ222" s="1"/>
  <c r="FJ222"/>
  <c r="GA138"/>
  <c r="FZ138"/>
  <c r="GC138" s="1"/>
  <c r="GD138" s="1"/>
  <c r="GE138" s="1"/>
  <c r="FJ377"/>
  <c r="FI377"/>
  <c r="FK377" s="1"/>
  <c r="FO377" s="1"/>
  <c r="FP377" s="1"/>
  <c r="FQ377" s="1"/>
  <c r="FH134"/>
  <c r="FH131"/>
  <c r="FH313"/>
  <c r="GA146"/>
  <c r="FZ146"/>
  <c r="GC146" s="1"/>
  <c r="GD146" s="1"/>
  <c r="GE146" s="1"/>
  <c r="GA153"/>
  <c r="FZ153"/>
  <c r="GC153" s="1"/>
  <c r="GD153" s="1"/>
  <c r="GE153" s="1"/>
  <c r="FK306"/>
  <c r="FO306" s="1"/>
  <c r="FP306" s="1"/>
  <c r="FQ306" s="1"/>
  <c r="FI306"/>
  <c r="FJ306"/>
  <c r="EM28"/>
  <c r="J27" i="41"/>
  <c r="FZ236" i="3"/>
  <c r="GC236" s="1"/>
  <c r="GD236" s="1"/>
  <c r="GE236" s="1"/>
  <c r="GA236"/>
  <c r="GC154"/>
  <c r="GD154" s="1"/>
  <c r="GE154" s="1"/>
  <c r="GA154"/>
  <c r="FZ154"/>
  <c r="FZ492"/>
  <c r="GA492"/>
  <c r="GC492"/>
  <c r="GD492" s="1"/>
  <c r="GE492" s="1"/>
  <c r="EM21"/>
  <c r="J20" i="41"/>
  <c r="FJ103" i="3"/>
  <c r="FI103"/>
  <c r="FK103" s="1"/>
  <c r="FO103" s="1"/>
  <c r="FP103" s="1"/>
  <c r="FQ103" s="1"/>
  <c r="FJ15"/>
  <c r="FI15"/>
  <c r="FK15" s="1"/>
  <c r="FO15" s="1"/>
  <c r="FP15" s="1"/>
  <c r="FQ15" s="1"/>
  <c r="FH22"/>
  <c r="FH81"/>
  <c r="FH345"/>
  <c r="FH94"/>
  <c r="FH426"/>
  <c r="FZ495"/>
  <c r="GC495" s="1"/>
  <c r="GD495" s="1"/>
  <c r="GE495" s="1"/>
  <c r="GA495"/>
  <c r="FJ386"/>
  <c r="FI386"/>
  <c r="FK386" s="1"/>
  <c r="FO386" s="1"/>
  <c r="FP386" s="1"/>
  <c r="FQ386" s="1"/>
  <c r="GA450"/>
  <c r="FZ450"/>
  <c r="GC450" s="1"/>
  <c r="GD450" s="1"/>
  <c r="GE450" s="1"/>
  <c r="GA183"/>
  <c r="GC183"/>
  <c r="GD183" s="1"/>
  <c r="GE183" s="1"/>
  <c r="FZ183"/>
  <c r="GA466"/>
  <c r="GC466"/>
  <c r="GD466" s="1"/>
  <c r="GE466" s="1"/>
  <c r="FZ466"/>
  <c r="FJ276"/>
  <c r="FI276"/>
  <c r="FK276" s="1"/>
  <c r="FO276" s="1"/>
  <c r="FP276" s="1"/>
  <c r="FQ276" s="1"/>
  <c r="FI180"/>
  <c r="FJ180"/>
  <c r="FK180"/>
  <c r="FO180" s="1"/>
  <c r="FP180" s="1"/>
  <c r="FQ180" s="1"/>
  <c r="FI78"/>
  <c r="FK78" s="1"/>
  <c r="FO78" s="1"/>
  <c r="FP78" s="1"/>
  <c r="FQ78" s="1"/>
  <c r="FJ78"/>
  <c r="GC46"/>
  <c r="GD46" s="1"/>
  <c r="GE46" s="1"/>
  <c r="FZ46"/>
  <c r="GA46"/>
  <c r="FZ339"/>
  <c r="GC339" s="1"/>
  <c r="GD339" s="1"/>
  <c r="GE339" s="1"/>
  <c r="GA339"/>
  <c r="GC484"/>
  <c r="GD484" s="1"/>
  <c r="GE484" s="1"/>
  <c r="FZ484"/>
  <c r="GA484"/>
  <c r="GC325"/>
  <c r="GD325" s="1"/>
  <c r="GE325" s="1"/>
  <c r="FZ325"/>
  <c r="GA325"/>
  <c r="GC381"/>
  <c r="GD381" s="1"/>
  <c r="GE381" s="1"/>
  <c r="FZ381"/>
  <c r="GA381"/>
  <c r="FH260"/>
  <c r="FJ230"/>
  <c r="FK230" s="1"/>
  <c r="FO230" s="1"/>
  <c r="FP230" s="1"/>
  <c r="FQ230" s="1"/>
  <c r="FI230"/>
  <c r="FJ249"/>
  <c r="FK249" s="1"/>
  <c r="FO249" s="1"/>
  <c r="FP249" s="1"/>
  <c r="FQ249" s="1"/>
  <c r="FI249"/>
  <c r="FI329"/>
  <c r="FK329"/>
  <c r="FO329" s="1"/>
  <c r="FP329" s="1"/>
  <c r="FQ329" s="1"/>
  <c r="FJ329"/>
  <c r="FI334"/>
  <c r="FJ334"/>
  <c r="FK334"/>
  <c r="FO334" s="1"/>
  <c r="FP334" s="1"/>
  <c r="FQ334" s="1"/>
  <c r="FK234"/>
  <c r="FO234" s="1"/>
  <c r="FP234" s="1"/>
  <c r="FQ234" s="1"/>
  <c r="FJ234"/>
  <c r="FI234"/>
  <c r="GC444"/>
  <c r="GD444" s="1"/>
  <c r="GE444" s="1"/>
  <c r="FZ444"/>
  <c r="GA444"/>
  <c r="FJ59"/>
  <c r="FI59"/>
  <c r="FK59" s="1"/>
  <c r="FO59" s="1"/>
  <c r="FP59" s="1"/>
  <c r="FQ59" s="1"/>
  <c r="FH290"/>
  <c r="FK192"/>
  <c r="FO192" s="1"/>
  <c r="FP192" s="1"/>
  <c r="FQ192" s="1"/>
  <c r="FI192"/>
  <c r="FJ192"/>
  <c r="GA194"/>
  <c r="GC194"/>
  <c r="GD194" s="1"/>
  <c r="GE194" s="1"/>
  <c r="FZ194"/>
  <c r="FJ174"/>
  <c r="FI174"/>
  <c r="FK174"/>
  <c r="FO174" s="1"/>
  <c r="FP174" s="1"/>
  <c r="FQ174" s="1"/>
  <c r="FH478"/>
  <c r="FH362"/>
  <c r="FH188"/>
  <c r="FH402"/>
  <c r="GC103"/>
  <c r="GD103" s="1"/>
  <c r="GE103" s="1"/>
  <c r="GA103"/>
  <c r="FZ103"/>
  <c r="GA407"/>
  <c r="GC407"/>
  <c r="GD407" s="1"/>
  <c r="GE407" s="1"/>
  <c r="FZ407"/>
  <c r="GA260"/>
  <c r="FZ260"/>
  <c r="GC260" s="1"/>
  <c r="GD260" s="1"/>
  <c r="GE260" s="1"/>
  <c r="GA334"/>
  <c r="FZ334"/>
  <c r="GC334"/>
  <c r="GD334" s="1"/>
  <c r="GE334" s="1"/>
  <c r="FK123"/>
  <c r="FO123" s="1"/>
  <c r="FP123" s="1"/>
  <c r="FQ123" s="1"/>
  <c r="FI123"/>
  <c r="FJ123"/>
  <c r="FK384"/>
  <c r="FO384" s="1"/>
  <c r="FP384" s="1"/>
  <c r="FQ384" s="1"/>
  <c r="FJ384"/>
  <c r="FI384"/>
  <c r="GA200"/>
  <c r="FZ200"/>
  <c r="GC200" s="1"/>
  <c r="GD200" s="1"/>
  <c r="GE200" s="1"/>
  <c r="GA332"/>
  <c r="FZ332"/>
  <c r="GC332" s="1"/>
  <c r="GD332" s="1"/>
  <c r="GE332" s="1"/>
  <c r="GA148"/>
  <c r="GC148"/>
  <c r="GD148" s="1"/>
  <c r="GE148" s="1"/>
  <c r="FZ148"/>
  <c r="FJ397"/>
  <c r="FI397"/>
  <c r="FK397" s="1"/>
  <c r="FO397" s="1"/>
  <c r="FP397" s="1"/>
  <c r="FQ397" s="1"/>
  <c r="FI73"/>
  <c r="FK73" s="1"/>
  <c r="FO73" s="1"/>
  <c r="FP73" s="1"/>
  <c r="FQ73" s="1"/>
  <c r="FJ73"/>
  <c r="FJ493"/>
  <c r="FI493"/>
  <c r="FK493"/>
  <c r="FO493" s="1"/>
  <c r="FP493" s="1"/>
  <c r="FQ493" s="1"/>
  <c r="FI181"/>
  <c r="FK181" s="1"/>
  <c r="FO181" s="1"/>
  <c r="FP181" s="1"/>
  <c r="FQ181" s="1"/>
  <c r="FJ181"/>
  <c r="FK156"/>
  <c r="FO156" s="1"/>
  <c r="FP156" s="1"/>
  <c r="FQ156" s="1"/>
  <c r="FI156"/>
  <c r="FJ156"/>
  <c r="GA177"/>
  <c r="GC177"/>
  <c r="GD177" s="1"/>
  <c r="GE177" s="1"/>
  <c r="FZ177"/>
  <c r="FJ16"/>
  <c r="FI16"/>
  <c r="FK16" s="1"/>
  <c r="FO16" s="1"/>
  <c r="FP16" s="1"/>
  <c r="FQ16" s="1"/>
  <c r="FJ370"/>
  <c r="FK370" s="1"/>
  <c r="FO370" s="1"/>
  <c r="FP370" s="1"/>
  <c r="FQ370" s="1"/>
  <c r="FI370"/>
  <c r="FH507"/>
  <c r="FJ168"/>
  <c r="FI168"/>
  <c r="FK168" s="1"/>
  <c r="FO168" s="1"/>
  <c r="FP168" s="1"/>
  <c r="FQ168" s="1"/>
  <c r="FI106"/>
  <c r="FK106" s="1"/>
  <c r="FO106" s="1"/>
  <c r="FP106" s="1"/>
  <c r="FQ106" s="1"/>
  <c r="FJ106"/>
  <c r="FI24"/>
  <c r="FK24" s="1"/>
  <c r="FO24" s="1"/>
  <c r="FP24" s="1"/>
  <c r="FQ24" s="1"/>
  <c r="FJ24"/>
  <c r="FI495"/>
  <c r="FJ495"/>
  <c r="FK495" s="1"/>
  <c r="FO495" s="1"/>
  <c r="FP495" s="1"/>
  <c r="FQ495" s="1"/>
  <c r="FJ325"/>
  <c r="FI325"/>
  <c r="FK325"/>
  <c r="FO325" s="1"/>
  <c r="FP325" s="1"/>
  <c r="FQ325" s="1"/>
  <c r="FJ255"/>
  <c r="FI255"/>
  <c r="FK255" s="1"/>
  <c r="FO255" s="1"/>
  <c r="FP255" s="1"/>
  <c r="FQ255" s="1"/>
  <c r="FZ23"/>
  <c r="GC23" s="1"/>
  <c r="GD23" s="1"/>
  <c r="GE23" s="1"/>
  <c r="GA23"/>
  <c r="FJ294"/>
  <c r="FI294"/>
  <c r="FK294" s="1"/>
  <c r="FO294" s="1"/>
  <c r="FP294" s="1"/>
  <c r="FQ294" s="1"/>
  <c r="FI133"/>
  <c r="FJ133"/>
  <c r="FK133"/>
  <c r="FO133" s="1"/>
  <c r="FP133" s="1"/>
  <c r="FQ133" s="1"/>
  <c r="FJ301"/>
  <c r="FI301"/>
  <c r="FK301" s="1"/>
  <c r="FO301" s="1"/>
  <c r="FP301" s="1"/>
  <c r="FQ301" s="1"/>
  <c r="GC380"/>
  <c r="GD380" s="1"/>
  <c r="GE380" s="1"/>
  <c r="FZ380"/>
  <c r="GA380"/>
  <c r="FI1"/>
  <c r="FK1"/>
  <c r="FO1" s="1"/>
  <c r="FP1" s="1"/>
  <c r="FQ1" s="1"/>
  <c r="FJ1"/>
  <c r="FJ307"/>
  <c r="FI307"/>
  <c r="FK307" s="1"/>
  <c r="FO307" s="1"/>
  <c r="FP307" s="1"/>
  <c r="FQ307" s="1"/>
  <c r="GC244"/>
  <c r="GD244" s="1"/>
  <c r="GE244" s="1"/>
  <c r="FZ244"/>
  <c r="GA244"/>
  <c r="FK12"/>
  <c r="FK2" l="1"/>
  <c r="FO12"/>
  <c r="FJ507"/>
  <c r="FI507"/>
  <c r="FK507"/>
  <c r="FO507" s="1"/>
  <c r="FP507" s="1"/>
  <c r="FQ507" s="1"/>
  <c r="FJ134"/>
  <c r="FI134"/>
  <c r="FK134" s="1"/>
  <c r="FO134" s="1"/>
  <c r="FP134" s="1"/>
  <c r="FQ134" s="1"/>
  <c r="FZ13"/>
  <c r="GC13" s="1"/>
  <c r="GD13" s="1"/>
  <c r="GE13" s="1"/>
  <c r="GA13"/>
  <c r="FI488"/>
  <c r="FK488"/>
  <c r="FO488" s="1"/>
  <c r="FP488" s="1"/>
  <c r="FQ488" s="1"/>
  <c r="FJ488"/>
  <c r="FJ486"/>
  <c r="FI486"/>
  <c r="FK486" s="1"/>
  <c r="FO486" s="1"/>
  <c r="FP486" s="1"/>
  <c r="FQ486" s="1"/>
  <c r="J9" i="41"/>
  <c r="AY4" i="3"/>
  <c r="EM12"/>
  <c r="EM2" s="1"/>
  <c r="FJ125"/>
  <c r="FK125" s="1"/>
  <c r="FO125" s="1"/>
  <c r="FP125" s="1"/>
  <c r="FQ125" s="1"/>
  <c r="FI125"/>
  <c r="FI18"/>
  <c r="FJ18"/>
  <c r="FK18" s="1"/>
  <c r="FO18" s="1"/>
  <c r="FP18" s="1"/>
  <c r="FQ18" s="1"/>
  <c r="FI364"/>
  <c r="FK364" s="1"/>
  <c r="FO364" s="1"/>
  <c r="FP364" s="1"/>
  <c r="FQ364" s="1"/>
  <c r="FJ364"/>
  <c r="FI252"/>
  <c r="FK252" s="1"/>
  <c r="FO252" s="1"/>
  <c r="FP252" s="1"/>
  <c r="FQ252" s="1"/>
  <c r="FJ252"/>
  <c r="FJ188"/>
  <c r="FK188" s="1"/>
  <c r="FO188" s="1"/>
  <c r="FP188" s="1"/>
  <c r="FQ188" s="1"/>
  <c r="FI188"/>
  <c r="FJ360"/>
  <c r="FI360"/>
  <c r="FK360" s="1"/>
  <c r="FO360" s="1"/>
  <c r="FP360" s="1"/>
  <c r="FQ360" s="1"/>
  <c r="FJ140"/>
  <c r="FI140"/>
  <c r="FK140" s="1"/>
  <c r="FO140" s="1"/>
  <c r="FP140" s="1"/>
  <c r="FQ140" s="1"/>
  <c r="FI173"/>
  <c r="FK173" s="1"/>
  <c r="FO173" s="1"/>
  <c r="FP173" s="1"/>
  <c r="FQ173" s="1"/>
  <c r="FJ173"/>
  <c r="FJ295"/>
  <c r="FI295"/>
  <c r="FK295" s="1"/>
  <c r="FO295" s="1"/>
  <c r="FP295" s="1"/>
  <c r="FQ295" s="1"/>
  <c r="FI402"/>
  <c r="FK402"/>
  <c r="FO402" s="1"/>
  <c r="FP402" s="1"/>
  <c r="FQ402" s="1"/>
  <c r="FJ402"/>
  <c r="FJ362"/>
  <c r="FI362"/>
  <c r="FK362" s="1"/>
  <c r="FO362" s="1"/>
  <c r="FP362" s="1"/>
  <c r="FQ362" s="1"/>
  <c r="FK290"/>
  <c r="FO290" s="1"/>
  <c r="FP290" s="1"/>
  <c r="FQ290" s="1"/>
  <c r="FI290"/>
  <c r="FJ290"/>
  <c r="FJ426"/>
  <c r="FK426" s="1"/>
  <c r="FO426" s="1"/>
  <c r="FP426" s="1"/>
  <c r="FQ426" s="1"/>
  <c r="FI426"/>
  <c r="FJ502"/>
  <c r="FI502"/>
  <c r="FK502" s="1"/>
  <c r="FO502" s="1"/>
  <c r="FP502" s="1"/>
  <c r="FQ502" s="1"/>
  <c r="FI454"/>
  <c r="FJ454"/>
  <c r="FK454"/>
  <c r="FO454" s="1"/>
  <c r="FP454" s="1"/>
  <c r="FQ454" s="1"/>
  <c r="FK472"/>
  <c r="FO472" s="1"/>
  <c r="FP472" s="1"/>
  <c r="FQ472" s="1"/>
  <c r="FJ472"/>
  <c r="FI472"/>
  <c r="FI91"/>
  <c r="FK91" s="1"/>
  <c r="FO91" s="1"/>
  <c r="FP91" s="1"/>
  <c r="FQ91" s="1"/>
  <c r="FJ91"/>
  <c r="FI499"/>
  <c r="FK499"/>
  <c r="FO499" s="1"/>
  <c r="FP499" s="1"/>
  <c r="FQ499" s="1"/>
  <c r="FJ499"/>
  <c r="FJ510"/>
  <c r="FI510"/>
  <c r="FK510" s="1"/>
  <c r="FO510" s="1"/>
  <c r="FP510" s="1"/>
  <c r="FQ510" s="1"/>
  <c r="FI356"/>
  <c r="FK356" s="1"/>
  <c r="FO356" s="1"/>
  <c r="FP356" s="1"/>
  <c r="FQ356" s="1"/>
  <c r="FJ356"/>
  <c r="FI430"/>
  <c r="FK430" s="1"/>
  <c r="FO430" s="1"/>
  <c r="FP430" s="1"/>
  <c r="FQ430" s="1"/>
  <c r="FJ430"/>
  <c r="FJ247"/>
  <c r="FI247"/>
  <c r="FK247" s="1"/>
  <c r="FO247" s="1"/>
  <c r="FP247" s="1"/>
  <c r="FQ247" s="1"/>
  <c r="FI100"/>
  <c r="FJ100"/>
  <c r="FK100" s="1"/>
  <c r="FO100" s="1"/>
  <c r="FP100" s="1"/>
  <c r="FQ100" s="1"/>
  <c r="FK67"/>
  <c r="FO67" s="1"/>
  <c r="FP67" s="1"/>
  <c r="FQ67" s="1"/>
  <c r="FJ67"/>
  <c r="FI67"/>
  <c r="FI257"/>
  <c r="FK257" s="1"/>
  <c r="FO257" s="1"/>
  <c r="FP257" s="1"/>
  <c r="FQ257" s="1"/>
  <c r="FJ257"/>
  <c r="FJ484"/>
  <c r="FK484"/>
  <c r="FO484" s="1"/>
  <c r="FP484" s="1"/>
  <c r="FQ484" s="1"/>
  <c r="FI484"/>
  <c r="FI504"/>
  <c r="FJ504"/>
  <c r="FK504" s="1"/>
  <c r="FO504" s="1"/>
  <c r="FP504" s="1"/>
  <c r="FQ504" s="1"/>
  <c r="FJ455"/>
  <c r="FK455" s="1"/>
  <c r="FO455" s="1"/>
  <c r="FP455" s="1"/>
  <c r="FQ455" s="1"/>
  <c r="FI455"/>
  <c r="FK270"/>
  <c r="FO270" s="1"/>
  <c r="FP270" s="1"/>
  <c r="FQ270" s="1"/>
  <c r="FJ270"/>
  <c r="FI270"/>
  <c r="FI38"/>
  <c r="FJ38"/>
  <c r="FK38" s="1"/>
  <c r="FO38" s="1"/>
  <c r="FP38" s="1"/>
  <c r="FQ38" s="1"/>
  <c r="FJ260"/>
  <c r="FI260"/>
  <c r="FK260" s="1"/>
  <c r="FO260" s="1"/>
  <c r="FP260" s="1"/>
  <c r="FQ260" s="1"/>
  <c r="FI94"/>
  <c r="FK94" s="1"/>
  <c r="FO94" s="1"/>
  <c r="FP94" s="1"/>
  <c r="FQ94" s="1"/>
  <c r="FJ94"/>
  <c r="FK313"/>
  <c r="FO313" s="1"/>
  <c r="FP313" s="1"/>
  <c r="FQ313" s="1"/>
  <c r="FJ313"/>
  <c r="FI313"/>
  <c r="FI191"/>
  <c r="FJ191"/>
  <c r="FK191" s="1"/>
  <c r="FO191" s="1"/>
  <c r="FP191" s="1"/>
  <c r="FQ191" s="1"/>
  <c r="FJ233"/>
  <c r="FI233"/>
  <c r="FK233" s="1"/>
  <c r="FO233" s="1"/>
  <c r="FP233" s="1"/>
  <c r="FQ233" s="1"/>
  <c r="N10"/>
  <c r="O11"/>
  <c r="FI194"/>
  <c r="FJ194"/>
  <c r="FK194" s="1"/>
  <c r="FO194" s="1"/>
  <c r="FP194" s="1"/>
  <c r="FQ194" s="1"/>
  <c r="FJ485"/>
  <c r="FI485"/>
  <c r="FK485"/>
  <c r="FO485" s="1"/>
  <c r="FP485" s="1"/>
  <c r="FQ485" s="1"/>
  <c r="FI341"/>
  <c r="FK341" s="1"/>
  <c r="FO341" s="1"/>
  <c r="FP341" s="1"/>
  <c r="FQ341" s="1"/>
  <c r="FJ341"/>
  <c r="FJ32"/>
  <c r="FK32" s="1"/>
  <c r="FO32" s="1"/>
  <c r="FP32" s="1"/>
  <c r="FQ32" s="1"/>
  <c r="FI32"/>
  <c r="FI422"/>
  <c r="FJ422"/>
  <c r="FK422" s="1"/>
  <c r="FO422" s="1"/>
  <c r="FP422" s="1"/>
  <c r="FQ422" s="1"/>
  <c r="FI266"/>
  <c r="FJ266"/>
  <c r="FK266" s="1"/>
  <c r="FO266" s="1"/>
  <c r="FP266" s="1"/>
  <c r="FQ266" s="1"/>
  <c r="FJ97"/>
  <c r="FK97" s="1"/>
  <c r="FO97" s="1"/>
  <c r="FP97" s="1"/>
  <c r="FQ97" s="1"/>
  <c r="FI97"/>
  <c r="FK81"/>
  <c r="FO81" s="1"/>
  <c r="FP81" s="1"/>
  <c r="FQ81" s="1"/>
  <c r="FJ81"/>
  <c r="FI81"/>
  <c r="FI285"/>
  <c r="FK285" s="1"/>
  <c r="FO285" s="1"/>
  <c r="FP285" s="1"/>
  <c r="FQ285" s="1"/>
  <c r="FJ285"/>
  <c r="FI342"/>
  <c r="FJ342"/>
  <c r="FK342"/>
  <c r="FO342" s="1"/>
  <c r="FP342" s="1"/>
  <c r="FQ342" s="1"/>
  <c r="FJ200"/>
  <c r="FK200" s="1"/>
  <c r="FO200" s="1"/>
  <c r="FP200" s="1"/>
  <c r="FQ200" s="1"/>
  <c r="FI200"/>
  <c r="FI235"/>
  <c r="FK235" s="1"/>
  <c r="FO235" s="1"/>
  <c r="FP235" s="1"/>
  <c r="FQ235" s="1"/>
  <c r="FJ235"/>
  <c r="FI177"/>
  <c r="FK177"/>
  <c r="FO177" s="1"/>
  <c r="FP177" s="1"/>
  <c r="FQ177" s="1"/>
  <c r="FJ177"/>
  <c r="GC2"/>
  <c r="GD12"/>
  <c r="FI232"/>
  <c r="FK232" s="1"/>
  <c r="FO232" s="1"/>
  <c r="FP232" s="1"/>
  <c r="FQ232" s="1"/>
  <c r="FJ232"/>
  <c r="CF11"/>
  <c r="CE10"/>
  <c r="FI462"/>
  <c r="FK462" s="1"/>
  <c r="FO462" s="1"/>
  <c r="FP462" s="1"/>
  <c r="FQ462" s="1"/>
  <c r="FJ462"/>
  <c r="FK405"/>
  <c r="FO405" s="1"/>
  <c r="FP405" s="1"/>
  <c r="FQ405" s="1"/>
  <c r="FI405"/>
  <c r="FJ405"/>
  <c r="FI172"/>
  <c r="FK172" s="1"/>
  <c r="FO172" s="1"/>
  <c r="FP172" s="1"/>
  <c r="FQ172" s="1"/>
  <c r="FJ172"/>
  <c r="FI43"/>
  <c r="FJ43"/>
  <c r="FK43" s="1"/>
  <c r="FO43" s="1"/>
  <c r="FP43" s="1"/>
  <c r="FQ43" s="1"/>
  <c r="FJ46"/>
  <c r="FK46" s="1"/>
  <c r="FO46" s="1"/>
  <c r="FP46" s="1"/>
  <c r="FQ46" s="1"/>
  <c r="FI46"/>
  <c r="FI406"/>
  <c r="FK406" s="1"/>
  <c r="FO406" s="1"/>
  <c r="FP406" s="1"/>
  <c r="FQ406" s="1"/>
  <c r="FJ406"/>
  <c r="FJ436"/>
  <c r="FI436"/>
  <c r="FK436" s="1"/>
  <c r="FO436" s="1"/>
  <c r="FP436" s="1"/>
  <c r="FQ436" s="1"/>
  <c r="FI138"/>
  <c r="FJ138"/>
  <c r="FK138"/>
  <c r="FO138" s="1"/>
  <c r="FP138" s="1"/>
  <c r="FQ138" s="1"/>
  <c r="FJ509"/>
  <c r="FK509" s="1"/>
  <c r="FO509" s="1"/>
  <c r="FP509" s="1"/>
  <c r="FQ509" s="1"/>
  <c r="FI509"/>
  <c r="FJ478"/>
  <c r="FK478" s="1"/>
  <c r="FO478" s="1"/>
  <c r="FP478" s="1"/>
  <c r="FQ478" s="1"/>
  <c r="FI478"/>
  <c r="FI345"/>
  <c r="FJ345"/>
  <c r="FK345" s="1"/>
  <c r="FO345" s="1"/>
  <c r="FP345" s="1"/>
  <c r="FQ345" s="1"/>
  <c r="FI22"/>
  <c r="FJ22"/>
  <c r="FK22"/>
  <c r="FO22" s="1"/>
  <c r="FP22" s="1"/>
  <c r="FQ22" s="1"/>
  <c r="FJ131"/>
  <c r="FK131" s="1"/>
  <c r="FO131" s="1"/>
  <c r="FP131" s="1"/>
  <c r="FQ131" s="1"/>
  <c r="FI131"/>
  <c r="FI199"/>
  <c r="FK199" s="1"/>
  <c r="FO199" s="1"/>
  <c r="FP199" s="1"/>
  <c r="FQ199" s="1"/>
  <c r="FJ199"/>
  <c r="FJ265"/>
  <c r="FI265"/>
  <c r="FK265" s="1"/>
  <c r="FO265" s="1"/>
  <c r="FP265" s="1"/>
  <c r="FQ265" s="1"/>
  <c r="FJ142"/>
  <c r="FI142"/>
  <c r="FK142" s="1"/>
  <c r="FO142" s="1"/>
  <c r="FP142" s="1"/>
  <c r="FQ142" s="1"/>
  <c r="FJ492"/>
  <c r="FK492" s="1"/>
  <c r="FO492" s="1"/>
  <c r="FP492" s="1"/>
  <c r="FQ492" s="1"/>
  <c r="FI492"/>
  <c r="FK286"/>
  <c r="FO286" s="1"/>
  <c r="FP286" s="1"/>
  <c r="FQ286" s="1"/>
  <c r="FI286"/>
  <c r="FJ286"/>
  <c r="FJ320"/>
  <c r="FI320"/>
  <c r="FK320" s="1"/>
  <c r="FO320" s="1"/>
  <c r="FP320" s="1"/>
  <c r="FQ320" s="1"/>
  <c r="FI346"/>
  <c r="FK346" s="1"/>
  <c r="FO346" s="1"/>
  <c r="FP346" s="1"/>
  <c r="FQ346" s="1"/>
  <c r="FJ346"/>
  <c r="FK328"/>
  <c r="FO328" s="1"/>
  <c r="FP328" s="1"/>
  <c r="FQ328" s="1"/>
  <c r="FJ328"/>
  <c r="FI328"/>
  <c r="FK508"/>
  <c r="FO508" s="1"/>
  <c r="FP508" s="1"/>
  <c r="FQ508" s="1"/>
  <c r="FI508"/>
  <c r="FJ508"/>
  <c r="FI99"/>
  <c r="FJ99"/>
  <c r="FK99" s="1"/>
  <c r="FO99" s="1"/>
  <c r="FP99" s="1"/>
  <c r="FQ99" s="1"/>
  <c r="FJ389"/>
  <c r="FI389"/>
  <c r="FK389" s="1"/>
  <c r="FO389" s="1"/>
  <c r="FP389" s="1"/>
  <c r="FQ389" s="1"/>
  <c r="FJ250"/>
  <c r="FI250"/>
  <c r="FK250" s="1"/>
  <c r="FO250" s="1"/>
  <c r="FP250" s="1"/>
  <c r="FQ250" s="1"/>
  <c r="FK236"/>
  <c r="FO236" s="1"/>
  <c r="FP236" s="1"/>
  <c r="FQ236" s="1"/>
  <c r="FJ236"/>
  <c r="FI236"/>
  <c r="FI326"/>
  <c r="FJ326"/>
  <c r="FK326" s="1"/>
  <c r="FO326" s="1"/>
  <c r="FP326" s="1"/>
  <c r="FQ326" s="1"/>
  <c r="FI463"/>
  <c r="FK463" s="1"/>
  <c r="FO463" s="1"/>
  <c r="FP463" s="1"/>
  <c r="FQ463" s="1"/>
  <c r="FJ463"/>
  <c r="FI17"/>
  <c r="FK17" s="1"/>
  <c r="FO17" s="1"/>
  <c r="FP17" s="1"/>
  <c r="FQ17" s="1"/>
  <c r="FJ17"/>
  <c r="FK71"/>
  <c r="FO71" s="1"/>
  <c r="FP71" s="1"/>
  <c r="FQ71" s="1"/>
  <c r="FI71"/>
  <c r="FJ71"/>
  <c r="FJ271"/>
  <c r="FI271"/>
  <c r="FK271" s="1"/>
  <c r="FO271" s="1"/>
  <c r="FP271" s="1"/>
  <c r="FQ271" s="1"/>
  <c r="FJ193"/>
  <c r="FI193"/>
  <c r="FK193" s="1"/>
  <c r="FO193" s="1"/>
  <c r="FP193" s="1"/>
  <c r="FQ193" s="1"/>
  <c r="FK448"/>
  <c r="FO448" s="1"/>
  <c r="FP448" s="1"/>
  <c r="FQ448" s="1"/>
  <c r="FJ448"/>
  <c r="FI448"/>
  <c r="FK352"/>
  <c r="FO352" s="1"/>
  <c r="FP352" s="1"/>
  <c r="FQ352" s="1"/>
  <c r="FJ352"/>
  <c r="FI352"/>
  <c r="FI261"/>
  <c r="FK261" s="1"/>
  <c r="FO261" s="1"/>
  <c r="FP261" s="1"/>
  <c r="FQ261" s="1"/>
  <c r="FJ261"/>
  <c r="FJ245"/>
  <c r="FI245"/>
  <c r="FK245" s="1"/>
  <c r="FO245" s="1"/>
  <c r="FP245" s="1"/>
  <c r="FQ245" s="1"/>
  <c r="FJ66"/>
  <c r="FI66"/>
  <c r="FK66" s="1"/>
  <c r="FO66" s="1"/>
  <c r="FP66" s="1"/>
  <c r="FQ66" s="1"/>
  <c r="FJ50"/>
  <c r="FI50"/>
  <c r="FK50" s="1"/>
  <c r="FO50" s="1"/>
  <c r="FP50" s="1"/>
  <c r="FQ50" s="1"/>
  <c r="FJ227"/>
  <c r="FK227"/>
  <c r="FO227" s="1"/>
  <c r="FP227" s="1"/>
  <c r="FQ227" s="1"/>
  <c r="FI227"/>
  <c r="FI27"/>
  <c r="FJ27"/>
  <c r="FK27" l="1"/>
  <c r="FO27" s="1"/>
  <c r="FP27" s="1"/>
  <c r="FQ27" s="1"/>
  <c r="FP12"/>
  <c r="FO2"/>
  <c r="O10"/>
  <c r="P11"/>
  <c r="CF10"/>
  <c r="CG11"/>
  <c r="GD2"/>
  <c r="GE12"/>
  <c r="GE2" s="1"/>
  <c r="CG10" l="1"/>
  <c r="CH11"/>
  <c r="FQ12"/>
  <c r="FQ2" s="1"/>
  <c r="FP2"/>
  <c r="Q11"/>
  <c r="P10"/>
  <c r="S11" l="1"/>
  <c r="Q10"/>
  <c r="CI11"/>
  <c r="CH10"/>
  <c r="CI10" l="1"/>
  <c r="CJ11"/>
  <c r="S10"/>
  <c r="T11"/>
  <c r="CK11" l="1"/>
  <c r="CJ10"/>
  <c r="U11"/>
  <c r="T10"/>
  <c r="CL11" l="1"/>
  <c r="CK10"/>
  <c r="U10"/>
  <c r="V11"/>
  <c r="W11" l="1"/>
  <c r="V10"/>
  <c r="CL10"/>
  <c r="CM11"/>
  <c r="CM10" l="1"/>
  <c r="CN11"/>
  <c r="X11"/>
  <c r="W10"/>
  <c r="CO11" l="1"/>
  <c r="CN10"/>
  <c r="X10"/>
  <c r="Y11"/>
  <c r="Y10" l="1"/>
  <c r="Z11"/>
  <c r="CO10"/>
  <c r="CP11"/>
  <c r="Z10" l="1"/>
  <c r="AA11"/>
  <c r="CP10"/>
  <c r="CQ11"/>
  <c r="CQ10" s="1"/>
  <c r="AA10" l="1"/>
  <c r="AB11"/>
  <c r="AC11" l="1"/>
  <c r="AB10"/>
  <c r="AC10" l="1"/>
  <c r="AD11"/>
  <c r="AD10" l="1"/>
  <c r="AE11"/>
  <c r="AF11" l="1"/>
  <c r="AE10"/>
  <c r="AG11" l="1"/>
  <c r="AF10"/>
  <c r="AG10" l="1"/>
  <c r="AH11"/>
  <c r="AI11" l="1"/>
  <c r="AI10" s="1"/>
  <c r="AH10"/>
</calcChain>
</file>

<file path=xl/sharedStrings.xml><?xml version="1.0" encoding="utf-8"?>
<sst xmlns="http://schemas.openxmlformats.org/spreadsheetml/2006/main" count="2826" uniqueCount="309">
  <si>
    <t>NOMBRE</t>
  </si>
  <si>
    <t>SUPLES</t>
  </si>
  <si>
    <t>M</t>
  </si>
  <si>
    <t>J</t>
  </si>
  <si>
    <t>V</t>
  </si>
  <si>
    <t>S</t>
  </si>
  <si>
    <t>D</t>
  </si>
  <si>
    <t>L</t>
  </si>
  <si>
    <t>Septimos</t>
  </si>
  <si>
    <t>Colacion</t>
  </si>
  <si>
    <t xml:space="preserve">                                REGALIAS</t>
  </si>
  <si>
    <t>N°</t>
  </si>
  <si>
    <t>FECHA</t>
  </si>
  <si>
    <t>FINIQUITO</t>
  </si>
  <si>
    <t>TOTAL</t>
  </si>
  <si>
    <t>LLUVIA</t>
  </si>
  <si>
    <t>PROMEDIO</t>
  </si>
  <si>
    <t>LL=</t>
  </si>
  <si>
    <t>Lluvia</t>
  </si>
  <si>
    <t>REVISAR =0</t>
  </si>
  <si>
    <t>Total</t>
  </si>
  <si>
    <t>TOTAL LLUVIA</t>
  </si>
  <si>
    <t>LU-VI</t>
  </si>
  <si>
    <t>DESCTO.</t>
  </si>
  <si>
    <t xml:space="preserve">DIAS </t>
  </si>
  <si>
    <t>Fecha Cierre</t>
  </si>
  <si>
    <t>Total asistencia Diaria</t>
  </si>
  <si>
    <t>TOTAL ASIST</t>
  </si>
  <si>
    <t>NO CANCELADA</t>
  </si>
  <si>
    <t>VALOR DIA LLUVIA</t>
  </si>
  <si>
    <t>Horas</t>
  </si>
  <si>
    <t>TABLA SUPLE</t>
  </si>
  <si>
    <t>Descuento por Falla</t>
  </si>
  <si>
    <t>Codigo Suple</t>
  </si>
  <si>
    <t>Monto Suple</t>
  </si>
  <si>
    <t>Descuento Adicional por Falla</t>
  </si>
  <si>
    <t>RUT</t>
  </si>
  <si>
    <t>TRABAJADOR</t>
  </si>
  <si>
    <t>INGRESO</t>
  </si>
  <si>
    <t>Especialidad</t>
  </si>
  <si>
    <t>Bon Imp</t>
  </si>
  <si>
    <t>IMP</t>
  </si>
  <si>
    <t>IT</t>
  </si>
  <si>
    <t>FT</t>
  </si>
  <si>
    <t>Factor</t>
  </si>
  <si>
    <t>Total Planilla</t>
  </si>
  <si>
    <t>Tipo Contrato</t>
  </si>
  <si>
    <t>Horario de Trabajo</t>
  </si>
  <si>
    <t>Horas Semanales</t>
  </si>
  <si>
    <t>dia equivalente</t>
  </si>
  <si>
    <t xml:space="preserve">Horas Diarias </t>
  </si>
  <si>
    <t>Dias equiva  pago Lu a Sa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</si>
  <si>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</si>
  <si>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</si>
  <si>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</si>
  <si>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</si>
  <si>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</si>
  <si>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</si>
  <si>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</si>
  <si>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ENERO</t>
  </si>
  <si>
    <t>FEBRERO</t>
  </si>
  <si>
    <t>MARZO</t>
  </si>
  <si>
    <t>Dt/D</t>
  </si>
  <si>
    <t>D=</t>
  </si>
  <si>
    <t>E=</t>
  </si>
  <si>
    <t>A=</t>
  </si>
  <si>
    <t>X=</t>
  </si>
  <si>
    <t>Dom Festivo</t>
  </si>
  <si>
    <t>Accidentado</t>
  </si>
  <si>
    <t>ABRIL</t>
  </si>
  <si>
    <t>Petroleo</t>
  </si>
  <si>
    <t xml:space="preserve">MAYO </t>
  </si>
  <si>
    <t xml:space="preserve">JUNIO </t>
  </si>
  <si>
    <t>P=</t>
  </si>
  <si>
    <t>Permiso</t>
  </si>
  <si>
    <t>R=</t>
  </si>
  <si>
    <t>Relleno</t>
  </si>
  <si>
    <t>lu-vi: 8-13:00 y 13:30-17:30</t>
  </si>
  <si>
    <t>S=</t>
  </si>
  <si>
    <t>F=</t>
  </si>
  <si>
    <t>Falla</t>
  </si>
  <si>
    <t>Liquidaciones</t>
  </si>
  <si>
    <t>Jornal Base</t>
  </si>
  <si>
    <t>J Promedio</t>
  </si>
  <si>
    <t>V Trato</t>
  </si>
  <si>
    <t>V S Corrd</t>
  </si>
  <si>
    <t>Sbtpo</t>
  </si>
  <si>
    <t>Bonif Imp</t>
  </si>
  <si>
    <t>G Legal</t>
  </si>
  <si>
    <t>Afecto</t>
  </si>
  <si>
    <t>A Familiar</t>
  </si>
  <si>
    <t>Mov</t>
  </si>
  <si>
    <t xml:space="preserve">Prevision </t>
  </si>
  <si>
    <t>T Tribut</t>
  </si>
  <si>
    <t>Impt 2 Cat</t>
  </si>
  <si>
    <t>Caja Comp</t>
  </si>
  <si>
    <t>Anticipos</t>
  </si>
  <si>
    <t>T Desc</t>
  </si>
  <si>
    <t xml:space="preserve">Desde </t>
  </si>
  <si>
    <t>Hasta</t>
  </si>
  <si>
    <t>A Rebajr</t>
  </si>
  <si>
    <t>Impuesto 2 Categoria</t>
  </si>
  <si>
    <t>% Imptp</t>
  </si>
  <si>
    <t>a descontar</t>
  </si>
  <si>
    <t>Impto</t>
  </si>
  <si>
    <t>Asignacion Familiar</t>
  </si>
  <si>
    <t>Cargas</t>
  </si>
  <si>
    <t>T No Afecto</t>
  </si>
  <si>
    <t>AFP</t>
  </si>
  <si>
    <t>Monto Cto UF</t>
  </si>
  <si>
    <t>Salud</t>
  </si>
  <si>
    <t>Isapre/Fonasa</t>
  </si>
  <si>
    <t>7% Salud</t>
  </si>
  <si>
    <t>Adicional</t>
  </si>
  <si>
    <t>% AFP</t>
  </si>
  <si>
    <t>Provida</t>
  </si>
  <si>
    <t>Habitat</t>
  </si>
  <si>
    <t>Sobre Afecto</t>
  </si>
  <si>
    <t>UF</t>
  </si>
  <si>
    <t>Seguro Cesant</t>
  </si>
  <si>
    <t>Descuentos</t>
  </si>
  <si>
    <t>Imposiciones</t>
  </si>
  <si>
    <t xml:space="preserve">Movilizacion </t>
  </si>
  <si>
    <t>Movilizacion 2</t>
  </si>
  <si>
    <t>Gratif Legal</t>
  </si>
  <si>
    <t xml:space="preserve">Salud </t>
  </si>
  <si>
    <t>Seguro Desempleo</t>
  </si>
  <si>
    <t>Maximo Imponible</t>
  </si>
  <si>
    <t>Capital</t>
  </si>
  <si>
    <t>Cuprum</t>
  </si>
  <si>
    <t>Plan Vital</t>
  </si>
  <si>
    <t>Modelo</t>
  </si>
  <si>
    <t>Tasa</t>
  </si>
  <si>
    <t>SIS</t>
  </si>
  <si>
    <t>$ AFP</t>
  </si>
  <si>
    <t xml:space="preserve">Afecto </t>
  </si>
  <si>
    <t>Maximo Seguro Cesantia</t>
  </si>
  <si>
    <t>$ Seguro</t>
  </si>
  <si>
    <t>Tot Liquido</t>
  </si>
  <si>
    <t>A Pagar</t>
  </si>
  <si>
    <t>Fonasa</t>
  </si>
  <si>
    <t>Activo</t>
  </si>
  <si>
    <t>Costo Empresa</t>
  </si>
  <si>
    <t>CD</t>
  </si>
  <si>
    <t>Seguro Cesantia</t>
  </si>
  <si>
    <t>Mutual</t>
  </si>
  <si>
    <t>Seguro desempleo Empresa</t>
  </si>
  <si>
    <t>Vacaciones</t>
  </si>
  <si>
    <t>Feriados</t>
  </si>
  <si>
    <t>Total Mes</t>
  </si>
  <si>
    <t>%</t>
  </si>
  <si>
    <t>Mes Año</t>
  </si>
  <si>
    <t>T  Costo Dia</t>
  </si>
  <si>
    <t>CENTRO COSTO</t>
  </si>
  <si>
    <t>ficha</t>
  </si>
  <si>
    <t>Nombre OBRA (Archivos</t>
  </si>
  <si>
    <t>Archivo Salida</t>
  </si>
  <si>
    <t>Arch Exp : ver en Exp flex</t>
  </si>
  <si>
    <t>Guardar La Hoja Exportar a Flex de la sgte manera</t>
  </si>
  <si>
    <t xml:space="preserve">Guardar Como </t>
  </si>
  <si>
    <t>Nombre Archivo</t>
  </si>
  <si>
    <t xml:space="preserve">agregar extension </t>
  </si>
  <si>
    <t>.TXT</t>
  </si>
  <si>
    <t>Tipo CSV (delimitado con comas) en realidad ;</t>
  </si>
  <si>
    <t>Inicio Trato</t>
  </si>
  <si>
    <t>Fin Trato</t>
  </si>
  <si>
    <t>mes</t>
  </si>
  <si>
    <t>nombre</t>
  </si>
  <si>
    <t xml:space="preserve">SOBRETIEMPO : </t>
  </si>
  <si>
    <t xml:space="preserve">AJUSTE  ASISTENCIA  MES  ANTERIOR:  </t>
  </si>
  <si>
    <t>Todos los meses</t>
  </si>
  <si>
    <t>Leyes Imptos y otros:</t>
  </si>
  <si>
    <t>cambiar los valores del mes: letras en rojo con fondo amarillo</t>
  </si>
  <si>
    <t>Cambiar el nombre de la hoja mes: según corresponda</t>
  </si>
  <si>
    <t>Agregar un Trabajador</t>
  </si>
  <si>
    <t xml:space="preserve">insertar linea </t>
  </si>
  <si>
    <t>copia linea de arriba de trabajador</t>
  </si>
  <si>
    <t>cambiar, los valores sueldo nominal , rut, fecha de ingreso y asistencia !!!!</t>
  </si>
  <si>
    <t xml:space="preserve">En Hoja exportar a Flex </t>
  </si>
  <si>
    <t xml:space="preserve">Agregar linea en la misma posicion </t>
  </si>
  <si>
    <t>o copiar formaulas completa en toda la pagina</t>
  </si>
  <si>
    <t xml:space="preserve">OJO al final el ultimo registro debe tener el valor </t>
  </si>
  <si>
    <t>sin comas, ni puntuacion miles</t>
  </si>
  <si>
    <t xml:space="preserve">No es costo adicional </t>
  </si>
  <si>
    <t>esta incluido en salud</t>
  </si>
  <si>
    <t>Enfermo c/Lic</t>
  </si>
  <si>
    <t>TC c/regalias</t>
  </si>
  <si>
    <t>Regalias</t>
  </si>
  <si>
    <t>lu -vie</t>
  </si>
  <si>
    <t>Fecha Cierre Anticipo</t>
  </si>
  <si>
    <t>Considera Mes Completo Trabajado</t>
  </si>
  <si>
    <t>Dia</t>
  </si>
  <si>
    <t>Codigo</t>
  </si>
  <si>
    <t>Dias Mes</t>
  </si>
  <si>
    <t>SOBRETIEMPO:</t>
  </si>
  <si>
    <t>Bencina</t>
  </si>
  <si>
    <t xml:space="preserve">BONO BENCINA </t>
  </si>
  <si>
    <t>Movi 2</t>
  </si>
  <si>
    <t>D020</t>
  </si>
  <si>
    <t>P007</t>
  </si>
  <si>
    <t>P005</t>
  </si>
  <si>
    <t>P011</t>
  </si>
  <si>
    <t>P006</t>
  </si>
  <si>
    <t>H001</t>
  </si>
  <si>
    <t>H011</t>
  </si>
  <si>
    <t>H012</t>
  </si>
  <si>
    <t>P024</t>
  </si>
  <si>
    <t>P025</t>
  </si>
  <si>
    <t>Adicional Fiestas</t>
  </si>
  <si>
    <t>Normal</t>
  </si>
  <si>
    <t>F</t>
  </si>
  <si>
    <t>P</t>
  </si>
  <si>
    <t>X</t>
  </si>
  <si>
    <t>V=</t>
  </si>
  <si>
    <t xml:space="preserve">Sabado </t>
  </si>
  <si>
    <t>Sabados</t>
  </si>
  <si>
    <t>Vacaciones (Lu - Vi)</t>
  </si>
  <si>
    <t>Valor Sabado</t>
  </si>
  <si>
    <t>Suple</t>
  </si>
  <si>
    <t>DT L-V</t>
  </si>
  <si>
    <t>Dp Septimos</t>
  </si>
  <si>
    <t>D Colacion</t>
  </si>
  <si>
    <t>D movil</t>
  </si>
  <si>
    <t>Sobretiempo</t>
  </si>
  <si>
    <t>Bonif Imponible</t>
  </si>
  <si>
    <t>$ Colacion Dia</t>
  </si>
  <si>
    <t>$ Mov 1 Dia</t>
  </si>
  <si>
    <t>DP Sabados</t>
  </si>
  <si>
    <t>lu-vi</t>
  </si>
  <si>
    <t>Magal_Sueldos</t>
  </si>
  <si>
    <t>Magal_Sueldos.TXT</t>
  </si>
  <si>
    <t>Dias Sabados del Mes</t>
  </si>
  <si>
    <t>Dias Trabajados Lu a Viernes Mes</t>
  </si>
  <si>
    <t>Domingos y Festivos</t>
  </si>
  <si>
    <t>P012</t>
  </si>
  <si>
    <t>P013</t>
  </si>
  <si>
    <t>Prestamo</t>
  </si>
  <si>
    <t>Herramientas</t>
  </si>
  <si>
    <t>Decto</t>
  </si>
  <si>
    <t>Desc</t>
  </si>
  <si>
    <t>Cuota</t>
  </si>
  <si>
    <t>Locomocion 2</t>
  </si>
  <si>
    <t>Km</t>
  </si>
  <si>
    <t>ESPECIAL</t>
  </si>
  <si>
    <t>BONO Imp</t>
  </si>
  <si>
    <t>Descuento Horas</t>
  </si>
  <si>
    <t>Cuota Herr</t>
  </si>
  <si>
    <t>Cuota Prestamo</t>
  </si>
  <si>
    <t>Sobrtpo</t>
  </si>
  <si>
    <t xml:space="preserve">Cuota </t>
  </si>
  <si>
    <t>Horas $</t>
  </si>
  <si>
    <t>P014</t>
  </si>
  <si>
    <t>D041</t>
  </si>
  <si>
    <t>D042</t>
  </si>
  <si>
    <t>Sobretpo</t>
  </si>
  <si>
    <t>Vaor</t>
  </si>
  <si>
    <t>BONO</t>
  </si>
  <si>
    <t>No Impo</t>
  </si>
  <si>
    <t>Cod</t>
  </si>
  <si>
    <t>Anticip</t>
  </si>
  <si>
    <t>No Imponible</t>
  </si>
  <si>
    <t>Bono Cargo a</t>
  </si>
  <si>
    <t>Mes</t>
  </si>
  <si>
    <t>Rol</t>
  </si>
  <si>
    <t>Trab</t>
  </si>
  <si>
    <t>Sab</t>
  </si>
  <si>
    <t>Sep</t>
  </si>
  <si>
    <t>DPS</t>
  </si>
  <si>
    <t>DPD</t>
  </si>
  <si>
    <t>Col</t>
  </si>
  <si>
    <t>V. Cuota</t>
  </si>
  <si>
    <t>Herram</t>
  </si>
  <si>
    <t>Descto.</t>
  </si>
  <si>
    <t>Loc. 2</t>
  </si>
  <si>
    <t>NOTAS</t>
  </si>
  <si>
    <t>E</t>
  </si>
  <si>
    <t>A</t>
  </si>
  <si>
    <t>LL MES ANT</t>
  </si>
  <si>
    <t>Ajuste Asist Mes Ant</t>
  </si>
  <si>
    <t>Valor Mov 2$</t>
  </si>
  <si>
    <t>H073</t>
  </si>
  <si>
    <t>SJS</t>
  </si>
  <si>
    <t>Planvital</t>
  </si>
  <si>
    <t xml:space="preserve">Termino de obra guesa </t>
  </si>
  <si>
    <t xml:space="preserve">Habitat </t>
  </si>
  <si>
    <t>Consalud</t>
  </si>
  <si>
    <t xml:space="preserve">SAN JOSE </t>
  </si>
  <si>
    <t>EXCAVADOR</t>
  </si>
  <si>
    <t>JORNAL</t>
  </si>
  <si>
    <t>AY BODEGA</t>
  </si>
  <si>
    <t>CARPINTERO</t>
  </si>
  <si>
    <t>CERRAJERO</t>
  </si>
  <si>
    <t>CAPATAZ</t>
  </si>
  <si>
    <t xml:space="preserve">JEFE DE OBRA </t>
  </si>
  <si>
    <t xml:space="preserve">VARIOS </t>
  </si>
  <si>
    <t>BODEGUERO ADMINIS.</t>
  </si>
  <si>
    <t xml:space="preserve">TRAZADOR </t>
  </si>
  <si>
    <t>EXP.PREV.DE RIESGO</t>
  </si>
  <si>
    <t>CAPATAZ GASFITERIA</t>
  </si>
  <si>
    <t>Pensionado</t>
  </si>
  <si>
    <t xml:space="preserve">CARPINT. POS VENTA </t>
  </si>
  <si>
    <t>,</t>
  </si>
  <si>
    <t>AY. TRAZADOR</t>
  </si>
  <si>
    <t>ALBAÑIL</t>
  </si>
  <si>
    <t>LIQ</t>
  </si>
  <si>
    <t>P200</t>
  </si>
  <si>
    <t>Costo</t>
  </si>
  <si>
    <t>Cta Costo</t>
  </si>
  <si>
    <t>Cta</t>
  </si>
</sst>
</file>

<file path=xl/styles.xml><?xml version="1.0" encoding="utf-8"?>
<styleSheet xmlns="http://schemas.openxmlformats.org/spreadsheetml/2006/main">
  <numFmts count="8">
    <numFmt numFmtId="164" formatCode="&quot;$&quot;\ #,##0.00;[Red]\-&quot;$&quot;\ #,##0.00"/>
    <numFmt numFmtId="165" formatCode="&quot;$&quot;\ #,##0"/>
    <numFmt numFmtId="166" formatCode="#,##0.0"/>
    <numFmt numFmtId="167" formatCode="&quot;$&quot;#,##0"/>
    <numFmt numFmtId="168" formatCode="0.0"/>
    <numFmt numFmtId="169" formatCode="[$-F800]dddd\,\ mmmm\ dd\,\ yyyy"/>
    <numFmt numFmtId="170" formatCode="0.0%"/>
    <numFmt numFmtId="171" formatCode="#,##0.0000"/>
  </numFmts>
  <fonts count="3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10"/>
      <name val="Arial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b/>
      <sz val="8"/>
      <color rgb="FF333333"/>
      <name val="Verdana"/>
      <family val="2"/>
    </font>
    <font>
      <b/>
      <sz val="14"/>
      <color rgb="FF0070C0"/>
      <name val="Arial"/>
      <family val="2"/>
    </font>
    <font>
      <sz val="11"/>
      <color rgb="FF000000"/>
      <name val="Trebuchet MS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Trebuchet MS"/>
      <family val="2"/>
    </font>
    <font>
      <sz val="16"/>
      <color rgb="FF00B0F0"/>
      <name val="Arial"/>
      <family val="2"/>
    </font>
    <font>
      <sz val="11"/>
      <color rgb="FFFF0000"/>
      <name val="Arial"/>
      <family val="2"/>
    </font>
    <font>
      <b/>
      <sz val="12"/>
      <color rgb="FF00B0F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sz val="12"/>
      <color rgb="FF00B0F0"/>
      <name val="Arial"/>
      <family val="2"/>
    </font>
    <font>
      <b/>
      <sz val="12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sz val="12"/>
      <color rgb="FF00B050"/>
      <name val="Arial"/>
      <family val="2"/>
    </font>
    <font>
      <sz val="12"/>
      <color theme="1" tint="4.9989318521683403E-2"/>
      <name val="Arial"/>
      <family val="2"/>
    </font>
    <font>
      <b/>
      <sz val="12"/>
      <color rgb="FFFF0000"/>
      <name val="Arial"/>
      <family val="2"/>
    </font>
    <font>
      <b/>
      <sz val="12"/>
      <color theme="3" tint="0.59999389629810485"/>
      <name val="Arial"/>
      <family val="2"/>
    </font>
    <font>
      <b/>
      <sz val="12"/>
      <color theme="1"/>
      <name val="Arial"/>
      <family val="2"/>
    </font>
    <font>
      <sz val="12"/>
      <color theme="4" tint="0.7999816888943144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1DC9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2" fontId="0" fillId="0" borderId="0" xfId="0" applyNumberFormat="1"/>
    <xf numFmtId="4" fontId="0" fillId="0" borderId="0" xfId="0" applyNumberFormat="1"/>
    <xf numFmtId="10" fontId="0" fillId="0" borderId="0" xfId="0" applyNumberFormat="1"/>
    <xf numFmtId="0" fontId="1" fillId="0" borderId="0" xfId="0" applyFont="1"/>
    <xf numFmtId="0" fontId="6" fillId="0" borderId="0" xfId="0" applyFont="1" applyAlignment="1">
      <alignment horizontal="left"/>
    </xf>
    <xf numFmtId="164" fontId="13" fillId="0" borderId="43" xfId="0" applyNumberFormat="1" applyFont="1" applyBorder="1" applyAlignment="1">
      <alignment horizontal="right" wrapText="1"/>
    </xf>
    <xf numFmtId="0" fontId="13" fillId="0" borderId="43" xfId="0" applyFont="1" applyBorder="1" applyAlignment="1">
      <alignment wrapText="1"/>
    </xf>
    <xf numFmtId="0" fontId="13" fillId="0" borderId="43" xfId="0" applyFont="1" applyBorder="1" applyAlignment="1">
      <alignment horizontal="right" wrapText="1"/>
    </xf>
    <xf numFmtId="0" fontId="14" fillId="0" borderId="43" xfId="0" applyFont="1" applyBorder="1" applyAlignment="1">
      <alignment horizontal="left" wrapText="1"/>
    </xf>
    <xf numFmtId="10" fontId="13" fillId="0" borderId="43" xfId="0" applyNumberFormat="1" applyFont="1" applyBorder="1" applyAlignment="1">
      <alignment wrapText="1"/>
    </xf>
    <xf numFmtId="0" fontId="15" fillId="0" borderId="0" xfId="0" applyFont="1"/>
    <xf numFmtId="3" fontId="1" fillId="0" borderId="0" xfId="0" applyNumberFormat="1" applyFont="1" applyFill="1"/>
    <xf numFmtId="0" fontId="16" fillId="0" borderId="0" xfId="0" applyFont="1"/>
    <xf numFmtId="0" fontId="12" fillId="0" borderId="0" xfId="0" applyFont="1" applyBorder="1"/>
    <xf numFmtId="1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169" fontId="17" fillId="3" borderId="0" xfId="0" applyNumberFormat="1" applyFont="1" applyFill="1" applyAlignment="1" applyProtection="1">
      <alignment horizontal="left"/>
    </xf>
    <xf numFmtId="0" fontId="18" fillId="4" borderId="0" xfId="0" applyFont="1" applyFill="1"/>
    <xf numFmtId="4" fontId="19" fillId="4" borderId="0" xfId="0" applyNumberFormat="1" applyFont="1" applyFill="1"/>
    <xf numFmtId="171" fontId="18" fillId="0" borderId="0" xfId="0" applyNumberFormat="1" applyFont="1" applyFill="1"/>
    <xf numFmtId="0" fontId="20" fillId="0" borderId="0" xfId="0" applyFont="1" applyFill="1"/>
    <xf numFmtId="17" fontId="21" fillId="4" borderId="0" xfId="0" applyNumberFormat="1" applyFont="1" applyFill="1"/>
    <xf numFmtId="0" fontId="7" fillId="5" borderId="0" xfId="0" applyFont="1" applyFill="1"/>
    <xf numFmtId="0" fontId="22" fillId="0" borderId="0" xfId="0" applyFont="1" applyFill="1" applyAlignment="1">
      <alignment horizontal="right"/>
    </xf>
    <xf numFmtId="0" fontId="23" fillId="0" borderId="0" xfId="0" applyFont="1"/>
    <xf numFmtId="0" fontId="24" fillId="4" borderId="0" xfId="0" applyFont="1" applyFill="1"/>
    <xf numFmtId="0" fontId="25" fillId="4" borderId="0" xfId="0" applyFont="1" applyFill="1"/>
    <xf numFmtId="3" fontId="18" fillId="4" borderId="0" xfId="0" applyNumberFormat="1" applyFont="1" applyFill="1"/>
    <xf numFmtId="14" fontId="0" fillId="0" borderId="0" xfId="0" applyNumberFormat="1"/>
    <xf numFmtId="3" fontId="1" fillId="0" borderId="0" xfId="0" applyNumberFormat="1" applyFont="1"/>
    <xf numFmtId="0" fontId="3" fillId="0" borderId="0" xfId="0" applyFont="1" applyAlignment="1" applyProtection="1">
      <alignment horizontal="left"/>
    </xf>
    <xf numFmtId="1" fontId="3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3" fontId="6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3" fontId="3" fillId="0" borderId="0" xfId="0" applyNumberFormat="1" applyFont="1" applyAlignment="1" applyProtection="1">
      <alignment horizontal="center"/>
    </xf>
    <xf numFmtId="14" fontId="6" fillId="0" borderId="0" xfId="0" applyNumberFormat="1" applyFont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1" fontId="6" fillId="0" borderId="0" xfId="0" applyNumberFormat="1" applyFont="1" applyAlignment="1" applyProtection="1">
      <alignment horizontal="center"/>
    </xf>
    <xf numFmtId="170" fontId="6" fillId="0" borderId="0" xfId="0" applyNumberFormat="1" applyFont="1" applyAlignment="1" applyProtection="1">
      <alignment horizontal="center"/>
    </xf>
    <xf numFmtId="4" fontId="6" fillId="0" borderId="0" xfId="0" applyNumberFormat="1" applyFont="1" applyAlignment="1" applyProtection="1">
      <alignment horizontal="center"/>
    </xf>
    <xf numFmtId="10" fontId="6" fillId="0" borderId="0" xfId="0" applyNumberFormat="1" applyFont="1" applyAlignment="1" applyProtection="1">
      <alignment horizontal="center"/>
    </xf>
    <xf numFmtId="17" fontId="3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</xf>
    <xf numFmtId="0" fontId="9" fillId="0" borderId="0" xfId="0" applyFont="1" applyAlignment="1" applyProtection="1">
      <alignment horizontal="left"/>
    </xf>
    <xf numFmtId="165" fontId="3" fillId="0" borderId="5" xfId="0" applyNumberFormat="1" applyFont="1" applyBorder="1" applyAlignment="1" applyProtection="1">
      <alignment horizontal="center"/>
    </xf>
    <xf numFmtId="0" fontId="26" fillId="6" borderId="0" xfId="0" applyFont="1" applyFill="1" applyAlignment="1" applyProtection="1">
      <alignment horizontal="left"/>
    </xf>
    <xf numFmtId="169" fontId="26" fillId="6" borderId="0" xfId="0" applyNumberFormat="1" applyFont="1" applyFill="1" applyAlignment="1" applyProtection="1">
      <alignment horizontal="left"/>
    </xf>
    <xf numFmtId="1" fontId="3" fillId="6" borderId="0" xfId="0" applyNumberFormat="1" applyFont="1" applyFill="1" applyAlignment="1" applyProtection="1">
      <alignment horizontal="center"/>
    </xf>
    <xf numFmtId="0" fontId="4" fillId="7" borderId="0" xfId="0" quotePrefix="1" applyFont="1" applyFill="1" applyAlignment="1" applyProtection="1">
      <alignment horizontal="center"/>
    </xf>
    <xf numFmtId="1" fontId="6" fillId="7" borderId="0" xfId="0" applyNumberFormat="1" applyFont="1" applyFill="1" applyAlignment="1" applyProtection="1">
      <alignment horizontal="left"/>
    </xf>
    <xf numFmtId="0" fontId="3" fillId="7" borderId="0" xfId="0" applyFont="1" applyFill="1" applyAlignment="1" applyProtection="1">
      <alignment horizontal="center"/>
    </xf>
    <xf numFmtId="0" fontId="5" fillId="7" borderId="0" xfId="0" applyFont="1" applyFill="1" applyAlignment="1" applyProtection="1">
      <alignment horizontal="center"/>
    </xf>
    <xf numFmtId="0" fontId="6" fillId="7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center"/>
    </xf>
    <xf numFmtId="0" fontId="25" fillId="7" borderId="0" xfId="0" applyFont="1" applyFill="1" applyAlignment="1" applyProtection="1">
      <alignment horizontal="center"/>
    </xf>
    <xf numFmtId="0" fontId="27" fillId="7" borderId="0" xfId="0" applyFont="1" applyFill="1" applyAlignment="1" applyProtection="1">
      <alignment horizontal="left"/>
    </xf>
    <xf numFmtId="0" fontId="4" fillId="7" borderId="0" xfId="0" applyFont="1" applyFill="1" applyAlignment="1" applyProtection="1">
      <alignment horizontal="center"/>
    </xf>
    <xf numFmtId="4" fontId="28" fillId="0" borderId="0" xfId="0" applyNumberFormat="1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14" fontId="3" fillId="0" borderId="0" xfId="0" applyNumberFormat="1" applyFont="1" applyBorder="1" applyAlignment="1" applyProtection="1">
      <alignment horizontal="center"/>
    </xf>
    <xf numFmtId="0" fontId="25" fillId="0" borderId="0" xfId="0" applyFont="1" applyAlignment="1" applyProtection="1">
      <alignment horizontal="left"/>
    </xf>
    <xf numFmtId="3" fontId="26" fillId="6" borderId="0" xfId="0" applyNumberFormat="1" applyFont="1" applyFill="1" applyAlignment="1" applyProtection="1">
      <alignment horizontal="left"/>
    </xf>
    <xf numFmtId="0" fontId="3" fillId="0" borderId="6" xfId="0" applyFont="1" applyBorder="1" applyAlignment="1" applyProtection="1">
      <alignment horizontal="center"/>
    </xf>
    <xf numFmtId="14" fontId="3" fillId="0" borderId="6" xfId="0" applyNumberFormat="1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29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3" fillId="0" borderId="13" xfId="0" applyNumberFormat="1" applyFont="1" applyBorder="1" applyAlignment="1" applyProtection="1">
      <alignment horizontal="center"/>
    </xf>
    <xf numFmtId="0" fontId="30" fillId="0" borderId="10" xfId="0" applyFont="1" applyBorder="1" applyAlignment="1" applyProtection="1">
      <alignment horizontal="center"/>
    </xf>
    <xf numFmtId="0" fontId="6" fillId="0" borderId="13" xfId="0" applyFont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left"/>
      <protection locked="0"/>
    </xf>
    <xf numFmtId="1" fontId="3" fillId="0" borderId="16" xfId="0" applyNumberFormat="1" applyFont="1" applyBorder="1" applyAlignment="1" applyProtection="1">
      <alignment horizontal="center"/>
      <protection locked="0"/>
    </xf>
    <xf numFmtId="0" fontId="26" fillId="0" borderId="17" xfId="0" applyFont="1" applyBorder="1" applyAlignment="1" applyProtection="1">
      <alignment horizontal="center"/>
      <protection locked="0"/>
    </xf>
    <xf numFmtId="3" fontId="3" fillId="0" borderId="18" xfId="0" applyNumberFormat="1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3" fontId="6" fillId="0" borderId="15" xfId="0" applyNumberFormat="1" applyFont="1" applyBorder="1" applyAlignment="1" applyProtection="1">
      <alignment horizontal="center"/>
    </xf>
    <xf numFmtId="3" fontId="3" fillId="0" borderId="16" xfId="0" applyNumberFormat="1" applyFont="1" applyBorder="1" applyAlignment="1" applyProtection="1">
      <alignment horizontal="center"/>
    </xf>
    <xf numFmtId="3" fontId="3" fillId="0" borderId="14" xfId="0" applyNumberFormat="1" applyFont="1" applyBorder="1" applyAlignment="1" applyProtection="1">
      <alignment horizontal="center"/>
    </xf>
    <xf numFmtId="3" fontId="3" fillId="0" borderId="19" xfId="0" applyNumberFormat="1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  <protection locked="0"/>
    </xf>
    <xf numFmtId="14" fontId="3" fillId="0" borderId="16" xfId="0" applyNumberFormat="1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</xf>
    <xf numFmtId="3" fontId="3" fillId="0" borderId="2" xfId="0" applyNumberFormat="1" applyFont="1" applyBorder="1" applyAlignment="1" applyProtection="1">
      <alignment horizontal="center"/>
    </xf>
    <xf numFmtId="1" fontId="3" fillId="0" borderId="17" xfId="0" applyNumberFormat="1" applyFont="1" applyBorder="1" applyAlignment="1" applyProtection="1">
      <alignment horizontal="center"/>
      <protection locked="0"/>
    </xf>
    <xf numFmtId="3" fontId="3" fillId="0" borderId="17" xfId="0" applyNumberFormat="1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6" fillId="0" borderId="12" xfId="0" applyFont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3" fontId="28" fillId="0" borderId="0" xfId="0" applyNumberFormat="1" applyFont="1" applyAlignment="1" applyProtection="1">
      <alignment horizontal="center"/>
      <protection locked="0"/>
    </xf>
    <xf numFmtId="0" fontId="28" fillId="0" borderId="0" xfId="0" applyFont="1" applyAlignment="1" applyProtection="1">
      <alignment horizontal="center"/>
      <protection locked="0"/>
    </xf>
    <xf numFmtId="3" fontId="32" fillId="0" borderId="0" xfId="0" applyNumberFormat="1" applyFont="1" applyAlignment="1" applyProtection="1">
      <alignment horizontal="center"/>
      <protection locked="0"/>
    </xf>
    <xf numFmtId="0" fontId="6" fillId="8" borderId="24" xfId="0" applyFont="1" applyFill="1" applyBorder="1" applyAlignment="1" applyProtection="1">
      <alignment horizontal="center"/>
      <protection locked="0"/>
    </xf>
    <xf numFmtId="0" fontId="6" fillId="8" borderId="25" xfId="0" applyFont="1" applyFill="1" applyBorder="1" applyAlignment="1" applyProtection="1">
      <alignment horizontal="center"/>
      <protection locked="0"/>
    </xf>
    <xf numFmtId="0" fontId="6" fillId="8" borderId="26" xfId="0" applyFont="1" applyFill="1" applyBorder="1" applyAlignment="1" applyProtection="1">
      <alignment horizontal="center"/>
      <protection locked="0"/>
    </xf>
    <xf numFmtId="0" fontId="6" fillId="9" borderId="24" xfId="0" applyFont="1" applyFill="1" applyBorder="1" applyAlignment="1" applyProtection="1">
      <alignment horizontal="center"/>
      <protection locked="0"/>
    </xf>
    <xf numFmtId="0" fontId="6" fillId="9" borderId="25" xfId="0" applyFont="1" applyFill="1" applyBorder="1" applyAlignment="1" applyProtection="1">
      <alignment horizontal="center"/>
      <protection locked="0"/>
    </xf>
    <xf numFmtId="9" fontId="6" fillId="9" borderId="3" xfId="0" applyNumberFormat="1" applyFont="1" applyFill="1" applyBorder="1" applyAlignment="1" applyProtection="1">
      <alignment horizontal="center"/>
      <protection locked="0"/>
    </xf>
    <xf numFmtId="0" fontId="6" fillId="1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3" fontId="6" fillId="0" borderId="0" xfId="0" applyNumberFormat="1" applyFont="1" applyAlignment="1" applyProtection="1">
      <alignment horizontal="center"/>
      <protection locked="0"/>
    </xf>
    <xf numFmtId="170" fontId="6" fillId="0" borderId="0" xfId="0" applyNumberFormat="1" applyFont="1" applyAlignment="1" applyProtection="1">
      <alignment horizontal="center"/>
      <protection locked="0"/>
    </xf>
    <xf numFmtId="4" fontId="6" fillId="0" borderId="0" xfId="0" applyNumberFormat="1" applyFont="1" applyAlignment="1" applyProtection="1">
      <alignment horizontal="center"/>
      <protection locked="0"/>
    </xf>
    <xf numFmtId="10" fontId="31" fillId="0" borderId="0" xfId="0" applyNumberFormat="1" applyFont="1" applyAlignment="1" applyProtection="1">
      <alignment horizontal="center"/>
      <protection locked="0"/>
    </xf>
    <xf numFmtId="10" fontId="6" fillId="0" borderId="0" xfId="0" applyNumberFormat="1" applyFont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7" xfId="0" applyNumberFormat="1" applyFont="1" applyBorder="1" applyAlignment="1" applyProtection="1">
      <alignment horizontal="center"/>
      <protection locked="0"/>
    </xf>
    <xf numFmtId="0" fontId="22" fillId="0" borderId="4" xfId="0" applyFont="1" applyBorder="1" applyAlignment="1" applyProtection="1">
      <alignment horizontal="center"/>
      <protection locked="0"/>
    </xf>
    <xf numFmtId="3" fontId="3" fillId="0" borderId="28" xfId="0" applyNumberFormat="1" applyFont="1" applyBorder="1" applyAlignment="1" applyProtection="1">
      <alignment horizontal="center"/>
    </xf>
    <xf numFmtId="0" fontId="22" fillId="0" borderId="5" xfId="0" applyFont="1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3" fontId="3" fillId="0" borderId="27" xfId="0" applyNumberFormat="1" applyFont="1" applyBorder="1" applyAlignment="1" applyProtection="1">
      <alignment horizontal="center"/>
    </xf>
    <xf numFmtId="3" fontId="3" fillId="0" borderId="5" xfId="0" applyNumberFormat="1" applyFont="1" applyBorder="1" applyAlignment="1" applyProtection="1">
      <alignment horizontal="center"/>
    </xf>
    <xf numFmtId="3" fontId="3" fillId="0" borderId="29" xfId="0" applyNumberFormat="1" applyFont="1" applyBorder="1" applyAlignment="1" applyProtection="1">
      <alignment horizontal="center"/>
    </xf>
    <xf numFmtId="3" fontId="3" fillId="0" borderId="1" xfId="0" applyNumberFormat="1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</xf>
    <xf numFmtId="0" fontId="3" fillId="0" borderId="27" xfId="0" applyFont="1" applyBorder="1" applyAlignment="1" applyProtection="1">
      <alignment horizontal="center"/>
      <protection locked="0"/>
    </xf>
    <xf numFmtId="14" fontId="3" fillId="0" borderId="27" xfId="0" applyNumberFormat="1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22" fillId="0" borderId="25" xfId="0" applyFont="1" applyBorder="1" applyAlignment="1" applyProtection="1">
      <alignment horizontal="center"/>
      <protection locked="0"/>
    </xf>
    <xf numFmtId="166" fontId="3" fillId="0" borderId="28" xfId="0" applyNumberFormat="1" applyFont="1" applyBorder="1" applyAlignment="1" applyProtection="1">
      <alignment horizontal="center"/>
    </xf>
    <xf numFmtId="166" fontId="3" fillId="0" borderId="2" xfId="0" applyNumberFormat="1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  <protection locked="0"/>
    </xf>
    <xf numFmtId="0" fontId="6" fillId="8" borderId="32" xfId="0" applyFont="1" applyFill="1" applyBorder="1" applyAlignment="1" applyProtection="1">
      <alignment horizontal="center"/>
      <protection locked="0"/>
    </xf>
    <xf numFmtId="0" fontId="6" fillId="8" borderId="33" xfId="0" applyFont="1" applyFill="1" applyBorder="1" applyAlignment="1" applyProtection="1">
      <alignment horizontal="center"/>
      <protection locked="0"/>
    </xf>
    <xf numFmtId="0" fontId="6" fillId="8" borderId="34" xfId="0" applyFont="1" applyFill="1" applyBorder="1" applyAlignment="1" applyProtection="1">
      <alignment horizontal="center"/>
      <protection locked="0"/>
    </xf>
    <xf numFmtId="0" fontId="6" fillId="9" borderId="32" xfId="0" applyFont="1" applyFill="1" applyBorder="1" applyAlignment="1" applyProtection="1">
      <alignment horizontal="center"/>
      <protection locked="0"/>
    </xf>
    <xf numFmtId="0" fontId="6" fillId="9" borderId="33" xfId="0" applyFont="1" applyFill="1" applyBorder="1" applyAlignment="1" applyProtection="1">
      <alignment horizontal="center"/>
      <protection locked="0"/>
    </xf>
    <xf numFmtId="9" fontId="6" fillId="9" borderId="34" xfId="0" applyNumberFormat="1" applyFont="1" applyFill="1" applyBorder="1" applyAlignment="1" applyProtection="1">
      <alignment horizontal="center"/>
      <protection locked="0"/>
    </xf>
    <xf numFmtId="9" fontId="6" fillId="10" borderId="0" xfId="0" applyNumberFormat="1" applyFont="1" applyFill="1" applyBorder="1" applyAlignment="1" applyProtection="1">
      <alignment horizontal="center"/>
      <protection locked="0"/>
    </xf>
    <xf numFmtId="9" fontId="6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Alignment="1" applyProtection="1">
      <alignment horizontal="center"/>
      <protection locked="0"/>
    </xf>
    <xf numFmtId="3" fontId="8" fillId="0" borderId="2" xfId="0" applyNumberFormat="1" applyFont="1" applyBorder="1" applyAlignment="1">
      <alignment horizontal="center"/>
    </xf>
    <xf numFmtId="3" fontId="8" fillId="0" borderId="28" xfId="0" applyNumberFormat="1" applyFont="1" applyBorder="1" applyAlignment="1" applyProtection="1">
      <alignment horizontal="center"/>
    </xf>
    <xf numFmtId="0" fontId="8" fillId="0" borderId="0" xfId="0" applyFont="1" applyBorder="1" applyAlignment="1">
      <alignment horizontal="center"/>
    </xf>
    <xf numFmtId="3" fontId="8" fillId="0" borderId="2" xfId="0" applyNumberFormat="1" applyFont="1" applyBorder="1" applyAlignment="1" applyProtection="1">
      <alignment horizontal="center"/>
    </xf>
    <xf numFmtId="3" fontId="8" fillId="0" borderId="27" xfId="0" applyNumberFormat="1" applyFont="1" applyBorder="1" applyAlignment="1" applyProtection="1">
      <alignment horizontal="center"/>
    </xf>
    <xf numFmtId="3" fontId="8" fillId="0" borderId="1" xfId="0" applyNumberFormat="1" applyFont="1" applyBorder="1" applyAlignment="1" applyProtection="1">
      <alignment horizontal="center"/>
    </xf>
    <xf numFmtId="4" fontId="8" fillId="0" borderId="5" xfId="0" applyNumberFormat="1" applyFont="1" applyBorder="1" applyAlignment="1" applyProtection="1">
      <alignment horizontal="center"/>
    </xf>
    <xf numFmtId="4" fontId="8" fillId="0" borderId="2" xfId="0" applyNumberFormat="1" applyFont="1" applyBorder="1" applyAlignment="1" applyProtection="1">
      <alignment horizontal="center"/>
    </xf>
    <xf numFmtId="165" fontId="8" fillId="0" borderId="5" xfId="0" applyNumberFormat="1" applyFont="1" applyBorder="1" applyAlignment="1" applyProtection="1">
      <alignment horizontal="center"/>
    </xf>
    <xf numFmtId="165" fontId="8" fillId="0" borderId="1" xfId="0" applyNumberFormat="1" applyFont="1" applyBorder="1" applyAlignment="1" applyProtection="1">
      <alignment horizontal="center"/>
    </xf>
    <xf numFmtId="165" fontId="8" fillId="0" borderId="2" xfId="0" applyNumberFormat="1" applyFont="1" applyBorder="1" applyAlignment="1" applyProtection="1">
      <alignment horizontal="center"/>
    </xf>
    <xf numFmtId="165" fontId="8" fillId="0" borderId="30" xfId="0" applyNumberFormat="1" applyFont="1" applyBorder="1" applyAlignment="1" applyProtection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1" fontId="9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165" fontId="3" fillId="0" borderId="0" xfId="0" applyNumberFormat="1" applyFont="1" applyBorder="1" applyAlignment="1" applyProtection="1">
      <alignment horizontal="center"/>
    </xf>
    <xf numFmtId="165" fontId="3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 applyProtection="1">
      <alignment horizontal="center"/>
    </xf>
    <xf numFmtId="1" fontId="3" fillId="0" borderId="0" xfId="0" applyNumberFormat="1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167" fontId="3" fillId="0" borderId="0" xfId="0" applyNumberFormat="1" applyFont="1" applyBorder="1" applyAlignment="1" applyProtection="1">
      <alignment horizontal="center"/>
    </xf>
    <xf numFmtId="3" fontId="3" fillId="0" borderId="0" xfId="0" applyNumberFormat="1" applyFont="1" applyFill="1" applyBorder="1" applyAlignment="1" applyProtection="1">
      <alignment horizontal="center"/>
    </xf>
    <xf numFmtId="3" fontId="6" fillId="0" borderId="0" xfId="0" applyNumberFormat="1" applyFont="1" applyBorder="1" applyAlignment="1" applyProtection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Fill="1" applyBorder="1" applyAlignment="1" applyProtection="1">
      <alignment horizontal="center"/>
    </xf>
    <xf numFmtId="1" fontId="3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8" fontId="6" fillId="0" borderId="0" xfId="0" applyNumberFormat="1" applyFont="1" applyAlignment="1" applyProtection="1">
      <alignment horizontal="center"/>
    </xf>
    <xf numFmtId="168" fontId="3" fillId="0" borderId="10" xfId="0" applyNumberFormat="1" applyFont="1" applyBorder="1" applyAlignment="1" applyProtection="1">
      <alignment horizontal="center"/>
    </xf>
    <xf numFmtId="168" fontId="6" fillId="0" borderId="0" xfId="0" applyNumberFormat="1" applyFont="1" applyBorder="1" applyAlignment="1">
      <alignment horizontal="center"/>
    </xf>
    <xf numFmtId="168" fontId="6" fillId="0" borderId="0" xfId="0" applyNumberFormat="1" applyFont="1" applyAlignment="1">
      <alignment horizontal="center"/>
    </xf>
    <xf numFmtId="0" fontId="34" fillId="0" borderId="0" xfId="0" applyFont="1" applyAlignment="1" applyProtection="1">
      <alignment horizontal="left"/>
    </xf>
    <xf numFmtId="4" fontId="19" fillId="0" borderId="0" xfId="0" applyNumberFormat="1" applyFont="1" applyFill="1"/>
    <xf numFmtId="0" fontId="25" fillId="11" borderId="0" xfId="0" applyFont="1" applyFill="1" applyAlignment="1" applyProtection="1">
      <alignment horizontal="center"/>
    </xf>
    <xf numFmtId="0" fontId="6" fillId="11" borderId="0" xfId="0" applyFont="1" applyFill="1" applyAlignment="1" applyProtection="1">
      <alignment horizontal="left"/>
    </xf>
    <xf numFmtId="1" fontId="1" fillId="0" borderId="0" xfId="0" applyNumberFormat="1" applyFont="1"/>
    <xf numFmtId="1" fontId="9" fillId="12" borderId="29" xfId="0" applyNumberFormat="1" applyFont="1" applyFill="1" applyBorder="1" applyAlignment="1">
      <alignment horizontal="center"/>
    </xf>
    <xf numFmtId="1" fontId="9" fillId="12" borderId="1" xfId="0" applyNumberFormat="1" applyFont="1" applyFill="1" applyBorder="1" applyAlignment="1">
      <alignment horizontal="center"/>
    </xf>
    <xf numFmtId="1" fontId="9" fillId="12" borderId="2" xfId="0" applyNumberFormat="1" applyFont="1" applyFill="1" applyBorder="1" applyAlignment="1">
      <alignment horizontal="center"/>
    </xf>
    <xf numFmtId="1" fontId="9" fillId="12" borderId="28" xfId="0" applyNumberFormat="1" applyFont="1" applyFill="1" applyBorder="1" applyAlignment="1">
      <alignment horizontal="center"/>
    </xf>
    <xf numFmtId="1" fontId="4" fillId="12" borderId="5" xfId="0" applyNumberFormat="1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/>
    </xf>
    <xf numFmtId="1" fontId="6" fillId="12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68" fontId="9" fillId="12" borderId="1" xfId="0" applyNumberFormat="1" applyFont="1" applyFill="1" applyBorder="1" applyAlignment="1">
      <alignment horizontal="center"/>
    </xf>
    <xf numFmtId="1" fontId="8" fillId="12" borderId="2" xfId="0" applyNumberFormat="1" applyFont="1" applyFill="1" applyBorder="1" applyAlignment="1">
      <alignment horizontal="center"/>
    </xf>
    <xf numFmtId="165" fontId="8" fillId="12" borderId="5" xfId="0" applyNumberFormat="1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35" fillId="12" borderId="1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31" xfId="0" applyFont="1" applyFill="1" applyBorder="1" applyAlignment="1">
      <alignment horizontal="center"/>
    </xf>
    <xf numFmtId="168" fontId="33" fillId="12" borderId="1" xfId="0" applyNumberFormat="1" applyFont="1" applyFill="1" applyBorder="1" applyAlignment="1">
      <alignment horizontal="center"/>
    </xf>
    <xf numFmtId="0" fontId="8" fillId="13" borderId="2" xfId="0" applyFont="1" applyFill="1" applyBorder="1" applyAlignment="1">
      <alignment horizontal="left"/>
    </xf>
    <xf numFmtId="3" fontId="8" fillId="14" borderId="27" xfId="0" applyNumberFormat="1" applyFont="1" applyFill="1" applyBorder="1" applyAlignment="1" applyProtection="1">
      <alignment horizontal="center"/>
    </xf>
    <xf numFmtId="3" fontId="8" fillId="0" borderId="27" xfId="0" applyNumberFormat="1" applyFont="1" applyFill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167" fontId="6" fillId="0" borderId="0" xfId="0" applyNumberFormat="1" applyFont="1" applyBorder="1" applyAlignment="1" applyProtection="1">
      <alignment horizontal="center"/>
    </xf>
    <xf numFmtId="0" fontId="3" fillId="0" borderId="36" xfId="0" applyFont="1" applyBorder="1" applyAlignment="1" applyProtection="1">
      <alignment horizontal="center"/>
    </xf>
    <xf numFmtId="14" fontId="8" fillId="13" borderId="27" xfId="0" applyNumberFormat="1" applyFont="1" applyFill="1" applyBorder="1" applyAlignment="1">
      <alignment horizontal="center"/>
    </xf>
    <xf numFmtId="49" fontId="3" fillId="14" borderId="1" xfId="0" applyNumberFormat="1" applyFont="1" applyFill="1" applyBorder="1" applyAlignment="1" applyProtection="1">
      <alignment horizontal="center"/>
      <protection locked="0"/>
    </xf>
    <xf numFmtId="49" fontId="8" fillId="14" borderId="1" xfId="0" applyNumberFormat="1" applyFont="1" applyFill="1" applyBorder="1" applyAlignment="1" applyProtection="1">
      <alignment horizontal="center"/>
      <protection locked="0"/>
    </xf>
    <xf numFmtId="0" fontId="3" fillId="14" borderId="1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8" fillId="13" borderId="31" xfId="0" applyFont="1" applyFill="1" applyBorder="1" applyAlignment="1">
      <alignment horizontal="left"/>
    </xf>
    <xf numFmtId="166" fontId="3" fillId="0" borderId="37" xfId="0" applyNumberFormat="1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/>
    </xf>
    <xf numFmtId="0" fontId="3" fillId="0" borderId="39" xfId="0" applyFont="1" applyBorder="1" applyAlignment="1" applyProtection="1">
      <alignment horizontal="center"/>
    </xf>
    <xf numFmtId="0" fontId="0" fillId="0" borderId="2" xfId="0" applyBorder="1"/>
    <xf numFmtId="0" fontId="0" fillId="0" borderId="28" xfId="0" applyBorder="1"/>
    <xf numFmtId="3" fontId="2" fillId="4" borderId="1" xfId="0" applyNumberFormat="1" applyFont="1" applyFill="1" applyBorder="1"/>
    <xf numFmtId="3" fontId="2" fillId="0" borderId="0" xfId="0" applyNumberFormat="1" applyFont="1" applyFill="1"/>
    <xf numFmtId="0" fontId="0" fillId="0" borderId="2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33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6" fillId="13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5" fillId="13" borderId="0" xfId="0" applyFont="1" applyFill="1" applyAlignment="1">
      <alignment horizontal="center"/>
    </xf>
    <xf numFmtId="3" fontId="3" fillId="0" borderId="0" xfId="0" applyNumberFormat="1" applyFont="1" applyFill="1" applyAlignment="1" applyProtection="1">
      <alignment horizontal="center"/>
    </xf>
    <xf numFmtId="3" fontId="6" fillId="0" borderId="0" xfId="0" applyNumberFormat="1" applyFont="1" applyFill="1" applyAlignment="1" applyProtection="1">
      <alignment horizontal="center"/>
    </xf>
    <xf numFmtId="0" fontId="25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3" fontId="6" fillId="0" borderId="41" xfId="0" applyNumberFormat="1" applyFont="1" applyBorder="1" applyAlignment="1" applyProtection="1">
      <alignment horizontal="center"/>
    </xf>
    <xf numFmtId="3" fontId="3" fillId="0" borderId="42" xfId="0" applyNumberFormat="1" applyFont="1" applyBorder="1" applyAlignment="1" applyProtection="1">
      <alignment horizontal="center"/>
    </xf>
    <xf numFmtId="3" fontId="3" fillId="0" borderId="12" xfId="0" applyNumberFormat="1" applyFont="1" applyBorder="1" applyAlignment="1" applyProtection="1">
      <alignment horizontal="center"/>
    </xf>
    <xf numFmtId="3" fontId="3" fillId="0" borderId="36" xfId="0" applyNumberFormat="1" applyFont="1" applyBorder="1" applyAlignment="1" applyProtection="1">
      <alignment horizontal="center"/>
    </xf>
    <xf numFmtId="3" fontId="6" fillId="0" borderId="18" xfId="0" applyNumberFormat="1" applyFont="1" applyBorder="1" applyAlignment="1" applyProtection="1">
      <alignment horizontal="center"/>
    </xf>
    <xf numFmtId="3" fontId="9" fillId="0" borderId="27" xfId="0" applyNumberFormat="1" applyFont="1" applyBorder="1" applyAlignment="1" applyProtection="1">
      <alignment horizontal="center"/>
    </xf>
    <xf numFmtId="3" fontId="9" fillId="0" borderId="5" xfId="0" applyNumberFormat="1" applyFont="1" applyBorder="1" applyAlignment="1" applyProtection="1">
      <alignment horizontal="center"/>
    </xf>
    <xf numFmtId="3" fontId="9" fillId="0" borderId="1" xfId="0" applyNumberFormat="1" applyFont="1" applyBorder="1" applyAlignment="1" applyProtection="1">
      <alignment horizontal="center"/>
    </xf>
    <xf numFmtId="3" fontId="9" fillId="0" borderId="2" xfId="0" applyNumberFormat="1" applyFont="1" applyBorder="1" applyAlignment="1" applyProtection="1">
      <alignment horizontal="center"/>
    </xf>
    <xf numFmtId="0" fontId="8" fillId="13" borderId="1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/>
    </xf>
    <xf numFmtId="0" fontId="1" fillId="4" borderId="0" xfId="0" applyFont="1" applyFill="1"/>
    <xf numFmtId="3" fontId="11" fillId="0" borderId="0" xfId="0" applyNumberFormat="1" applyFont="1" applyFill="1"/>
    <xf numFmtId="168" fontId="26" fillId="0" borderId="17" xfId="0" applyNumberFormat="1" applyFont="1" applyBorder="1" applyAlignment="1" applyProtection="1">
      <alignment horizontal="center"/>
      <protection locked="0"/>
    </xf>
    <xf numFmtId="168" fontId="8" fillId="12" borderId="1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3" fontId="8" fillId="0" borderId="35" xfId="0" applyNumberFormat="1" applyFont="1" applyBorder="1" applyAlignment="1" applyProtection="1">
      <alignment horizontal="center"/>
    </xf>
    <xf numFmtId="3" fontId="8" fillId="0" borderId="5" xfId="0" applyNumberFormat="1" applyFont="1" applyBorder="1" applyAlignment="1" applyProtection="1">
      <alignment horizontal="center"/>
    </xf>
    <xf numFmtId="0" fontId="8" fillId="13" borderId="2" xfId="0" applyFont="1" applyFill="1" applyBorder="1" applyAlignment="1">
      <alignment horizontal="center" vertical="center"/>
    </xf>
    <xf numFmtId="0" fontId="8" fillId="0" borderId="29" xfId="0" applyFont="1" applyBorder="1" applyAlignment="1" applyProtection="1">
      <alignment horizontal="center"/>
    </xf>
    <xf numFmtId="0" fontId="9" fillId="12" borderId="1" xfId="0" applyNumberFormat="1" applyFont="1" applyFill="1" applyBorder="1" applyAlignment="1">
      <alignment horizontal="center"/>
    </xf>
    <xf numFmtId="14" fontId="3" fillId="13" borderId="27" xfId="0" applyNumberFormat="1" applyFont="1" applyFill="1" applyBorder="1" applyAlignment="1">
      <alignment horizontal="center"/>
    </xf>
    <xf numFmtId="1" fontId="3" fillId="0" borderId="16" xfId="0" applyNumberFormat="1" applyFont="1" applyBorder="1" applyAlignment="1" applyProtection="1">
      <alignment horizontal="center"/>
    </xf>
    <xf numFmtId="1" fontId="3" fillId="0" borderId="27" xfId="0" applyNumberFormat="1" applyFont="1" applyBorder="1" applyAlignment="1" applyProtection="1">
      <alignment horizontal="center"/>
    </xf>
    <xf numFmtId="1" fontId="8" fillId="14" borderId="27" xfId="0" applyNumberFormat="1" applyFont="1" applyFill="1" applyBorder="1" applyAlignment="1" applyProtection="1">
      <alignment horizontal="center"/>
    </xf>
    <xf numFmtId="1" fontId="3" fillId="0" borderId="0" xfId="0" applyNumberFormat="1" applyFont="1" applyBorder="1" applyAlignment="1" applyProtection="1">
      <alignment horizontal="center"/>
    </xf>
    <xf numFmtId="168" fontId="6" fillId="12" borderId="1" xfId="0" applyNumberFormat="1" applyFont="1" applyFill="1" applyBorder="1" applyAlignment="1">
      <alignment horizontal="center"/>
    </xf>
    <xf numFmtId="168" fontId="8" fillId="14" borderId="27" xfId="0" applyNumberFormat="1" applyFont="1" applyFill="1" applyBorder="1" applyAlignment="1" applyProtection="1">
      <alignment horizontal="center"/>
    </xf>
    <xf numFmtId="2" fontId="6" fillId="0" borderId="0" xfId="0" applyNumberFormat="1" applyFont="1" applyAlignment="1" applyProtection="1">
      <alignment horizontal="center"/>
    </xf>
    <xf numFmtId="3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3" fontId="25" fillId="0" borderId="0" xfId="0" applyNumberFormat="1" applyFont="1" applyFill="1" applyAlignment="1">
      <alignment horizontal="center"/>
    </xf>
    <xf numFmtId="0" fontId="6" fillId="0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B16" sqref="B16:B17"/>
    </sheetView>
  </sheetViews>
  <sheetFormatPr baseColWidth="10" defaultRowHeight="12.75"/>
  <cols>
    <col min="1" max="1" width="31.7109375" customWidth="1"/>
    <col min="2" max="2" width="34.42578125" customWidth="1"/>
    <col min="3" max="3" width="17.28515625" customWidth="1"/>
    <col min="5" max="5" width="18.42578125" customWidth="1"/>
    <col min="6" max="6" width="9.42578125" customWidth="1"/>
    <col min="13" max="13" width="12.28515625" bestFit="1" customWidth="1"/>
  </cols>
  <sheetData>
    <row r="1" spans="1:13" ht="20.25">
      <c r="A1" s="27" t="s">
        <v>153</v>
      </c>
      <c r="B1" s="25">
        <v>17</v>
      </c>
    </row>
    <row r="2" spans="1:13" ht="15.75">
      <c r="A2" s="7" t="s">
        <v>155</v>
      </c>
      <c r="B2" s="28" t="s">
        <v>281</v>
      </c>
    </row>
    <row r="3" spans="1:13" ht="18">
      <c r="A3" s="29" t="s">
        <v>262</v>
      </c>
      <c r="B3" s="26">
        <v>42217</v>
      </c>
      <c r="C3" t="str">
        <f>LOOKUP(MONTH($B$3),$D4:$D$15,$E4:$E$15)</f>
        <v>AGOSTO</v>
      </c>
      <c r="D3" s="7" t="s">
        <v>166</v>
      </c>
      <c r="E3" s="7" t="s">
        <v>167</v>
      </c>
      <c r="F3" s="7" t="s">
        <v>193</v>
      </c>
      <c r="H3" t="s">
        <v>191</v>
      </c>
      <c r="I3" t="s">
        <v>192</v>
      </c>
    </row>
    <row r="4" spans="1:13">
      <c r="C4" t="str">
        <f>IF(MONTH(B3)=12,"ENERO",LOOKUP(MONTH($B$3-1),$D5:$D$15,$E5:$E$15))</f>
        <v>JULIO</v>
      </c>
      <c r="D4">
        <v>1</v>
      </c>
      <c r="E4" s="19" t="s">
        <v>59</v>
      </c>
      <c r="F4" s="20">
        <v>31</v>
      </c>
      <c r="H4">
        <v>1</v>
      </c>
      <c r="I4" s="7" t="s">
        <v>6</v>
      </c>
      <c r="K4" s="33"/>
      <c r="L4" s="4"/>
      <c r="M4" s="34"/>
    </row>
    <row r="5" spans="1:13">
      <c r="A5" s="7" t="s">
        <v>156</v>
      </c>
      <c r="B5" s="7" t="s">
        <v>230</v>
      </c>
      <c r="D5">
        <v>2</v>
      </c>
      <c r="E5" s="19" t="s">
        <v>60</v>
      </c>
      <c r="F5">
        <v>28</v>
      </c>
      <c r="H5">
        <v>2</v>
      </c>
      <c r="I5" s="7" t="s">
        <v>7</v>
      </c>
    </row>
    <row r="6" spans="1:13">
      <c r="A6" s="7" t="s">
        <v>157</v>
      </c>
      <c r="D6">
        <v>3</v>
      </c>
      <c r="E6" s="19" t="s">
        <v>61</v>
      </c>
      <c r="F6">
        <v>31</v>
      </c>
      <c r="H6">
        <v>3</v>
      </c>
      <c r="I6" s="7" t="s">
        <v>2</v>
      </c>
    </row>
    <row r="7" spans="1:13">
      <c r="A7" s="7"/>
      <c r="D7">
        <v>4</v>
      </c>
      <c r="E7" s="19" t="s">
        <v>69</v>
      </c>
      <c r="F7">
        <v>30</v>
      </c>
      <c r="H7">
        <v>4</v>
      </c>
      <c r="I7" s="7" t="s">
        <v>2</v>
      </c>
    </row>
    <row r="8" spans="1:13">
      <c r="A8" s="7" t="s">
        <v>158</v>
      </c>
      <c r="D8">
        <v>5</v>
      </c>
      <c r="E8" s="19" t="s">
        <v>71</v>
      </c>
      <c r="F8">
        <v>31</v>
      </c>
      <c r="H8">
        <v>5</v>
      </c>
      <c r="I8" s="7" t="s">
        <v>3</v>
      </c>
    </row>
    <row r="9" spans="1:13">
      <c r="A9" s="7" t="s">
        <v>159</v>
      </c>
      <c r="D9">
        <v>6</v>
      </c>
      <c r="E9" s="19" t="s">
        <v>72</v>
      </c>
      <c r="F9">
        <v>30</v>
      </c>
      <c r="H9">
        <v>6</v>
      </c>
      <c r="I9" s="7" t="s">
        <v>4</v>
      </c>
    </row>
    <row r="10" spans="1:13">
      <c r="A10" s="7" t="s">
        <v>160</v>
      </c>
      <c r="B10" s="7" t="s">
        <v>229</v>
      </c>
      <c r="D10">
        <v>7</v>
      </c>
      <c r="E10" s="19" t="s">
        <v>52</v>
      </c>
      <c r="F10">
        <v>31</v>
      </c>
      <c r="H10">
        <v>7</v>
      </c>
      <c r="I10" s="7" t="s">
        <v>5</v>
      </c>
    </row>
    <row r="11" spans="1:13">
      <c r="A11" s="7" t="s">
        <v>161</v>
      </c>
      <c r="B11" s="7" t="s">
        <v>162</v>
      </c>
      <c r="D11">
        <v>8</v>
      </c>
      <c r="E11" s="19" t="s">
        <v>53</v>
      </c>
      <c r="F11">
        <v>31</v>
      </c>
    </row>
    <row r="12" spans="1:13">
      <c r="A12" s="7" t="s">
        <v>163</v>
      </c>
      <c r="B12" s="7"/>
      <c r="D12">
        <v>9</v>
      </c>
      <c r="E12" s="19" t="s">
        <v>54</v>
      </c>
      <c r="F12">
        <v>30</v>
      </c>
    </row>
    <row r="13" spans="1:13">
      <c r="A13" s="1" t="s">
        <v>231</v>
      </c>
      <c r="B13" s="22">
        <v>4</v>
      </c>
      <c r="D13">
        <v>10</v>
      </c>
      <c r="E13" s="19" t="s">
        <v>55</v>
      </c>
      <c r="F13">
        <v>31</v>
      </c>
    </row>
    <row r="14" spans="1:13">
      <c r="A14" s="1" t="s">
        <v>232</v>
      </c>
      <c r="B14" s="22">
        <v>21</v>
      </c>
      <c r="D14">
        <v>11</v>
      </c>
      <c r="E14" s="19" t="s">
        <v>56</v>
      </c>
      <c r="F14">
        <v>30</v>
      </c>
    </row>
    <row r="15" spans="1:13">
      <c r="A15" s="1" t="s">
        <v>233</v>
      </c>
      <c r="B15" s="22">
        <v>6</v>
      </c>
      <c r="D15">
        <v>12</v>
      </c>
      <c r="E15" s="19" t="s">
        <v>57</v>
      </c>
      <c r="F15">
        <v>31</v>
      </c>
    </row>
    <row r="16" spans="1:13">
      <c r="A16" s="1" t="s">
        <v>164</v>
      </c>
      <c r="B16" s="21">
        <v>42209</v>
      </c>
    </row>
    <row r="17" spans="1:6">
      <c r="A17" s="1" t="s">
        <v>165</v>
      </c>
      <c r="B17" s="21">
        <v>42236</v>
      </c>
    </row>
    <row r="18" spans="1:6">
      <c r="A18" s="1" t="s">
        <v>189</v>
      </c>
      <c r="B18" s="22">
        <v>10</v>
      </c>
    </row>
    <row r="19" spans="1:6" ht="16.5">
      <c r="A19" s="1" t="s">
        <v>118</v>
      </c>
      <c r="B19" s="23">
        <v>25194.21</v>
      </c>
      <c r="D19" s="16"/>
    </row>
    <row r="20" spans="1:6">
      <c r="A20" s="7"/>
      <c r="B20" s="24"/>
    </row>
    <row r="21" spans="1:6">
      <c r="A21" s="7" t="s">
        <v>127</v>
      </c>
      <c r="B21" s="15">
        <f>72.3*B19</f>
        <v>1821541.3829999999</v>
      </c>
    </row>
    <row r="22" spans="1:6">
      <c r="A22" s="7" t="s">
        <v>136</v>
      </c>
      <c r="B22" s="15">
        <f>105.4*B19</f>
        <v>2655469.7340000002</v>
      </c>
    </row>
    <row r="23" spans="1:6">
      <c r="A23" s="1" t="s">
        <v>82</v>
      </c>
      <c r="B23" s="2">
        <f>C23/30</f>
        <v>8033.333333333333</v>
      </c>
      <c r="C23" s="32">
        <v>241000</v>
      </c>
    </row>
    <row r="24" spans="1:6" ht="15">
      <c r="A24" s="1" t="s">
        <v>124</v>
      </c>
      <c r="B24" s="2">
        <f>C24/B14</f>
        <v>4542.6587301587297</v>
      </c>
      <c r="C24" s="301">
        <f>4.75*C23/12</f>
        <v>95395.833333333328</v>
      </c>
      <c r="F24" s="226"/>
    </row>
    <row r="25" spans="1:6">
      <c r="A25" s="7" t="s">
        <v>9</v>
      </c>
      <c r="B25" s="2">
        <v>31</v>
      </c>
    </row>
    <row r="26" spans="1:6">
      <c r="A26" s="7" t="s">
        <v>122</v>
      </c>
      <c r="B26" s="2">
        <v>220</v>
      </c>
    </row>
    <row r="27" spans="1:6">
      <c r="A27" s="7" t="s">
        <v>123</v>
      </c>
      <c r="B27" s="2">
        <v>1000</v>
      </c>
    </row>
    <row r="28" spans="1:6">
      <c r="A28" s="7" t="s">
        <v>125</v>
      </c>
      <c r="B28" s="6">
        <v>7.0000000000000007E-2</v>
      </c>
      <c r="C28" s="6">
        <f>B28-0.6/100</f>
        <v>6.4000000000000001E-2</v>
      </c>
      <c r="D28" s="6">
        <f>0.6/100</f>
        <v>6.0000000000000001E-3</v>
      </c>
    </row>
    <row r="29" spans="1:6">
      <c r="A29" s="7" t="s">
        <v>108</v>
      </c>
      <c r="B29" s="6">
        <v>0.1</v>
      </c>
    </row>
    <row r="30" spans="1:6">
      <c r="A30" s="7" t="s">
        <v>126</v>
      </c>
      <c r="B30" s="6">
        <v>5.9999999999999995E-4</v>
      </c>
    </row>
    <row r="31" spans="1:6">
      <c r="A31" s="7" t="s">
        <v>146</v>
      </c>
      <c r="B31" s="6">
        <v>0.03</v>
      </c>
    </row>
    <row r="32" spans="1:6">
      <c r="A32" s="7" t="s">
        <v>145</v>
      </c>
      <c r="B32" s="6">
        <v>1.9699999999999999E-2</v>
      </c>
    </row>
    <row r="33" spans="1:6">
      <c r="A33" s="1" t="s">
        <v>70</v>
      </c>
      <c r="B33" s="32">
        <v>820</v>
      </c>
    </row>
    <row r="34" spans="1:6" ht="15">
      <c r="A34" s="1" t="s">
        <v>195</v>
      </c>
      <c r="B34" s="23">
        <v>820</v>
      </c>
    </row>
    <row r="38" spans="1:6" ht="18">
      <c r="A38" s="14" t="s">
        <v>101</v>
      </c>
    </row>
    <row r="40" spans="1:6" ht="13.5" thickBot="1">
      <c r="B40" s="7" t="s">
        <v>98</v>
      </c>
      <c r="C40" s="7" t="s">
        <v>99</v>
      </c>
      <c r="D40" s="7" t="s">
        <v>44</v>
      </c>
      <c r="E40" s="7" t="s">
        <v>100</v>
      </c>
    </row>
    <row r="41" spans="1:6" ht="13.5" thickBot="1">
      <c r="A41" s="9"/>
      <c r="B41" s="10"/>
      <c r="C41" s="9"/>
      <c r="D41" s="10"/>
      <c r="E41" s="11"/>
      <c r="F41" s="10"/>
    </row>
    <row r="42" spans="1:6" ht="13.5" thickBot="1">
      <c r="A42" s="12"/>
      <c r="B42" s="9"/>
      <c r="C42" s="9"/>
      <c r="D42" s="10"/>
      <c r="E42" s="9"/>
      <c r="F42" s="13"/>
    </row>
    <row r="43" spans="1:6" ht="13.5" thickBot="1">
      <c r="A43" s="12"/>
      <c r="B43" s="9"/>
      <c r="C43" s="9"/>
      <c r="D43" s="10"/>
      <c r="E43" s="9"/>
      <c r="F43" s="13"/>
    </row>
    <row r="44" spans="1:6" ht="13.5" thickBot="1">
      <c r="A44" s="12"/>
      <c r="B44" s="9"/>
      <c r="C44" s="9"/>
      <c r="D44" s="10"/>
      <c r="E44" s="9"/>
      <c r="F44" s="13"/>
    </row>
    <row r="45" spans="1:6" ht="13.5" thickBot="1">
      <c r="A45" s="12"/>
      <c r="B45" s="9"/>
      <c r="C45" s="9"/>
      <c r="D45" s="10"/>
      <c r="E45" s="9"/>
      <c r="F45" s="13"/>
    </row>
    <row r="46" spans="1:6" ht="13.5" thickBot="1">
      <c r="A46" s="12"/>
      <c r="B46" s="9"/>
      <c r="C46" s="9"/>
      <c r="D46" s="10"/>
      <c r="E46" s="9"/>
      <c r="F46" s="13"/>
    </row>
    <row r="47" spans="1:6" ht="13.5" thickBot="1">
      <c r="A47" s="12"/>
      <c r="B47" s="9"/>
      <c r="C47" s="9"/>
      <c r="D47" s="10"/>
      <c r="E47" s="9"/>
      <c r="F47" s="13"/>
    </row>
    <row r="48" spans="1:6" ht="13.5" thickBot="1">
      <c r="A48" s="12"/>
      <c r="B48" s="9"/>
      <c r="C48" s="11"/>
      <c r="D48" s="10"/>
      <c r="E48" s="9"/>
      <c r="F48" s="10"/>
    </row>
    <row r="54" spans="2:5">
      <c r="B54" s="5">
        <v>0</v>
      </c>
      <c r="C54" s="6">
        <v>0</v>
      </c>
      <c r="E54" s="5">
        <v>0</v>
      </c>
    </row>
    <row r="55" spans="2:5">
      <c r="B55" s="5">
        <v>597280.5</v>
      </c>
      <c r="C55" s="6">
        <v>0</v>
      </c>
      <c r="E55" s="5">
        <v>0</v>
      </c>
    </row>
    <row r="56" spans="2:5">
      <c r="B56" s="5">
        <f>B55+0.01</f>
        <v>597280.51</v>
      </c>
      <c r="C56" s="6">
        <v>0.04</v>
      </c>
      <c r="E56" s="5">
        <v>23891.22</v>
      </c>
    </row>
    <row r="57" spans="2:5">
      <c r="B57" s="5">
        <v>1327290</v>
      </c>
      <c r="C57" s="6">
        <v>0.04</v>
      </c>
      <c r="E57" s="5">
        <v>23891.22</v>
      </c>
    </row>
    <row r="58" spans="2:5">
      <c r="B58" s="5">
        <f>B57+0.01</f>
        <v>1327290.01</v>
      </c>
      <c r="C58" s="6">
        <v>0.08</v>
      </c>
      <c r="E58" s="5">
        <v>76982.820000000007</v>
      </c>
    </row>
    <row r="59" spans="2:5">
      <c r="B59" s="5">
        <v>2212150</v>
      </c>
      <c r="C59" s="6">
        <v>0.08</v>
      </c>
      <c r="E59" s="5">
        <v>76982.820000000007</v>
      </c>
    </row>
    <row r="60" spans="2:5">
      <c r="B60" s="5">
        <f>B59+0.01</f>
        <v>2212150.0099999998</v>
      </c>
      <c r="C60" s="6">
        <v>0.13500000000000001</v>
      </c>
      <c r="E60" s="5">
        <v>198651.07</v>
      </c>
    </row>
    <row r="61" spans="2:5">
      <c r="B61" s="5">
        <v>3097010</v>
      </c>
      <c r="C61" s="6">
        <v>0.13500000000000001</v>
      </c>
      <c r="E61" s="5">
        <v>198651.07</v>
      </c>
    </row>
    <row r="62" spans="2:5">
      <c r="B62" s="5">
        <f>B61+0.01</f>
        <v>3097010.01</v>
      </c>
      <c r="C62" s="6">
        <v>0.23</v>
      </c>
      <c r="E62" s="5">
        <v>492867.02</v>
      </c>
    </row>
    <row r="63" spans="2:5">
      <c r="B63" s="5">
        <v>3981870</v>
      </c>
      <c r="C63" s="6">
        <v>0.23</v>
      </c>
      <c r="E63" s="5">
        <f>E62</f>
        <v>492867.02</v>
      </c>
    </row>
    <row r="64" spans="2:5">
      <c r="B64" s="5">
        <f>B63+0.01</f>
        <v>3981870.01</v>
      </c>
      <c r="C64" s="6">
        <v>0.30399999999999999</v>
      </c>
      <c r="E64" s="5">
        <v>787525.4</v>
      </c>
    </row>
    <row r="65" spans="1:5">
      <c r="B65" s="5">
        <v>5309160</v>
      </c>
      <c r="C65" s="6">
        <v>0.30399999999999999</v>
      </c>
      <c r="E65" s="5">
        <f>E64</f>
        <v>787525.4</v>
      </c>
    </row>
    <row r="66" spans="1:5">
      <c r="B66" s="5">
        <f>B65+0.01</f>
        <v>5309160.01</v>
      </c>
      <c r="C66" s="6">
        <v>0.35499999999999998</v>
      </c>
      <c r="E66" s="5">
        <v>1058292.56</v>
      </c>
    </row>
    <row r="67" spans="1:5">
      <c r="B67" s="5">
        <v>6636450</v>
      </c>
      <c r="C67" s="6">
        <v>0.35499999999999998</v>
      </c>
      <c r="E67" s="5">
        <f>E66</f>
        <v>1058292.56</v>
      </c>
    </row>
    <row r="68" spans="1:5">
      <c r="B68" s="5">
        <f>B67+0.01</f>
        <v>6636450.0099999998</v>
      </c>
      <c r="C68" s="6">
        <v>0.4</v>
      </c>
      <c r="E68" s="5">
        <v>1356932.81</v>
      </c>
    </row>
    <row r="69" spans="1:5">
      <c r="B69" s="5">
        <v>25000000</v>
      </c>
      <c r="C69" s="6">
        <v>0.4</v>
      </c>
      <c r="E69" s="5">
        <f>E68</f>
        <v>1356932.81</v>
      </c>
    </row>
    <row r="73" spans="1:5" ht="18">
      <c r="A73" s="14" t="s">
        <v>105</v>
      </c>
    </row>
    <row r="75" spans="1:5">
      <c r="B75">
        <f>E75/25</f>
        <v>0</v>
      </c>
      <c r="C75">
        <v>7744</v>
      </c>
      <c r="E75">
        <v>0</v>
      </c>
    </row>
    <row r="76" spans="1:5">
      <c r="B76">
        <f t="shared" ref="B76:B82" si="0">E76/25</f>
        <v>8100.64</v>
      </c>
      <c r="C76">
        <v>7744</v>
      </c>
      <c r="E76">
        <v>202516</v>
      </c>
    </row>
    <row r="77" spans="1:5">
      <c r="B77">
        <f t="shared" si="0"/>
        <v>8100.68</v>
      </c>
      <c r="C77">
        <v>5221</v>
      </c>
      <c r="E77">
        <v>202517</v>
      </c>
    </row>
    <row r="78" spans="1:5">
      <c r="B78">
        <f t="shared" si="0"/>
        <v>12696.28</v>
      </c>
      <c r="C78">
        <v>5221</v>
      </c>
      <c r="E78">
        <v>317407</v>
      </c>
    </row>
    <row r="79" spans="1:5">
      <c r="B79">
        <f t="shared" si="0"/>
        <v>12696.32</v>
      </c>
      <c r="C79">
        <v>4650</v>
      </c>
      <c r="E79">
        <v>317408</v>
      </c>
    </row>
    <row r="80" spans="1:5">
      <c r="B80">
        <f t="shared" si="0"/>
        <v>19801.919999999998</v>
      </c>
      <c r="C80">
        <v>4650</v>
      </c>
      <c r="E80">
        <v>495048</v>
      </c>
    </row>
    <row r="81" spans="1:5">
      <c r="B81">
        <f t="shared" si="0"/>
        <v>19801.96</v>
      </c>
      <c r="C81">
        <v>0</v>
      </c>
      <c r="E81">
        <v>495049</v>
      </c>
    </row>
    <row r="82" spans="1:5">
      <c r="B82">
        <f t="shared" si="0"/>
        <v>1000000</v>
      </c>
      <c r="C82">
        <v>0</v>
      </c>
      <c r="E82">
        <v>25000000</v>
      </c>
    </row>
    <row r="85" spans="1:5" ht="18">
      <c r="A85" s="14" t="s">
        <v>108</v>
      </c>
    </row>
    <row r="86" spans="1:5" ht="18">
      <c r="A86" s="14" t="s">
        <v>108</v>
      </c>
      <c r="B86" s="7" t="s">
        <v>132</v>
      </c>
      <c r="C86" s="7" t="s">
        <v>133</v>
      </c>
    </row>
    <row r="87" spans="1:5">
      <c r="A87" s="7" t="s">
        <v>128</v>
      </c>
      <c r="B87" s="6">
        <v>0.1144</v>
      </c>
      <c r="C87" s="6">
        <v>1.26E-2</v>
      </c>
    </row>
    <row r="88" spans="1:5">
      <c r="A88" s="7" t="s">
        <v>129</v>
      </c>
      <c r="B88" s="6">
        <v>0.1147</v>
      </c>
      <c r="C88" s="6">
        <v>1.26E-2</v>
      </c>
    </row>
    <row r="89" spans="1:5">
      <c r="A89" s="7" t="s">
        <v>116</v>
      </c>
      <c r="B89" s="6">
        <v>0.11269999999999999</v>
      </c>
      <c r="C89" s="6">
        <v>1.26E-2</v>
      </c>
    </row>
    <row r="90" spans="1:5">
      <c r="A90" s="7" t="s">
        <v>131</v>
      </c>
      <c r="B90" s="6">
        <v>0.1077</v>
      </c>
      <c r="C90" s="6">
        <v>1.26E-2</v>
      </c>
    </row>
    <row r="91" spans="1:5">
      <c r="A91" s="7" t="s">
        <v>130</v>
      </c>
      <c r="B91" s="6">
        <v>0.1047</v>
      </c>
      <c r="C91" s="6">
        <v>1.26E-2</v>
      </c>
    </row>
    <row r="92" spans="1:5">
      <c r="A92" s="7" t="s">
        <v>115</v>
      </c>
      <c r="B92" s="6">
        <v>0.1154</v>
      </c>
      <c r="C92" s="6">
        <v>1.26E-2</v>
      </c>
    </row>
    <row r="93" spans="1:5">
      <c r="B93" s="6"/>
      <c r="C9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E512"/>
  <sheetViews>
    <sheetView tabSelected="1" zoomScale="80" zoomScaleNormal="80" workbookViewId="0">
      <pane xSplit="3" topLeftCell="D1" activePane="topRight" state="frozen"/>
      <selection activeCell="A5" sqref="A5"/>
      <selection pane="topRight" activeCell="D12" sqref="D12"/>
    </sheetView>
  </sheetViews>
  <sheetFormatPr baseColWidth="10" defaultRowHeight="15.75" outlineLevelCol="1"/>
  <cols>
    <col min="1" max="1" width="6.5703125" style="191" customWidth="1"/>
    <col min="2" max="2" width="47.28515625" style="8" customWidth="1"/>
    <col min="3" max="3" width="4.42578125" style="191" customWidth="1" outlineLevel="1"/>
    <col min="4" max="4" width="3.7109375" style="214" customWidth="1" outlineLevel="1"/>
    <col min="5" max="6" width="3.7109375" style="191" customWidth="1" outlineLevel="1"/>
    <col min="7" max="8" width="3.7109375" style="214" customWidth="1" outlineLevel="1"/>
    <col min="9" max="13" width="3.7109375" style="191" customWidth="1" outlineLevel="1"/>
    <col min="14" max="15" width="3.7109375" style="214" customWidth="1" outlineLevel="1"/>
    <col min="16" max="17" width="3.7109375" style="191" customWidth="1" outlineLevel="1"/>
    <col min="18" max="18" width="13.7109375" style="39" customWidth="1"/>
    <col min="19" max="21" width="3.7109375" style="191" customWidth="1" outlineLevel="1"/>
    <col min="22" max="22" width="3.7109375" style="214" customWidth="1" outlineLevel="1"/>
    <col min="23" max="23" width="3.85546875" style="214" customWidth="1" outlineLevel="1"/>
    <col min="24" max="24" width="3.7109375" style="188" customWidth="1" outlineLevel="1"/>
    <col min="25" max="25" width="3.7109375" style="214" customWidth="1" outlineLevel="1"/>
    <col min="26" max="28" width="3.7109375" style="188" customWidth="1" outlineLevel="1"/>
    <col min="29" max="30" width="3.7109375" style="214" customWidth="1" outlineLevel="1"/>
    <col min="31" max="35" width="3.7109375" style="191" customWidth="1" outlineLevel="1"/>
    <col min="36" max="36" width="16.28515625" style="214" customWidth="1"/>
    <col min="37" max="37" width="7.5703125" style="39" customWidth="1"/>
    <col min="38" max="38" width="8.28515625" style="39" customWidth="1"/>
    <col min="39" max="39" width="5.42578125" style="39" customWidth="1"/>
    <col min="40" max="40" width="6.140625" style="39" customWidth="1"/>
    <col min="41" max="41" width="7" style="39" customWidth="1"/>
    <col min="42" max="42" width="6.7109375" style="39" customWidth="1"/>
    <col min="43" max="43" width="7" style="39" customWidth="1"/>
    <col min="44" max="44" width="6.7109375" style="39" customWidth="1"/>
    <col min="45" max="45" width="14.28515625" style="39" customWidth="1"/>
    <col min="46" max="46" width="11.42578125" style="39" customWidth="1"/>
    <col min="47" max="47" width="11.28515625" style="46" customWidth="1"/>
    <col min="48" max="48" width="12.7109375" style="39" customWidth="1"/>
    <col min="49" max="49" width="11.7109375" style="39" customWidth="1"/>
    <col min="50" max="50" width="12.140625" style="39" customWidth="1"/>
    <col min="51" max="51" width="13.28515625" style="39" customWidth="1" outlineLevel="1"/>
    <col min="52" max="52" width="11.7109375" style="39" customWidth="1" outlineLevel="1"/>
    <col min="53" max="53" width="16.85546875" style="191" customWidth="1" outlineLevel="1"/>
    <col min="54" max="54" width="17.85546875" style="215" customWidth="1" outlineLevel="1"/>
    <col min="55" max="55" width="13" style="186" customWidth="1" outlineLevel="1"/>
    <col min="56" max="56" width="12.5703125" style="191" customWidth="1"/>
    <col min="57" max="57" width="11.42578125" style="191" customWidth="1"/>
    <col min="58" max="58" width="12.7109375" style="191" customWidth="1"/>
    <col min="59" max="59" width="10" style="191" customWidth="1" collapsed="1"/>
    <col min="60" max="60" width="6.85546875" style="39" customWidth="1"/>
    <col min="61" max="62" width="6.85546875" style="191" customWidth="1" outlineLevel="1"/>
    <col min="63" max="64" width="6.85546875" style="214" customWidth="1" outlineLevel="1"/>
    <col min="65" max="65" width="5.42578125" style="191" customWidth="1" outlineLevel="1"/>
    <col min="66" max="66" width="4.85546875" style="191" customWidth="1" outlineLevel="1"/>
    <col min="67" max="67" width="5.28515625" style="191" customWidth="1" outlineLevel="1"/>
    <col min="68" max="68" width="5.7109375" style="224" customWidth="1" outlineLevel="1"/>
    <col min="69" max="69" width="5.28515625" style="188" customWidth="1" outlineLevel="1"/>
    <col min="70" max="70" width="5.5703125" style="214" customWidth="1" outlineLevel="1"/>
    <col min="71" max="71" width="4.28515625" style="214" customWidth="1" outlineLevel="1"/>
    <col min="72" max="72" width="4.140625" style="191" customWidth="1" outlineLevel="1"/>
    <col min="73" max="73" width="4.140625" style="214" customWidth="1" outlineLevel="1"/>
    <col min="74" max="74" width="4.28515625" style="214" customWidth="1" outlineLevel="1"/>
    <col min="75" max="75" width="4.28515625" style="191" customWidth="1" outlineLevel="1"/>
    <col min="76" max="76" width="4.28515625" style="214" customWidth="1" outlineLevel="1" collapsed="1"/>
    <col min="77" max="77" width="5.28515625" style="191" customWidth="1" outlineLevel="1"/>
    <col min="78" max="78" width="6.7109375" style="191" customWidth="1" outlineLevel="1"/>
    <col min="79" max="79" width="5.7109375" style="214" customWidth="1" outlineLevel="1"/>
    <col min="80" max="80" width="5.42578125" style="214" customWidth="1" outlineLevel="1"/>
    <col min="81" max="81" width="4.7109375" style="191" customWidth="1" outlineLevel="1"/>
    <col min="82" max="83" width="4.28515625" style="191" customWidth="1" outlineLevel="1"/>
    <col min="84" max="84" width="4.5703125" style="191" customWidth="1" outlineLevel="1"/>
    <col min="85" max="85" width="4.28515625" style="191" customWidth="1" outlineLevel="1"/>
    <col min="86" max="86" width="5.5703125" style="214" customWidth="1" outlineLevel="1"/>
    <col min="87" max="87" width="4.42578125" style="214" customWidth="1" outlineLevel="1"/>
    <col min="88" max="92" width="4.28515625" style="191" customWidth="1" outlineLevel="1"/>
    <col min="93" max="94" width="4.28515625" style="214" customWidth="1" outlineLevel="1"/>
    <col min="95" max="95" width="4.5703125" style="191" customWidth="1" outlineLevel="1"/>
    <col min="96" max="96" width="4.28515625" style="214" customWidth="1" outlineLevel="1"/>
    <col min="97" max="97" width="4.28515625" style="191" customWidth="1" outlineLevel="1"/>
    <col min="98" max="98" width="4.7109375" style="191" customWidth="1" outlineLevel="1"/>
    <col min="99" max="99" width="4.28515625" style="191" customWidth="1" outlineLevel="1"/>
    <col min="100" max="102" width="4.140625" style="191" customWidth="1" outlineLevel="1"/>
    <col min="103" max="103" width="4.7109375" style="191" customWidth="1" outlineLevel="1"/>
    <col min="104" max="104" width="16.28515625" style="39" customWidth="1"/>
    <col min="105" max="105" width="12.7109375" style="39" customWidth="1"/>
    <col min="106" max="106" width="21.28515625" style="39" customWidth="1"/>
    <col min="107" max="107" width="21.85546875" style="39" customWidth="1"/>
    <col min="108" max="108" width="10.42578125" style="220" customWidth="1"/>
    <col min="109" max="109" width="15.5703125" style="191" customWidth="1"/>
    <col min="110" max="110" width="10" style="39" customWidth="1"/>
    <col min="111" max="111" width="25.28515625" style="39" customWidth="1"/>
    <col min="112" max="112" width="26.28515625" style="39" customWidth="1"/>
    <col min="113" max="113" width="13.140625" style="39" customWidth="1"/>
    <col min="114" max="114" width="11.42578125" style="39" collapsed="1"/>
    <col min="115" max="115" width="11.42578125" style="39" customWidth="1" outlineLevel="1"/>
    <col min="116" max="116" width="21.28515625" style="39" customWidth="1" outlineLevel="1"/>
    <col min="117" max="117" width="21.85546875" style="39" customWidth="1" outlineLevel="1"/>
    <col min="118" max="118" width="5.7109375" style="188" customWidth="1" outlineLevel="1"/>
    <col min="119" max="119" width="3.5703125" style="188" customWidth="1" outlineLevel="1"/>
    <col min="120" max="121" width="3.7109375" style="214" customWidth="1" outlineLevel="1"/>
    <col min="122" max="125" width="3.7109375" style="191" customWidth="1" outlineLevel="1"/>
    <col min="126" max="128" width="3.7109375" style="214" customWidth="1" outlineLevel="1"/>
    <col min="129" max="131" width="3.7109375" style="191" customWidth="1" outlineLevel="1"/>
    <col min="132" max="132" width="28.140625" style="191" customWidth="1"/>
    <col min="133" max="133" width="26.7109375" style="191" customWidth="1"/>
    <col min="134" max="135" width="11.42578125" style="191" customWidth="1"/>
    <col min="136" max="136" width="17.7109375" style="191" customWidth="1" outlineLevel="1"/>
    <col min="137" max="137" width="15" style="191" customWidth="1" outlineLevel="1"/>
    <col min="138" max="138" width="12" style="191" customWidth="1" outlineLevel="1"/>
    <col min="139" max="139" width="17.85546875" style="191" customWidth="1" outlineLevel="1"/>
    <col min="140" max="140" width="14.42578125" style="191" customWidth="1" outlineLevel="1"/>
    <col min="141" max="142" width="11.42578125" style="191" customWidth="1" outlineLevel="1"/>
    <col min="143" max="143" width="12.140625" style="191" customWidth="1" outlineLevel="1"/>
    <col min="144" max="144" width="11.7109375" style="191" customWidth="1" outlineLevel="1"/>
    <col min="145" max="145" width="18.7109375" style="191" customWidth="1" outlineLevel="1"/>
    <col min="146" max="146" width="14.42578125" style="191" customWidth="1" outlineLevel="1"/>
    <col min="147" max="151" width="11.42578125" style="191" customWidth="1" outlineLevel="1"/>
    <col min="152" max="152" width="15.28515625" style="191" customWidth="1" outlineLevel="1"/>
    <col min="153" max="153" width="16.7109375" style="191" customWidth="1" outlineLevel="1"/>
    <col min="154" max="154" width="15.140625" style="191" customWidth="1" outlineLevel="1"/>
    <col min="155" max="156" width="12.85546875" style="191" customWidth="1" outlineLevel="1"/>
    <col min="157" max="160" width="12.140625" style="191" customWidth="1" outlineLevel="1"/>
    <col min="161" max="162" width="15.28515625" style="191" customWidth="1" outlineLevel="1"/>
    <col min="163" max="163" width="12.140625" style="191" customWidth="1" outlineLevel="1"/>
    <col min="164" max="164" width="14.42578125" style="190" customWidth="1" outlineLevel="1"/>
    <col min="165" max="165" width="11.42578125" style="193" customWidth="1" outlineLevel="1"/>
    <col min="166" max="166" width="11.42578125" style="210" customWidth="1" outlineLevel="1"/>
    <col min="167" max="167" width="11.42578125" style="190" customWidth="1" outlineLevel="1"/>
    <col min="168" max="170" width="12.85546875" style="191" customWidth="1" outlineLevel="1"/>
    <col min="171" max="171" width="12.85546875" style="191" customWidth="1" outlineLevel="1" collapsed="1"/>
    <col min="172" max="172" width="13.42578125" style="191" customWidth="1"/>
    <col min="173" max="173" width="13.140625" style="319" customWidth="1"/>
    <col min="174" max="174" width="11.42578125" style="191"/>
    <col min="175" max="175" width="14" style="191" customWidth="1" outlineLevel="1"/>
    <col min="176" max="176" width="11.42578125" style="190" customWidth="1" outlineLevel="1"/>
    <col min="177" max="177" width="16.7109375" style="191" customWidth="1" outlineLevel="1"/>
    <col min="178" max="178" width="14.28515625" style="191" customWidth="1" outlineLevel="1"/>
    <col min="179" max="180" width="11.42578125" style="191" customWidth="1" outlineLevel="1"/>
    <col min="181" max="181" width="13.140625" style="191" customWidth="1" outlineLevel="1"/>
    <col min="182" max="184" width="11.42578125" style="191" customWidth="1" outlineLevel="1"/>
    <col min="185" max="185" width="13.140625" style="191" customWidth="1" outlineLevel="1"/>
    <col min="186" max="186" width="12.85546875" style="191" customWidth="1" outlineLevel="1"/>
    <col min="187" max="187" width="11.42578125" style="192" customWidth="1" outlineLevel="1"/>
    <col min="188" max="16384" width="11.42578125" style="191"/>
  </cols>
  <sheetData>
    <row r="1" spans="1:187" s="188" customFormat="1" ht="16.5" customHeight="1">
      <c r="A1" s="248"/>
      <c r="B1" s="248"/>
      <c r="C1" s="173">
        <f>DK1</f>
        <v>0</v>
      </c>
      <c r="D1" s="255"/>
      <c r="E1" s="255"/>
      <c r="F1" s="255"/>
      <c r="G1" s="255"/>
      <c r="H1" s="255" t="s">
        <v>58</v>
      </c>
      <c r="I1" s="255" t="s">
        <v>58</v>
      </c>
      <c r="J1" s="255" t="s">
        <v>58</v>
      </c>
      <c r="K1" s="255" t="s">
        <v>58</v>
      </c>
      <c r="L1" s="255" t="s">
        <v>58</v>
      </c>
      <c r="M1" s="255" t="s">
        <v>58</v>
      </c>
      <c r="N1" s="255" t="s">
        <v>58</v>
      </c>
      <c r="O1" s="255" t="s">
        <v>58</v>
      </c>
      <c r="P1" s="255"/>
      <c r="Q1" s="255"/>
      <c r="R1" s="174">
        <v>0</v>
      </c>
      <c r="S1" s="256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5"/>
      <c r="AE1" s="255"/>
      <c r="AF1" s="255"/>
      <c r="AG1" s="255"/>
      <c r="AH1" s="255"/>
      <c r="AI1" s="257"/>
      <c r="AJ1" s="187"/>
      <c r="AK1" s="176">
        <f>A1</f>
        <v>0</v>
      </c>
      <c r="AL1" s="294">
        <f>COUNTIF(D1:AI1,"X")+COUNTIF(D1:AI1,"V")-C1</f>
        <v>0</v>
      </c>
      <c r="AM1" s="294">
        <f>COUNTIF(D1:AK1,"S")</f>
        <v>0</v>
      </c>
      <c r="AN1" s="295">
        <f>COUNTIF(D1:AI1,"D")</f>
        <v>0</v>
      </c>
      <c r="AO1" s="294">
        <f>COUNTIF($D1:$AI1,"X")+COUNTIF($D1:$AI1,"LL")+COUNTIF($D1:$AK1,"P")+COUNTIF($D1:$AI1,"R")+COUNTIF($D1:$AI1,"F")+COUNTIF($D1:$AI1,"V")</f>
        <v>0</v>
      </c>
      <c r="AP1" s="294">
        <f>COUNTIF($D1:$AI1,"X")+COUNTIF($D1:$AK1,"S")+COUNTIF($D1:$AI1,"LL")+COUNTIF($D1:$AK1,"P")+COUNTIF($D1:$AI1,"R")+COUNTIF($D1:$AI1,"F")+COUNTIF($D1:$AI1,"V")</f>
        <v>0</v>
      </c>
      <c r="AQ1" s="296">
        <f>COUNTIF(D1:AK1,"X")+COUNTIF(D1:AK1,"ll")-C1-COUNTIF(DN1:DX1,"S")-COUNTIF(DN1:DX1,"V")</f>
        <v>0</v>
      </c>
      <c r="AR1" s="297">
        <f>AQ1</f>
        <v>0</v>
      </c>
      <c r="AS1" s="249">
        <v>12700</v>
      </c>
      <c r="AT1" s="250">
        <f>AS1/7.5*1.5*(CZ1-DA1)</f>
        <v>0</v>
      </c>
      <c r="AU1" s="313"/>
      <c r="AV1" s="177">
        <f>AS1/7.5*AU1+C1*0.2*AS1</f>
        <v>0</v>
      </c>
      <c r="AW1" s="249"/>
      <c r="AX1" s="249"/>
      <c r="AY1" s="177">
        <f>DI1</f>
        <v>0</v>
      </c>
      <c r="AZ1" s="177">
        <f>(AQ1)*'Datos Mes'!$B$27+DB1</f>
        <v>0</v>
      </c>
      <c r="BA1" s="248"/>
      <c r="BB1" s="254"/>
      <c r="BC1" s="263"/>
      <c r="BF1" s="298"/>
      <c r="BG1" s="178">
        <f>(COUNTIF($D1:$AI1,"LL")+DL1)*(AS1-'Datos Mes'!$B$23)</f>
        <v>0</v>
      </c>
      <c r="BH1" s="299">
        <f>A1</f>
        <v>0</v>
      </c>
      <c r="BI1" s="230">
        <v>0</v>
      </c>
      <c r="BJ1" s="239"/>
      <c r="BK1" s="231"/>
      <c r="BL1" s="231"/>
      <c r="BM1" s="231"/>
      <c r="BN1" s="231"/>
      <c r="BO1" s="231"/>
      <c r="BP1" s="239"/>
      <c r="BQ1" s="231"/>
      <c r="BR1" s="231"/>
      <c r="BS1" s="231"/>
      <c r="BT1" s="232"/>
      <c r="BU1" s="232"/>
      <c r="BV1" s="232"/>
      <c r="BW1" s="233"/>
      <c r="BX1" s="234"/>
      <c r="BY1" s="231"/>
      <c r="BZ1" s="231"/>
      <c r="CA1" s="235"/>
      <c r="CB1" s="235"/>
      <c r="CC1" s="236"/>
      <c r="CD1" s="236"/>
      <c r="CE1" s="236"/>
      <c r="CF1" s="236"/>
      <c r="CG1" s="236"/>
      <c r="CH1" s="235"/>
      <c r="CI1" s="235"/>
      <c r="CJ1" s="236"/>
      <c r="CK1" s="236"/>
      <c r="CL1" s="236"/>
      <c r="CM1" s="236"/>
      <c r="CN1" s="236"/>
      <c r="CO1" s="235"/>
      <c r="CP1" s="238"/>
      <c r="CQ1" s="237"/>
      <c r="CR1" s="238"/>
      <c r="CS1" s="237"/>
      <c r="CT1" s="237"/>
      <c r="CU1" s="237"/>
      <c r="CV1" s="237"/>
      <c r="CW1" s="237"/>
      <c r="CX1" s="232"/>
      <c r="CY1" s="232"/>
      <c r="CZ1" s="179">
        <f>SUM(BI1:CY1)</f>
        <v>0</v>
      </c>
      <c r="DA1" s="180"/>
      <c r="DB1" s="241"/>
      <c r="DC1" s="181">
        <f>(64+$DC$10/8)*DD1</f>
        <v>0</v>
      </c>
      <c r="DD1" s="240"/>
      <c r="DE1" s="241"/>
      <c r="DF1" s="182">
        <f>COUNTIF(D1:AI1,"LL")*$DF$10*1.2</f>
        <v>0</v>
      </c>
      <c r="DG1" s="182">
        <f>DL1*$DF$10</f>
        <v>0</v>
      </c>
      <c r="DH1" s="183">
        <f>AS1*DM1</f>
        <v>0</v>
      </c>
      <c r="DI1" s="184">
        <f>+DC1+DE1+DF1+DG1+DH1</f>
        <v>0</v>
      </c>
      <c r="DJ1" s="42"/>
      <c r="DK1" s="177">
        <f>DL1+COUNTIF(DN1:EA1,"F")+COUNTIF(DN1:EA1,"E")+COUNTIF(DN1:EA1,"P")+COUNTIF(DN1:EA1,"A")</f>
        <v>0</v>
      </c>
      <c r="DL1" s="177">
        <f>COUNTIF(DN1:EA1,"LL")</f>
        <v>0</v>
      </c>
      <c r="DM1" s="177">
        <f>COUNTIF(DN1:EA1,"X")</f>
        <v>0</v>
      </c>
      <c r="DN1" s="242"/>
      <c r="DO1" s="243"/>
      <c r="DP1" s="243"/>
      <c r="DQ1" s="243"/>
      <c r="DR1" s="247"/>
      <c r="DS1" s="243"/>
      <c r="DT1" s="243"/>
      <c r="DU1" s="243"/>
      <c r="DV1" s="244"/>
      <c r="DW1" s="243"/>
      <c r="DX1" s="243"/>
      <c r="DY1" s="245"/>
      <c r="DZ1" s="245"/>
      <c r="EA1" s="246"/>
      <c r="EB1" s="175"/>
      <c r="EC1" s="188" t="s">
        <v>58</v>
      </c>
      <c r="EF1" s="189">
        <f>'Datos Mes'!$B$23</f>
        <v>8033.333333333333</v>
      </c>
      <c r="EG1" s="189">
        <f>AS1</f>
        <v>12700</v>
      </c>
      <c r="EH1" s="189">
        <f>EG1*AL1</f>
        <v>0</v>
      </c>
      <c r="EI1" s="189" t="e">
        <f>(EH1+EL1)/AO1*AM1</f>
        <v>#DIV/0!</v>
      </c>
      <c r="EJ1" s="189" t="e">
        <f>(EH1+EI1+EK1+EL1)/AP1*AN1</f>
        <v>#DIV/0!</v>
      </c>
      <c r="EK1" s="189">
        <f>AT1</f>
        <v>0</v>
      </c>
      <c r="EL1" s="189">
        <f>-AV1</f>
        <v>0</v>
      </c>
      <c r="EM1" s="189">
        <f>AY1</f>
        <v>0</v>
      </c>
      <c r="EN1" s="189">
        <f>'Datos Mes'!$B$24*AL1</f>
        <v>0</v>
      </c>
      <c r="EO1" s="189" t="e">
        <f>IF(SUM(EH1:EN1)&gt;'Datos Mes'!$B$21,'Datos Mes'!$B$21,SUM(EH1:EN1))</f>
        <v>#DIV/0!</v>
      </c>
      <c r="EP1" s="189" t="e">
        <f>IF(SUM(EH1:EN1)&gt;'Datos Mes'!$B$21,SUM(EH1:EN1)-EO1,0)</f>
        <v>#DIV/0!</v>
      </c>
      <c r="EQ1" s="189"/>
      <c r="ER1" s="189" t="e">
        <f>LOOKUP(EO1/AL1,'Datos Mes'!$B$75:$B$82,'Datos Mes'!$C$75:$C$82)*EQ1</f>
        <v>#DIV/0!</v>
      </c>
      <c r="ES1" s="189">
        <f>'Datos Mes'!$B$25*$AQ1</f>
        <v>0</v>
      </c>
      <c r="ET1" s="189">
        <f>'Datos Mes'!$B$26*$AQ1</f>
        <v>0</v>
      </c>
      <c r="EU1" s="189">
        <f>AZ1</f>
        <v>0</v>
      </c>
      <c r="EV1" s="190" t="e">
        <f>ER1+ES1+ET1+EU1</f>
        <v>#DIV/0!</v>
      </c>
      <c r="EW1" s="280" t="s">
        <v>140</v>
      </c>
      <c r="EX1" s="282"/>
      <c r="EY1" s="190" t="e">
        <f>'Datos Mes'!$B$28*EO1</f>
        <v>#DIV/0!</v>
      </c>
      <c r="EZ1" s="190" t="e">
        <f>IF(EX1*'Datos Mes'!$B$19-EY1&gt;0,EX1*'Datos Mes'!$B$19-EY1,0)</f>
        <v>#DIV/0!</v>
      </c>
      <c r="FA1" s="281" t="s">
        <v>282</v>
      </c>
      <c r="FB1" s="280" t="s">
        <v>141</v>
      </c>
      <c r="FC1" s="192">
        <f>IF(FB1&lt;&gt;"Pensionado",LOOKUP(FA1,'Datos Mes'!$A$87:$A$92,'Datos Mes'!$B$87:$B$92),0)</f>
        <v>0.1047</v>
      </c>
      <c r="FD1" s="190" t="e">
        <f>FC1*EO1</f>
        <v>#DIV/0!</v>
      </c>
      <c r="FE1" s="190" t="e">
        <f>IF(SUM(EH1:EN1)&gt;'Datos Mes'!$B$22,'Datos Mes'!$B$22,SUM(EH1:EN1))</f>
        <v>#DIV/0!</v>
      </c>
      <c r="FF1" s="190" t="e">
        <f>FE1*'Datos Mes'!$B$30</f>
        <v>#DIV/0!</v>
      </c>
      <c r="FG1" s="190" t="e">
        <f>EY1+FD1+EZ1</f>
        <v>#DIV/0!</v>
      </c>
      <c r="FH1" s="190" t="e">
        <f>EO1+EP1-FG1</f>
        <v>#DIV/0!</v>
      </c>
      <c r="FI1" s="193" t="e">
        <f>LOOKUP(FH1,'Datos Mes'!$B$54:$B$69,'Datos Mes'!$C$54:$C$69)</f>
        <v>#DIV/0!</v>
      </c>
      <c r="FJ1" s="190" t="e">
        <f>LOOKUP(FH1,'Datos Mes'!$B$54:$B$69,'Datos Mes'!$E$54:$E$69)</f>
        <v>#DIV/0!</v>
      </c>
      <c r="FK1" s="190" t="e">
        <f>FH1*FI1-FJ1</f>
        <v>#DIV/0!</v>
      </c>
      <c r="FL1" s="190">
        <f>R1</f>
        <v>0</v>
      </c>
      <c r="FM1" s="190">
        <f>AW1</f>
        <v>0</v>
      </c>
      <c r="FN1" s="190">
        <f>AX1</f>
        <v>0</v>
      </c>
      <c r="FO1" s="190" t="e">
        <f>FG1+FK1+FL1+FM1+FN1</f>
        <v>#DIV/0!</v>
      </c>
      <c r="FP1" s="190" t="e">
        <f>EO1+EP1+EV1-FO1</f>
        <v>#DIV/0!</v>
      </c>
      <c r="FQ1" s="320" t="e">
        <f>FP1+FL1</f>
        <v>#DIV/0!</v>
      </c>
      <c r="FS1" s="190" t="e">
        <f>EO1+EP1+EV1</f>
        <v>#DIV/0!</v>
      </c>
      <c r="FT1" s="190" t="e">
        <f>IF($FB1="Activo",LOOKUP($FA1,'Datos Mes'!$A$87:$A$92,'Datos Mes'!$C$87:$C$92),0)*$EO1</f>
        <v>#DIV/0!</v>
      </c>
      <c r="FU1" s="190" t="e">
        <f>IF($FB1="Activo",'Datos Mes'!$B$31,0)*$EO1</f>
        <v>#DIV/0!</v>
      </c>
      <c r="FV1" s="190" t="e">
        <f>'Datos Mes'!$B$32*$EO1</f>
        <v>#DIV/0!</v>
      </c>
      <c r="FW1" s="190" t="e">
        <f>'Datos Mes'!$D$28*$EO1</f>
        <v>#DIV/0!</v>
      </c>
      <c r="FX1" s="190"/>
      <c r="FY1" s="190" t="e">
        <f>SUM(FS1:FV1)</f>
        <v>#DIV/0!</v>
      </c>
      <c r="FZ1" s="190" t="e">
        <f>$FY1/($AL1+$AN1)*1.75</f>
        <v>#DIV/0!</v>
      </c>
      <c r="GA1" s="190" t="e">
        <f>$FY1/($AL1+$AN1)*13/12</f>
        <v>#DIV/0!</v>
      </c>
      <c r="GB1" s="190">
        <f>(AS1+'Datos Mes'!B$24)*30/12</f>
        <v>43106.64682539682</v>
      </c>
      <c r="GC1" s="190" t="e">
        <f>FY1+SUM(FZ1:GB1)</f>
        <v>#DIV/0!</v>
      </c>
      <c r="GD1" s="190" t="e">
        <f>GC1/AQ1</f>
        <v>#DIV/0!</v>
      </c>
      <c r="GE1" s="192" t="e">
        <f>GD1/AS1</f>
        <v>#DIV/0!</v>
      </c>
    </row>
    <row r="2" spans="1:187" ht="15.75" customHeight="1">
      <c r="A2" s="197"/>
      <c r="B2" s="198" t="s">
        <v>26</v>
      </c>
      <c r="C2" s="199"/>
      <c r="D2" s="196">
        <f>COUNTIF(D12:D498,"X")</f>
        <v>0</v>
      </c>
      <c r="E2" s="196">
        <f>COUNTIF(E12:E498,"X")</f>
        <v>0</v>
      </c>
      <c r="F2" s="196">
        <f t="shared" ref="F2:Q2" si="0">COUNTIF(F12:F498,"X")</f>
        <v>0</v>
      </c>
      <c r="G2" s="196">
        <f t="shared" si="0"/>
        <v>0</v>
      </c>
      <c r="H2" s="196">
        <f t="shared" si="0"/>
        <v>0</v>
      </c>
      <c r="I2" s="196">
        <f t="shared" si="0"/>
        <v>0</v>
      </c>
      <c r="J2" s="196">
        <f t="shared" si="0"/>
        <v>0</v>
      </c>
      <c r="K2" s="196">
        <f t="shared" si="0"/>
        <v>0</v>
      </c>
      <c r="L2" s="196">
        <f t="shared" si="0"/>
        <v>0</v>
      </c>
      <c r="M2" s="196">
        <f t="shared" si="0"/>
        <v>0</v>
      </c>
      <c r="N2" s="196">
        <f t="shared" si="0"/>
        <v>0</v>
      </c>
      <c r="O2" s="196">
        <f t="shared" si="0"/>
        <v>0</v>
      </c>
      <c r="P2" s="196">
        <f t="shared" si="0"/>
        <v>0</v>
      </c>
      <c r="Q2" s="196">
        <f t="shared" si="0"/>
        <v>0</v>
      </c>
      <c r="R2" s="211"/>
      <c r="S2" s="196">
        <f>COUNTIF(S12:S498,"X")</f>
        <v>0</v>
      </c>
      <c r="T2" s="196">
        <f t="shared" ref="T2:AI2" si="1">COUNTIF(T12:T498,"X")</f>
        <v>0</v>
      </c>
      <c r="U2" s="196">
        <f t="shared" si="1"/>
        <v>0</v>
      </c>
      <c r="V2" s="196">
        <f t="shared" si="1"/>
        <v>0</v>
      </c>
      <c r="W2" s="196">
        <f t="shared" si="1"/>
        <v>0</v>
      </c>
      <c r="X2" s="196">
        <f t="shared" si="1"/>
        <v>0</v>
      </c>
      <c r="Y2" s="196">
        <f t="shared" si="1"/>
        <v>0</v>
      </c>
      <c r="Z2" s="196">
        <f t="shared" si="1"/>
        <v>0</v>
      </c>
      <c r="AA2" s="196">
        <f t="shared" si="1"/>
        <v>0</v>
      </c>
      <c r="AB2" s="196">
        <f t="shared" si="1"/>
        <v>0</v>
      </c>
      <c r="AC2" s="196">
        <f t="shared" si="1"/>
        <v>0</v>
      </c>
      <c r="AD2" s="196">
        <f t="shared" si="1"/>
        <v>0</v>
      </c>
      <c r="AE2" s="196">
        <f t="shared" si="1"/>
        <v>0</v>
      </c>
      <c r="AF2" s="196">
        <f t="shared" si="1"/>
        <v>0</v>
      </c>
      <c r="AG2" s="196">
        <f t="shared" si="1"/>
        <v>0</v>
      </c>
      <c r="AH2" s="196">
        <f t="shared" si="1"/>
        <v>0</v>
      </c>
      <c r="AI2" s="196">
        <f t="shared" si="1"/>
        <v>0</v>
      </c>
      <c r="AJ2" s="201"/>
      <c r="AK2" s="200"/>
      <c r="AL2" s="212"/>
      <c r="AM2" s="212"/>
      <c r="AN2" s="212"/>
      <c r="AO2" s="212"/>
      <c r="AP2" s="212"/>
      <c r="AQ2" s="213"/>
      <c r="AR2" s="213"/>
      <c r="AS2" s="200"/>
      <c r="AT2" s="200"/>
      <c r="AU2" s="314"/>
      <c r="AV2" s="202"/>
      <c r="AW2" s="202"/>
      <c r="AX2" s="202"/>
      <c r="AY2" s="200"/>
      <c r="AZ2" s="200"/>
      <c r="BC2" s="197"/>
      <c r="BF2" s="186"/>
      <c r="BG2" s="197"/>
      <c r="BH2" s="68"/>
      <c r="BI2" s="204"/>
      <c r="BJ2" s="204"/>
      <c r="BK2" s="205"/>
      <c r="BL2" s="205"/>
      <c r="BM2" s="204"/>
      <c r="BN2" s="204"/>
      <c r="BO2" s="206"/>
      <c r="BP2" s="223"/>
      <c r="BQ2" s="195"/>
      <c r="BR2" s="207"/>
      <c r="BS2" s="207"/>
      <c r="BT2" s="206"/>
      <c r="BU2" s="207"/>
      <c r="BV2" s="207"/>
      <c r="BW2" s="206"/>
      <c r="BX2" s="207"/>
      <c r="BY2" s="206"/>
      <c r="BZ2" s="206"/>
      <c r="CA2" s="207"/>
      <c r="CB2" s="207"/>
      <c r="CC2" s="206"/>
      <c r="CD2" s="206"/>
      <c r="CE2" s="206"/>
      <c r="CF2" s="206"/>
      <c r="CG2" s="206"/>
      <c r="CH2" s="207"/>
      <c r="CI2" s="207"/>
      <c r="CJ2" s="206"/>
      <c r="CK2" s="206"/>
      <c r="CL2" s="206"/>
      <c r="CM2" s="206"/>
      <c r="CN2" s="206"/>
      <c r="CO2" s="207"/>
      <c r="CP2" s="207"/>
      <c r="CQ2" s="206"/>
      <c r="CR2" s="207"/>
      <c r="CS2" s="206"/>
      <c r="CT2" s="206"/>
      <c r="CU2" s="206"/>
      <c r="CV2" s="206"/>
      <c r="CW2" s="206"/>
      <c r="CX2" s="206"/>
      <c r="CY2" s="206"/>
      <c r="CZ2" s="208"/>
      <c r="DA2" s="208"/>
      <c r="DB2" s="202"/>
      <c r="DC2" s="202"/>
      <c r="DD2" s="209"/>
      <c r="DE2" s="203"/>
      <c r="DF2" s="202"/>
      <c r="DG2" s="202"/>
      <c r="DH2" s="202"/>
      <c r="DI2" s="202"/>
      <c r="DK2" s="41"/>
      <c r="DL2" s="41"/>
      <c r="DM2" s="41"/>
      <c r="EA2" s="186"/>
      <c r="EB2" s="186"/>
      <c r="EF2" s="190">
        <f>SUM(EF12:EF498)</f>
        <v>3912233.33333336</v>
      </c>
      <c r="EG2" s="190">
        <f t="shared" ref="EG2:EP2" si="2">SUM(EG12:EG498)</f>
        <v>0</v>
      </c>
      <c r="EH2" s="190">
        <f t="shared" si="2"/>
        <v>0</v>
      </c>
      <c r="EI2" s="190" t="e">
        <f t="shared" si="2"/>
        <v>#DIV/0!</v>
      </c>
      <c r="EJ2" s="190" t="e">
        <f t="shared" si="2"/>
        <v>#DIV/0!</v>
      </c>
      <c r="EK2" s="190">
        <f t="shared" si="2"/>
        <v>0</v>
      </c>
      <c r="EL2" s="190">
        <f t="shared" si="2"/>
        <v>0</v>
      </c>
      <c r="EM2" s="190">
        <f t="shared" si="2"/>
        <v>0</v>
      </c>
      <c r="EN2" s="190">
        <f t="shared" si="2"/>
        <v>0</v>
      </c>
      <c r="EO2" s="190" t="e">
        <f t="shared" si="2"/>
        <v>#DIV/0!</v>
      </c>
      <c r="EP2" s="190" t="e">
        <f t="shared" si="2"/>
        <v>#DIV/0!</v>
      </c>
      <c r="EQ2" s="190">
        <f>SUM(EQ12:EQ498)</f>
        <v>0</v>
      </c>
      <c r="ER2" s="190" t="e">
        <f t="shared" ref="ER2:FW2" si="3">SUM(ER12:ER498)</f>
        <v>#DIV/0!</v>
      </c>
      <c r="ES2" s="190">
        <f t="shared" si="3"/>
        <v>0</v>
      </c>
      <c r="ET2" s="190">
        <f t="shared" si="3"/>
        <v>0</v>
      </c>
      <c r="EU2" s="190">
        <f t="shared" si="3"/>
        <v>0</v>
      </c>
      <c r="EV2" s="190" t="e">
        <f t="shared" si="3"/>
        <v>#DIV/0!</v>
      </c>
      <c r="EW2" s="190">
        <f t="shared" si="3"/>
        <v>0</v>
      </c>
      <c r="EX2" s="190">
        <f t="shared" si="3"/>
        <v>0</v>
      </c>
      <c r="EY2" s="190" t="e">
        <f t="shared" si="3"/>
        <v>#DIV/0!</v>
      </c>
      <c r="EZ2" s="190" t="e">
        <f t="shared" si="3"/>
        <v>#DIV/0!</v>
      </c>
      <c r="FA2" s="190">
        <f t="shared" si="3"/>
        <v>0</v>
      </c>
      <c r="FB2" s="190">
        <f t="shared" si="3"/>
        <v>0</v>
      </c>
      <c r="FC2" s="190">
        <f t="shared" si="3"/>
        <v>2.2463999999999995</v>
      </c>
      <c r="FD2" s="190" t="e">
        <f t="shared" si="3"/>
        <v>#DIV/0!</v>
      </c>
      <c r="FE2" s="190" t="e">
        <f t="shared" si="3"/>
        <v>#DIV/0!</v>
      </c>
      <c r="FF2" s="190" t="e">
        <f t="shared" si="3"/>
        <v>#DIV/0!</v>
      </c>
      <c r="FG2" s="190" t="e">
        <f t="shared" si="3"/>
        <v>#DIV/0!</v>
      </c>
      <c r="FH2" s="190" t="e">
        <f t="shared" si="3"/>
        <v>#DIV/0!</v>
      </c>
      <c r="FI2" s="190" t="e">
        <f t="shared" si="3"/>
        <v>#DIV/0!</v>
      </c>
      <c r="FJ2" s="190" t="e">
        <f t="shared" si="3"/>
        <v>#DIV/0!</v>
      </c>
      <c r="FK2" s="190" t="e">
        <f t="shared" si="3"/>
        <v>#DIV/0!</v>
      </c>
      <c r="FL2" s="190">
        <f t="shared" si="3"/>
        <v>0</v>
      </c>
      <c r="FM2" s="190">
        <f>SUM(FM12:FM498)</f>
        <v>0</v>
      </c>
      <c r="FN2" s="190">
        <f t="shared" si="3"/>
        <v>0</v>
      </c>
      <c r="FO2" s="190" t="e">
        <f t="shared" si="3"/>
        <v>#DIV/0!</v>
      </c>
      <c r="FP2" s="190" t="e">
        <f t="shared" si="3"/>
        <v>#DIV/0!</v>
      </c>
      <c r="FQ2" s="318" t="e">
        <f t="shared" si="3"/>
        <v>#DIV/0!</v>
      </c>
      <c r="FR2" s="190">
        <f t="shared" si="3"/>
        <v>0</v>
      </c>
      <c r="FS2" s="190" t="e">
        <f t="shared" si="3"/>
        <v>#DIV/0!</v>
      </c>
      <c r="FT2" s="190" t="e">
        <f t="shared" si="3"/>
        <v>#DIV/0!</v>
      </c>
      <c r="FU2" s="190" t="e">
        <f t="shared" si="3"/>
        <v>#DIV/0!</v>
      </c>
      <c r="FV2" s="190" t="e">
        <f>SUM(FV12:FV498)</f>
        <v>#DIV/0!</v>
      </c>
      <c r="FW2" s="190" t="e">
        <f t="shared" si="3"/>
        <v>#DIV/0!</v>
      </c>
      <c r="FX2" s="190"/>
      <c r="FY2" s="190" t="e">
        <f>SUM(FY12:FY498)</f>
        <v>#DIV/0!</v>
      </c>
      <c r="FZ2" s="190" t="e">
        <f t="shared" ref="FZ2:GE2" si="4">SUM(FZ12:FZ498)</f>
        <v>#DIV/0!</v>
      </c>
      <c r="GA2" s="190" t="e">
        <f t="shared" si="4"/>
        <v>#DIV/0!</v>
      </c>
      <c r="GB2" s="190">
        <f t="shared" si="4"/>
        <v>5530687.003968236</v>
      </c>
      <c r="GC2" s="190" t="e">
        <f t="shared" si="4"/>
        <v>#DIV/0!</v>
      </c>
      <c r="GD2" s="190" t="e">
        <f t="shared" si="4"/>
        <v>#DIV/0!</v>
      </c>
      <c r="GE2" s="190" t="e">
        <f t="shared" si="4"/>
        <v>#DIV/0!</v>
      </c>
    </row>
    <row r="3" spans="1:187" ht="15.75" customHeight="1">
      <c r="A3" s="197"/>
      <c r="B3" s="198" t="s">
        <v>19</v>
      </c>
      <c r="C3" s="199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0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0"/>
      <c r="AL3" s="213"/>
      <c r="AM3" s="213"/>
      <c r="AN3" s="213"/>
      <c r="AO3" s="213"/>
      <c r="AP3" s="213"/>
      <c r="AQ3" s="213"/>
      <c r="AR3" s="213"/>
      <c r="AS3" s="200"/>
      <c r="AT3" s="200"/>
      <c r="AU3" s="314"/>
      <c r="AV3" s="202"/>
      <c r="AW3" s="202"/>
      <c r="AX3" s="202"/>
      <c r="AY3" s="212"/>
      <c r="AZ3" s="212"/>
      <c r="BC3" s="197"/>
      <c r="BF3" s="186"/>
      <c r="BG3" s="197"/>
      <c r="BH3" s="68"/>
      <c r="BI3" s="204"/>
      <c r="BJ3" s="204"/>
      <c r="BK3" s="205"/>
      <c r="BL3" s="205"/>
      <c r="BM3" s="204"/>
      <c r="BN3" s="204"/>
      <c r="BO3" s="206"/>
      <c r="BP3" s="223"/>
      <c r="BQ3" s="195"/>
      <c r="BR3" s="207"/>
      <c r="BS3" s="207"/>
      <c r="BT3" s="206"/>
      <c r="BU3" s="207"/>
      <c r="BV3" s="207"/>
      <c r="BW3" s="206"/>
      <c r="BX3" s="207"/>
      <c r="BY3" s="206"/>
      <c r="BZ3" s="206"/>
      <c r="CA3" s="207"/>
      <c r="CB3" s="207"/>
      <c r="CC3" s="206"/>
      <c r="CD3" s="206"/>
      <c r="CE3" s="206"/>
      <c r="CF3" s="206"/>
      <c r="CG3" s="206"/>
      <c r="CH3" s="207"/>
      <c r="CI3" s="207"/>
      <c r="CJ3" s="206"/>
      <c r="CK3" s="206"/>
      <c r="CL3" s="206"/>
      <c r="CM3" s="206"/>
      <c r="CN3" s="206"/>
      <c r="CO3" s="207"/>
      <c r="CP3" s="207"/>
      <c r="CQ3" s="206"/>
      <c r="CR3" s="207"/>
      <c r="CS3" s="206"/>
      <c r="CT3" s="206"/>
      <c r="CU3" s="219"/>
      <c r="CV3" s="219"/>
      <c r="CW3" s="206"/>
      <c r="CX3" s="206"/>
      <c r="CY3" s="206"/>
      <c r="CZ3" s="208"/>
      <c r="DA3" s="208"/>
      <c r="DB3" s="202"/>
      <c r="DC3" s="202"/>
      <c r="DD3" s="209"/>
      <c r="DE3" s="203"/>
      <c r="DF3" s="202"/>
      <c r="DG3" s="202"/>
      <c r="DH3" s="202"/>
      <c r="DI3" s="202"/>
      <c r="DK3" s="41"/>
      <c r="DL3" s="41"/>
      <c r="DM3" s="41"/>
      <c r="EA3" s="186"/>
      <c r="EB3" s="186"/>
    </row>
    <row r="4" spans="1:187" ht="15.75" customHeight="1">
      <c r="A4" s="186"/>
      <c r="B4" s="216" t="s">
        <v>45</v>
      </c>
      <c r="C4" s="185">
        <f>SUM(C25:C498)</f>
        <v>0</v>
      </c>
      <c r="D4" s="217">
        <f>COUNTA(D12:D498)</f>
        <v>0</v>
      </c>
      <c r="E4" s="217">
        <f t="shared" ref="E4:Q4" si="5">COUNTA(E12:E498)</f>
        <v>0</v>
      </c>
      <c r="F4" s="217">
        <f t="shared" si="5"/>
        <v>0</v>
      </c>
      <c r="G4" s="217">
        <f t="shared" si="5"/>
        <v>0</v>
      </c>
      <c r="H4" s="217">
        <f t="shared" si="5"/>
        <v>0</v>
      </c>
      <c r="I4" s="217">
        <f t="shared" si="5"/>
        <v>0</v>
      </c>
      <c r="J4" s="217">
        <f t="shared" si="5"/>
        <v>0</v>
      </c>
      <c r="K4" s="217">
        <f t="shared" si="5"/>
        <v>0</v>
      </c>
      <c r="L4" s="217">
        <f t="shared" si="5"/>
        <v>0</v>
      </c>
      <c r="M4" s="217">
        <f t="shared" si="5"/>
        <v>0</v>
      </c>
      <c r="N4" s="217">
        <f t="shared" si="5"/>
        <v>0</v>
      </c>
      <c r="O4" s="217">
        <f t="shared" si="5"/>
        <v>0</v>
      </c>
      <c r="P4" s="217">
        <f t="shared" si="5"/>
        <v>0</v>
      </c>
      <c r="Q4" s="217">
        <f t="shared" si="5"/>
        <v>0</v>
      </c>
      <c r="R4" s="43"/>
      <c r="S4" s="217">
        <f>COUNTA(S12:S498)</f>
        <v>0</v>
      </c>
      <c r="T4" s="217">
        <f t="shared" ref="T4:AI4" si="6">COUNTA(T12:T498)</f>
        <v>0</v>
      </c>
      <c r="U4" s="217">
        <f t="shared" si="6"/>
        <v>0</v>
      </c>
      <c r="V4" s="217">
        <f t="shared" si="6"/>
        <v>0</v>
      </c>
      <c r="W4" s="217">
        <f t="shared" si="6"/>
        <v>0</v>
      </c>
      <c r="X4" s="217">
        <f t="shared" si="6"/>
        <v>0</v>
      </c>
      <c r="Y4" s="217">
        <f t="shared" si="6"/>
        <v>0</v>
      </c>
      <c r="Z4" s="217">
        <f t="shared" si="6"/>
        <v>0</v>
      </c>
      <c r="AA4" s="217">
        <f t="shared" si="6"/>
        <v>0</v>
      </c>
      <c r="AB4" s="217">
        <f t="shared" si="6"/>
        <v>0</v>
      </c>
      <c r="AC4" s="217">
        <f t="shared" si="6"/>
        <v>0</v>
      </c>
      <c r="AD4" s="217">
        <f t="shared" si="6"/>
        <v>0</v>
      </c>
      <c r="AE4" s="217">
        <f t="shared" si="6"/>
        <v>0</v>
      </c>
      <c r="AF4" s="217">
        <f t="shared" si="6"/>
        <v>0</v>
      </c>
      <c r="AG4" s="217">
        <f t="shared" si="6"/>
        <v>0</v>
      </c>
      <c r="AH4" s="217">
        <f t="shared" si="6"/>
        <v>0</v>
      </c>
      <c r="AI4" s="217">
        <f t="shared" si="6"/>
        <v>0</v>
      </c>
      <c r="AJ4" s="196"/>
      <c r="AK4" s="200"/>
      <c r="AL4" s="218">
        <f>SUM(AL12:AL498)</f>
        <v>0</v>
      </c>
      <c r="AM4" s="218">
        <f t="shared" ref="AM4:AR4" si="7">SUM(AM12:AM498)</f>
        <v>0</v>
      </c>
      <c r="AN4" s="218">
        <f t="shared" si="7"/>
        <v>0</v>
      </c>
      <c r="AO4" s="218">
        <f t="shared" si="7"/>
        <v>0</v>
      </c>
      <c r="AP4" s="218">
        <f t="shared" si="7"/>
        <v>0</v>
      </c>
      <c r="AQ4" s="218">
        <f t="shared" si="7"/>
        <v>0</v>
      </c>
      <c r="AR4" s="218">
        <f t="shared" si="7"/>
        <v>0</v>
      </c>
      <c r="AS4" s="212">
        <f>SUM(AS12:AS498)</f>
        <v>0</v>
      </c>
      <c r="AT4" s="218">
        <f>SUM(AT12:AT498)</f>
        <v>0</v>
      </c>
      <c r="AU4" s="218">
        <f t="shared" ref="AU4:AZ4" si="8">SUM(AU12:AU498)</f>
        <v>0</v>
      </c>
      <c r="AV4" s="218">
        <f t="shared" si="8"/>
        <v>0</v>
      </c>
      <c r="AW4" s="218">
        <f t="shared" si="8"/>
        <v>0</v>
      </c>
      <c r="AX4" s="218">
        <f t="shared" si="8"/>
        <v>0</v>
      </c>
      <c r="AY4" s="218">
        <f t="shared" si="8"/>
        <v>0</v>
      </c>
      <c r="AZ4" s="218">
        <f t="shared" si="8"/>
        <v>0</v>
      </c>
      <c r="BF4" s="186"/>
      <c r="BG4" s="197"/>
      <c r="BH4" s="38"/>
      <c r="BI4" s="218">
        <f>SUM(BI12:BI498)</f>
        <v>0</v>
      </c>
      <c r="BJ4" s="218">
        <f t="shared" ref="BJ4:DB4" si="9">SUM(BJ12:BJ498)</f>
        <v>0</v>
      </c>
      <c r="BK4" s="218">
        <f t="shared" si="9"/>
        <v>0</v>
      </c>
      <c r="BL4" s="218">
        <f t="shared" si="9"/>
        <v>0</v>
      </c>
      <c r="BM4" s="218">
        <f t="shared" si="9"/>
        <v>0</v>
      </c>
      <c r="BN4" s="218">
        <f t="shared" si="9"/>
        <v>0</v>
      </c>
      <c r="BO4" s="218">
        <f t="shared" si="9"/>
        <v>0</v>
      </c>
      <c r="BP4" s="218">
        <f t="shared" si="9"/>
        <v>0</v>
      </c>
      <c r="BQ4" s="218">
        <f t="shared" si="9"/>
        <v>0</v>
      </c>
      <c r="BR4" s="218">
        <f t="shared" si="9"/>
        <v>0</v>
      </c>
      <c r="BS4" s="218">
        <f t="shared" si="9"/>
        <v>0</v>
      </c>
      <c r="BT4" s="218">
        <f t="shared" si="9"/>
        <v>0</v>
      </c>
      <c r="BU4" s="218">
        <f t="shared" si="9"/>
        <v>0</v>
      </c>
      <c r="BV4" s="218">
        <f t="shared" si="9"/>
        <v>0</v>
      </c>
      <c r="BW4" s="218">
        <f t="shared" si="9"/>
        <v>0</v>
      </c>
      <c r="BX4" s="218">
        <f t="shared" si="9"/>
        <v>0</v>
      </c>
      <c r="BY4" s="218">
        <f t="shared" si="9"/>
        <v>0</v>
      </c>
      <c r="BZ4" s="218">
        <f t="shared" si="9"/>
        <v>0</v>
      </c>
      <c r="CA4" s="218">
        <f t="shared" si="9"/>
        <v>0</v>
      </c>
      <c r="CB4" s="218">
        <f t="shared" si="9"/>
        <v>0</v>
      </c>
      <c r="CC4" s="218">
        <f t="shared" si="9"/>
        <v>0</v>
      </c>
      <c r="CD4" s="218">
        <f t="shared" si="9"/>
        <v>0</v>
      </c>
      <c r="CE4" s="218">
        <f t="shared" si="9"/>
        <v>0</v>
      </c>
      <c r="CF4" s="218">
        <f t="shared" si="9"/>
        <v>0</v>
      </c>
      <c r="CG4" s="218">
        <f t="shared" si="9"/>
        <v>0</v>
      </c>
      <c r="CH4" s="218">
        <f t="shared" si="9"/>
        <v>0</v>
      </c>
      <c r="CI4" s="218">
        <f t="shared" si="9"/>
        <v>0</v>
      </c>
      <c r="CJ4" s="218">
        <f t="shared" si="9"/>
        <v>0</v>
      </c>
      <c r="CK4" s="218">
        <f t="shared" si="9"/>
        <v>0</v>
      </c>
      <c r="CL4" s="218">
        <f t="shared" si="9"/>
        <v>0</v>
      </c>
      <c r="CM4" s="218">
        <f t="shared" si="9"/>
        <v>0</v>
      </c>
      <c r="CN4" s="218">
        <f t="shared" si="9"/>
        <v>0</v>
      </c>
      <c r="CO4" s="218">
        <f t="shared" si="9"/>
        <v>0</v>
      </c>
      <c r="CP4" s="218">
        <f t="shared" si="9"/>
        <v>0</v>
      </c>
      <c r="CQ4" s="218">
        <f t="shared" si="9"/>
        <v>0</v>
      </c>
      <c r="CR4" s="218">
        <f t="shared" si="9"/>
        <v>0</v>
      </c>
      <c r="CS4" s="218">
        <f t="shared" si="9"/>
        <v>0</v>
      </c>
      <c r="CT4" s="218">
        <f t="shared" si="9"/>
        <v>0</v>
      </c>
      <c r="CU4" s="218">
        <f t="shared" si="9"/>
        <v>0</v>
      </c>
      <c r="CV4" s="218">
        <f t="shared" si="9"/>
        <v>0</v>
      </c>
      <c r="CW4" s="218">
        <f t="shared" si="9"/>
        <v>0</v>
      </c>
      <c r="CX4" s="218">
        <f t="shared" si="9"/>
        <v>0</v>
      </c>
      <c r="CY4" s="218">
        <f t="shared" si="9"/>
        <v>0</v>
      </c>
      <c r="CZ4" s="218">
        <f t="shared" si="9"/>
        <v>0</v>
      </c>
      <c r="DA4" s="218">
        <f t="shared" si="9"/>
        <v>0</v>
      </c>
      <c r="DB4" s="218">
        <f t="shared" si="9"/>
        <v>0</v>
      </c>
      <c r="DC4" s="218">
        <f>SUM(DC12:DC498)</f>
        <v>0</v>
      </c>
      <c r="DD4" s="218">
        <f t="shared" ref="DD4:DI4" si="10">SUM(DD12:DD498)</f>
        <v>0</v>
      </c>
      <c r="DE4" s="218">
        <f t="shared" si="10"/>
        <v>0</v>
      </c>
      <c r="DF4" s="218">
        <f t="shared" si="10"/>
        <v>0</v>
      </c>
      <c r="DG4" s="218">
        <f t="shared" si="10"/>
        <v>0</v>
      </c>
      <c r="DH4" s="218">
        <f t="shared" si="10"/>
        <v>0</v>
      </c>
      <c r="DI4" s="218">
        <f t="shared" si="10"/>
        <v>0</v>
      </c>
      <c r="DJ4" s="218">
        <f>SUM(DJ12:DJ498)</f>
        <v>0</v>
      </c>
      <c r="DK4" s="218">
        <f t="shared" ref="DK4:EA4" si="11">SUM(DK12:DK498)</f>
        <v>0</v>
      </c>
      <c r="DL4" s="218">
        <f t="shared" si="11"/>
        <v>0</v>
      </c>
      <c r="DM4" s="218">
        <f t="shared" si="11"/>
        <v>0</v>
      </c>
      <c r="DN4" s="218">
        <f t="shared" si="11"/>
        <v>0</v>
      </c>
      <c r="DO4" s="218">
        <f t="shared" si="11"/>
        <v>0</v>
      </c>
      <c r="DP4" s="218">
        <f t="shared" si="11"/>
        <v>0</v>
      </c>
      <c r="DQ4" s="218">
        <f t="shared" si="11"/>
        <v>0</v>
      </c>
      <c r="DR4" s="218">
        <f t="shared" si="11"/>
        <v>0</v>
      </c>
      <c r="DS4" s="218">
        <f t="shared" si="11"/>
        <v>0</v>
      </c>
      <c r="DT4" s="218">
        <f t="shared" si="11"/>
        <v>0</v>
      </c>
      <c r="DU4" s="218">
        <f t="shared" si="11"/>
        <v>0</v>
      </c>
      <c r="DV4" s="218">
        <f t="shared" si="11"/>
        <v>0</v>
      </c>
      <c r="DW4" s="218">
        <f t="shared" si="11"/>
        <v>0</v>
      </c>
      <c r="DX4" s="218">
        <f t="shared" si="11"/>
        <v>0</v>
      </c>
      <c r="DY4" s="218">
        <f t="shared" si="11"/>
        <v>0</v>
      </c>
      <c r="DZ4" s="218">
        <f t="shared" si="11"/>
        <v>0</v>
      </c>
      <c r="EA4" s="218">
        <f t="shared" si="11"/>
        <v>0</v>
      </c>
      <c r="EB4" s="219"/>
      <c r="EJ4" s="190"/>
      <c r="FS4" s="190"/>
    </row>
    <row r="5" spans="1:187" s="39" customFormat="1" ht="15.75" customHeight="1">
      <c r="A5" s="35"/>
      <c r="B5" s="35"/>
      <c r="C5" s="36"/>
      <c r="D5" s="37"/>
      <c r="E5" s="36"/>
      <c r="F5" s="38"/>
      <c r="G5" s="37"/>
      <c r="H5" s="37"/>
      <c r="I5" s="38"/>
      <c r="J5" s="38"/>
      <c r="K5" s="38"/>
      <c r="N5" s="40"/>
      <c r="O5" s="40"/>
      <c r="R5" s="41"/>
      <c r="V5" s="40"/>
      <c r="W5" s="40"/>
      <c r="X5" s="42"/>
      <c r="Y5" s="40"/>
      <c r="Z5" s="42"/>
      <c r="AA5" s="42"/>
      <c r="AB5" s="42"/>
      <c r="AC5" s="40"/>
      <c r="AD5" s="40"/>
      <c r="AJ5" s="40"/>
      <c r="AK5" s="41"/>
      <c r="AL5" s="41"/>
      <c r="AM5" s="41"/>
      <c r="AN5" s="41"/>
      <c r="AO5" s="41"/>
      <c r="AP5" s="41"/>
      <c r="AQ5" s="41"/>
      <c r="AR5" s="41"/>
      <c r="AS5" s="43"/>
      <c r="AU5" s="46"/>
      <c r="BB5" s="44"/>
      <c r="BC5" s="38"/>
      <c r="BK5" s="40"/>
      <c r="BL5" s="40"/>
      <c r="BP5" s="221"/>
      <c r="BQ5" s="42"/>
      <c r="BR5" s="40"/>
      <c r="BS5" s="40"/>
      <c r="BU5" s="40"/>
      <c r="BV5" s="40"/>
      <c r="BX5" s="40"/>
      <c r="CA5" s="40"/>
      <c r="CB5" s="40"/>
      <c r="CH5" s="40"/>
      <c r="CI5" s="40"/>
      <c r="CO5" s="40"/>
      <c r="CP5" s="40"/>
      <c r="CR5" s="40"/>
      <c r="CZ5" s="45"/>
      <c r="DA5" s="45"/>
      <c r="DD5" s="46"/>
      <c r="DN5" s="42"/>
      <c r="DO5" s="42"/>
      <c r="DP5" s="40"/>
      <c r="DQ5" s="40"/>
      <c r="DV5" s="40"/>
      <c r="DW5" s="40"/>
      <c r="DX5" s="40"/>
      <c r="EA5" s="38"/>
      <c r="EB5" s="38"/>
      <c r="FH5" s="41"/>
      <c r="FI5" s="47"/>
      <c r="FJ5" s="48"/>
      <c r="FK5" s="41"/>
      <c r="FQ5" s="288"/>
      <c r="FT5" s="41"/>
      <c r="GE5" s="49"/>
    </row>
    <row r="6" spans="1:187" s="39" customFormat="1" ht="15.75" customHeight="1">
      <c r="A6" s="35" t="s">
        <v>286</v>
      </c>
      <c r="B6" s="35"/>
      <c r="C6" s="38" t="str">
        <f>CONCATENATE("PLANILLA MES:   ",'Datos Mes'!C3)</f>
        <v>PLANILLA MES:   AGOSTO</v>
      </c>
      <c r="D6" s="37"/>
      <c r="E6" s="36"/>
      <c r="F6" s="38"/>
      <c r="G6" s="37"/>
      <c r="H6" s="227" t="s">
        <v>213</v>
      </c>
      <c r="I6" s="228" t="s">
        <v>216</v>
      </c>
      <c r="J6" s="38"/>
      <c r="K6" s="50"/>
      <c r="M6" s="285"/>
      <c r="N6" s="286"/>
      <c r="O6" s="287"/>
      <c r="P6" s="288"/>
      <c r="Q6" s="288"/>
      <c r="R6" s="284"/>
      <c r="S6" s="51"/>
      <c r="T6" s="51" t="s">
        <v>47</v>
      </c>
      <c r="U6" s="51"/>
      <c r="V6" s="52"/>
      <c r="W6" s="52"/>
      <c r="X6" s="53"/>
      <c r="Y6" s="52"/>
      <c r="Z6" s="53"/>
      <c r="AA6" s="53"/>
      <c r="AB6" s="53"/>
      <c r="AC6" s="52"/>
      <c r="AD6" s="52"/>
      <c r="AE6" s="51"/>
      <c r="AF6" s="51"/>
      <c r="AJ6" s="40"/>
      <c r="AK6" s="41"/>
      <c r="AL6" s="41"/>
      <c r="AM6" s="41"/>
      <c r="AN6" s="41"/>
      <c r="AO6" s="41"/>
      <c r="AP6" s="41"/>
      <c r="AQ6" s="41"/>
      <c r="AR6" s="41"/>
      <c r="AS6" s="43"/>
      <c r="AU6" s="46"/>
      <c r="BB6" s="44"/>
      <c r="BC6" s="38"/>
      <c r="BK6" s="40"/>
      <c r="BL6" s="40"/>
      <c r="BP6" s="221"/>
      <c r="BQ6" s="42"/>
      <c r="BR6" s="40"/>
      <c r="BS6" s="40"/>
      <c r="BU6" s="40"/>
      <c r="BV6" s="40"/>
      <c r="BX6" s="40"/>
      <c r="CA6" s="40"/>
      <c r="CB6" s="40"/>
      <c r="CH6" s="40"/>
      <c r="CI6" s="40"/>
      <c r="CO6" s="40"/>
      <c r="CP6" s="40"/>
      <c r="CR6" s="40"/>
      <c r="CZ6" s="45"/>
      <c r="DA6" s="45"/>
      <c r="DC6" s="54"/>
      <c r="DD6" s="46"/>
      <c r="DH6" s="317"/>
      <c r="DN6" s="42" t="s">
        <v>210</v>
      </c>
      <c r="DO6" s="42"/>
      <c r="DP6" s="40" t="s">
        <v>211</v>
      </c>
      <c r="DQ6" s="40"/>
      <c r="DR6" s="39" t="s">
        <v>212</v>
      </c>
      <c r="DV6" s="40"/>
      <c r="DW6" s="40"/>
      <c r="DX6" s="40"/>
      <c r="EA6" s="38"/>
      <c r="EB6" s="38"/>
      <c r="EF6" s="35" t="s">
        <v>81</v>
      </c>
      <c r="FH6" s="41"/>
      <c r="FI6" s="47"/>
      <c r="FJ6" s="48"/>
      <c r="FK6" s="41"/>
      <c r="FQ6" s="288"/>
      <c r="FT6" s="41"/>
      <c r="GE6" s="49"/>
    </row>
    <row r="7" spans="1:187" s="39" customFormat="1" ht="15.75" customHeight="1">
      <c r="A7" s="55" t="s">
        <v>42</v>
      </c>
      <c r="B7" s="56">
        <f>'Datos Mes'!B16</f>
        <v>42209</v>
      </c>
      <c r="C7" s="57"/>
      <c r="D7" s="58" t="s">
        <v>66</v>
      </c>
      <c r="E7" s="59" t="s">
        <v>22</v>
      </c>
      <c r="F7" s="60"/>
      <c r="G7" s="61"/>
      <c r="H7" s="58" t="s">
        <v>65</v>
      </c>
      <c r="I7" s="62" t="s">
        <v>68</v>
      </c>
      <c r="J7" s="60"/>
      <c r="K7" s="60"/>
      <c r="L7" s="63"/>
      <c r="M7" s="64" t="s">
        <v>73</v>
      </c>
      <c r="N7" s="65" t="s">
        <v>74</v>
      </c>
      <c r="O7" s="66"/>
      <c r="P7" s="63"/>
      <c r="Q7" s="63"/>
      <c r="R7" s="284"/>
      <c r="S7" s="51"/>
      <c r="T7" s="51" t="s">
        <v>77</v>
      </c>
      <c r="U7" s="51"/>
      <c r="V7" s="52"/>
      <c r="W7" s="52"/>
      <c r="X7" s="53"/>
      <c r="Y7" s="52"/>
      <c r="Z7" s="53">
        <v>9</v>
      </c>
      <c r="AA7" s="53" t="s">
        <v>50</v>
      </c>
      <c r="AB7" s="53"/>
      <c r="AC7" s="52"/>
      <c r="AD7" s="52">
        <v>45</v>
      </c>
      <c r="AE7" s="51" t="s">
        <v>48</v>
      </c>
      <c r="AF7" s="51"/>
      <c r="AJ7" s="40"/>
      <c r="AK7" s="41"/>
      <c r="AL7" s="41"/>
      <c r="AM7" s="41"/>
      <c r="AN7" s="41"/>
      <c r="AO7" s="41"/>
      <c r="AP7" s="41"/>
      <c r="AQ7" s="41"/>
      <c r="AR7" s="41"/>
      <c r="AS7" s="43"/>
      <c r="AU7" s="46"/>
      <c r="BB7" s="44"/>
      <c r="BC7" s="38"/>
      <c r="BK7" s="40"/>
      <c r="BL7" s="40"/>
      <c r="BP7" s="221"/>
      <c r="BQ7" s="42"/>
      <c r="BR7" s="40"/>
      <c r="BS7" s="40"/>
      <c r="BU7" s="40"/>
      <c r="BV7" s="40"/>
      <c r="BX7" s="40"/>
      <c r="CA7" s="40"/>
      <c r="CB7" s="40"/>
      <c r="CH7" s="40"/>
      <c r="CI7" s="40"/>
      <c r="CO7" s="40"/>
      <c r="CP7" s="40"/>
      <c r="CR7" s="40"/>
      <c r="CZ7" s="45"/>
      <c r="DA7" s="45"/>
      <c r="DD7" s="46"/>
      <c r="DN7" s="42" t="s">
        <v>275</v>
      </c>
      <c r="DO7" s="42"/>
      <c r="DP7" s="40" t="s">
        <v>276</v>
      </c>
      <c r="DQ7" s="40"/>
      <c r="DV7" s="40"/>
      <c r="DW7" s="40"/>
      <c r="DX7" s="40"/>
      <c r="EA7" s="38"/>
      <c r="EB7" s="38"/>
      <c r="EG7" s="67"/>
      <c r="FC7" s="49"/>
      <c r="FH7" s="41"/>
      <c r="FI7" s="47"/>
      <c r="FJ7" s="48"/>
      <c r="FK7" s="41"/>
      <c r="FQ7" s="288"/>
      <c r="FT7" s="41"/>
      <c r="GE7" s="49"/>
    </row>
    <row r="8" spans="1:187" s="39" customFormat="1" ht="15.75" customHeight="1" thickBot="1">
      <c r="A8" s="55" t="s">
        <v>43</v>
      </c>
      <c r="B8" s="56">
        <f>'Datos Mes'!B17</f>
        <v>42236</v>
      </c>
      <c r="C8" s="57"/>
      <c r="D8" s="58" t="s">
        <v>63</v>
      </c>
      <c r="E8" s="59" t="s">
        <v>67</v>
      </c>
      <c r="F8" s="60"/>
      <c r="G8" s="61"/>
      <c r="H8" s="66" t="s">
        <v>17</v>
      </c>
      <c r="I8" s="62" t="s">
        <v>18</v>
      </c>
      <c r="J8" s="60"/>
      <c r="K8" s="60"/>
      <c r="L8" s="63"/>
      <c r="M8" s="64" t="s">
        <v>75</v>
      </c>
      <c r="N8" s="62" t="s">
        <v>76</v>
      </c>
      <c r="O8" s="66"/>
      <c r="P8" s="63"/>
      <c r="Q8" s="63"/>
      <c r="R8" s="283">
        <v>10</v>
      </c>
      <c r="S8" s="51"/>
      <c r="T8" s="51" t="s">
        <v>51</v>
      </c>
      <c r="U8" s="51"/>
      <c r="V8" s="52"/>
      <c r="W8" s="52"/>
      <c r="X8" s="53"/>
      <c r="Y8" s="52"/>
      <c r="Z8" s="53">
        <f>45/6</f>
        <v>7.5</v>
      </c>
      <c r="AA8" s="53" t="s">
        <v>49</v>
      </c>
      <c r="AB8" s="53"/>
      <c r="AC8" s="52"/>
      <c r="AD8" s="52"/>
      <c r="AE8" s="51"/>
      <c r="AF8" s="51"/>
      <c r="AJ8" s="40"/>
      <c r="AK8" s="41"/>
      <c r="AL8" s="41"/>
      <c r="AM8" s="41"/>
      <c r="AN8" s="41"/>
      <c r="AO8" s="41"/>
      <c r="AP8" s="41"/>
      <c r="AQ8" s="41"/>
      <c r="AR8" s="41"/>
      <c r="AS8" s="43"/>
      <c r="AU8" s="46"/>
      <c r="BA8" s="68"/>
      <c r="BB8" s="69"/>
      <c r="BC8" s="38"/>
      <c r="BK8" s="40"/>
      <c r="BL8" s="40"/>
      <c r="BP8" s="221"/>
      <c r="BQ8" s="42"/>
      <c r="BR8" s="40"/>
      <c r="BS8" s="40"/>
      <c r="BU8" s="40"/>
      <c r="BV8" s="40"/>
      <c r="BX8" s="40"/>
      <c r="CA8" s="40"/>
      <c r="CB8" s="40"/>
      <c r="CH8" s="40"/>
      <c r="CI8" s="40"/>
      <c r="CO8" s="40"/>
      <c r="CP8" s="40"/>
      <c r="CR8" s="40"/>
      <c r="CZ8" s="45"/>
      <c r="DA8" s="45"/>
      <c r="DC8" s="39" t="s">
        <v>70</v>
      </c>
      <c r="DD8" s="46"/>
      <c r="DN8" s="42"/>
      <c r="DO8" s="42"/>
      <c r="DP8" s="40"/>
      <c r="DQ8" s="40"/>
      <c r="DV8" s="40"/>
      <c r="DW8" s="40"/>
      <c r="DX8" s="40"/>
      <c r="EA8" s="38"/>
      <c r="EB8" s="38"/>
      <c r="EM8" s="41"/>
      <c r="FH8" s="41"/>
      <c r="FI8" s="47"/>
      <c r="FJ8" s="48"/>
      <c r="FK8" s="41"/>
      <c r="FQ8" s="288"/>
      <c r="FT8" s="41"/>
      <c r="FZ8" s="70" t="s">
        <v>190</v>
      </c>
      <c r="GE8" s="49"/>
    </row>
    <row r="9" spans="1:187" s="39" customFormat="1" ht="15.75" customHeight="1" thickBot="1">
      <c r="A9" s="55" t="s">
        <v>62</v>
      </c>
      <c r="B9" s="71">
        <f>'Datos Mes'!B14</f>
        <v>21</v>
      </c>
      <c r="C9" s="71">
        <f>'Datos Mes'!B15</f>
        <v>6</v>
      </c>
      <c r="D9" s="58" t="s">
        <v>64</v>
      </c>
      <c r="E9" s="59" t="s">
        <v>185</v>
      </c>
      <c r="F9" s="60"/>
      <c r="G9" s="61"/>
      <c r="H9" s="66" t="s">
        <v>78</v>
      </c>
      <c r="I9" s="62" t="s">
        <v>214</v>
      </c>
      <c r="J9" s="60"/>
      <c r="K9" s="60"/>
      <c r="L9" s="63"/>
      <c r="M9" s="64" t="s">
        <v>79</v>
      </c>
      <c r="N9" s="62" t="s">
        <v>80</v>
      </c>
      <c r="O9" s="66"/>
      <c r="P9" s="63"/>
      <c r="Q9" s="63"/>
      <c r="R9" s="283" t="s">
        <v>25</v>
      </c>
      <c r="V9" s="40"/>
      <c r="W9" s="40"/>
      <c r="X9" s="42"/>
      <c r="Y9" s="40"/>
      <c r="Z9" s="42"/>
      <c r="AA9" s="42"/>
      <c r="AB9" s="42"/>
      <c r="AC9" s="40"/>
      <c r="AD9" s="40"/>
      <c r="AJ9" s="40"/>
      <c r="AK9" s="41"/>
      <c r="AL9" s="41" t="s">
        <v>228</v>
      </c>
      <c r="AM9" s="41"/>
      <c r="AN9" s="41"/>
      <c r="AO9" s="41"/>
      <c r="AP9" s="41"/>
      <c r="AQ9" s="41"/>
      <c r="AR9" s="41"/>
      <c r="AS9" s="43"/>
      <c r="AU9" s="46"/>
      <c r="AV9" s="38"/>
      <c r="AZ9" s="252"/>
      <c r="BA9" s="72"/>
      <c r="BB9" s="73"/>
      <c r="BC9" s="38"/>
      <c r="BF9" s="258"/>
      <c r="BH9" s="74"/>
      <c r="BI9" s="75"/>
      <c r="BJ9" s="76" t="s">
        <v>194</v>
      </c>
      <c r="BK9" s="77"/>
      <c r="BL9" s="78"/>
      <c r="BM9" s="79" t="str">
        <f>'Datos Mes'!C4</f>
        <v>JULIO</v>
      </c>
      <c r="BN9" s="80"/>
      <c r="BO9" s="81"/>
      <c r="BP9" s="222"/>
      <c r="BQ9" s="83"/>
      <c r="BR9" s="78"/>
      <c r="BS9" s="78"/>
      <c r="BT9" s="84"/>
      <c r="BU9" s="78"/>
      <c r="BV9" s="85"/>
      <c r="BW9" s="85"/>
      <c r="BX9" s="86"/>
      <c r="BY9" s="87"/>
      <c r="BZ9" s="82"/>
      <c r="CA9" s="85" t="s">
        <v>168</v>
      </c>
      <c r="CB9" s="78"/>
      <c r="CC9" s="84"/>
      <c r="CD9" s="88" t="str">
        <f>'Datos Mes'!C3</f>
        <v>AGOSTO</v>
      </c>
      <c r="CE9" s="84"/>
      <c r="CF9" s="84"/>
      <c r="CG9" s="84"/>
      <c r="CH9" s="85"/>
      <c r="CI9" s="78"/>
      <c r="CJ9" s="84"/>
      <c r="CK9" s="84"/>
      <c r="CL9" s="84"/>
      <c r="CM9" s="84"/>
      <c r="CN9" s="84"/>
      <c r="CO9" s="78"/>
      <c r="CP9" s="78"/>
      <c r="CQ9" s="84"/>
      <c r="CR9" s="78"/>
      <c r="CS9" s="84"/>
      <c r="CT9" s="84"/>
      <c r="CU9" s="84"/>
      <c r="CV9" s="84"/>
      <c r="CW9" s="84"/>
      <c r="CX9" s="84"/>
      <c r="CY9" s="84"/>
      <c r="CZ9" s="89"/>
      <c r="DA9" s="75"/>
      <c r="DB9" s="264" t="s">
        <v>261</v>
      </c>
      <c r="DC9" s="41">
        <f>'Datos Mes'!B33</f>
        <v>820</v>
      </c>
      <c r="DD9" s="36"/>
      <c r="DE9" s="41"/>
      <c r="DG9" s="38" t="s">
        <v>29</v>
      </c>
      <c r="DM9" s="37" t="s">
        <v>169</v>
      </c>
      <c r="DN9" s="90"/>
      <c r="DO9" s="42"/>
      <c r="DP9" s="37"/>
      <c r="DQ9" s="225" t="str">
        <f>'Datos Mes'!C4</f>
        <v>JULIO</v>
      </c>
      <c r="DV9" s="40"/>
      <c r="DW9" s="40"/>
      <c r="DX9" s="40"/>
      <c r="EC9" s="38"/>
      <c r="EF9" s="35"/>
      <c r="EH9" s="41"/>
      <c r="EP9" s="91"/>
      <c r="FH9" s="41"/>
      <c r="FI9" s="47"/>
      <c r="FJ9" s="48"/>
      <c r="FK9" s="41"/>
      <c r="FQ9" s="288"/>
      <c r="FT9" s="41"/>
      <c r="FW9" s="92" t="s">
        <v>183</v>
      </c>
      <c r="FX9" s="92"/>
      <c r="GE9" s="49"/>
    </row>
    <row r="10" spans="1:187" s="91" customFormat="1" ht="15.75" customHeight="1" thickTop="1" thickBot="1">
      <c r="A10" s="93"/>
      <c r="B10" s="94"/>
      <c r="C10" s="95" t="s">
        <v>23</v>
      </c>
      <c r="D10" s="96" t="str">
        <f>LOOKUP(WEEKDAY(DATE(YEAR($B8),MONTH($B8),D11)),'Datos Mes'!$H4:$H10,'Datos Mes'!$I4:$I10)</f>
        <v>S</v>
      </c>
      <c r="E10" s="96" t="str">
        <f>LOOKUP(WEEKDAY(DATE(YEAR($B8),MONTH($B8),E11)),'Datos Mes'!$H4:$H10,'Datos Mes'!$I4:$I10)</f>
        <v>D</v>
      </c>
      <c r="F10" s="96" t="str">
        <f>LOOKUP(WEEKDAY(DATE(YEAR($B8),MONTH($B8),F11)),'Datos Mes'!$H4:$H10,'Datos Mes'!$I4:$I10)</f>
        <v>L</v>
      </c>
      <c r="G10" s="96" t="str">
        <f>LOOKUP(WEEKDAY(DATE(YEAR($B8),MONTH($B8),G11)),'Datos Mes'!$H4:$H10,'Datos Mes'!$I4:$I10)</f>
        <v>M</v>
      </c>
      <c r="H10" s="96" t="str">
        <f>LOOKUP(WEEKDAY(DATE(YEAR($B8),MONTH($B8),H11)),'Datos Mes'!$H4:$H10,'Datos Mes'!$I4:$I10)</f>
        <v>M</v>
      </c>
      <c r="I10" s="96" t="str">
        <f>LOOKUP(WEEKDAY(DATE(YEAR($B8),MONTH($B8),I11)),'Datos Mes'!$H4:$H10,'Datos Mes'!$I4:$I10)</f>
        <v>J</v>
      </c>
      <c r="J10" s="96" t="str">
        <f>LOOKUP(WEEKDAY(DATE(YEAR($B8),MONTH($B8),J11)),'Datos Mes'!$H4:$H10,'Datos Mes'!$I4:$I10)</f>
        <v>V</v>
      </c>
      <c r="K10" s="96" t="str">
        <f>LOOKUP(WEEKDAY(DATE(YEAR($B8),MONTH($B8),K11)),'Datos Mes'!$H4:$H10,'Datos Mes'!$I4:$I10)</f>
        <v>S</v>
      </c>
      <c r="L10" s="96" t="str">
        <f>LOOKUP(WEEKDAY(DATE(YEAR($B8),MONTH($B8),L11)),'Datos Mes'!$H4:$H10,'Datos Mes'!$I4:$I10)</f>
        <v>D</v>
      </c>
      <c r="M10" s="96" t="str">
        <f>LOOKUP(WEEKDAY(DATE(YEAR($B8),MONTH($B8),M11)),'Datos Mes'!$H4:$H10,'Datos Mes'!$I4:$I10)</f>
        <v>L</v>
      </c>
      <c r="N10" s="96" t="str">
        <f>LOOKUP(WEEKDAY(DATE(YEAR($B8),MONTH($B8),N11)),'Datos Mes'!$H4:$H10,'Datos Mes'!$I4:$I10)</f>
        <v>M</v>
      </c>
      <c r="O10" s="96" t="str">
        <f>LOOKUP(WEEKDAY(DATE(YEAR($B8),MONTH($B8),O11)),'Datos Mes'!$H4:$H10,'Datos Mes'!$I4:$I10)</f>
        <v>M</v>
      </c>
      <c r="P10" s="96" t="str">
        <f>LOOKUP(WEEKDAY(DATE(YEAR($B8),MONTH($B8),P11)),'Datos Mes'!$H4:$H10,'Datos Mes'!$I4:$I10)</f>
        <v>J</v>
      </c>
      <c r="Q10" s="96" t="str">
        <f>LOOKUP(WEEKDAY(DATE(YEAR($B8),MONTH($B8),Q11)),'Datos Mes'!$H4:$H10,'Datos Mes'!$I4:$I10)</f>
        <v>V</v>
      </c>
      <c r="R10" s="97"/>
      <c r="S10" s="96" t="str">
        <f>LOOKUP(WEEKDAY(DATE(YEAR($B8),MONTH($B8),S11)),'Datos Mes'!$H4:$H10,'Datos Mes'!$I4:$I10)</f>
        <v>S</v>
      </c>
      <c r="T10" s="96" t="str">
        <f>LOOKUP(WEEKDAY(DATE(YEAR($B8),MONTH($B8),T11)),'Datos Mes'!$H4:$H10,'Datos Mes'!$I4:$I10)</f>
        <v>D</v>
      </c>
      <c r="U10" s="96" t="str">
        <f>LOOKUP(WEEKDAY(DATE(YEAR($B8),MONTH($B8),U11)),'Datos Mes'!$H4:$H10,'Datos Mes'!$I4:$I10)</f>
        <v>L</v>
      </c>
      <c r="V10" s="96" t="str">
        <f>LOOKUP(WEEKDAY(DATE(YEAR($B8),MONTH($B8),V11)),'Datos Mes'!$H4:$H10,'Datos Mes'!$I4:$I10)</f>
        <v>M</v>
      </c>
      <c r="W10" s="96" t="str">
        <f>LOOKUP(WEEKDAY(DATE(YEAR($B8),MONTH($B8),W11)),'Datos Mes'!$H4:$H10,'Datos Mes'!$I4:$I10)</f>
        <v>M</v>
      </c>
      <c r="X10" s="96" t="str">
        <f>LOOKUP(WEEKDAY(DATE(YEAR($B8),MONTH($B8),X11)),'Datos Mes'!$H4:$H10,'Datos Mes'!$I4:$I10)</f>
        <v>J</v>
      </c>
      <c r="Y10" s="96" t="str">
        <f>LOOKUP(WEEKDAY(DATE(YEAR($B8),MONTH($B8),Y11)),'Datos Mes'!$H4:$H10,'Datos Mes'!$I4:$I10)</f>
        <v>V</v>
      </c>
      <c r="Z10" s="96" t="str">
        <f>LOOKUP(WEEKDAY(DATE(YEAR($B8),MONTH($B8),Z11)),'Datos Mes'!$H4:$H10,'Datos Mes'!$I4:$I10)</f>
        <v>S</v>
      </c>
      <c r="AA10" s="96" t="str">
        <f>LOOKUP(WEEKDAY(DATE(YEAR($B8),MONTH($B8),AA11)),'Datos Mes'!$H4:$H10,'Datos Mes'!$I4:$I10)</f>
        <v>D</v>
      </c>
      <c r="AB10" s="96" t="str">
        <f>LOOKUP(WEEKDAY(DATE(YEAR($B8),MONTH($B8),AB11)),'Datos Mes'!$H4:$H10,'Datos Mes'!$I4:$I10)</f>
        <v>L</v>
      </c>
      <c r="AC10" s="96" t="str">
        <f>LOOKUP(WEEKDAY(DATE(YEAR($B8),MONTH($B8),AC11)),'Datos Mes'!$H4:$H10,'Datos Mes'!$I4:$I10)</f>
        <v>M</v>
      </c>
      <c r="AD10" s="96" t="str">
        <f>LOOKUP(WEEKDAY(DATE(YEAR($B8),MONTH($B8),AD11)),'Datos Mes'!$H4:$H10,'Datos Mes'!$I4:$I10)</f>
        <v>M</v>
      </c>
      <c r="AE10" s="96" t="str">
        <f>LOOKUP(WEEKDAY(DATE(YEAR($B8),MONTH($B8),AE11)),'Datos Mes'!$H4:$H10,'Datos Mes'!$I4:$I10)</f>
        <v>J</v>
      </c>
      <c r="AF10" s="96" t="str">
        <f>LOOKUP(WEEKDAY(DATE(YEAR($B8),MONTH($B8),AF11)),'Datos Mes'!$H4:$H10,'Datos Mes'!$I4:$I10)</f>
        <v>V</v>
      </c>
      <c r="AG10" s="96" t="str">
        <f>LOOKUP(WEEKDAY(DATE(YEAR($B8),MONTH($B8),AG11)),'Datos Mes'!$H4:$H10,'Datos Mes'!$I4:$I10)</f>
        <v>S</v>
      </c>
      <c r="AH10" s="96" t="str">
        <f>LOOKUP(WEEKDAY(DATE(YEAR($B8),MONTH($B8),AH11)),'Datos Mes'!$H4:$H10,'Datos Mes'!$I4:$I10)</f>
        <v>D</v>
      </c>
      <c r="AI10" s="96" t="str">
        <f>LOOKUP(WEEKDAY(DATE(YEAR($B8),MONTH($B8),AI11)),'Datos Mes'!$H4:$H10,'Datos Mes'!$I4:$I10)</f>
        <v>L</v>
      </c>
      <c r="AJ10" s="98"/>
      <c r="AK10" s="289" t="s">
        <v>263</v>
      </c>
      <c r="AL10" s="291" t="s">
        <v>191</v>
      </c>
      <c r="AM10" s="100"/>
      <c r="AN10" s="101" t="s">
        <v>10</v>
      </c>
      <c r="AO10" s="102"/>
      <c r="AP10" s="102"/>
      <c r="AQ10" s="99"/>
      <c r="AR10" s="293"/>
      <c r="AS10" s="100"/>
      <c r="AT10" s="103" t="s">
        <v>255</v>
      </c>
      <c r="AU10" s="311" t="s">
        <v>30</v>
      </c>
      <c r="AV10" s="103" t="s">
        <v>272</v>
      </c>
      <c r="AW10" s="103" t="s">
        <v>270</v>
      </c>
      <c r="AX10" s="103" t="s">
        <v>270</v>
      </c>
      <c r="AY10" s="103" t="s">
        <v>256</v>
      </c>
      <c r="AZ10" s="81" t="s">
        <v>273</v>
      </c>
      <c r="BA10" s="104" t="s">
        <v>36</v>
      </c>
      <c r="BB10" s="105" t="s">
        <v>12</v>
      </c>
      <c r="BC10" s="106" t="s">
        <v>12</v>
      </c>
      <c r="BF10" s="261" t="s">
        <v>258</v>
      </c>
      <c r="BG10" s="259" t="s">
        <v>239</v>
      </c>
      <c r="BH10" s="109"/>
      <c r="BI10" s="96" t="str">
        <f>LOOKUP(WEEKDAY(DATE(YEAR($B7),MONTH($B7),BI11)),'Datos Mes'!$H4:$H10,'Datos Mes'!$I4:$I10)</f>
        <v>V</v>
      </c>
      <c r="BJ10" s="96" t="str">
        <f>LOOKUP(WEEKDAY(DATE(YEAR($B7),MONTH($B7),BJ11)),'Datos Mes'!$H4:$H10,'Datos Mes'!$I4:$I10)</f>
        <v>S</v>
      </c>
      <c r="BK10" s="96" t="str">
        <f>LOOKUP(WEEKDAY(DATE(YEAR($B7),MONTH($B7),BK11)),'Datos Mes'!$H4:$H10,'Datos Mes'!$I4:$I10)</f>
        <v>D</v>
      </c>
      <c r="BL10" s="96" t="str">
        <f>LOOKUP(WEEKDAY(DATE(YEAR($B7),MONTH($B7),BL11)),'Datos Mes'!$H4:$H10,'Datos Mes'!$I4:$I10)</f>
        <v>L</v>
      </c>
      <c r="BM10" s="96" t="str">
        <f>LOOKUP(WEEKDAY(DATE(YEAR($B7),MONTH($B7),BM11)),'Datos Mes'!$H4:$H10,'Datos Mes'!$I4:$I10)</f>
        <v>M</v>
      </c>
      <c r="BN10" s="96" t="str">
        <f>LOOKUP(WEEKDAY(DATE(YEAR($B7),MONTH($B7),BN11)),'Datos Mes'!$H4:$H10,'Datos Mes'!$I4:$I10)</f>
        <v>M</v>
      </c>
      <c r="BO10" s="96" t="str">
        <f>LOOKUP(WEEKDAY(DATE(YEAR($B7),MONTH($B7),BO11)),'Datos Mes'!$H4:$H10,'Datos Mes'!$I4:$I10)</f>
        <v>J</v>
      </c>
      <c r="BP10" s="96" t="str">
        <f>LOOKUP(WEEKDAY(DATE(YEAR($B7),MONTH($B7),BP11)),'Datos Mes'!$H4:$H10,'Datos Mes'!$I4:$I10)</f>
        <v>V</v>
      </c>
      <c r="BQ10" s="96"/>
      <c r="BR10" s="96"/>
      <c r="BS10" s="96"/>
      <c r="BT10" s="96"/>
      <c r="BU10" s="110"/>
      <c r="BV10" s="110"/>
      <c r="BW10" s="111"/>
      <c r="BX10" s="96" t="str">
        <f>LOOKUP(WEEKDAY(DATE(YEAR($B8),MONTH($B8),BX11)),'Datos Mes'!$H4:$H10,'Datos Mes'!$I4:$I10)</f>
        <v>S</v>
      </c>
      <c r="BY10" s="96" t="str">
        <f>LOOKUP(WEEKDAY(DATE(YEAR($B8),MONTH($B8),BY11)),'Datos Mes'!$H4:$H10,'Datos Mes'!$I4:$I10)</f>
        <v>D</v>
      </c>
      <c r="BZ10" s="96" t="str">
        <f>LOOKUP(WEEKDAY(DATE(YEAR($B8),MONTH($B8),BZ11)),'Datos Mes'!$H4:$H10,'Datos Mes'!$I4:$I10)</f>
        <v>L</v>
      </c>
      <c r="CA10" s="96" t="str">
        <f>LOOKUP(WEEKDAY(DATE(YEAR($B8),MONTH($B8),CA11)),'Datos Mes'!$H4:$H10,'Datos Mes'!$I4:$I10)</f>
        <v>M</v>
      </c>
      <c r="CB10" s="96" t="str">
        <f>LOOKUP(WEEKDAY(DATE(YEAR($B8),MONTH($B8),CB11)),'Datos Mes'!$H4:$H10,'Datos Mes'!$I4:$I10)</f>
        <v>M</v>
      </c>
      <c r="CC10" s="96" t="str">
        <f>LOOKUP(WEEKDAY(DATE(YEAR($B8),MONTH($B8),CC11)),'Datos Mes'!$H4:$H10,'Datos Mes'!$I4:$I10)</f>
        <v>J</v>
      </c>
      <c r="CD10" s="96" t="str">
        <f>LOOKUP(WEEKDAY(DATE(YEAR($B8),MONTH($B8),CD11)),'Datos Mes'!$H4:$H10,'Datos Mes'!$I4:$I10)</f>
        <v>V</v>
      </c>
      <c r="CE10" s="96" t="str">
        <f>LOOKUP(WEEKDAY(DATE(YEAR($B8),MONTH($B8),CE11)),'Datos Mes'!$H4:$H10,'Datos Mes'!$I4:$I10)</f>
        <v>S</v>
      </c>
      <c r="CF10" s="96" t="str">
        <f>LOOKUP(WEEKDAY(DATE(YEAR($B8),MONTH($B8),CF11)),'Datos Mes'!$H4:$H10,'Datos Mes'!$I4:$I10)</f>
        <v>D</v>
      </c>
      <c r="CG10" s="96" t="str">
        <f>LOOKUP(WEEKDAY(DATE(YEAR($B8),MONTH($B8),CG11)),'Datos Mes'!$H4:$H10,'Datos Mes'!$I4:$I10)</f>
        <v>L</v>
      </c>
      <c r="CH10" s="96" t="str">
        <f>LOOKUP(WEEKDAY(DATE(YEAR($B8),MONTH($B8),CH11)),'Datos Mes'!$H4:$H10,'Datos Mes'!$I4:$I10)</f>
        <v>M</v>
      </c>
      <c r="CI10" s="96" t="str">
        <f>LOOKUP(WEEKDAY(DATE(YEAR($B8),MONTH($B8),CI11)),'Datos Mes'!$H4:$H10,'Datos Mes'!$I4:$I10)</f>
        <v>M</v>
      </c>
      <c r="CJ10" s="302" t="str">
        <f>LOOKUP(WEEKDAY(DATE(YEAR($B8),MONTH($B8),CJ11)),'Datos Mes'!$H4:$H10,'Datos Mes'!$I4:$I10)</f>
        <v>J</v>
      </c>
      <c r="CK10" s="96" t="str">
        <f>LOOKUP(WEEKDAY(DATE(YEAR($B8),MONTH($B8),CK11)),'Datos Mes'!$H4:$H10,'Datos Mes'!$I4:$I10)</f>
        <v>V</v>
      </c>
      <c r="CL10" s="96" t="str">
        <f>LOOKUP(WEEKDAY(DATE(YEAR($B8),MONTH($B8),CL11)),'Datos Mes'!$H4:$H10,'Datos Mes'!$I4:$I10)</f>
        <v>S</v>
      </c>
      <c r="CM10" s="96" t="str">
        <f>LOOKUP(WEEKDAY(DATE(YEAR($B8),MONTH($B8),CM11)),'Datos Mes'!$H4:$H10,'Datos Mes'!$I4:$I10)</f>
        <v>D</v>
      </c>
      <c r="CN10" s="96" t="str">
        <f>LOOKUP(WEEKDAY(DATE(YEAR($B8),MONTH($B8),CN11)),'Datos Mes'!$H4:$H10,'Datos Mes'!$I4:$I10)</f>
        <v>L</v>
      </c>
      <c r="CO10" s="96" t="str">
        <f>LOOKUP(WEEKDAY(DATE(YEAR($B8),MONTH($B8),CO11)),'Datos Mes'!$H4:$H10,'Datos Mes'!$I4:$I10)</f>
        <v>M</v>
      </c>
      <c r="CP10" s="96" t="str">
        <f>LOOKUP(WEEKDAY(DATE(YEAR($B8),MONTH($B8),CP11)),'Datos Mes'!$H4:$H10,'Datos Mes'!$I4:$I10)</f>
        <v>M</v>
      </c>
      <c r="CQ10" s="96" t="str">
        <f>LOOKUP(WEEKDAY(DATE(YEAR($B8),MONTH($B8),CQ11)),'Datos Mes'!$H4:$H10,'Datos Mes'!$I4:$I10)</f>
        <v>J</v>
      </c>
      <c r="CR10" s="96"/>
      <c r="CS10" s="96"/>
      <c r="CT10" s="96"/>
      <c r="CU10" s="96"/>
      <c r="CV10" s="96"/>
      <c r="CW10" s="96"/>
      <c r="CX10" s="96"/>
      <c r="CY10" s="96"/>
      <c r="CZ10" s="112" t="s">
        <v>30</v>
      </c>
      <c r="DA10" s="266"/>
      <c r="DB10" s="265" t="s">
        <v>241</v>
      </c>
      <c r="DC10" s="41">
        <f>'Datos Mes'!B34</f>
        <v>820</v>
      </c>
      <c r="DD10" s="114"/>
      <c r="DE10" s="93" t="s">
        <v>244</v>
      </c>
      <c r="DF10" s="115">
        <f>'Datos Mes'!B23</f>
        <v>8033.333333333333</v>
      </c>
      <c r="DG10" s="116"/>
      <c r="DH10" s="112"/>
      <c r="DI10" s="117" t="s">
        <v>14</v>
      </c>
      <c r="DJ10" s="39"/>
      <c r="DK10" s="118"/>
      <c r="DL10" s="84"/>
      <c r="DM10" s="82" t="s">
        <v>27</v>
      </c>
      <c r="DN10" s="96" t="str">
        <f>LOOKUP(WEEKDAY(DATE(YEAR($B7),MONTH($B7),DN11)),'Datos Mes'!$H4:$H10,'Datos Mes'!$I4:$I10)</f>
        <v>V</v>
      </c>
      <c r="DO10" s="96" t="str">
        <f>LOOKUP(WEEKDAY(DATE(YEAR($B7),MONTH($B7),DO11)),'Datos Mes'!$H4:$H10,'Datos Mes'!$I4:$I10)</f>
        <v>S</v>
      </c>
      <c r="DP10" s="96" t="str">
        <f>LOOKUP(WEEKDAY(DATE(YEAR($B7),MONTH($B7),DP11)),'Datos Mes'!$H4:$H10,'Datos Mes'!$I4:$I10)</f>
        <v>D</v>
      </c>
      <c r="DQ10" s="96" t="str">
        <f>LOOKUP(WEEKDAY(DATE(YEAR($B7),MONTH($B7),DQ11)),'Datos Mes'!$H4:$H10,'Datos Mes'!$I4:$I10)</f>
        <v>L</v>
      </c>
      <c r="DR10" s="96" t="str">
        <f>LOOKUP(WEEKDAY(DATE(YEAR($B7),MONTH($B7),DR11)),'Datos Mes'!$H4:$H10,'Datos Mes'!$I4:$I10)</f>
        <v>M</v>
      </c>
      <c r="DS10" s="96" t="str">
        <f>LOOKUP(WEEKDAY(DATE(YEAR($B7),MONTH($B7),DS11)),'Datos Mes'!$H4:$H10,'Datos Mes'!$I4:$I10)</f>
        <v>M</v>
      </c>
      <c r="DT10" s="96" t="str">
        <f>LOOKUP(WEEKDAY(DATE(YEAR($B7),MONTH($B7),DT11)),'Datos Mes'!$H4:$H10,'Datos Mes'!$I4:$I10)</f>
        <v>J</v>
      </c>
      <c r="DU10" s="96" t="s">
        <v>4</v>
      </c>
      <c r="DV10" s="96"/>
      <c r="DW10" s="96"/>
      <c r="DX10" s="96"/>
      <c r="DY10" s="96"/>
      <c r="DZ10" s="119"/>
      <c r="EA10" s="120"/>
      <c r="EB10" s="108" t="s">
        <v>46</v>
      </c>
      <c r="EC10" s="107" t="s">
        <v>39</v>
      </c>
      <c r="ED10" s="91" t="s">
        <v>306</v>
      </c>
      <c r="EF10" s="121"/>
      <c r="EL10" s="107" t="s">
        <v>238</v>
      </c>
      <c r="EN10" s="122"/>
      <c r="EP10" s="123">
        <f>70.3*EG7</f>
        <v>0</v>
      </c>
      <c r="ES10" s="122"/>
      <c r="ET10" s="122"/>
      <c r="EU10" s="122"/>
      <c r="EW10" s="124" t="s">
        <v>110</v>
      </c>
      <c r="EX10" s="125" t="s">
        <v>109</v>
      </c>
      <c r="EY10" s="125"/>
      <c r="EZ10" s="126" t="s">
        <v>113</v>
      </c>
      <c r="FA10" s="127" t="s">
        <v>92</v>
      </c>
      <c r="FB10" s="128"/>
      <c r="FC10" s="128"/>
      <c r="FD10" s="129"/>
      <c r="FE10" s="130" t="s">
        <v>119</v>
      </c>
      <c r="FF10" s="130"/>
      <c r="FG10" s="131" t="s">
        <v>120</v>
      </c>
      <c r="FH10" s="132"/>
      <c r="FI10" s="133" t="s">
        <v>94</v>
      </c>
      <c r="FJ10" s="134"/>
      <c r="FK10" s="132"/>
      <c r="FM10" s="91" t="s">
        <v>249</v>
      </c>
      <c r="FN10" s="91" t="s">
        <v>240</v>
      </c>
      <c r="FQ10" s="321"/>
      <c r="FS10" s="91" t="s">
        <v>142</v>
      </c>
      <c r="FT10" s="132"/>
      <c r="FW10" s="135" t="s">
        <v>184</v>
      </c>
      <c r="FX10" s="135"/>
      <c r="FZ10" s="91" t="s">
        <v>187</v>
      </c>
      <c r="GD10" s="91" t="s">
        <v>152</v>
      </c>
      <c r="GE10" s="136"/>
    </row>
    <row r="11" spans="1:187" s="91" customFormat="1" ht="15.75" customHeight="1">
      <c r="A11" s="137" t="s">
        <v>11</v>
      </c>
      <c r="B11" s="138" t="s">
        <v>0</v>
      </c>
      <c r="C11" s="139" t="s">
        <v>24</v>
      </c>
      <c r="D11" s="140">
        <f>DAY('Datos Mes'!B3)</f>
        <v>1</v>
      </c>
      <c r="E11" s="140">
        <f>1+D$11</f>
        <v>2</v>
      </c>
      <c r="F11" s="140">
        <f>1+E11</f>
        <v>3</v>
      </c>
      <c r="G11" s="140">
        <f t="shared" ref="G11:Q11" si="12">1+F11</f>
        <v>4</v>
      </c>
      <c r="H11" s="140">
        <f t="shared" si="12"/>
        <v>5</v>
      </c>
      <c r="I11" s="140">
        <f t="shared" si="12"/>
        <v>6</v>
      </c>
      <c r="J11" s="140">
        <f t="shared" si="12"/>
        <v>7</v>
      </c>
      <c r="K11" s="140">
        <f t="shared" si="12"/>
        <v>8</v>
      </c>
      <c r="L11" s="140">
        <f t="shared" si="12"/>
        <v>9</v>
      </c>
      <c r="M11" s="140">
        <f t="shared" si="12"/>
        <v>10</v>
      </c>
      <c r="N11" s="140">
        <f t="shared" si="12"/>
        <v>11</v>
      </c>
      <c r="O11" s="140">
        <f t="shared" si="12"/>
        <v>12</v>
      </c>
      <c r="P11" s="140">
        <f t="shared" si="12"/>
        <v>13</v>
      </c>
      <c r="Q11" s="140">
        <f t="shared" si="12"/>
        <v>14</v>
      </c>
      <c r="R11" s="141" t="s">
        <v>1</v>
      </c>
      <c r="S11" s="142">
        <f>1+Q11</f>
        <v>15</v>
      </c>
      <c r="T11" s="143">
        <f>1+S11</f>
        <v>16</v>
      </c>
      <c r="U11" s="143">
        <f>1+T11</f>
        <v>17</v>
      </c>
      <c r="V11" s="143">
        <f t="shared" ref="V11:AE11" si="13">1+U11</f>
        <v>18</v>
      </c>
      <c r="W11" s="143">
        <f t="shared" si="13"/>
        <v>19</v>
      </c>
      <c r="X11" s="143">
        <f t="shared" si="13"/>
        <v>20</v>
      </c>
      <c r="Y11" s="143">
        <f t="shared" si="13"/>
        <v>21</v>
      </c>
      <c r="Z11" s="143">
        <f t="shared" si="13"/>
        <v>22</v>
      </c>
      <c r="AA11" s="143">
        <f t="shared" si="13"/>
        <v>23</v>
      </c>
      <c r="AB11" s="143">
        <f t="shared" si="13"/>
        <v>24</v>
      </c>
      <c r="AC11" s="143">
        <f t="shared" si="13"/>
        <v>25</v>
      </c>
      <c r="AD11" s="143">
        <f t="shared" si="13"/>
        <v>26</v>
      </c>
      <c r="AE11" s="143">
        <f t="shared" si="13"/>
        <v>27</v>
      </c>
      <c r="AF11" s="143">
        <f>1+AE11</f>
        <v>28</v>
      </c>
      <c r="AG11" s="143">
        <f>1+AF11</f>
        <v>29</v>
      </c>
      <c r="AH11" s="143">
        <f>1+AG11</f>
        <v>30</v>
      </c>
      <c r="AI11" s="143">
        <f>1+AH11</f>
        <v>31</v>
      </c>
      <c r="AJ11" s="98" t="s">
        <v>274</v>
      </c>
      <c r="AK11" s="290"/>
      <c r="AL11" s="292" t="s">
        <v>264</v>
      </c>
      <c r="AM11" s="144" t="s">
        <v>265</v>
      </c>
      <c r="AN11" s="145" t="s">
        <v>266</v>
      </c>
      <c r="AO11" s="146" t="s">
        <v>267</v>
      </c>
      <c r="AP11" s="146" t="s">
        <v>268</v>
      </c>
      <c r="AQ11" s="147" t="s">
        <v>269</v>
      </c>
      <c r="AR11" s="113" t="s">
        <v>91</v>
      </c>
      <c r="AS11" s="144" t="s">
        <v>16</v>
      </c>
      <c r="AT11" s="148" t="s">
        <v>254</v>
      </c>
      <c r="AU11" s="312" t="s">
        <v>239</v>
      </c>
      <c r="AV11" s="144" t="s">
        <v>250</v>
      </c>
      <c r="AW11" s="144" t="s">
        <v>271</v>
      </c>
      <c r="AX11" s="144" t="s">
        <v>236</v>
      </c>
      <c r="AY11" s="148" t="s">
        <v>41</v>
      </c>
      <c r="AZ11" s="253" t="s">
        <v>257</v>
      </c>
      <c r="BA11" s="149" t="s">
        <v>37</v>
      </c>
      <c r="BB11" s="150" t="s">
        <v>38</v>
      </c>
      <c r="BC11" s="151" t="s">
        <v>13</v>
      </c>
      <c r="BD11" s="107"/>
      <c r="BE11" s="107"/>
      <c r="BF11" s="262" t="s">
        <v>259</v>
      </c>
      <c r="BG11" s="260" t="s">
        <v>18</v>
      </c>
      <c r="BH11" s="152" t="s">
        <v>11</v>
      </c>
      <c r="BI11" s="143">
        <f>DAY('Datos Mes'!$B$16)</f>
        <v>24</v>
      </c>
      <c r="BJ11" s="143">
        <f t="shared" ref="BJ11:BP11" si="14">BI11+1</f>
        <v>25</v>
      </c>
      <c r="BK11" s="143">
        <f t="shared" si="14"/>
        <v>26</v>
      </c>
      <c r="BL11" s="143">
        <f t="shared" si="14"/>
        <v>27</v>
      </c>
      <c r="BM11" s="143">
        <f t="shared" si="14"/>
        <v>28</v>
      </c>
      <c r="BN11" s="143">
        <f t="shared" si="14"/>
        <v>29</v>
      </c>
      <c r="BO11" s="143">
        <f t="shared" si="14"/>
        <v>30</v>
      </c>
      <c r="BP11" s="143">
        <f t="shared" si="14"/>
        <v>31</v>
      </c>
      <c r="BQ11" s="143"/>
      <c r="BR11" s="143"/>
      <c r="BS11" s="143"/>
      <c r="BT11" s="143"/>
      <c r="BU11" s="143"/>
      <c r="BV11" s="143"/>
      <c r="BW11" s="153"/>
      <c r="BX11" s="142">
        <f>DAY('Datos Mes'!$B$3)</f>
        <v>1</v>
      </c>
      <c r="BY11" s="140">
        <f>1+BX11</f>
        <v>2</v>
      </c>
      <c r="BZ11" s="140">
        <f>1+BY11</f>
        <v>3</v>
      </c>
      <c r="CA11" s="140">
        <f t="shared" ref="CA11:CN11" si="15">1+BZ11</f>
        <v>4</v>
      </c>
      <c r="CB11" s="140">
        <f t="shared" si="15"/>
        <v>5</v>
      </c>
      <c r="CC11" s="140">
        <f t="shared" si="15"/>
        <v>6</v>
      </c>
      <c r="CD11" s="140">
        <f t="shared" si="15"/>
        <v>7</v>
      </c>
      <c r="CE11" s="140">
        <f t="shared" si="15"/>
        <v>8</v>
      </c>
      <c r="CF11" s="140">
        <f t="shared" si="15"/>
        <v>9</v>
      </c>
      <c r="CG11" s="140">
        <f t="shared" si="15"/>
        <v>10</v>
      </c>
      <c r="CH11" s="140">
        <f t="shared" si="15"/>
        <v>11</v>
      </c>
      <c r="CI11" s="140">
        <f t="shared" si="15"/>
        <v>12</v>
      </c>
      <c r="CJ11" s="140">
        <f t="shared" si="15"/>
        <v>13</v>
      </c>
      <c r="CK11" s="140">
        <f t="shared" si="15"/>
        <v>14</v>
      </c>
      <c r="CL11" s="140">
        <f t="shared" si="15"/>
        <v>15</v>
      </c>
      <c r="CM11" s="140">
        <f t="shared" si="15"/>
        <v>16</v>
      </c>
      <c r="CN11" s="140">
        <f t="shared" si="15"/>
        <v>17</v>
      </c>
      <c r="CO11" s="143">
        <f>IF(1+CN11&lt;=DAY('Datos Mes'!$B17),1+CN11,"")</f>
        <v>18</v>
      </c>
      <c r="CP11" s="143">
        <f>IF(1+CO11&lt;=DAY('Datos Mes'!$B17),1+CO11,"")</f>
        <v>19</v>
      </c>
      <c r="CQ11" s="143">
        <f>IF(1+CP11&lt;=DAY('Datos Mes'!$B17),1+CP11,"")</f>
        <v>20</v>
      </c>
      <c r="CR11" s="143"/>
      <c r="CS11" s="143"/>
      <c r="CT11" s="143"/>
      <c r="CU11" s="143"/>
      <c r="CV11" s="143"/>
      <c r="CW11" s="143"/>
      <c r="CX11" s="143"/>
      <c r="CY11" s="143"/>
      <c r="CZ11" s="154" t="s">
        <v>248</v>
      </c>
      <c r="DA11" s="155" t="s">
        <v>30</v>
      </c>
      <c r="DB11" s="251" t="s">
        <v>260</v>
      </c>
      <c r="DC11" s="156" t="s">
        <v>196</v>
      </c>
      <c r="DD11" s="157" t="s">
        <v>242</v>
      </c>
      <c r="DE11" s="158" t="s">
        <v>243</v>
      </c>
      <c r="DF11" s="159" t="s">
        <v>15</v>
      </c>
      <c r="DG11" s="159" t="s">
        <v>277</v>
      </c>
      <c r="DH11" s="160" t="s">
        <v>278</v>
      </c>
      <c r="DI11" s="161" t="s">
        <v>40</v>
      </c>
      <c r="DJ11" s="39"/>
      <c r="DK11" s="162" t="s">
        <v>20</v>
      </c>
      <c r="DL11" s="162" t="s">
        <v>21</v>
      </c>
      <c r="DM11" s="162" t="s">
        <v>28</v>
      </c>
      <c r="DN11" s="143">
        <f>DAY('Datos Mes'!B16)</f>
        <v>24</v>
      </c>
      <c r="DO11" s="143">
        <f t="shared" ref="DO11:DT11" si="16">DN11+1</f>
        <v>25</v>
      </c>
      <c r="DP11" s="143">
        <f t="shared" si="16"/>
        <v>26</v>
      </c>
      <c r="DQ11" s="143">
        <f t="shared" si="16"/>
        <v>27</v>
      </c>
      <c r="DR11" s="143">
        <f t="shared" si="16"/>
        <v>28</v>
      </c>
      <c r="DS11" s="143">
        <f t="shared" si="16"/>
        <v>29</v>
      </c>
      <c r="DT11" s="143">
        <f t="shared" si="16"/>
        <v>30</v>
      </c>
      <c r="DU11" s="143">
        <f>DT11+1</f>
        <v>31</v>
      </c>
      <c r="DV11" s="143"/>
      <c r="DW11" s="143"/>
      <c r="DX11" s="143"/>
      <c r="DY11" s="143"/>
      <c r="DZ11" s="143"/>
      <c r="EA11" s="163"/>
      <c r="EB11" s="108"/>
      <c r="EF11" s="107" t="s">
        <v>82</v>
      </c>
      <c r="EG11" s="107" t="s">
        <v>83</v>
      </c>
      <c r="EH11" s="107" t="s">
        <v>84</v>
      </c>
      <c r="EI11" s="107" t="s">
        <v>217</v>
      </c>
      <c r="EJ11" s="107" t="s">
        <v>85</v>
      </c>
      <c r="EK11" s="107" t="s">
        <v>86</v>
      </c>
      <c r="EL11" s="107" t="s">
        <v>30</v>
      </c>
      <c r="EM11" s="107" t="s">
        <v>87</v>
      </c>
      <c r="EN11" s="107" t="s">
        <v>88</v>
      </c>
      <c r="EO11" s="107" t="s">
        <v>89</v>
      </c>
      <c r="EP11" s="107" t="s">
        <v>117</v>
      </c>
      <c r="EQ11" s="107" t="s">
        <v>106</v>
      </c>
      <c r="ER11" s="107" t="s">
        <v>90</v>
      </c>
      <c r="ES11" s="107" t="s">
        <v>9</v>
      </c>
      <c r="ET11" s="107" t="s">
        <v>91</v>
      </c>
      <c r="EU11" s="107" t="s">
        <v>197</v>
      </c>
      <c r="EV11" s="107" t="s">
        <v>107</v>
      </c>
      <c r="EW11" s="164" t="s">
        <v>111</v>
      </c>
      <c r="EX11" s="165"/>
      <c r="EY11" s="165" t="s">
        <v>112</v>
      </c>
      <c r="EZ11" s="166"/>
      <c r="FA11" s="167" t="s">
        <v>108</v>
      </c>
      <c r="FB11" s="168"/>
      <c r="FC11" s="168" t="s">
        <v>114</v>
      </c>
      <c r="FD11" s="169" t="s">
        <v>134</v>
      </c>
      <c r="FE11" s="170" t="s">
        <v>135</v>
      </c>
      <c r="FF11" s="170" t="s">
        <v>137</v>
      </c>
      <c r="FG11" s="171" t="s">
        <v>121</v>
      </c>
      <c r="FH11" s="132" t="s">
        <v>93</v>
      </c>
      <c r="FI11" s="133" t="s">
        <v>102</v>
      </c>
      <c r="FJ11" s="134" t="s">
        <v>103</v>
      </c>
      <c r="FK11" s="132" t="s">
        <v>104</v>
      </c>
      <c r="FL11" s="91" t="s">
        <v>96</v>
      </c>
      <c r="FM11" s="91" t="s">
        <v>237</v>
      </c>
      <c r="FN11" s="91" t="s">
        <v>236</v>
      </c>
      <c r="FO11" s="91" t="s">
        <v>97</v>
      </c>
      <c r="FP11" s="91" t="s">
        <v>139</v>
      </c>
      <c r="FQ11" s="321" t="s">
        <v>138</v>
      </c>
      <c r="FS11" s="91" t="s">
        <v>143</v>
      </c>
      <c r="FT11" s="132" t="s">
        <v>133</v>
      </c>
      <c r="FU11" s="91" t="s">
        <v>144</v>
      </c>
      <c r="FV11" s="91" t="s">
        <v>145</v>
      </c>
      <c r="FW11" s="91" t="s">
        <v>95</v>
      </c>
      <c r="FX11" s="91" t="s">
        <v>308</v>
      </c>
      <c r="FY11" s="91" t="s">
        <v>149</v>
      </c>
      <c r="FZ11" s="91" t="s">
        <v>147</v>
      </c>
      <c r="GA11" s="91" t="s">
        <v>148</v>
      </c>
      <c r="GB11" s="91" t="s">
        <v>151</v>
      </c>
      <c r="GC11" s="91" t="s">
        <v>186</v>
      </c>
      <c r="GD11" s="172" t="s">
        <v>188</v>
      </c>
      <c r="GE11" s="136" t="s">
        <v>150</v>
      </c>
    </row>
    <row r="12" spans="1:187" s="188" customFormat="1" ht="15.75" customHeight="1">
      <c r="A12" s="248"/>
      <c r="B12" s="248"/>
      <c r="C12" s="173">
        <f t="shared" ref="C12:C25" si="17">DK12</f>
        <v>0</v>
      </c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  <c r="P12" s="255"/>
      <c r="Q12" s="255"/>
      <c r="R12" s="174"/>
      <c r="S12" s="256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7"/>
      <c r="AJ12" s="196"/>
      <c r="AK12" s="176">
        <f t="shared" ref="AK12:AK32" si="18">A12</f>
        <v>0</v>
      </c>
      <c r="AL12" s="294">
        <f t="shared" ref="AL12:AL32" si="19">COUNTIF(D12:AI12,"X")+COUNTIF(D12:AI12,"V")-C12</f>
        <v>0</v>
      </c>
      <c r="AM12" s="294">
        <f t="shared" ref="AM12:AM32" si="20">COUNTIF(D12:AK12,"S")</f>
        <v>0</v>
      </c>
      <c r="AN12" s="295">
        <f t="shared" ref="AN12:AN32" si="21">COUNTIF(D12:AI12,"D")</f>
        <v>0</v>
      </c>
      <c r="AO12" s="294">
        <f t="shared" ref="AO12:AO25" si="22">COUNTIF($D12:$AI12,"X")+COUNTIF($D12:$AI12,"LL")+COUNTIF($D12:$AK12,"P")+COUNTIF($D12:$AI12,"R")+COUNTIF($D12:$AI12,"F")+COUNTIF($D12:$AI12,"V")</f>
        <v>0</v>
      </c>
      <c r="AP12" s="294">
        <f>COUNTIF($D12:$AI12,"X")+COUNTIF($D12:$AK12,"S")+COUNTIF($D12:$AI12,"LL")+COUNTIF($D12:$AK12,"P")+COUNTIF($D12:$AI12,"R")+COUNTIF($D12:$AI12,"F")+COUNTIF($D12:$AI12,"V")</f>
        <v>0</v>
      </c>
      <c r="AQ12" s="296">
        <f t="shared" ref="AQ12:AQ25" si="23">COUNTIF(D12:AK12,"X")+COUNTIF(D12:AK12,"ll")-C12-COUNTIF(DN12:DX12,"S")-COUNTIF(DN12:DX12,"V")</f>
        <v>0</v>
      </c>
      <c r="AR12" s="297">
        <f t="shared" ref="AR12:AR32" si="24">AQ12</f>
        <v>0</v>
      </c>
      <c r="AS12" s="249"/>
      <c r="AT12" s="250">
        <f t="shared" ref="AT12:AT32" si="25">AS12/7.5*1.5*(CZ12-DA12)</f>
        <v>0</v>
      </c>
      <c r="AU12" s="316"/>
      <c r="AV12" s="177">
        <f t="shared" ref="AV12:AV32" si="26">AS12/7.5*AU12+C12*0.2*AS12</f>
        <v>0</v>
      </c>
      <c r="AW12" s="249"/>
      <c r="AX12" s="249"/>
      <c r="AY12" s="177">
        <f t="shared" ref="AY12:AY32" si="27">DI12</f>
        <v>0</v>
      </c>
      <c r="AZ12" s="177">
        <f>(AQ12)*'Datos Mes'!$B$27+DB12</f>
        <v>0</v>
      </c>
      <c r="BA12" s="248"/>
      <c r="BB12" s="254"/>
      <c r="BC12" s="263"/>
      <c r="BF12" s="298"/>
      <c r="BG12" s="178">
        <f>(COUNTIF($D12:$AI12,"LL")+DL12)*(AS12-'Datos Mes'!$B$23)</f>
        <v>0</v>
      </c>
      <c r="BH12" s="299">
        <f t="shared" ref="BH12:BH32" si="28">A12</f>
        <v>0</v>
      </c>
      <c r="BI12" s="230"/>
      <c r="BJ12" s="239"/>
      <c r="BK12" s="231"/>
      <c r="BL12" s="231"/>
      <c r="BM12" s="231"/>
      <c r="BN12" s="231"/>
      <c r="BO12" s="231"/>
      <c r="BP12" s="239"/>
      <c r="BQ12" s="231"/>
      <c r="BR12" s="231"/>
      <c r="BS12" s="231"/>
      <c r="BT12" s="232"/>
      <c r="BU12" s="232"/>
      <c r="BV12" s="231"/>
      <c r="BW12" s="233"/>
      <c r="BX12" s="234"/>
      <c r="BY12" s="231"/>
      <c r="BZ12" s="231"/>
      <c r="CA12" s="235"/>
      <c r="CB12" s="235"/>
      <c r="CC12" s="236"/>
      <c r="CD12" s="236"/>
      <c r="CE12" s="236"/>
      <c r="CF12" s="236"/>
      <c r="CG12" s="236"/>
      <c r="CH12" s="235"/>
      <c r="CI12" s="235"/>
      <c r="CJ12" s="236"/>
      <c r="CK12" s="236"/>
      <c r="CL12" s="236"/>
      <c r="CM12" s="236"/>
      <c r="CN12" s="236"/>
      <c r="CO12" s="235"/>
      <c r="CP12" s="238"/>
      <c r="CQ12" s="237"/>
      <c r="CR12" s="238"/>
      <c r="CS12" s="237"/>
      <c r="CT12" s="237"/>
      <c r="CU12" s="237"/>
      <c r="CV12" s="237"/>
      <c r="CW12" s="237"/>
      <c r="CX12" s="232"/>
      <c r="CY12" s="232"/>
      <c r="CZ12" s="179">
        <f t="shared" ref="CZ12:CZ32" si="29">SUM(BI12:CY12)</f>
        <v>0</v>
      </c>
      <c r="DA12" s="180"/>
      <c r="DB12" s="241"/>
      <c r="DC12" s="181">
        <f t="shared" ref="DC12:DC18" si="30">(64+$DC$10/8)*DD12</f>
        <v>0</v>
      </c>
      <c r="DD12" s="240"/>
      <c r="DE12" s="241"/>
      <c r="DF12" s="182">
        <f t="shared" ref="DF12:DF32" si="31">COUNTIF(D12:AI12,"LL")*$DF$10*1.2</f>
        <v>0</v>
      </c>
      <c r="DG12" s="182">
        <f t="shared" ref="DG12:DG32" si="32">DL12*$DF$10</f>
        <v>0</v>
      </c>
      <c r="DH12" s="183">
        <f t="shared" ref="DH12:DH25" si="33">AS12*DM12</f>
        <v>0</v>
      </c>
      <c r="DI12" s="184">
        <f t="shared" ref="DI12:DI32" si="34">+DC12+DE12+DF12+DG12+DH12</f>
        <v>0</v>
      </c>
      <c r="DJ12" s="42"/>
      <c r="DK12" s="177">
        <f t="shared" ref="DK12:DK25" si="35">DL12+COUNTIF(DN12:EA12,"F")+COUNTIF(DN12:EA12,"E")+COUNTIF(DN12:EA12,"P")+COUNTIF(DN12:EA12,"A")</f>
        <v>0</v>
      </c>
      <c r="DL12" s="177">
        <f t="shared" ref="DL12:DL25" si="36">COUNTIF(DN12:EA12,"LL")</f>
        <v>0</v>
      </c>
      <c r="DM12" s="177">
        <f t="shared" ref="DM12:DM25" si="37">COUNTIF(DN12:EA12,"X")</f>
        <v>0</v>
      </c>
      <c r="DN12" s="242"/>
      <c r="DO12" s="243"/>
      <c r="DP12" s="243"/>
      <c r="DQ12" s="243"/>
      <c r="DR12" s="303"/>
      <c r="DS12" s="243"/>
      <c r="DT12" s="243"/>
      <c r="DU12" s="243"/>
      <c r="DV12" s="244"/>
      <c r="DW12" s="243"/>
      <c r="DX12" s="243"/>
      <c r="DY12" s="245"/>
      <c r="DZ12" s="245"/>
      <c r="EA12" s="246"/>
      <c r="EB12" s="175" t="s">
        <v>283</v>
      </c>
      <c r="EC12" s="188" t="s">
        <v>287</v>
      </c>
      <c r="ED12" s="188">
        <v>2030000</v>
      </c>
      <c r="EF12" s="189">
        <f>'Datos Mes'!$B$23</f>
        <v>8033.333333333333</v>
      </c>
      <c r="EG12" s="189">
        <f t="shared" ref="EG12:EG32" si="38">AS12</f>
        <v>0</v>
      </c>
      <c r="EH12" s="189">
        <f t="shared" ref="EH12:EH32" si="39">EG12*AL12</f>
        <v>0</v>
      </c>
      <c r="EI12" s="189" t="e">
        <f t="shared" ref="EI12:EI32" si="40">(EH12+EL12)/AO12*AM12</f>
        <v>#DIV/0!</v>
      </c>
      <c r="EJ12" s="189" t="e">
        <f t="shared" ref="EJ12:EJ32" si="41">(EH12+EI12+EK12+EL12)/AP12*AN12</f>
        <v>#DIV/0!</v>
      </c>
      <c r="EK12" s="189">
        <f t="shared" ref="EK12:EK32" si="42">AT12</f>
        <v>0</v>
      </c>
      <c r="EL12" s="189">
        <f t="shared" ref="EL12:EL32" si="43">-AV12</f>
        <v>0</v>
      </c>
      <c r="EM12" s="189">
        <f t="shared" ref="EM12:EM32" si="44">AY12</f>
        <v>0</v>
      </c>
      <c r="EN12" s="189">
        <f>'Datos Mes'!$B$24*AL12</f>
        <v>0</v>
      </c>
      <c r="EO12" s="189" t="e">
        <f>IF(SUM(EH12:EN12)&gt;'Datos Mes'!$B$21,'Datos Mes'!$B$21,SUM(EH12:EN12))</f>
        <v>#DIV/0!</v>
      </c>
      <c r="EP12" s="189" t="e">
        <f>IF(SUM(EH12:EN12)&gt;'Datos Mes'!$B$21,SUM(EH12:EN12)-EO12,0)</f>
        <v>#DIV/0!</v>
      </c>
      <c r="EQ12" s="189"/>
      <c r="ER12" s="189" t="e">
        <f>LOOKUP(EO12/AL12,'Datos Mes'!$B$75:$B$82,'Datos Mes'!$C$75:$C$82)*EQ12</f>
        <v>#DIV/0!</v>
      </c>
      <c r="ES12" s="189">
        <f>'Datos Mes'!$B$25*$AQ12</f>
        <v>0</v>
      </c>
      <c r="ET12" s="189">
        <f>'Datos Mes'!$B$26*$AQ12</f>
        <v>0</v>
      </c>
      <c r="EU12" s="189">
        <f t="shared" ref="EU12:EU25" si="45">AZ12</f>
        <v>0</v>
      </c>
      <c r="EV12" s="190" t="e">
        <f t="shared" ref="EV12:EV32" si="46">ER12+ES12+ET12+EU12</f>
        <v>#DIV/0!</v>
      </c>
      <c r="EW12" s="280" t="s">
        <v>140</v>
      </c>
      <c r="EX12" s="281"/>
      <c r="EY12" s="190" t="e">
        <f>'Datos Mes'!$B$28*EO12</f>
        <v>#DIV/0!</v>
      </c>
      <c r="EZ12" s="190" t="e">
        <f>IF(EX12*'Datos Mes'!$B$19-EY12&gt;0,EX12*'Datos Mes'!$B$19-EY12,0)</f>
        <v>#DIV/0!</v>
      </c>
      <c r="FA12" s="281" t="s">
        <v>284</v>
      </c>
      <c r="FB12" s="280" t="s">
        <v>141</v>
      </c>
      <c r="FC12" s="192">
        <f>IF(FB12&lt;&gt;"Pensionado",LOOKUP(FA12,'Datos Mes'!$A$87:$A$92,'Datos Mes'!$B$87:$B$92),0)</f>
        <v>0.11269999999999999</v>
      </c>
      <c r="FD12" s="190" t="e">
        <f t="shared" ref="FD12:FD32" si="47">FC12*EO12</f>
        <v>#DIV/0!</v>
      </c>
      <c r="FE12" s="190" t="e">
        <f>IF(SUM(EH12:EN12)&gt;'Datos Mes'!$B$22,'Datos Mes'!$B$22,SUM(EH12:EN12))</f>
        <v>#DIV/0!</v>
      </c>
      <c r="FF12" s="190" t="e">
        <f>FE12*'Datos Mes'!$B$30</f>
        <v>#DIV/0!</v>
      </c>
      <c r="FG12" s="190" t="e">
        <f t="shared" ref="FG12:FG25" si="48">EY12+FD12+EZ12</f>
        <v>#DIV/0!</v>
      </c>
      <c r="FH12" s="190" t="e">
        <f t="shared" ref="FH12:FH25" si="49">EO12+EP12-FG12</f>
        <v>#DIV/0!</v>
      </c>
      <c r="FI12" s="193" t="e">
        <f>LOOKUP(FH12,'Datos Mes'!$B$54:$B$69,'Datos Mes'!$C$54:$C$69)</f>
        <v>#DIV/0!</v>
      </c>
      <c r="FJ12" s="190" t="e">
        <f>LOOKUP(FH12,'Datos Mes'!$B$54:$B$69,'Datos Mes'!$E$54:$E$69)</f>
        <v>#DIV/0!</v>
      </c>
      <c r="FK12" s="190" t="e">
        <f t="shared" ref="FK12:FK26" si="50">FH12*FI12-FJ12</f>
        <v>#DIV/0!</v>
      </c>
      <c r="FL12" s="190">
        <f t="shared" ref="FL12:FL32" si="51">R12</f>
        <v>0</v>
      </c>
      <c r="FM12" s="190">
        <f t="shared" ref="FM12:FN14" si="52">AW12</f>
        <v>0</v>
      </c>
      <c r="FN12" s="190">
        <f t="shared" si="52"/>
        <v>0</v>
      </c>
      <c r="FO12" s="190" t="e">
        <f t="shared" ref="FO12:FO32" si="53">FG12+FK12+FL12+FM12+FN12</f>
        <v>#DIV/0!</v>
      </c>
      <c r="FP12" s="190" t="e">
        <f t="shared" ref="FP12:FP25" si="54">EO12+EP12+EV12-FO12</f>
        <v>#DIV/0!</v>
      </c>
      <c r="FQ12" s="320" t="e">
        <f t="shared" ref="FQ12:FQ26" si="55">FP12+FL12</f>
        <v>#DIV/0!</v>
      </c>
      <c r="FS12" s="190" t="e">
        <f t="shared" ref="FS12:FS25" si="56">EO12+EP12+EV12</f>
        <v>#DIV/0!</v>
      </c>
      <c r="FT12" s="190" t="e">
        <f>IF($FB12="Activo",LOOKUP($FA12,'Datos Mes'!$A$87:$A$92,'Datos Mes'!$C$87:$C$92),0)*$EO12</f>
        <v>#DIV/0!</v>
      </c>
      <c r="FU12" s="190" t="e">
        <f>IF($FB12="Activo",'Datos Mes'!$B$31,0)*$EO12</f>
        <v>#DIV/0!</v>
      </c>
      <c r="FV12" s="190" t="e">
        <f>'Datos Mes'!$B$32*$EO12</f>
        <v>#DIV/0!</v>
      </c>
      <c r="FW12" s="190" t="e">
        <f>'Datos Mes'!$D$28*$EO12</f>
        <v>#DIV/0!</v>
      </c>
      <c r="FX12" s="188">
        <v>2030000</v>
      </c>
      <c r="FY12" s="190" t="e">
        <f t="shared" ref="FY12:FY25" si="57">SUM(FS12:FV12)</f>
        <v>#DIV/0!</v>
      </c>
      <c r="FZ12" s="190" t="e">
        <f t="shared" ref="FZ12:FZ25" si="58">$FY12/($AL12+$AN12)*1.75</f>
        <v>#DIV/0!</v>
      </c>
      <c r="GA12" s="190" t="e">
        <f t="shared" ref="GA12:GA25" si="59">$FY12/($AL12+$AN12)*13/12</f>
        <v>#DIV/0!</v>
      </c>
      <c r="GB12" s="190">
        <f>(AS12+'Datos Mes'!B$24)*30/12</f>
        <v>11356.646825396825</v>
      </c>
      <c r="GC12" s="190" t="e">
        <f t="shared" ref="GC12:GC25" si="60">FY12+SUM(FZ12:GB12)</f>
        <v>#DIV/0!</v>
      </c>
      <c r="GD12" s="190" t="e">
        <f t="shared" ref="GD12:GD25" si="61">GC12/AQ12</f>
        <v>#DIV/0!</v>
      </c>
      <c r="GE12" s="192" t="e">
        <f t="shared" ref="GE12:GE25" si="62">GD12/AS12</f>
        <v>#DIV/0!</v>
      </c>
    </row>
    <row r="13" spans="1:187" s="188" customFormat="1" ht="15.75" customHeight="1">
      <c r="A13" s="248"/>
      <c r="B13" s="248"/>
      <c r="C13" s="173">
        <f t="shared" si="17"/>
        <v>0</v>
      </c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174"/>
      <c r="S13" s="256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7"/>
      <c r="AJ13" s="187"/>
      <c r="AK13" s="176">
        <f t="shared" si="18"/>
        <v>0</v>
      </c>
      <c r="AL13" s="294">
        <f t="shared" si="19"/>
        <v>0</v>
      </c>
      <c r="AM13" s="294">
        <f t="shared" si="20"/>
        <v>0</v>
      </c>
      <c r="AN13" s="295">
        <f t="shared" si="21"/>
        <v>0</v>
      </c>
      <c r="AO13" s="294">
        <f t="shared" si="22"/>
        <v>0</v>
      </c>
      <c r="AP13" s="294">
        <f t="shared" ref="AP13:AP76" si="63">COUNTIF($D13:$AI13,"X")+COUNTIF($D13:$AK13,"S")+COUNTIF($D13:$AI13,"LL")+COUNTIF($D13:$AK13,"P")+COUNTIF($D13:$AI13,"R")+COUNTIF($D13:$AI13,"F")+COUNTIF($D13:$AI13,"V")</f>
        <v>0</v>
      </c>
      <c r="AQ13" s="296">
        <f t="shared" si="23"/>
        <v>0</v>
      </c>
      <c r="AR13" s="297">
        <f t="shared" si="24"/>
        <v>0</v>
      </c>
      <c r="AS13" s="249"/>
      <c r="AT13" s="250">
        <f t="shared" si="25"/>
        <v>0</v>
      </c>
      <c r="AU13" s="316"/>
      <c r="AV13" s="177">
        <f t="shared" si="26"/>
        <v>0</v>
      </c>
      <c r="AW13" s="249"/>
      <c r="AX13" s="249"/>
      <c r="AY13" s="177">
        <f t="shared" si="27"/>
        <v>0</v>
      </c>
      <c r="AZ13" s="177">
        <f>(AQ13)*'Datos Mes'!$B$27+DB13</f>
        <v>0</v>
      </c>
      <c r="BA13" s="248"/>
      <c r="BB13" s="254"/>
      <c r="BC13" s="263"/>
      <c r="BF13" s="298"/>
      <c r="BG13" s="178">
        <f>(COUNTIF($D13:$AI13,"LL")+DL13)*(AS13-'Datos Mes'!$B$23)</f>
        <v>0</v>
      </c>
      <c r="BH13" s="299">
        <f t="shared" si="28"/>
        <v>0</v>
      </c>
      <c r="BI13" s="230"/>
      <c r="BJ13" s="239"/>
      <c r="BK13" s="231"/>
      <c r="BL13" s="231"/>
      <c r="BM13" s="231"/>
      <c r="BN13" s="231"/>
      <c r="BO13" s="231"/>
      <c r="BP13" s="239"/>
      <c r="BQ13" s="231"/>
      <c r="BR13" s="231"/>
      <c r="BS13" s="231"/>
      <c r="BT13" s="232"/>
      <c r="BU13" s="232"/>
      <c r="BV13" s="231"/>
      <c r="BW13" s="233"/>
      <c r="BX13" s="234"/>
      <c r="BY13" s="231"/>
      <c r="BZ13" s="231"/>
      <c r="CA13" s="235"/>
      <c r="CB13" s="235"/>
      <c r="CC13" s="236"/>
      <c r="CD13" s="236"/>
      <c r="CE13" s="236"/>
      <c r="CF13" s="236"/>
      <c r="CG13" s="236"/>
      <c r="CH13" s="235"/>
      <c r="CI13" s="235"/>
      <c r="CJ13" s="236"/>
      <c r="CK13" s="236"/>
      <c r="CL13" s="236"/>
      <c r="CM13" s="236"/>
      <c r="CN13" s="236"/>
      <c r="CO13" s="235"/>
      <c r="CP13" s="238"/>
      <c r="CQ13" s="237"/>
      <c r="CR13" s="238"/>
      <c r="CS13" s="237"/>
      <c r="CT13" s="237"/>
      <c r="CU13" s="237"/>
      <c r="CV13" s="237"/>
      <c r="CW13" s="237"/>
      <c r="CX13" s="232"/>
      <c r="CY13" s="232"/>
      <c r="CZ13" s="179">
        <f t="shared" si="29"/>
        <v>0</v>
      </c>
      <c r="DA13" s="180"/>
      <c r="DB13" s="241"/>
      <c r="DC13" s="181">
        <f t="shared" si="30"/>
        <v>0</v>
      </c>
      <c r="DD13" s="240"/>
      <c r="DE13" s="241"/>
      <c r="DF13" s="182">
        <f t="shared" si="31"/>
        <v>0</v>
      </c>
      <c r="DG13" s="182">
        <f t="shared" si="32"/>
        <v>0</v>
      </c>
      <c r="DH13" s="183">
        <f t="shared" si="33"/>
        <v>0</v>
      </c>
      <c r="DI13" s="184">
        <f t="shared" si="34"/>
        <v>0</v>
      </c>
      <c r="DJ13" s="42"/>
      <c r="DK13" s="177">
        <f t="shared" si="35"/>
        <v>0</v>
      </c>
      <c r="DL13" s="177">
        <f t="shared" si="36"/>
        <v>0</v>
      </c>
      <c r="DM13" s="177">
        <f t="shared" si="37"/>
        <v>0</v>
      </c>
      <c r="DN13" s="242"/>
      <c r="DO13" s="243"/>
      <c r="DP13" s="243"/>
      <c r="DQ13" s="243"/>
      <c r="DR13" s="303"/>
      <c r="DS13" s="243"/>
      <c r="DT13" s="243"/>
      <c r="DU13" s="243"/>
      <c r="DV13" s="244"/>
      <c r="DW13" s="243"/>
      <c r="DX13" s="243"/>
      <c r="DY13" s="245"/>
      <c r="DZ13" s="245"/>
      <c r="EA13" s="246"/>
      <c r="EB13" s="175" t="s">
        <v>283</v>
      </c>
      <c r="EC13" s="188" t="s">
        <v>288</v>
      </c>
      <c r="ED13" s="188">
        <v>2030000</v>
      </c>
      <c r="EF13" s="189">
        <f>'Datos Mes'!$B$23</f>
        <v>8033.333333333333</v>
      </c>
      <c r="EG13" s="189">
        <f t="shared" si="38"/>
        <v>0</v>
      </c>
      <c r="EH13" s="189">
        <f t="shared" si="39"/>
        <v>0</v>
      </c>
      <c r="EI13" s="189" t="e">
        <f t="shared" si="40"/>
        <v>#DIV/0!</v>
      </c>
      <c r="EJ13" s="189" t="e">
        <f t="shared" si="41"/>
        <v>#DIV/0!</v>
      </c>
      <c r="EK13" s="189">
        <f t="shared" si="42"/>
        <v>0</v>
      </c>
      <c r="EL13" s="189">
        <f t="shared" si="43"/>
        <v>0</v>
      </c>
      <c r="EM13" s="189">
        <f t="shared" si="44"/>
        <v>0</v>
      </c>
      <c r="EN13" s="189">
        <f>'Datos Mes'!$B$24*AL13</f>
        <v>0</v>
      </c>
      <c r="EO13" s="189" t="e">
        <f>IF(SUM(EH13:EN13)&gt;'Datos Mes'!$B$21,'Datos Mes'!$B$21,SUM(EH13:EN13))</f>
        <v>#DIV/0!</v>
      </c>
      <c r="EP13" s="189" t="e">
        <f>IF(SUM(EH13:EN13)&gt;'Datos Mes'!$B$21,SUM(EH13:EN13)-EO13,0)</f>
        <v>#DIV/0!</v>
      </c>
      <c r="EQ13" s="189"/>
      <c r="ER13" s="189" t="e">
        <f>LOOKUP(EO13/AL13,'Datos Mes'!$B$75:$B$82,'Datos Mes'!$C$75:$C$82)*EQ13</f>
        <v>#DIV/0!</v>
      </c>
      <c r="ES13" s="189">
        <f>'Datos Mes'!$B$25*$AQ13</f>
        <v>0</v>
      </c>
      <c r="ET13" s="189">
        <f>'Datos Mes'!$B$26*$AQ13</f>
        <v>0</v>
      </c>
      <c r="EU13" s="189">
        <f t="shared" si="45"/>
        <v>0</v>
      </c>
      <c r="EV13" s="190" t="e">
        <f t="shared" si="46"/>
        <v>#DIV/0!</v>
      </c>
      <c r="EW13" s="280" t="s">
        <v>140</v>
      </c>
      <c r="EX13" s="281"/>
      <c r="EY13" s="190" t="e">
        <f>'Datos Mes'!$B$28*EO13</f>
        <v>#DIV/0!</v>
      </c>
      <c r="EZ13" s="190" t="e">
        <f>IF(EX13*'Datos Mes'!$B$19-EY13&gt;0,EX13*'Datos Mes'!$B$19-EY13,0)</f>
        <v>#DIV/0!</v>
      </c>
      <c r="FA13" s="281" t="s">
        <v>284</v>
      </c>
      <c r="FB13" s="280" t="s">
        <v>141</v>
      </c>
      <c r="FC13" s="192">
        <f>IF(FB13&lt;&gt;"Pensionado",LOOKUP(FA13,'Datos Mes'!$A$87:$A$92,'Datos Mes'!$B$87:$B$92),0)</f>
        <v>0.11269999999999999</v>
      </c>
      <c r="FD13" s="190" t="e">
        <f t="shared" si="47"/>
        <v>#DIV/0!</v>
      </c>
      <c r="FE13" s="190" t="e">
        <f>IF(SUM(EH13:EN13)&gt;'Datos Mes'!$B$22,'Datos Mes'!$B$22,SUM(EH13:EN13))</f>
        <v>#DIV/0!</v>
      </c>
      <c r="FF13" s="190" t="e">
        <f>FE13*'Datos Mes'!$B$30</f>
        <v>#DIV/0!</v>
      </c>
      <c r="FG13" s="190" t="e">
        <f t="shared" si="48"/>
        <v>#DIV/0!</v>
      </c>
      <c r="FH13" s="190" t="e">
        <f t="shared" si="49"/>
        <v>#DIV/0!</v>
      </c>
      <c r="FI13" s="193" t="e">
        <f>LOOKUP(FH13,'Datos Mes'!$B$54:$B$69,'Datos Mes'!$C$54:$C$69)</f>
        <v>#DIV/0!</v>
      </c>
      <c r="FJ13" s="190" t="e">
        <f>LOOKUP(FH13,'Datos Mes'!$B$54:$B$69,'Datos Mes'!$E$54:$E$69)</f>
        <v>#DIV/0!</v>
      </c>
      <c r="FK13" s="190" t="e">
        <f t="shared" si="50"/>
        <v>#DIV/0!</v>
      </c>
      <c r="FL13" s="190">
        <f t="shared" si="51"/>
        <v>0</v>
      </c>
      <c r="FM13" s="190">
        <f t="shared" si="52"/>
        <v>0</v>
      </c>
      <c r="FN13" s="190">
        <f t="shared" si="52"/>
        <v>0</v>
      </c>
      <c r="FO13" s="190" t="e">
        <f t="shared" si="53"/>
        <v>#DIV/0!</v>
      </c>
      <c r="FP13" s="190" t="e">
        <f t="shared" si="54"/>
        <v>#DIV/0!</v>
      </c>
      <c r="FQ13" s="320" t="e">
        <f t="shared" si="55"/>
        <v>#DIV/0!</v>
      </c>
      <c r="FS13" s="190" t="e">
        <f t="shared" si="56"/>
        <v>#DIV/0!</v>
      </c>
      <c r="FT13" s="190" t="e">
        <f>IF($FB13="Activo",LOOKUP($FA13,'Datos Mes'!$A$87:$A$92,'Datos Mes'!$C$87:$C$92),0)*$EO13</f>
        <v>#DIV/0!</v>
      </c>
      <c r="FU13" s="190" t="e">
        <f>IF($FB13="Activo",'Datos Mes'!$B$31,0)*$EO13</f>
        <v>#DIV/0!</v>
      </c>
      <c r="FV13" s="190" t="e">
        <f>'Datos Mes'!$B$32*$EO13</f>
        <v>#DIV/0!</v>
      </c>
      <c r="FW13" s="190" t="e">
        <f>'Datos Mes'!$D$28*$EO13</f>
        <v>#DIV/0!</v>
      </c>
      <c r="FX13" s="188">
        <v>2030000</v>
      </c>
      <c r="FY13" s="190" t="e">
        <f t="shared" si="57"/>
        <v>#DIV/0!</v>
      </c>
      <c r="FZ13" s="190" t="e">
        <f t="shared" si="58"/>
        <v>#DIV/0!</v>
      </c>
      <c r="GA13" s="190" t="e">
        <f t="shared" si="59"/>
        <v>#DIV/0!</v>
      </c>
      <c r="GB13" s="190">
        <f>(AS13+'Datos Mes'!B$24)*30/12</f>
        <v>11356.646825396825</v>
      </c>
      <c r="GC13" s="190" t="e">
        <f t="shared" si="60"/>
        <v>#DIV/0!</v>
      </c>
      <c r="GD13" s="190" t="e">
        <f t="shared" si="61"/>
        <v>#DIV/0!</v>
      </c>
      <c r="GE13" s="192" t="e">
        <f t="shared" si="62"/>
        <v>#DIV/0!</v>
      </c>
    </row>
    <row r="14" spans="1:187" s="188" customFormat="1" ht="15.75" customHeight="1">
      <c r="A14" s="248"/>
      <c r="B14" s="248"/>
      <c r="C14" s="173">
        <f t="shared" si="17"/>
        <v>0</v>
      </c>
      <c r="D14" s="255"/>
      <c r="E14" s="255"/>
      <c r="F14" s="255"/>
      <c r="G14" s="255"/>
      <c r="H14" s="255"/>
      <c r="I14" s="255"/>
      <c r="J14" s="255"/>
      <c r="K14" s="255"/>
      <c r="L14" s="255"/>
      <c r="M14" s="255"/>
      <c r="N14" s="255"/>
      <c r="O14" s="255"/>
      <c r="P14" s="255"/>
      <c r="Q14" s="255"/>
      <c r="R14" s="174"/>
      <c r="S14" s="256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7"/>
      <c r="AJ14" s="187"/>
      <c r="AK14" s="176">
        <f t="shared" si="18"/>
        <v>0</v>
      </c>
      <c r="AL14" s="294">
        <f t="shared" si="19"/>
        <v>0</v>
      </c>
      <c r="AM14" s="294">
        <f t="shared" si="20"/>
        <v>0</v>
      </c>
      <c r="AN14" s="295">
        <f t="shared" si="21"/>
        <v>0</v>
      </c>
      <c r="AO14" s="294">
        <f t="shared" si="22"/>
        <v>0</v>
      </c>
      <c r="AP14" s="294">
        <f t="shared" si="63"/>
        <v>0</v>
      </c>
      <c r="AQ14" s="296">
        <f t="shared" si="23"/>
        <v>0</v>
      </c>
      <c r="AR14" s="297">
        <f t="shared" si="24"/>
        <v>0</v>
      </c>
      <c r="AS14" s="249"/>
      <c r="AT14" s="250">
        <f t="shared" si="25"/>
        <v>0</v>
      </c>
      <c r="AU14" s="316"/>
      <c r="AV14" s="177">
        <f t="shared" si="26"/>
        <v>0</v>
      </c>
      <c r="AW14" s="249"/>
      <c r="AX14" s="249"/>
      <c r="AY14" s="177">
        <f t="shared" si="27"/>
        <v>0</v>
      </c>
      <c r="AZ14" s="177">
        <f>(AQ14)*'Datos Mes'!$B$27+DB14</f>
        <v>0</v>
      </c>
      <c r="BA14" s="248"/>
      <c r="BB14" s="254"/>
      <c r="BC14" s="263"/>
      <c r="BE14" s="304"/>
      <c r="BF14" s="298"/>
      <c r="BG14" s="178">
        <f>(COUNTIF($D14:$AI14,"LL")+DL14)*(AS14-'Datos Mes'!$B$23)</f>
        <v>0</v>
      </c>
      <c r="BH14" s="299">
        <f t="shared" si="28"/>
        <v>0</v>
      </c>
      <c r="BI14" s="230"/>
      <c r="BJ14" s="239"/>
      <c r="BK14" s="231"/>
      <c r="BL14" s="231"/>
      <c r="BM14" s="231"/>
      <c r="BN14" s="231"/>
      <c r="BO14" s="231"/>
      <c r="BP14" s="239"/>
      <c r="BQ14" s="231"/>
      <c r="BR14" s="231"/>
      <c r="BS14" s="231"/>
      <c r="BT14" s="232"/>
      <c r="BU14" s="232"/>
      <c r="BV14" s="231"/>
      <c r="BW14" s="233"/>
      <c r="BX14" s="234"/>
      <c r="BY14" s="231"/>
      <c r="BZ14" s="231"/>
      <c r="CA14" s="235"/>
      <c r="CB14" s="235"/>
      <c r="CC14" s="236"/>
      <c r="CD14" s="236"/>
      <c r="CE14" s="236"/>
      <c r="CF14" s="236"/>
      <c r="CG14" s="236"/>
      <c r="CH14" s="235"/>
      <c r="CI14" s="235"/>
      <c r="CJ14" s="236"/>
      <c r="CK14" s="236"/>
      <c r="CL14" s="236"/>
      <c r="CM14" s="236"/>
      <c r="CN14" s="236"/>
      <c r="CO14" s="235"/>
      <c r="CP14" s="238"/>
      <c r="CQ14" s="237"/>
      <c r="CR14" s="238"/>
      <c r="CS14" s="237"/>
      <c r="CT14" s="237"/>
      <c r="CU14" s="237"/>
      <c r="CV14" s="237"/>
      <c r="CW14" s="237"/>
      <c r="CX14" s="232"/>
      <c r="CY14" s="232"/>
      <c r="CZ14" s="179">
        <f t="shared" si="29"/>
        <v>0</v>
      </c>
      <c r="DA14" s="180"/>
      <c r="DB14" s="241"/>
      <c r="DC14" s="181">
        <f t="shared" si="30"/>
        <v>0</v>
      </c>
      <c r="DD14" s="240"/>
      <c r="DE14" s="241"/>
      <c r="DF14" s="182">
        <f t="shared" si="31"/>
        <v>0</v>
      </c>
      <c r="DG14" s="182">
        <f t="shared" si="32"/>
        <v>0</v>
      </c>
      <c r="DH14" s="183">
        <f t="shared" si="33"/>
        <v>0</v>
      </c>
      <c r="DI14" s="184">
        <f t="shared" si="34"/>
        <v>0</v>
      </c>
      <c r="DJ14" s="42"/>
      <c r="DK14" s="177">
        <f t="shared" si="35"/>
        <v>0</v>
      </c>
      <c r="DL14" s="177">
        <f t="shared" si="36"/>
        <v>0</v>
      </c>
      <c r="DM14" s="177">
        <f t="shared" si="37"/>
        <v>0</v>
      </c>
      <c r="DN14" s="242"/>
      <c r="DO14" s="243"/>
      <c r="DP14" s="243"/>
      <c r="DQ14" s="243"/>
      <c r="DR14" s="303"/>
      <c r="DS14" s="243"/>
      <c r="DT14" s="243"/>
      <c r="DU14" s="243"/>
      <c r="DV14" s="244"/>
      <c r="DW14" s="243"/>
      <c r="DX14" s="243"/>
      <c r="DY14" s="245"/>
      <c r="DZ14" s="245"/>
      <c r="EA14" s="246"/>
      <c r="EB14" s="175" t="s">
        <v>283</v>
      </c>
      <c r="EC14" s="188" t="s">
        <v>288</v>
      </c>
      <c r="ED14" s="188">
        <v>1030000</v>
      </c>
      <c r="EF14" s="189">
        <f>'Datos Mes'!$B$23</f>
        <v>8033.333333333333</v>
      </c>
      <c r="EG14" s="189">
        <f t="shared" si="38"/>
        <v>0</v>
      </c>
      <c r="EH14" s="189">
        <f t="shared" si="39"/>
        <v>0</v>
      </c>
      <c r="EI14" s="189" t="e">
        <f t="shared" si="40"/>
        <v>#DIV/0!</v>
      </c>
      <c r="EJ14" s="189" t="e">
        <f t="shared" si="41"/>
        <v>#DIV/0!</v>
      </c>
      <c r="EK14" s="189">
        <f t="shared" si="42"/>
        <v>0</v>
      </c>
      <c r="EL14" s="189">
        <f t="shared" si="43"/>
        <v>0</v>
      </c>
      <c r="EM14" s="189">
        <f t="shared" si="44"/>
        <v>0</v>
      </c>
      <c r="EN14" s="189">
        <f>'Datos Mes'!$B$24*AL14</f>
        <v>0</v>
      </c>
      <c r="EO14" s="189" t="e">
        <f>IF(SUM(EH14:EN14)&gt;'Datos Mes'!$B$21,'Datos Mes'!$B$21,SUM(EH14:EN14))</f>
        <v>#DIV/0!</v>
      </c>
      <c r="EP14" s="189" t="e">
        <f>IF(SUM(EH14:EN14)&gt;'Datos Mes'!$B$21,SUM(EH14:EN14)-EO14,0)</f>
        <v>#DIV/0!</v>
      </c>
      <c r="EQ14" s="189"/>
      <c r="ER14" s="189" t="e">
        <f>LOOKUP(EO14/AL14,'Datos Mes'!$B$75:$B$82,'Datos Mes'!$C$75:$C$82)*EQ14</f>
        <v>#DIV/0!</v>
      </c>
      <c r="ES14" s="189">
        <f>'Datos Mes'!$B$25*$AQ14</f>
        <v>0</v>
      </c>
      <c r="ET14" s="189">
        <f>'Datos Mes'!$B$26*$AQ14</f>
        <v>0</v>
      </c>
      <c r="EU14" s="189">
        <f t="shared" si="45"/>
        <v>0</v>
      </c>
      <c r="EV14" s="190" t="e">
        <f t="shared" si="46"/>
        <v>#DIV/0!</v>
      </c>
      <c r="EW14" s="280" t="s">
        <v>140</v>
      </c>
      <c r="EX14" s="281"/>
      <c r="EY14" s="190" t="e">
        <f>'Datos Mes'!$B$28*EO14</f>
        <v>#DIV/0!</v>
      </c>
      <c r="EZ14" s="190" t="e">
        <f>IF(EX14*'Datos Mes'!$B$19-EY14&gt;0,EX14*'Datos Mes'!$B$19-EY14,0)</f>
        <v>#DIV/0!</v>
      </c>
      <c r="FA14" s="281" t="s">
        <v>284</v>
      </c>
      <c r="FB14" s="280" t="s">
        <v>141</v>
      </c>
      <c r="FC14" s="192">
        <f>IF(FB14&lt;&gt;"Pensionado",LOOKUP(FA14,'Datos Mes'!$A$87:$A$92,'Datos Mes'!$B$87:$B$92),0)</f>
        <v>0.11269999999999999</v>
      </c>
      <c r="FD14" s="190" t="e">
        <f t="shared" si="47"/>
        <v>#DIV/0!</v>
      </c>
      <c r="FE14" s="190" t="e">
        <f>IF(SUM(EH14:EN14)&gt;'Datos Mes'!$B$22,'Datos Mes'!$B$22,SUM(EH14:EN14))</f>
        <v>#DIV/0!</v>
      </c>
      <c r="FF14" s="190" t="e">
        <f>FE14*'Datos Mes'!$B$30</f>
        <v>#DIV/0!</v>
      </c>
      <c r="FG14" s="190" t="e">
        <f t="shared" si="48"/>
        <v>#DIV/0!</v>
      </c>
      <c r="FH14" s="190" t="e">
        <f t="shared" si="49"/>
        <v>#DIV/0!</v>
      </c>
      <c r="FI14" s="193" t="e">
        <f>LOOKUP(FH14,'Datos Mes'!$B$54:$B$69,'Datos Mes'!$C$54:$C$69)</f>
        <v>#DIV/0!</v>
      </c>
      <c r="FJ14" s="190" t="e">
        <f>LOOKUP(FH14,'Datos Mes'!$B$54:$B$69,'Datos Mes'!$E$54:$E$69)</f>
        <v>#DIV/0!</v>
      </c>
      <c r="FK14" s="190" t="e">
        <f t="shared" si="50"/>
        <v>#DIV/0!</v>
      </c>
      <c r="FL14" s="190">
        <f t="shared" si="51"/>
        <v>0</v>
      </c>
      <c r="FM14" s="190">
        <f t="shared" si="52"/>
        <v>0</v>
      </c>
      <c r="FN14" s="190">
        <f t="shared" si="52"/>
        <v>0</v>
      </c>
      <c r="FO14" s="190" t="e">
        <f t="shared" si="53"/>
        <v>#DIV/0!</v>
      </c>
      <c r="FP14" s="190" t="e">
        <f t="shared" si="54"/>
        <v>#DIV/0!</v>
      </c>
      <c r="FQ14" s="320" t="e">
        <f t="shared" si="55"/>
        <v>#DIV/0!</v>
      </c>
      <c r="FS14" s="190" t="e">
        <f t="shared" si="56"/>
        <v>#DIV/0!</v>
      </c>
      <c r="FT14" s="190" t="e">
        <f>IF($FB14="Activo",LOOKUP($FA14,'Datos Mes'!$A$87:$A$92,'Datos Mes'!$C$87:$C$92),0)*$EO14</f>
        <v>#DIV/0!</v>
      </c>
      <c r="FU14" s="190" t="e">
        <f>IF($FB14="Activo",'Datos Mes'!$B$31,0)*$EO14</f>
        <v>#DIV/0!</v>
      </c>
      <c r="FV14" s="190" t="e">
        <f>'Datos Mes'!$B$32*$EO14</f>
        <v>#DIV/0!</v>
      </c>
      <c r="FW14" s="190" t="e">
        <f>'Datos Mes'!$D$28*$EO14</f>
        <v>#DIV/0!</v>
      </c>
      <c r="FX14" s="188">
        <v>1030000</v>
      </c>
      <c r="FY14" s="190" t="e">
        <f t="shared" si="57"/>
        <v>#DIV/0!</v>
      </c>
      <c r="FZ14" s="190" t="e">
        <f t="shared" si="58"/>
        <v>#DIV/0!</v>
      </c>
      <c r="GA14" s="190" t="e">
        <f t="shared" si="59"/>
        <v>#DIV/0!</v>
      </c>
      <c r="GB14" s="190">
        <f>(AS14+'Datos Mes'!B$24)*30/12</f>
        <v>11356.646825396825</v>
      </c>
      <c r="GC14" s="190" t="e">
        <f t="shared" si="60"/>
        <v>#DIV/0!</v>
      </c>
      <c r="GD14" s="190" t="e">
        <f t="shared" si="61"/>
        <v>#DIV/0!</v>
      </c>
      <c r="GE14" s="192" t="e">
        <f t="shared" si="62"/>
        <v>#DIV/0!</v>
      </c>
    </row>
    <row r="15" spans="1:187" s="188" customFormat="1" ht="15" customHeight="1">
      <c r="A15" s="248"/>
      <c r="B15" s="248"/>
      <c r="C15" s="173">
        <f t="shared" si="17"/>
        <v>0</v>
      </c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174"/>
      <c r="S15" s="256"/>
      <c r="T15" s="255"/>
      <c r="U15" s="255"/>
      <c r="V15" s="255"/>
      <c r="W15" s="255"/>
      <c r="X15" s="255"/>
      <c r="Y15" s="255"/>
      <c r="Z15" s="255"/>
      <c r="AA15" s="255"/>
      <c r="AB15" s="255"/>
      <c r="AC15" s="255"/>
      <c r="AD15" s="255"/>
      <c r="AE15" s="255"/>
      <c r="AF15" s="255"/>
      <c r="AG15" s="255"/>
      <c r="AH15" s="255"/>
      <c r="AI15" s="257"/>
      <c r="AJ15" s="187"/>
      <c r="AK15" s="176">
        <f t="shared" si="18"/>
        <v>0</v>
      </c>
      <c r="AL15" s="177">
        <f t="shared" si="19"/>
        <v>0</v>
      </c>
      <c r="AM15" s="177">
        <f t="shared" si="20"/>
        <v>0</v>
      </c>
      <c r="AN15" s="306">
        <f t="shared" si="21"/>
        <v>0</v>
      </c>
      <c r="AO15" s="177">
        <f t="shared" si="22"/>
        <v>0</v>
      </c>
      <c r="AP15" s="294">
        <f t="shared" si="63"/>
        <v>0</v>
      </c>
      <c r="AQ15" s="178">
        <f t="shared" si="23"/>
        <v>0</v>
      </c>
      <c r="AR15" s="176">
        <f t="shared" si="24"/>
        <v>0</v>
      </c>
      <c r="AS15" s="249"/>
      <c r="AT15" s="250">
        <f t="shared" si="25"/>
        <v>0</v>
      </c>
      <c r="AU15" s="316"/>
      <c r="AV15" s="177">
        <f t="shared" si="26"/>
        <v>0</v>
      </c>
      <c r="AW15" s="249"/>
      <c r="AX15" s="249"/>
      <c r="AY15" s="305">
        <f t="shared" si="27"/>
        <v>0</v>
      </c>
      <c r="AZ15" s="177">
        <f>(AQ15)*'Datos Mes'!$B$27+DB15</f>
        <v>0</v>
      </c>
      <c r="BA15" s="248"/>
      <c r="BB15" s="254"/>
      <c r="BC15" s="263"/>
      <c r="BF15" s="307"/>
      <c r="BG15" s="178">
        <f>(COUNTIF($D15:$AI15,"LL")+DL15)*(AS15-'Datos Mes'!$B$23)</f>
        <v>0</v>
      </c>
      <c r="BH15" s="308">
        <f t="shared" si="28"/>
        <v>0</v>
      </c>
      <c r="BI15" s="230"/>
      <c r="BJ15" s="239"/>
      <c r="BK15" s="231"/>
      <c r="BL15" s="231"/>
      <c r="BM15" s="231"/>
      <c r="BN15" s="231"/>
      <c r="BO15" s="231"/>
      <c r="BP15" s="239"/>
      <c r="BQ15" s="231"/>
      <c r="BR15" s="231"/>
      <c r="BS15" s="231"/>
      <c r="BT15" s="232"/>
      <c r="BU15" s="232"/>
      <c r="BV15" s="231"/>
      <c r="BW15" s="233"/>
      <c r="BX15" s="234"/>
      <c r="BY15" s="231"/>
      <c r="BZ15" s="231"/>
      <c r="CA15" s="235"/>
      <c r="CB15" s="235"/>
      <c r="CC15" s="236"/>
      <c r="CD15" s="236"/>
      <c r="CE15" s="236"/>
      <c r="CF15" s="236"/>
      <c r="CG15" s="236"/>
      <c r="CH15" s="235"/>
      <c r="CI15" s="235"/>
      <c r="CJ15" s="236"/>
      <c r="CK15" s="236"/>
      <c r="CL15" s="236"/>
      <c r="CM15" s="236"/>
      <c r="CN15" s="236"/>
      <c r="CO15" s="235"/>
      <c r="CP15" s="238"/>
      <c r="CQ15" s="237"/>
      <c r="CR15" s="238"/>
      <c r="CS15" s="237"/>
      <c r="CT15" s="237"/>
      <c r="CU15" s="237"/>
      <c r="CV15" s="237"/>
      <c r="CW15" s="237"/>
      <c r="CX15" s="232"/>
      <c r="CY15" s="232"/>
      <c r="CZ15" s="179">
        <f t="shared" si="29"/>
        <v>0</v>
      </c>
      <c r="DA15" s="180"/>
      <c r="DB15" s="241"/>
      <c r="DC15" s="181">
        <f t="shared" si="30"/>
        <v>0</v>
      </c>
      <c r="DD15" s="240"/>
      <c r="DE15" s="241"/>
      <c r="DF15" s="182">
        <f t="shared" si="31"/>
        <v>0</v>
      </c>
      <c r="DG15" s="182">
        <f t="shared" si="32"/>
        <v>0</v>
      </c>
      <c r="DH15" s="183">
        <f t="shared" si="33"/>
        <v>0</v>
      </c>
      <c r="DI15" s="184">
        <f t="shared" si="34"/>
        <v>0</v>
      </c>
      <c r="DJ15" s="42"/>
      <c r="DK15" s="177">
        <f t="shared" si="35"/>
        <v>0</v>
      </c>
      <c r="DL15" s="177">
        <f t="shared" si="36"/>
        <v>0</v>
      </c>
      <c r="DM15" s="177">
        <f t="shared" si="37"/>
        <v>0</v>
      </c>
      <c r="DN15" s="242"/>
      <c r="DO15" s="243"/>
      <c r="DP15" s="243"/>
      <c r="DQ15" s="243"/>
      <c r="DR15" s="303"/>
      <c r="DS15" s="243"/>
      <c r="DT15" s="243"/>
      <c r="DU15" s="243"/>
      <c r="DV15" s="244"/>
      <c r="DW15" s="243"/>
      <c r="DX15" s="243"/>
      <c r="DY15" s="245"/>
      <c r="DZ15" s="245"/>
      <c r="EA15" s="246"/>
      <c r="EB15" s="175" t="s">
        <v>283</v>
      </c>
      <c r="EC15" s="188" t="s">
        <v>287</v>
      </c>
      <c r="ED15" s="188">
        <v>2030000</v>
      </c>
      <c r="EF15" s="189">
        <f>'Datos Mes'!$B$23</f>
        <v>8033.333333333333</v>
      </c>
      <c r="EG15" s="189">
        <f t="shared" si="38"/>
        <v>0</v>
      </c>
      <c r="EH15" s="189">
        <f t="shared" si="39"/>
        <v>0</v>
      </c>
      <c r="EI15" s="189" t="e">
        <f t="shared" si="40"/>
        <v>#DIV/0!</v>
      </c>
      <c r="EJ15" s="189" t="e">
        <f t="shared" si="41"/>
        <v>#DIV/0!</v>
      </c>
      <c r="EK15" s="189">
        <f t="shared" si="42"/>
        <v>0</v>
      </c>
      <c r="EL15" s="189">
        <f t="shared" si="43"/>
        <v>0</v>
      </c>
      <c r="EM15" s="189">
        <f t="shared" si="44"/>
        <v>0</v>
      </c>
      <c r="EN15" s="189">
        <f>'Datos Mes'!$B$24*AL15</f>
        <v>0</v>
      </c>
      <c r="EO15" s="189" t="e">
        <f>IF(SUM(EH15:EN15)&gt;'Datos Mes'!$B$21,'Datos Mes'!$B$21,SUM(EH15:EN15))</f>
        <v>#DIV/0!</v>
      </c>
      <c r="EP15" s="189" t="e">
        <f>IF(SUM(EH15:EN15)&gt;'Datos Mes'!$B$21,SUM(EH15:EN15)-EO15,0)</f>
        <v>#DIV/0!</v>
      </c>
      <c r="EQ15" s="189"/>
      <c r="ER15" s="189" t="e">
        <f>LOOKUP(EO15/AL15,'Datos Mes'!$B$75:$B$82,'Datos Mes'!$C$75:$C$82)*EQ15</f>
        <v>#DIV/0!</v>
      </c>
      <c r="ES15" s="189">
        <f>'Datos Mes'!$B$25*$AQ15</f>
        <v>0</v>
      </c>
      <c r="ET15" s="189">
        <f>'Datos Mes'!$B$26*$AQ15</f>
        <v>0</v>
      </c>
      <c r="EU15" s="189">
        <f t="shared" si="45"/>
        <v>0</v>
      </c>
      <c r="EV15" s="190" t="e">
        <f t="shared" si="46"/>
        <v>#DIV/0!</v>
      </c>
      <c r="EW15" s="280" t="s">
        <v>140</v>
      </c>
      <c r="EX15" s="281"/>
      <c r="EY15" s="190" t="e">
        <f>'Datos Mes'!$B$28*EO15</f>
        <v>#DIV/0!</v>
      </c>
      <c r="EZ15" s="190" t="e">
        <f>IF(EX15*'Datos Mes'!$B$19-EY15&gt;0,EX15*'Datos Mes'!$B$19-EY15,0)</f>
        <v>#DIV/0!</v>
      </c>
      <c r="FA15" s="281" t="s">
        <v>115</v>
      </c>
      <c r="FB15" s="280" t="s">
        <v>141</v>
      </c>
      <c r="FC15" s="192">
        <f>IF(FB15&lt;&gt;"Pensionado",LOOKUP(FA15,'Datos Mes'!$A$87:$A$92,'Datos Mes'!$B$87:$B$92),0)</f>
        <v>0.1154</v>
      </c>
      <c r="FD15" s="190" t="e">
        <f t="shared" si="47"/>
        <v>#DIV/0!</v>
      </c>
      <c r="FE15" s="190" t="e">
        <f>IF(SUM(EH15:EN15)&gt;'Datos Mes'!$B$22,'Datos Mes'!$B$22,SUM(EH15:EN15))</f>
        <v>#DIV/0!</v>
      </c>
      <c r="FF15" s="190" t="e">
        <f>FE15*'Datos Mes'!$B$30</f>
        <v>#DIV/0!</v>
      </c>
      <c r="FG15" s="190" t="e">
        <f t="shared" si="48"/>
        <v>#DIV/0!</v>
      </c>
      <c r="FH15" s="190" t="e">
        <f t="shared" si="49"/>
        <v>#DIV/0!</v>
      </c>
      <c r="FI15" s="193" t="e">
        <f>LOOKUP(FH15,'Datos Mes'!$B$54:$B$69,'Datos Mes'!$C$54:$C$69)</f>
        <v>#DIV/0!</v>
      </c>
      <c r="FJ15" s="190" t="e">
        <f>LOOKUP(FH15,'Datos Mes'!$B$54:$B$69,'Datos Mes'!$E$54:$E$69)</f>
        <v>#DIV/0!</v>
      </c>
      <c r="FK15" s="190" t="e">
        <f t="shared" si="50"/>
        <v>#DIV/0!</v>
      </c>
      <c r="FL15" s="190">
        <f t="shared" si="51"/>
        <v>0</v>
      </c>
      <c r="FM15" s="190">
        <f t="shared" ref="FM15:FM25" si="64">AW15</f>
        <v>0</v>
      </c>
      <c r="FN15" s="190">
        <f t="shared" ref="FN15:FN25" si="65">AX15</f>
        <v>0</v>
      </c>
      <c r="FO15" s="190" t="e">
        <f t="shared" si="53"/>
        <v>#DIV/0!</v>
      </c>
      <c r="FP15" s="190" t="e">
        <f t="shared" si="54"/>
        <v>#DIV/0!</v>
      </c>
      <c r="FQ15" s="320" t="e">
        <f t="shared" si="55"/>
        <v>#DIV/0!</v>
      </c>
      <c r="FS15" s="190" t="e">
        <f t="shared" si="56"/>
        <v>#DIV/0!</v>
      </c>
      <c r="FT15" s="190" t="e">
        <f>IF($FB15="Activo",LOOKUP($FA15,'Datos Mes'!$A$87:$A$92,'Datos Mes'!$C$87:$C$92),0)*$EO15</f>
        <v>#DIV/0!</v>
      </c>
      <c r="FU15" s="190" t="e">
        <f>IF($FB15="Activo",'Datos Mes'!$B$31,0)*$EO15</f>
        <v>#DIV/0!</v>
      </c>
      <c r="FV15" s="190" t="e">
        <f>'Datos Mes'!$B$32*$EO15</f>
        <v>#DIV/0!</v>
      </c>
      <c r="FW15" s="190" t="e">
        <f>'Datos Mes'!$D$28*$EO15</f>
        <v>#DIV/0!</v>
      </c>
      <c r="FX15" s="188">
        <v>2030000</v>
      </c>
      <c r="FY15" s="190" t="e">
        <f t="shared" si="57"/>
        <v>#DIV/0!</v>
      </c>
      <c r="FZ15" s="190" t="e">
        <f t="shared" si="58"/>
        <v>#DIV/0!</v>
      </c>
      <c r="GA15" s="190" t="e">
        <f t="shared" si="59"/>
        <v>#DIV/0!</v>
      </c>
      <c r="GB15" s="190">
        <f>(AS15+'Datos Mes'!B$24)*30/12</f>
        <v>11356.646825396825</v>
      </c>
      <c r="GC15" s="190" t="e">
        <f t="shared" si="60"/>
        <v>#DIV/0!</v>
      </c>
      <c r="GD15" s="190" t="e">
        <f t="shared" si="61"/>
        <v>#DIV/0!</v>
      </c>
      <c r="GE15" s="192" t="e">
        <f t="shared" si="62"/>
        <v>#DIV/0!</v>
      </c>
    </row>
    <row r="16" spans="1:187" s="188" customFormat="1" ht="16.5" customHeight="1">
      <c r="A16" s="248"/>
      <c r="B16" s="248"/>
      <c r="C16" s="173">
        <f t="shared" si="17"/>
        <v>0</v>
      </c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174"/>
      <c r="S16" s="256"/>
      <c r="T16" s="255"/>
      <c r="U16" s="255"/>
      <c r="V16" s="255"/>
      <c r="W16" s="255"/>
      <c r="X16" s="255"/>
      <c r="Y16" s="255"/>
      <c r="Z16" s="255"/>
      <c r="AA16" s="255"/>
      <c r="AB16" s="255"/>
      <c r="AC16" s="255"/>
      <c r="AD16" s="255"/>
      <c r="AE16" s="255"/>
      <c r="AF16" s="255"/>
      <c r="AG16" s="255"/>
      <c r="AH16" s="255"/>
      <c r="AI16" s="257"/>
      <c r="AJ16" s="187"/>
      <c r="AK16" s="176">
        <f t="shared" si="18"/>
        <v>0</v>
      </c>
      <c r="AL16" s="177">
        <f t="shared" si="19"/>
        <v>0</v>
      </c>
      <c r="AM16" s="177">
        <f t="shared" si="20"/>
        <v>0</v>
      </c>
      <c r="AN16" s="306">
        <f t="shared" si="21"/>
        <v>0</v>
      </c>
      <c r="AO16" s="177">
        <f t="shared" si="22"/>
        <v>0</v>
      </c>
      <c r="AP16" s="294">
        <f t="shared" si="63"/>
        <v>0</v>
      </c>
      <c r="AQ16" s="178">
        <f t="shared" si="23"/>
        <v>0</v>
      </c>
      <c r="AR16" s="176">
        <f t="shared" si="24"/>
        <v>0</v>
      </c>
      <c r="AS16" s="249"/>
      <c r="AT16" s="250">
        <f t="shared" si="25"/>
        <v>0</v>
      </c>
      <c r="AU16" s="316"/>
      <c r="AV16" s="177">
        <f t="shared" si="26"/>
        <v>0</v>
      </c>
      <c r="AW16" s="249"/>
      <c r="AX16" s="249"/>
      <c r="AY16" s="305">
        <f t="shared" si="27"/>
        <v>0</v>
      </c>
      <c r="AZ16" s="177">
        <f>(AQ16)*'Datos Mes'!$B$27+DB16</f>
        <v>0</v>
      </c>
      <c r="BA16" s="248"/>
      <c r="BB16" s="254"/>
      <c r="BC16" s="263"/>
      <c r="BF16" s="307"/>
      <c r="BG16" s="178">
        <f>(COUNTIF($D16:$AI16,"LL")+DL16)*(AS16-'Datos Mes'!$B$23)</f>
        <v>0</v>
      </c>
      <c r="BH16" s="308">
        <f t="shared" si="28"/>
        <v>0</v>
      </c>
      <c r="BI16" s="230"/>
      <c r="BJ16" s="239"/>
      <c r="BK16" s="231"/>
      <c r="BL16" s="231"/>
      <c r="BM16" s="231"/>
      <c r="BN16" s="231"/>
      <c r="BO16" s="231"/>
      <c r="BP16" s="239"/>
      <c r="BQ16" s="231"/>
      <c r="BR16" s="231"/>
      <c r="BS16" s="231"/>
      <c r="BT16" s="232"/>
      <c r="BU16" s="232"/>
      <c r="BV16" s="231"/>
      <c r="BW16" s="233"/>
      <c r="BX16" s="234"/>
      <c r="BY16" s="231"/>
      <c r="BZ16" s="231"/>
      <c r="CA16" s="235"/>
      <c r="CB16" s="235"/>
      <c r="CC16" s="236"/>
      <c r="CD16" s="236"/>
      <c r="CE16" s="236"/>
      <c r="CF16" s="236"/>
      <c r="CG16" s="236"/>
      <c r="CH16" s="235"/>
      <c r="CI16" s="235"/>
      <c r="CJ16" s="236"/>
      <c r="CK16" s="236"/>
      <c r="CL16" s="236"/>
      <c r="CM16" s="236"/>
      <c r="CN16" s="236"/>
      <c r="CO16" s="235"/>
      <c r="CP16" s="238"/>
      <c r="CQ16" s="237"/>
      <c r="CR16" s="238"/>
      <c r="CS16" s="237"/>
      <c r="CT16" s="237"/>
      <c r="CU16" s="237"/>
      <c r="CV16" s="237"/>
      <c r="CW16" s="237"/>
      <c r="CX16" s="232"/>
      <c r="CY16" s="232"/>
      <c r="CZ16" s="179">
        <f t="shared" si="29"/>
        <v>0</v>
      </c>
      <c r="DA16" s="180"/>
      <c r="DB16" s="241"/>
      <c r="DC16" s="181">
        <f t="shared" si="30"/>
        <v>0</v>
      </c>
      <c r="DD16" s="240"/>
      <c r="DE16" s="241"/>
      <c r="DF16" s="182">
        <f t="shared" si="31"/>
        <v>0</v>
      </c>
      <c r="DG16" s="182">
        <f t="shared" si="32"/>
        <v>0</v>
      </c>
      <c r="DH16" s="183">
        <f t="shared" si="33"/>
        <v>0</v>
      </c>
      <c r="DI16" s="184">
        <f t="shared" si="34"/>
        <v>0</v>
      </c>
      <c r="DJ16" s="42"/>
      <c r="DK16" s="177">
        <f t="shared" si="35"/>
        <v>0</v>
      </c>
      <c r="DL16" s="177">
        <f t="shared" si="36"/>
        <v>0</v>
      </c>
      <c r="DM16" s="177">
        <f t="shared" si="37"/>
        <v>0</v>
      </c>
      <c r="DN16" s="242"/>
      <c r="DO16" s="243"/>
      <c r="DP16" s="243"/>
      <c r="DQ16" s="243"/>
      <c r="DR16" s="303"/>
      <c r="DS16" s="243"/>
      <c r="DT16" s="243"/>
      <c r="DU16" s="243"/>
      <c r="DV16" s="244"/>
      <c r="DW16" s="243"/>
      <c r="DX16" s="243"/>
      <c r="DY16" s="245"/>
      <c r="DZ16" s="245"/>
      <c r="EA16" s="246"/>
      <c r="EB16" s="175" t="s">
        <v>283</v>
      </c>
      <c r="EC16" s="188" t="s">
        <v>287</v>
      </c>
      <c r="ED16" s="188">
        <v>2030000</v>
      </c>
      <c r="EF16" s="189">
        <f>'Datos Mes'!$B$23</f>
        <v>8033.333333333333</v>
      </c>
      <c r="EG16" s="189">
        <f t="shared" si="38"/>
        <v>0</v>
      </c>
      <c r="EH16" s="189">
        <f t="shared" si="39"/>
        <v>0</v>
      </c>
      <c r="EI16" s="189" t="e">
        <f t="shared" si="40"/>
        <v>#DIV/0!</v>
      </c>
      <c r="EJ16" s="189" t="e">
        <f t="shared" si="41"/>
        <v>#DIV/0!</v>
      </c>
      <c r="EK16" s="189">
        <f t="shared" si="42"/>
        <v>0</v>
      </c>
      <c r="EL16" s="189">
        <f t="shared" si="43"/>
        <v>0</v>
      </c>
      <c r="EM16" s="189">
        <f t="shared" si="44"/>
        <v>0</v>
      </c>
      <c r="EN16" s="189">
        <f>'Datos Mes'!$B$24*AL16</f>
        <v>0</v>
      </c>
      <c r="EO16" s="189" t="e">
        <f>IF(SUM(EH16:EN16)&gt;'Datos Mes'!$B$21,'Datos Mes'!$B$21,SUM(EH16:EN16))</f>
        <v>#DIV/0!</v>
      </c>
      <c r="EP16" s="189" t="e">
        <f>IF(SUM(EH16:EN16)&gt;'Datos Mes'!$B$21,SUM(EH16:EN16)-EO16,0)</f>
        <v>#DIV/0!</v>
      </c>
      <c r="EQ16" s="189"/>
      <c r="ER16" s="189" t="e">
        <f>LOOKUP(EO16/AL16,'Datos Mes'!$B$75:$B$82,'Datos Mes'!$C$75:$C$82)*EQ16</f>
        <v>#DIV/0!</v>
      </c>
      <c r="ES16" s="189">
        <f>'Datos Mes'!$B$25*$AQ16</f>
        <v>0</v>
      </c>
      <c r="ET16" s="189">
        <f>'Datos Mes'!$B$26*$AQ16</f>
        <v>0</v>
      </c>
      <c r="EU16" s="189">
        <f t="shared" si="45"/>
        <v>0</v>
      </c>
      <c r="EV16" s="190" t="e">
        <f t="shared" si="46"/>
        <v>#DIV/0!</v>
      </c>
      <c r="EW16" s="280" t="s">
        <v>140</v>
      </c>
      <c r="EX16" s="281"/>
      <c r="EY16" s="190" t="e">
        <f>'Datos Mes'!$B$28*EO16</f>
        <v>#DIV/0!</v>
      </c>
      <c r="EZ16" s="190" t="e">
        <f>IF(EX16*'Datos Mes'!$B$19-EY16&gt;0,EX16*'Datos Mes'!$B$19-EY16,0)</f>
        <v>#DIV/0!</v>
      </c>
      <c r="FA16" s="281" t="s">
        <v>116</v>
      </c>
      <c r="FB16" s="280" t="s">
        <v>141</v>
      </c>
      <c r="FC16" s="192">
        <f>IF(FB16&lt;&gt;"Pensionado",LOOKUP(FA16,'Datos Mes'!$A$87:$A$92,'Datos Mes'!$B$87:$B$92),0)</f>
        <v>0.11269999999999999</v>
      </c>
      <c r="FD16" s="190" t="e">
        <f t="shared" si="47"/>
        <v>#DIV/0!</v>
      </c>
      <c r="FE16" s="190" t="e">
        <f>IF(SUM(EH16:EN16)&gt;'Datos Mes'!$B$22,'Datos Mes'!$B$22,SUM(EH16:EN16))</f>
        <v>#DIV/0!</v>
      </c>
      <c r="FF16" s="190" t="e">
        <f>FE16*'Datos Mes'!$B$30</f>
        <v>#DIV/0!</v>
      </c>
      <c r="FG16" s="190" t="e">
        <f t="shared" si="48"/>
        <v>#DIV/0!</v>
      </c>
      <c r="FH16" s="190" t="e">
        <f t="shared" si="49"/>
        <v>#DIV/0!</v>
      </c>
      <c r="FI16" s="193" t="e">
        <f>LOOKUP(FH16,'Datos Mes'!$B$54:$B$69,'Datos Mes'!$C$54:$C$69)</f>
        <v>#DIV/0!</v>
      </c>
      <c r="FJ16" s="190" t="e">
        <f>LOOKUP(FH16,'Datos Mes'!$B$54:$B$69,'Datos Mes'!$E$54:$E$69)</f>
        <v>#DIV/0!</v>
      </c>
      <c r="FK16" s="190" t="e">
        <f t="shared" si="50"/>
        <v>#DIV/0!</v>
      </c>
      <c r="FL16" s="190">
        <f t="shared" si="51"/>
        <v>0</v>
      </c>
      <c r="FM16" s="190">
        <f t="shared" si="64"/>
        <v>0</v>
      </c>
      <c r="FN16" s="190">
        <f t="shared" si="65"/>
        <v>0</v>
      </c>
      <c r="FO16" s="190" t="e">
        <f t="shared" si="53"/>
        <v>#DIV/0!</v>
      </c>
      <c r="FP16" s="190" t="e">
        <f t="shared" si="54"/>
        <v>#DIV/0!</v>
      </c>
      <c r="FQ16" s="320" t="e">
        <f t="shared" si="55"/>
        <v>#DIV/0!</v>
      </c>
      <c r="FS16" s="190" t="e">
        <f t="shared" si="56"/>
        <v>#DIV/0!</v>
      </c>
      <c r="FT16" s="190" t="e">
        <f>IF($FB16="Activo",LOOKUP($FA16,'Datos Mes'!$A$87:$A$92,'Datos Mes'!$C$87:$C$92),0)*$EO16</f>
        <v>#DIV/0!</v>
      </c>
      <c r="FU16" s="190" t="e">
        <f>IF($FB16="Activo",'Datos Mes'!$B$31,0)*$EO16</f>
        <v>#DIV/0!</v>
      </c>
      <c r="FV16" s="190" t="e">
        <f>'Datos Mes'!$B$32*$EO16</f>
        <v>#DIV/0!</v>
      </c>
      <c r="FW16" s="190" t="e">
        <f>'Datos Mes'!$D$28*$EO16</f>
        <v>#DIV/0!</v>
      </c>
      <c r="FX16" s="188">
        <v>2030000</v>
      </c>
      <c r="FY16" s="190" t="e">
        <f t="shared" si="57"/>
        <v>#DIV/0!</v>
      </c>
      <c r="FZ16" s="190" t="e">
        <f t="shared" si="58"/>
        <v>#DIV/0!</v>
      </c>
      <c r="GA16" s="190" t="e">
        <f t="shared" si="59"/>
        <v>#DIV/0!</v>
      </c>
      <c r="GB16" s="190">
        <f>(AS16+'Datos Mes'!B$24)*30/12</f>
        <v>11356.646825396825</v>
      </c>
      <c r="GC16" s="190" t="e">
        <f t="shared" si="60"/>
        <v>#DIV/0!</v>
      </c>
      <c r="GD16" s="190" t="e">
        <f t="shared" si="61"/>
        <v>#DIV/0!</v>
      </c>
      <c r="GE16" s="192" t="e">
        <f t="shared" si="62"/>
        <v>#DIV/0!</v>
      </c>
    </row>
    <row r="17" spans="1:187" s="188" customFormat="1" ht="15.75" customHeight="1">
      <c r="A17" s="248"/>
      <c r="B17" s="248"/>
      <c r="C17" s="173">
        <f t="shared" si="17"/>
        <v>0</v>
      </c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5"/>
      <c r="O17" s="255"/>
      <c r="P17" s="255"/>
      <c r="Q17" s="255"/>
      <c r="R17" s="174"/>
      <c r="S17" s="256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5"/>
      <c r="AI17" s="257"/>
      <c r="AJ17" s="187"/>
      <c r="AK17" s="176">
        <f>A17</f>
        <v>0</v>
      </c>
      <c r="AL17" s="177">
        <f>COUNTIF(D17:AI17,"X")+COUNTIF(D17:AI17,"V")-C17</f>
        <v>0</v>
      </c>
      <c r="AM17" s="177">
        <f>COUNTIF(D17:AK17,"S")</f>
        <v>0</v>
      </c>
      <c r="AN17" s="306">
        <f>COUNTIF(D17:AI17,"D")</f>
        <v>0</v>
      </c>
      <c r="AO17" s="177">
        <f t="shared" si="22"/>
        <v>0</v>
      </c>
      <c r="AP17" s="294">
        <f t="shared" si="63"/>
        <v>0</v>
      </c>
      <c r="AQ17" s="178">
        <f t="shared" si="23"/>
        <v>0</v>
      </c>
      <c r="AR17" s="176">
        <f>AQ17</f>
        <v>0</v>
      </c>
      <c r="AS17" s="249"/>
      <c r="AT17" s="250">
        <f>AS17/7.5*1.5*(CZ17-DA17)</f>
        <v>0</v>
      </c>
      <c r="AU17" s="316"/>
      <c r="AV17" s="177">
        <f>AS17/7.5*AU17+C17*0.2*AS17</f>
        <v>0</v>
      </c>
      <c r="AW17" s="249"/>
      <c r="AX17" s="249"/>
      <c r="AY17" s="305">
        <f>DI17</f>
        <v>0</v>
      </c>
      <c r="AZ17" s="177">
        <f>(AQ17)*'Datos Mes'!$B$27+DB17</f>
        <v>0</v>
      </c>
      <c r="BA17" s="248"/>
      <c r="BB17" s="254"/>
      <c r="BC17" s="263"/>
      <c r="BF17" s="307"/>
      <c r="BG17" s="178">
        <f>(COUNTIF($D17:$AI17,"LL")+DL17)*(AS17-'Datos Mes'!$B$23)</f>
        <v>0</v>
      </c>
      <c r="BH17" s="308">
        <f>A17</f>
        <v>0</v>
      </c>
      <c r="BI17" s="230"/>
      <c r="BJ17" s="239"/>
      <c r="BK17" s="231"/>
      <c r="BL17" s="231"/>
      <c r="BM17" s="231"/>
      <c r="BN17" s="231"/>
      <c r="BO17" s="231"/>
      <c r="BP17" s="239"/>
      <c r="BQ17" s="231"/>
      <c r="BR17" s="231"/>
      <c r="BS17" s="231"/>
      <c r="BT17" s="232"/>
      <c r="BU17" s="232"/>
      <c r="BV17" s="231"/>
      <c r="BW17" s="233"/>
      <c r="BX17" s="234"/>
      <c r="BY17" s="231"/>
      <c r="BZ17" s="231"/>
      <c r="CA17" s="235"/>
      <c r="CB17" s="235"/>
      <c r="CC17" s="236"/>
      <c r="CD17" s="236"/>
      <c r="CE17" s="236"/>
      <c r="CF17" s="236"/>
      <c r="CG17" s="236"/>
      <c r="CH17" s="235"/>
      <c r="CI17" s="235"/>
      <c r="CJ17" s="236"/>
      <c r="CK17" s="236"/>
      <c r="CL17" s="236"/>
      <c r="CM17" s="236"/>
      <c r="CN17" s="236"/>
      <c r="CO17" s="235"/>
      <c r="CP17" s="238"/>
      <c r="CQ17" s="237"/>
      <c r="CR17" s="238"/>
      <c r="CS17" s="237"/>
      <c r="CT17" s="237"/>
      <c r="CU17" s="237"/>
      <c r="CV17" s="237"/>
      <c r="CW17" s="237"/>
      <c r="CX17" s="232"/>
      <c r="CY17" s="232"/>
      <c r="CZ17" s="179">
        <f>SUM(BI17:CY17)</f>
        <v>0</v>
      </c>
      <c r="DA17" s="180"/>
      <c r="DB17" s="241"/>
      <c r="DC17" s="181">
        <f t="shared" si="30"/>
        <v>0</v>
      </c>
      <c r="DD17" s="240"/>
      <c r="DE17" s="241"/>
      <c r="DF17" s="182">
        <f>COUNTIF(D17:AI17,"LL")*$DF$10*1.2</f>
        <v>0</v>
      </c>
      <c r="DG17" s="182">
        <f>DL17*$DF$10</f>
        <v>0</v>
      </c>
      <c r="DH17" s="183">
        <f t="shared" si="33"/>
        <v>0</v>
      </c>
      <c r="DI17" s="184">
        <f>+DC17+DE17+DF17+DG17+DH17</f>
        <v>0</v>
      </c>
      <c r="DJ17" s="42"/>
      <c r="DK17" s="177">
        <f t="shared" si="35"/>
        <v>0</v>
      </c>
      <c r="DL17" s="177">
        <f t="shared" si="36"/>
        <v>0</v>
      </c>
      <c r="DM17" s="177">
        <f t="shared" si="37"/>
        <v>0</v>
      </c>
      <c r="DN17" s="242"/>
      <c r="DO17" s="243"/>
      <c r="DP17" s="243"/>
      <c r="DQ17" s="243"/>
      <c r="DR17" s="303"/>
      <c r="DS17" s="243"/>
      <c r="DT17" s="243"/>
      <c r="DU17" s="243"/>
      <c r="DV17" s="244"/>
      <c r="DW17" s="243"/>
      <c r="DX17" s="243"/>
      <c r="DY17" s="245"/>
      <c r="DZ17" s="245"/>
      <c r="EA17" s="246"/>
      <c r="EB17" s="175" t="s">
        <v>283</v>
      </c>
      <c r="EC17" s="188" t="s">
        <v>289</v>
      </c>
      <c r="ED17" s="188">
        <v>2030000</v>
      </c>
      <c r="EF17" s="189">
        <f>'Datos Mes'!$B$23</f>
        <v>8033.333333333333</v>
      </c>
      <c r="EG17" s="189">
        <f>AS17</f>
        <v>0</v>
      </c>
      <c r="EH17" s="189">
        <f>EG17*AL17</f>
        <v>0</v>
      </c>
      <c r="EI17" s="189" t="e">
        <f>(EH17+EL17)/AO17*AM17</f>
        <v>#DIV/0!</v>
      </c>
      <c r="EJ17" s="189" t="e">
        <f>(EH17+EI17+EK17+EL17)/AP17*AN17</f>
        <v>#DIV/0!</v>
      </c>
      <c r="EK17" s="189">
        <f>AT17</f>
        <v>0</v>
      </c>
      <c r="EL17" s="189">
        <f>-AV17</f>
        <v>0</v>
      </c>
      <c r="EM17" s="189">
        <f>AY17</f>
        <v>0</v>
      </c>
      <c r="EN17" s="189">
        <f>'Datos Mes'!$B$24*AL17</f>
        <v>0</v>
      </c>
      <c r="EO17" s="189" t="e">
        <f>IF(SUM(EH17:EN17)&gt;'Datos Mes'!$B$21,'Datos Mes'!$B$21,SUM(EH17:EN17))</f>
        <v>#DIV/0!</v>
      </c>
      <c r="EP17" s="189" t="e">
        <f>IF(SUM(EH17:EN17)&gt;'Datos Mes'!$B$21,SUM(EH17:EN17)-EO17,0)</f>
        <v>#DIV/0!</v>
      </c>
      <c r="EQ17" s="189"/>
      <c r="ER17" s="189" t="e">
        <f>LOOKUP(EO17/AL17,'Datos Mes'!$B$75:$B$82,'Datos Mes'!$C$75:$C$82)*EQ17</f>
        <v>#DIV/0!</v>
      </c>
      <c r="ES17" s="189">
        <f>'Datos Mes'!$B$25*$AQ17</f>
        <v>0</v>
      </c>
      <c r="ET17" s="189">
        <f>'Datos Mes'!$B$26*$AQ17</f>
        <v>0</v>
      </c>
      <c r="EU17" s="189">
        <f t="shared" si="45"/>
        <v>0</v>
      </c>
      <c r="EV17" s="190" t="e">
        <f>ER17+ES17+ET17+EU17</f>
        <v>#DIV/0!</v>
      </c>
      <c r="EW17" s="280" t="s">
        <v>140</v>
      </c>
      <c r="EX17" s="281"/>
      <c r="EY17" s="190" t="e">
        <f>'Datos Mes'!$B$28*EO17</f>
        <v>#DIV/0!</v>
      </c>
      <c r="EZ17" s="190" t="e">
        <f>IF(EX17*'Datos Mes'!$B$19-EY17&gt;0,EX17*'Datos Mes'!$B$19-EY17,0)</f>
        <v>#DIV/0!</v>
      </c>
      <c r="FA17" s="281" t="s">
        <v>131</v>
      </c>
      <c r="FB17" s="280" t="s">
        <v>141</v>
      </c>
      <c r="FC17" s="192">
        <f>IF(FB17&lt;&gt;"Pensionado",LOOKUP(FA17,'Datos Mes'!$A$87:$A$92,'Datos Mes'!$B$87:$B$92),0)</f>
        <v>0.1077</v>
      </c>
      <c r="FD17" s="190" t="e">
        <f>FC17*EO17</f>
        <v>#DIV/0!</v>
      </c>
      <c r="FE17" s="190" t="e">
        <f>IF(SUM(EH17:EN17)&gt;'Datos Mes'!$B$22,'Datos Mes'!$B$22,SUM(EH17:EN17))</f>
        <v>#DIV/0!</v>
      </c>
      <c r="FF17" s="190" t="e">
        <f>FE17*'Datos Mes'!$B$30</f>
        <v>#DIV/0!</v>
      </c>
      <c r="FG17" s="190" t="e">
        <f t="shared" si="48"/>
        <v>#DIV/0!</v>
      </c>
      <c r="FH17" s="190" t="e">
        <f t="shared" si="49"/>
        <v>#DIV/0!</v>
      </c>
      <c r="FI17" s="193" t="e">
        <f>LOOKUP(FH17,'Datos Mes'!$B$54:$B$69,'Datos Mes'!$C$54:$C$69)</f>
        <v>#DIV/0!</v>
      </c>
      <c r="FJ17" s="190" t="e">
        <f>LOOKUP(FH17,'Datos Mes'!$B$54:$B$69,'Datos Mes'!$E$54:$E$69)</f>
        <v>#DIV/0!</v>
      </c>
      <c r="FK17" s="190" t="e">
        <f>FH17*FI17-FJ17</f>
        <v>#DIV/0!</v>
      </c>
      <c r="FL17" s="190">
        <f>R17</f>
        <v>0</v>
      </c>
      <c r="FM17" s="190">
        <f t="shared" si="64"/>
        <v>0</v>
      </c>
      <c r="FN17" s="190">
        <f t="shared" si="65"/>
        <v>0</v>
      </c>
      <c r="FO17" s="190" t="e">
        <f>FG17+FK17+FL17+FM17+FN17</f>
        <v>#DIV/0!</v>
      </c>
      <c r="FP17" s="190" t="e">
        <f t="shared" si="54"/>
        <v>#DIV/0!</v>
      </c>
      <c r="FQ17" s="320" t="e">
        <f>FP17+FL17</f>
        <v>#DIV/0!</v>
      </c>
      <c r="FS17" s="190" t="e">
        <f t="shared" si="56"/>
        <v>#DIV/0!</v>
      </c>
      <c r="FT17" s="190" t="e">
        <f>IF($FB17="Activo",LOOKUP($FA17,'Datos Mes'!$A$87:$A$92,'Datos Mes'!$C$87:$C$92),0)*$EO17</f>
        <v>#DIV/0!</v>
      </c>
      <c r="FU17" s="190" t="e">
        <f>IF($FB17="Activo",'Datos Mes'!$B$31,0)*$EO17</f>
        <v>#DIV/0!</v>
      </c>
      <c r="FV17" s="190" t="e">
        <f>'Datos Mes'!$B$32*$EO17</f>
        <v>#DIV/0!</v>
      </c>
      <c r="FW17" s="190" t="e">
        <f>'Datos Mes'!$D$28*$EO17</f>
        <v>#DIV/0!</v>
      </c>
      <c r="FX17" s="188">
        <v>2030000</v>
      </c>
      <c r="FY17" s="190" t="e">
        <f t="shared" si="57"/>
        <v>#DIV/0!</v>
      </c>
      <c r="FZ17" s="190" t="e">
        <f t="shared" si="58"/>
        <v>#DIV/0!</v>
      </c>
      <c r="GA17" s="190" t="e">
        <f t="shared" si="59"/>
        <v>#DIV/0!</v>
      </c>
      <c r="GB17" s="190">
        <f>(AS17+'Datos Mes'!B$24)*30/12</f>
        <v>11356.646825396825</v>
      </c>
      <c r="GC17" s="190" t="e">
        <f t="shared" si="60"/>
        <v>#DIV/0!</v>
      </c>
      <c r="GD17" s="190" t="e">
        <f t="shared" si="61"/>
        <v>#DIV/0!</v>
      </c>
      <c r="GE17" s="192" t="e">
        <f t="shared" si="62"/>
        <v>#DIV/0!</v>
      </c>
    </row>
    <row r="18" spans="1:187" s="188" customFormat="1" ht="15.75" customHeight="1">
      <c r="A18" s="248"/>
      <c r="B18" s="248"/>
      <c r="C18" s="173">
        <f t="shared" si="17"/>
        <v>0</v>
      </c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174"/>
      <c r="S18" s="256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7"/>
      <c r="AJ18" s="187"/>
      <c r="AK18" s="176">
        <f>A18</f>
        <v>0</v>
      </c>
      <c r="AL18" s="294">
        <f>COUNTIF(D18:AI18,"X")+COUNTIF(D18:AI18,"V")-C18</f>
        <v>0</v>
      </c>
      <c r="AM18" s="294">
        <f>COUNTIF(D18:AK18,"S")</f>
        <v>0</v>
      </c>
      <c r="AN18" s="295">
        <f>COUNTIF(D18:AI18,"D")</f>
        <v>0</v>
      </c>
      <c r="AO18" s="294">
        <f t="shared" si="22"/>
        <v>0</v>
      </c>
      <c r="AP18" s="294">
        <f t="shared" si="63"/>
        <v>0</v>
      </c>
      <c r="AQ18" s="296">
        <f t="shared" si="23"/>
        <v>0</v>
      </c>
      <c r="AR18" s="297">
        <f>AQ18</f>
        <v>0</v>
      </c>
      <c r="AS18" s="249"/>
      <c r="AT18" s="250">
        <f>AS18/7.5*1.5*(CZ18-DA18)</f>
        <v>0</v>
      </c>
      <c r="AU18" s="316"/>
      <c r="AV18" s="177">
        <f>AS18/7.5*AU18+C18*0.2*AS18</f>
        <v>0</v>
      </c>
      <c r="AW18" s="249"/>
      <c r="AX18" s="249"/>
      <c r="AY18" s="177">
        <f>DI18</f>
        <v>0</v>
      </c>
      <c r="AZ18" s="177">
        <f>(AQ18)*'Datos Mes'!$B$27+DB18</f>
        <v>0</v>
      </c>
      <c r="BA18" s="248"/>
      <c r="BB18" s="254"/>
      <c r="BC18" s="263"/>
      <c r="BF18" s="298"/>
      <c r="BG18" s="178">
        <f>(COUNTIF($D18:$AI18,"LL")+DL18)*(AS18-'Datos Mes'!$B$23)</f>
        <v>0</v>
      </c>
      <c r="BH18" s="299">
        <f>A18</f>
        <v>0</v>
      </c>
      <c r="BI18" s="315"/>
      <c r="BJ18" s="315"/>
      <c r="BK18" s="315"/>
      <c r="BL18" s="315"/>
      <c r="BM18" s="315"/>
      <c r="BN18" s="315"/>
      <c r="BO18" s="315"/>
      <c r="BP18" s="315"/>
      <c r="BQ18" s="315"/>
      <c r="BR18" s="315"/>
      <c r="BS18" s="315"/>
      <c r="BT18" s="315"/>
      <c r="BU18" s="315"/>
      <c r="BV18" s="315"/>
      <c r="BW18" s="315"/>
      <c r="BX18" s="315"/>
      <c r="BY18" s="315"/>
      <c r="BZ18" s="315"/>
      <c r="CA18" s="315"/>
      <c r="CB18" s="235"/>
      <c r="CC18" s="236"/>
      <c r="CD18" s="236"/>
      <c r="CE18" s="315"/>
      <c r="CF18" s="315"/>
      <c r="CG18" s="315"/>
      <c r="CH18" s="315"/>
      <c r="CI18" s="315"/>
      <c r="CJ18" s="236"/>
      <c r="CK18" s="315"/>
      <c r="CL18" s="315"/>
      <c r="CM18" s="315"/>
      <c r="CN18" s="315"/>
      <c r="CO18" s="315"/>
      <c r="CP18" s="315"/>
      <c r="CQ18" s="236"/>
      <c r="CR18" s="235"/>
      <c r="CS18" s="315"/>
      <c r="CT18" s="315"/>
      <c r="CU18" s="236"/>
      <c r="CV18" s="236"/>
      <c r="CW18" s="236"/>
      <c r="CX18" s="231"/>
      <c r="CY18" s="232"/>
      <c r="CZ18" s="179">
        <f>SUM(BI18:CY18)</f>
        <v>0</v>
      </c>
      <c r="DA18" s="180"/>
      <c r="DB18" s="241"/>
      <c r="DC18" s="181">
        <f t="shared" si="30"/>
        <v>0</v>
      </c>
      <c r="DD18" s="240"/>
      <c r="DE18" s="241"/>
      <c r="DF18" s="182">
        <f>COUNTIF(D18:AI18,"LL")*$DF$10*1.2</f>
        <v>0</v>
      </c>
      <c r="DG18" s="182">
        <f>DL18*$DF$10</f>
        <v>0</v>
      </c>
      <c r="DH18" s="183">
        <f t="shared" si="33"/>
        <v>0</v>
      </c>
      <c r="DI18" s="184">
        <f>+DC18+DE18+DF18+DG18+DH18</f>
        <v>0</v>
      </c>
      <c r="DJ18" s="42"/>
      <c r="DK18" s="177">
        <f t="shared" si="35"/>
        <v>0</v>
      </c>
      <c r="DL18" s="177">
        <f t="shared" si="36"/>
        <v>0</v>
      </c>
      <c r="DM18" s="177">
        <f t="shared" si="37"/>
        <v>0</v>
      </c>
      <c r="DN18" s="242"/>
      <c r="DO18" s="243"/>
      <c r="DP18" s="243"/>
      <c r="DQ18" s="243"/>
      <c r="DR18" s="303"/>
      <c r="DS18" s="243"/>
      <c r="DT18" s="243"/>
      <c r="DU18" s="243"/>
      <c r="DV18" s="244"/>
      <c r="DW18" s="243"/>
      <c r="DX18" s="243"/>
      <c r="DY18" s="245"/>
      <c r="DZ18" s="245"/>
      <c r="EA18" s="246"/>
      <c r="EB18" s="175" t="s">
        <v>283</v>
      </c>
      <c r="EC18" s="188" t="s">
        <v>302</v>
      </c>
      <c r="ED18" s="188">
        <v>1030000</v>
      </c>
      <c r="EF18" s="189">
        <f>'Datos Mes'!$B$23</f>
        <v>8033.333333333333</v>
      </c>
      <c r="EG18" s="189">
        <f>AS18</f>
        <v>0</v>
      </c>
      <c r="EH18" s="189">
        <f>EG18*AL18</f>
        <v>0</v>
      </c>
      <c r="EI18" s="189" t="e">
        <f>(EH18+EL18)/AO18*AM18</f>
        <v>#DIV/0!</v>
      </c>
      <c r="EJ18" s="189" t="e">
        <f>(EH18+EI18+EK18+EL18)/AP18*AN18</f>
        <v>#DIV/0!</v>
      </c>
      <c r="EK18" s="189">
        <f>AT18</f>
        <v>0</v>
      </c>
      <c r="EL18" s="189">
        <f>-AV18</f>
        <v>0</v>
      </c>
      <c r="EM18" s="189">
        <f>AY18</f>
        <v>0</v>
      </c>
      <c r="EN18" s="189">
        <f>'Datos Mes'!$B$24*AL18</f>
        <v>0</v>
      </c>
      <c r="EO18" s="189" t="e">
        <f>IF(SUM(EH18:EN18)&gt;'Datos Mes'!$B$21,'Datos Mes'!$B$21,SUM(EH18:EN18))</f>
        <v>#DIV/0!</v>
      </c>
      <c r="EP18" s="189" t="e">
        <f>IF(SUM(EH18:EN18)&gt;'Datos Mes'!$B$21,SUM(EH18:EN18)-EO18,0)</f>
        <v>#DIV/0!</v>
      </c>
      <c r="EQ18" s="189"/>
      <c r="ER18" s="189" t="e">
        <f>LOOKUP(EO18/AL18,'Datos Mes'!$B$75:$B$82,'Datos Mes'!$C$75:$C$82)*EQ18</f>
        <v>#DIV/0!</v>
      </c>
      <c r="ES18" s="189">
        <f>'Datos Mes'!$B$25*$AQ18</f>
        <v>0</v>
      </c>
      <c r="ET18" s="189">
        <f>'Datos Mes'!$B$26*$AQ18</f>
        <v>0</v>
      </c>
      <c r="EU18" s="189">
        <f t="shared" si="45"/>
        <v>0</v>
      </c>
      <c r="EV18" s="190" t="e">
        <f>ER18+ES18+ET18+EU18</f>
        <v>#DIV/0!</v>
      </c>
      <c r="EW18" s="280" t="s">
        <v>140</v>
      </c>
      <c r="EX18" s="282"/>
      <c r="EY18" s="190" t="e">
        <f>'Datos Mes'!$B$28*EO18</f>
        <v>#DIV/0!</v>
      </c>
      <c r="EZ18" s="190" t="e">
        <f>IF(EX18*'Datos Mes'!$B$19-EY18&gt;0,EX18*'Datos Mes'!$B$19-EY18,0)</f>
        <v>#DIV/0!</v>
      </c>
      <c r="FA18" s="281" t="s">
        <v>284</v>
      </c>
      <c r="FB18" s="280" t="s">
        <v>141</v>
      </c>
      <c r="FC18" s="192">
        <f>IF(FB18&lt;&gt;"Pensionado",LOOKUP(FA18,'Datos Mes'!$A$87:$A$92,'Datos Mes'!$B$87:$B$92),0)</f>
        <v>0.11269999999999999</v>
      </c>
      <c r="FD18" s="190" t="e">
        <f>FC18*EO18</f>
        <v>#DIV/0!</v>
      </c>
      <c r="FE18" s="190" t="e">
        <f>IF(SUM(EH18:EN18)&gt;'Datos Mes'!$B$22,'Datos Mes'!$B$22,SUM(EH18:EN18))</f>
        <v>#DIV/0!</v>
      </c>
      <c r="FF18" s="190" t="e">
        <f>FE18*'Datos Mes'!$B$30</f>
        <v>#DIV/0!</v>
      </c>
      <c r="FG18" s="190" t="e">
        <f t="shared" si="48"/>
        <v>#DIV/0!</v>
      </c>
      <c r="FH18" s="190" t="e">
        <f t="shared" si="49"/>
        <v>#DIV/0!</v>
      </c>
      <c r="FI18" s="193" t="e">
        <f>LOOKUP(FH18,'Datos Mes'!$B$54:$B$69,'Datos Mes'!$C$54:$C$69)</f>
        <v>#DIV/0!</v>
      </c>
      <c r="FJ18" s="190" t="e">
        <f>LOOKUP(FH18,'Datos Mes'!$B$54:$B$69,'Datos Mes'!$E$54:$E$69)</f>
        <v>#DIV/0!</v>
      </c>
      <c r="FK18" s="190" t="e">
        <f>FH18*FI18-FJ18</f>
        <v>#DIV/0!</v>
      </c>
      <c r="FL18" s="190">
        <f>R18</f>
        <v>0</v>
      </c>
      <c r="FM18" s="190">
        <f t="shared" si="64"/>
        <v>0</v>
      </c>
      <c r="FN18" s="190">
        <f t="shared" si="65"/>
        <v>0</v>
      </c>
      <c r="FO18" s="190" t="e">
        <f>FG18+FK18+FL18+FM18+FN18</f>
        <v>#DIV/0!</v>
      </c>
      <c r="FP18" s="190" t="e">
        <f t="shared" si="54"/>
        <v>#DIV/0!</v>
      </c>
      <c r="FQ18" s="320" t="e">
        <f>FP18+FL18</f>
        <v>#DIV/0!</v>
      </c>
      <c r="FS18" s="190" t="e">
        <f t="shared" si="56"/>
        <v>#DIV/0!</v>
      </c>
      <c r="FT18" s="190" t="e">
        <f>IF($FB18="Activo",LOOKUP($FA18,'Datos Mes'!$A$87:$A$92,'Datos Mes'!$C$87:$C$92),0)*$EO18</f>
        <v>#DIV/0!</v>
      </c>
      <c r="FU18" s="190" t="e">
        <f>IF($FB18="Activo",'Datos Mes'!$B$31,0)*$EO18</f>
        <v>#DIV/0!</v>
      </c>
      <c r="FV18" s="190" t="e">
        <f>'Datos Mes'!$B$32*$EO18</f>
        <v>#DIV/0!</v>
      </c>
      <c r="FW18" s="190" t="e">
        <f>'Datos Mes'!$D$28*$EO18</f>
        <v>#DIV/0!</v>
      </c>
      <c r="FX18" s="188">
        <v>1030000</v>
      </c>
      <c r="FY18" s="190" t="e">
        <f t="shared" si="57"/>
        <v>#DIV/0!</v>
      </c>
      <c r="FZ18" s="190" t="e">
        <f t="shared" si="58"/>
        <v>#DIV/0!</v>
      </c>
      <c r="GA18" s="190" t="e">
        <f t="shared" si="59"/>
        <v>#DIV/0!</v>
      </c>
      <c r="GB18" s="190">
        <f>(AS18+'Datos Mes'!B$24)*30/12</f>
        <v>11356.646825396825</v>
      </c>
      <c r="GC18" s="190" t="e">
        <f t="shared" si="60"/>
        <v>#DIV/0!</v>
      </c>
      <c r="GD18" s="190" t="e">
        <f t="shared" si="61"/>
        <v>#DIV/0!</v>
      </c>
      <c r="GE18" s="192" t="e">
        <f t="shared" si="62"/>
        <v>#DIV/0!</v>
      </c>
    </row>
    <row r="19" spans="1:187" s="188" customFormat="1" ht="15.75" customHeight="1">
      <c r="A19" s="248"/>
      <c r="B19" s="248"/>
      <c r="C19" s="173">
        <f t="shared" si="17"/>
        <v>0</v>
      </c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174"/>
      <c r="S19" s="256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7"/>
      <c r="AJ19" s="187"/>
      <c r="AK19" s="176">
        <f>A19</f>
        <v>0</v>
      </c>
      <c r="AL19" s="294">
        <f>COUNTIF(D19:AI19,"X")+COUNTIF(D19:AI19,"V")-C19</f>
        <v>0</v>
      </c>
      <c r="AM19" s="294">
        <f>COUNTIF(D19:AK19,"S")</f>
        <v>0</v>
      </c>
      <c r="AN19" s="295">
        <f>COUNTIF(D19:AI19,"D")</f>
        <v>0</v>
      </c>
      <c r="AO19" s="294">
        <f t="shared" si="22"/>
        <v>0</v>
      </c>
      <c r="AP19" s="294">
        <f t="shared" si="63"/>
        <v>0</v>
      </c>
      <c r="AQ19" s="296">
        <f t="shared" si="23"/>
        <v>0</v>
      </c>
      <c r="AR19" s="297">
        <f>AQ19</f>
        <v>0</v>
      </c>
      <c r="AS19" s="249"/>
      <c r="AT19" s="250">
        <f>AS19/7.5*1.5*(CZ19-DA19)</f>
        <v>0</v>
      </c>
      <c r="AU19" s="316"/>
      <c r="AV19" s="177">
        <f>AS19/7.5*AU19+C19*0.2*AS19</f>
        <v>0</v>
      </c>
      <c r="AW19" s="249"/>
      <c r="AX19" s="249"/>
      <c r="AY19" s="177">
        <f>DI19</f>
        <v>0</v>
      </c>
      <c r="AZ19" s="177">
        <f>(AQ19)*'Datos Mes'!$B$27+DB19</f>
        <v>0</v>
      </c>
      <c r="BA19" s="248"/>
      <c r="BB19" s="254"/>
      <c r="BC19" s="263"/>
      <c r="BF19" s="298"/>
      <c r="BG19" s="178">
        <f>(COUNTIF($D19:$AI19,"LL")+DL19)*(AS19-'Datos Mes'!$B$23)</f>
        <v>0</v>
      </c>
      <c r="BH19" s="299">
        <f>A19</f>
        <v>0</v>
      </c>
      <c r="BI19" s="230"/>
      <c r="BJ19" s="239"/>
      <c r="BK19" s="309"/>
      <c r="BL19" s="231"/>
      <c r="BM19" s="231"/>
      <c r="BN19" s="239"/>
      <c r="BO19" s="231"/>
      <c r="BP19" s="239"/>
      <c r="BQ19" s="231"/>
      <c r="BR19" s="231"/>
      <c r="BS19" s="231"/>
      <c r="BT19" s="232"/>
      <c r="BU19" s="232"/>
      <c r="BV19" s="231"/>
      <c r="BW19" s="233"/>
      <c r="BX19" s="234"/>
      <c r="BY19" s="231"/>
      <c r="BZ19" s="231"/>
      <c r="CA19" s="235"/>
      <c r="CB19" s="235"/>
      <c r="CC19" s="236"/>
      <c r="CD19" s="236"/>
      <c r="CE19" s="236"/>
      <c r="CF19" s="236"/>
      <c r="CG19" s="236"/>
      <c r="CH19" s="235"/>
      <c r="CI19" s="235"/>
      <c r="CJ19" s="236"/>
      <c r="CK19" s="236"/>
      <c r="CL19" s="236"/>
      <c r="CM19" s="236"/>
      <c r="CN19" s="236"/>
      <c r="CO19" s="235"/>
      <c r="CP19" s="238"/>
      <c r="CQ19" s="237"/>
      <c r="CR19" s="238"/>
      <c r="CS19" s="237"/>
      <c r="CT19" s="237"/>
      <c r="CU19" s="237"/>
      <c r="CV19" s="237"/>
      <c r="CW19" s="237"/>
      <c r="CX19" s="232"/>
      <c r="CY19" s="232"/>
      <c r="CZ19" s="179">
        <f>SUM(BI19:CY19)</f>
        <v>0</v>
      </c>
      <c r="DA19" s="180"/>
      <c r="DB19" s="241"/>
      <c r="DC19" s="181">
        <f>(64+$DC$9/8)*DD19</f>
        <v>0</v>
      </c>
      <c r="DD19" s="240"/>
      <c r="DE19" s="241"/>
      <c r="DF19" s="182">
        <f>COUNTIF(D19:AI19,"LL")*$DF$10*1.2</f>
        <v>0</v>
      </c>
      <c r="DG19" s="182">
        <f>DL19*$DF$10</f>
        <v>0</v>
      </c>
      <c r="DH19" s="183">
        <f t="shared" si="33"/>
        <v>0</v>
      </c>
      <c r="DI19" s="184">
        <f>+DC19+DE19+DF19+DG19+DH19</f>
        <v>0</v>
      </c>
      <c r="DJ19" s="42"/>
      <c r="DK19" s="177">
        <f t="shared" si="35"/>
        <v>0</v>
      </c>
      <c r="DL19" s="177">
        <f t="shared" si="36"/>
        <v>0</v>
      </c>
      <c r="DM19" s="177">
        <f t="shared" si="37"/>
        <v>0</v>
      </c>
      <c r="DN19" s="242"/>
      <c r="DO19" s="243"/>
      <c r="DP19" s="243"/>
      <c r="DQ19" s="243"/>
      <c r="DR19" s="303"/>
      <c r="DS19" s="243"/>
      <c r="DT19" s="243"/>
      <c r="DU19" s="243"/>
      <c r="DV19" s="244"/>
      <c r="DW19" s="243"/>
      <c r="DX19" s="243"/>
      <c r="DY19" s="245"/>
      <c r="DZ19" s="245"/>
      <c r="EA19" s="246"/>
      <c r="EB19" s="175" t="s">
        <v>283</v>
      </c>
      <c r="EC19" s="188" t="s">
        <v>290</v>
      </c>
      <c r="ED19" s="188">
        <v>1030000</v>
      </c>
      <c r="EF19" s="189">
        <f>'Datos Mes'!$B$23</f>
        <v>8033.333333333333</v>
      </c>
      <c r="EG19" s="189">
        <f>AS19</f>
        <v>0</v>
      </c>
      <c r="EH19" s="189">
        <f>EG19*AL19</f>
        <v>0</v>
      </c>
      <c r="EI19" s="189" t="e">
        <f>(EH19+EL19)/AO19*AM19</f>
        <v>#DIV/0!</v>
      </c>
      <c r="EJ19" s="189" t="e">
        <f>(EH19+EI19+EK19+EL19)/AP19*AN19</f>
        <v>#DIV/0!</v>
      </c>
      <c r="EK19" s="189">
        <f>AT19</f>
        <v>0</v>
      </c>
      <c r="EL19" s="189">
        <f>-AV19</f>
        <v>0</v>
      </c>
      <c r="EM19" s="189">
        <f>AY19</f>
        <v>0</v>
      </c>
      <c r="EN19" s="189">
        <f>'Datos Mes'!$B$24*AL19</f>
        <v>0</v>
      </c>
      <c r="EO19" s="189" t="e">
        <f>IF(SUM(EH19:EN19)&gt;'Datos Mes'!$B$21,'Datos Mes'!$B$21,SUM(EH19:EN19))</f>
        <v>#DIV/0!</v>
      </c>
      <c r="EP19" s="189" t="e">
        <f>IF(SUM(EH19:EN19)&gt;'Datos Mes'!$B$21,SUM(EH19:EN19)-EO19,0)</f>
        <v>#DIV/0!</v>
      </c>
      <c r="EQ19" s="189"/>
      <c r="ER19" s="189" t="e">
        <f>LOOKUP(EO19/AL19,'Datos Mes'!$B$75:$B$82,'Datos Mes'!$C$75:$C$82)*EQ19</f>
        <v>#DIV/0!</v>
      </c>
      <c r="ES19" s="189">
        <f>'Datos Mes'!$B$25*$AQ19</f>
        <v>0</v>
      </c>
      <c r="ET19" s="189">
        <f>'Datos Mes'!$B$26*$AQ19</f>
        <v>0</v>
      </c>
      <c r="EU19" s="189">
        <f t="shared" si="45"/>
        <v>0</v>
      </c>
      <c r="EV19" s="190" t="e">
        <f>ER19+ES19+ET19+EU19</f>
        <v>#DIV/0!</v>
      </c>
      <c r="EW19" s="280" t="s">
        <v>140</v>
      </c>
      <c r="EX19" s="281"/>
      <c r="EY19" s="190" t="e">
        <f>'Datos Mes'!$B$28*EO19</f>
        <v>#DIV/0!</v>
      </c>
      <c r="EZ19" s="190" t="e">
        <f>IF(EX19*'Datos Mes'!$B$19-EY19&gt;0,EX19*'Datos Mes'!$B$19-EY19,0)</f>
        <v>#DIV/0!</v>
      </c>
      <c r="FA19" s="281" t="s">
        <v>116</v>
      </c>
      <c r="FB19" s="280" t="s">
        <v>141</v>
      </c>
      <c r="FC19" s="192">
        <f>IF(FB19&lt;&gt;"Pensionado",LOOKUP(FA19,'Datos Mes'!$A$87:$A$92,'Datos Mes'!$B$87:$B$92),0)</f>
        <v>0.11269999999999999</v>
      </c>
      <c r="FD19" s="190" t="e">
        <f>FC19*EO19</f>
        <v>#DIV/0!</v>
      </c>
      <c r="FE19" s="190" t="e">
        <f>IF(SUM(EH19:EN19)&gt;'Datos Mes'!$B$22,'Datos Mes'!$B$22,SUM(EH19:EN19))</f>
        <v>#DIV/0!</v>
      </c>
      <c r="FF19" s="190" t="e">
        <f>FE19*'Datos Mes'!$B$30</f>
        <v>#DIV/0!</v>
      </c>
      <c r="FG19" s="190" t="e">
        <f t="shared" si="48"/>
        <v>#DIV/0!</v>
      </c>
      <c r="FH19" s="190" t="e">
        <f t="shared" si="49"/>
        <v>#DIV/0!</v>
      </c>
      <c r="FI19" s="193" t="e">
        <f>LOOKUP(FH19,'Datos Mes'!$B$54:$B$69,'Datos Mes'!$C$54:$C$69)</f>
        <v>#DIV/0!</v>
      </c>
      <c r="FJ19" s="190" t="e">
        <f>LOOKUP(FH19,'Datos Mes'!$B$54:$B$69,'Datos Mes'!$E$54:$E$69)</f>
        <v>#DIV/0!</v>
      </c>
      <c r="FK19" s="190" t="e">
        <f>FH19*FI19-FJ19</f>
        <v>#DIV/0!</v>
      </c>
      <c r="FL19" s="190">
        <f>R19</f>
        <v>0</v>
      </c>
      <c r="FM19" s="190">
        <f t="shared" si="64"/>
        <v>0</v>
      </c>
      <c r="FN19" s="190">
        <f t="shared" si="65"/>
        <v>0</v>
      </c>
      <c r="FO19" s="190" t="e">
        <f>FG19+FK19+FL19+FM19+FN19</f>
        <v>#DIV/0!</v>
      </c>
      <c r="FP19" s="190" t="e">
        <f t="shared" si="54"/>
        <v>#DIV/0!</v>
      </c>
      <c r="FQ19" s="320" t="e">
        <f>FP19+FL19</f>
        <v>#DIV/0!</v>
      </c>
      <c r="FS19" s="190" t="e">
        <f t="shared" si="56"/>
        <v>#DIV/0!</v>
      </c>
      <c r="FT19" s="190" t="e">
        <f>IF($FB19="Activo",LOOKUP($FA19,'Datos Mes'!$A$87:$A$92,'Datos Mes'!$C$87:$C$92),0)*$EO19</f>
        <v>#DIV/0!</v>
      </c>
      <c r="FU19" s="190" t="e">
        <f>IF($FB19="Activo",'Datos Mes'!$B$31,0)*$EO19</f>
        <v>#DIV/0!</v>
      </c>
      <c r="FV19" s="190" t="e">
        <f>'Datos Mes'!$B$32*$EO19</f>
        <v>#DIV/0!</v>
      </c>
      <c r="FW19" s="190" t="e">
        <f>'Datos Mes'!$D$28*$EO19</f>
        <v>#DIV/0!</v>
      </c>
      <c r="FX19" s="188">
        <v>1030000</v>
      </c>
      <c r="FY19" s="190" t="e">
        <f t="shared" si="57"/>
        <v>#DIV/0!</v>
      </c>
      <c r="FZ19" s="190" t="e">
        <f t="shared" si="58"/>
        <v>#DIV/0!</v>
      </c>
      <c r="GA19" s="190" t="e">
        <f t="shared" si="59"/>
        <v>#DIV/0!</v>
      </c>
      <c r="GB19" s="190">
        <f>(AS19+'Datos Mes'!B$24)*30/12</f>
        <v>11356.646825396825</v>
      </c>
      <c r="GC19" s="190" t="e">
        <f t="shared" si="60"/>
        <v>#DIV/0!</v>
      </c>
      <c r="GD19" s="190" t="e">
        <f t="shared" si="61"/>
        <v>#DIV/0!</v>
      </c>
      <c r="GE19" s="192" t="e">
        <f t="shared" si="62"/>
        <v>#DIV/0!</v>
      </c>
    </row>
    <row r="20" spans="1:187" s="188" customFormat="1" ht="15.75" customHeight="1">
      <c r="A20" s="248"/>
      <c r="B20" s="248"/>
      <c r="C20" s="173">
        <f t="shared" si="17"/>
        <v>0</v>
      </c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174"/>
      <c r="S20" s="256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7"/>
      <c r="AJ20" s="187" t="s">
        <v>301</v>
      </c>
      <c r="AK20" s="176">
        <f t="shared" si="18"/>
        <v>0</v>
      </c>
      <c r="AL20" s="294">
        <f t="shared" si="19"/>
        <v>0</v>
      </c>
      <c r="AM20" s="294">
        <f t="shared" si="20"/>
        <v>0</v>
      </c>
      <c r="AN20" s="295">
        <f t="shared" si="21"/>
        <v>0</v>
      </c>
      <c r="AO20" s="294">
        <f t="shared" si="22"/>
        <v>0</v>
      </c>
      <c r="AP20" s="294">
        <f t="shared" si="63"/>
        <v>0</v>
      </c>
      <c r="AQ20" s="296">
        <f t="shared" si="23"/>
        <v>0</v>
      </c>
      <c r="AR20" s="297">
        <f t="shared" si="24"/>
        <v>0</v>
      </c>
      <c r="AS20" s="249"/>
      <c r="AT20" s="250">
        <f t="shared" si="25"/>
        <v>0</v>
      </c>
      <c r="AU20" s="316"/>
      <c r="AV20" s="177">
        <f t="shared" si="26"/>
        <v>0</v>
      </c>
      <c r="AW20" s="249"/>
      <c r="AX20" s="249"/>
      <c r="AY20" s="177">
        <f t="shared" si="27"/>
        <v>0</v>
      </c>
      <c r="AZ20" s="177">
        <f>(AQ20)*'Datos Mes'!$B$27+DB20</f>
        <v>0</v>
      </c>
      <c r="BA20" s="248"/>
      <c r="BB20" s="254"/>
      <c r="BC20" s="263"/>
      <c r="BF20" s="298"/>
      <c r="BG20" s="178">
        <f>(COUNTIF($D20:$AI20,"LL")+DL20)*(AS20-'Datos Mes'!$B$23)</f>
        <v>0</v>
      </c>
      <c r="BH20" s="299">
        <f t="shared" si="28"/>
        <v>0</v>
      </c>
      <c r="BI20" s="230"/>
      <c r="BJ20" s="239"/>
      <c r="BK20" s="309"/>
      <c r="BL20" s="231"/>
      <c r="BM20" s="231"/>
      <c r="BN20" s="239"/>
      <c r="BO20" s="231"/>
      <c r="BP20" s="239"/>
      <c r="BQ20" s="231"/>
      <c r="BR20" s="231"/>
      <c r="BS20" s="231"/>
      <c r="BT20" s="232"/>
      <c r="BU20" s="232"/>
      <c r="BV20" s="231"/>
      <c r="BW20" s="233"/>
      <c r="BX20" s="234"/>
      <c r="BY20" s="231"/>
      <c r="BZ20" s="231"/>
      <c r="CA20" s="235"/>
      <c r="CB20" s="235"/>
      <c r="CC20" s="236"/>
      <c r="CD20" s="236"/>
      <c r="CE20" s="236"/>
      <c r="CF20" s="236"/>
      <c r="CG20" s="236"/>
      <c r="CH20" s="235"/>
      <c r="CI20" s="235"/>
      <c r="CJ20" s="236"/>
      <c r="CK20" s="236"/>
      <c r="CL20" s="236"/>
      <c r="CM20" s="236"/>
      <c r="CN20" s="236"/>
      <c r="CO20" s="235"/>
      <c r="CP20" s="238"/>
      <c r="CQ20" s="237"/>
      <c r="CR20" s="238"/>
      <c r="CS20" s="237"/>
      <c r="CT20" s="237"/>
      <c r="CU20" s="237"/>
      <c r="CV20" s="237"/>
      <c r="CW20" s="237"/>
      <c r="CX20" s="232"/>
      <c r="CY20" s="232"/>
      <c r="CZ20" s="179">
        <f t="shared" si="29"/>
        <v>0</v>
      </c>
      <c r="DA20" s="180"/>
      <c r="DB20" s="241"/>
      <c r="DC20" s="181">
        <f>(64+$DC$9/8)*DD20</f>
        <v>0</v>
      </c>
      <c r="DD20" s="240"/>
      <c r="DE20" s="241"/>
      <c r="DF20" s="182">
        <f t="shared" si="31"/>
        <v>0</v>
      </c>
      <c r="DG20" s="182">
        <f t="shared" si="32"/>
        <v>0</v>
      </c>
      <c r="DH20" s="183">
        <f t="shared" si="33"/>
        <v>0</v>
      </c>
      <c r="DI20" s="184">
        <f t="shared" si="34"/>
        <v>0</v>
      </c>
      <c r="DJ20" s="42"/>
      <c r="DK20" s="177">
        <f t="shared" si="35"/>
        <v>0</v>
      </c>
      <c r="DL20" s="177">
        <f t="shared" si="36"/>
        <v>0</v>
      </c>
      <c r="DM20" s="177">
        <f t="shared" si="37"/>
        <v>0</v>
      </c>
      <c r="DN20" s="242"/>
      <c r="DO20" s="243"/>
      <c r="DP20" s="243"/>
      <c r="DQ20" s="243"/>
      <c r="DR20" s="303"/>
      <c r="DS20" s="243"/>
      <c r="DT20" s="243"/>
      <c r="DU20" s="243"/>
      <c r="DV20" s="244"/>
      <c r="DW20" s="243"/>
      <c r="DX20" s="243"/>
      <c r="DY20" s="245"/>
      <c r="DZ20" s="245"/>
      <c r="EA20" s="246"/>
      <c r="EB20" s="175" t="s">
        <v>283</v>
      </c>
      <c r="EC20" s="188" t="s">
        <v>290</v>
      </c>
      <c r="ED20" s="188">
        <v>3030000</v>
      </c>
      <c r="EF20" s="189">
        <f>'Datos Mes'!$B$23</f>
        <v>8033.333333333333</v>
      </c>
      <c r="EG20" s="189">
        <f t="shared" si="38"/>
        <v>0</v>
      </c>
      <c r="EH20" s="189">
        <f t="shared" si="39"/>
        <v>0</v>
      </c>
      <c r="EI20" s="189" t="e">
        <f t="shared" si="40"/>
        <v>#DIV/0!</v>
      </c>
      <c r="EJ20" s="189" t="e">
        <f t="shared" si="41"/>
        <v>#DIV/0!</v>
      </c>
      <c r="EK20" s="189">
        <f t="shared" si="42"/>
        <v>0</v>
      </c>
      <c r="EL20" s="189">
        <f t="shared" si="43"/>
        <v>0</v>
      </c>
      <c r="EM20" s="189">
        <f t="shared" si="44"/>
        <v>0</v>
      </c>
      <c r="EN20" s="189">
        <f>'Datos Mes'!$B$24*AL20</f>
        <v>0</v>
      </c>
      <c r="EO20" s="189" t="e">
        <f>IF(SUM(EH20:EN20)&gt;'Datos Mes'!$B$21,'Datos Mes'!$B$21,SUM(EH20:EN20))</f>
        <v>#DIV/0!</v>
      </c>
      <c r="EP20" s="189" t="e">
        <f>IF(SUM(EH20:EN20)&gt;'Datos Mes'!$B$21,SUM(EH20:EN20)-EO20,0)</f>
        <v>#DIV/0!</v>
      </c>
      <c r="EQ20" s="189"/>
      <c r="ER20" s="189" t="e">
        <f>LOOKUP(EO20/AL20,'Datos Mes'!$B$75:$B$82,'Datos Mes'!$C$75:$C$82)*EQ20</f>
        <v>#DIV/0!</v>
      </c>
      <c r="ES20" s="189">
        <f>'Datos Mes'!$B$25*$AQ20</f>
        <v>0</v>
      </c>
      <c r="ET20" s="189">
        <f>'Datos Mes'!$B$26*$AQ20</f>
        <v>0</v>
      </c>
      <c r="EU20" s="189">
        <f t="shared" si="45"/>
        <v>0</v>
      </c>
      <c r="EV20" s="190" t="e">
        <f t="shared" si="46"/>
        <v>#DIV/0!</v>
      </c>
      <c r="EW20" s="280" t="s">
        <v>140</v>
      </c>
      <c r="EX20" s="281"/>
      <c r="EY20" s="190" t="e">
        <f>'Datos Mes'!$B$28*EO20</f>
        <v>#DIV/0!</v>
      </c>
      <c r="EZ20" s="190" t="e">
        <f>IF(EX20*'Datos Mes'!$B$19-EY20&gt;0,EX20*'Datos Mes'!$B$19-EY20,0)</f>
        <v>#DIV/0!</v>
      </c>
      <c r="FA20" s="281" t="s">
        <v>116</v>
      </c>
      <c r="FB20" s="280" t="s">
        <v>141</v>
      </c>
      <c r="FC20" s="192">
        <f>IF(FB20&lt;&gt;"Pensionado",LOOKUP(FA20,'Datos Mes'!$A$87:$A$92,'Datos Mes'!$B$87:$B$92),0)</f>
        <v>0.11269999999999999</v>
      </c>
      <c r="FD20" s="190" t="e">
        <f t="shared" si="47"/>
        <v>#DIV/0!</v>
      </c>
      <c r="FE20" s="190" t="e">
        <f>IF(SUM(EH20:EN20)&gt;'Datos Mes'!$B$22,'Datos Mes'!$B$22,SUM(EH20:EN20))</f>
        <v>#DIV/0!</v>
      </c>
      <c r="FF20" s="190" t="e">
        <f>FE20*'Datos Mes'!$B$30</f>
        <v>#DIV/0!</v>
      </c>
      <c r="FG20" s="190" t="e">
        <f t="shared" si="48"/>
        <v>#DIV/0!</v>
      </c>
      <c r="FH20" s="190" t="e">
        <f t="shared" si="49"/>
        <v>#DIV/0!</v>
      </c>
      <c r="FI20" s="193" t="e">
        <f>LOOKUP(FH20,'Datos Mes'!$B$54:$B$69,'Datos Mes'!$C$54:$C$69)</f>
        <v>#DIV/0!</v>
      </c>
      <c r="FJ20" s="190" t="e">
        <f>LOOKUP(FH20,'Datos Mes'!$B$54:$B$69,'Datos Mes'!$E$54:$E$69)</f>
        <v>#DIV/0!</v>
      </c>
      <c r="FK20" s="190" t="e">
        <f t="shared" si="50"/>
        <v>#DIV/0!</v>
      </c>
      <c r="FL20" s="190">
        <f t="shared" si="51"/>
        <v>0</v>
      </c>
      <c r="FM20" s="190">
        <f t="shared" si="64"/>
        <v>0</v>
      </c>
      <c r="FN20" s="190">
        <f t="shared" si="65"/>
        <v>0</v>
      </c>
      <c r="FO20" s="190" t="e">
        <f t="shared" si="53"/>
        <v>#DIV/0!</v>
      </c>
      <c r="FP20" s="190" t="e">
        <f t="shared" si="54"/>
        <v>#DIV/0!</v>
      </c>
      <c r="FQ20" s="320" t="e">
        <f t="shared" si="55"/>
        <v>#DIV/0!</v>
      </c>
      <c r="FS20" s="190" t="e">
        <f t="shared" si="56"/>
        <v>#DIV/0!</v>
      </c>
      <c r="FT20" s="190" t="e">
        <f>IF($FB20="Activo",LOOKUP($FA20,'Datos Mes'!$A$87:$A$92,'Datos Mes'!$C$87:$C$92),0)*$EO20</f>
        <v>#DIV/0!</v>
      </c>
      <c r="FU20" s="190" t="e">
        <f>IF($FB20="Activo",'Datos Mes'!$B$31,0)*$EO20</f>
        <v>#DIV/0!</v>
      </c>
      <c r="FV20" s="190" t="e">
        <f>'Datos Mes'!$B$32*$EO20</f>
        <v>#DIV/0!</v>
      </c>
      <c r="FW20" s="190" t="e">
        <f>'Datos Mes'!$D$28*$EO20</f>
        <v>#DIV/0!</v>
      </c>
      <c r="FX20" s="188">
        <v>3030000</v>
      </c>
      <c r="FY20" s="190" t="e">
        <f t="shared" si="57"/>
        <v>#DIV/0!</v>
      </c>
      <c r="FZ20" s="190" t="e">
        <f t="shared" si="58"/>
        <v>#DIV/0!</v>
      </c>
      <c r="GA20" s="190" t="e">
        <f t="shared" si="59"/>
        <v>#DIV/0!</v>
      </c>
      <c r="GB20" s="190">
        <f>(AS20+'Datos Mes'!B$24)*30/12</f>
        <v>11356.646825396825</v>
      </c>
      <c r="GC20" s="190" t="e">
        <f t="shared" si="60"/>
        <v>#DIV/0!</v>
      </c>
      <c r="GD20" s="190" t="e">
        <f t="shared" si="61"/>
        <v>#DIV/0!</v>
      </c>
      <c r="GE20" s="192" t="e">
        <f t="shared" si="62"/>
        <v>#DIV/0!</v>
      </c>
    </row>
    <row r="21" spans="1:187" s="188" customFormat="1" ht="15.75" customHeight="1">
      <c r="A21" s="248"/>
      <c r="B21" s="248"/>
      <c r="C21" s="173">
        <f t="shared" si="17"/>
        <v>0</v>
      </c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174"/>
      <c r="S21" s="256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7"/>
      <c r="AJ21" s="187"/>
      <c r="AK21" s="176">
        <f>A21</f>
        <v>0</v>
      </c>
      <c r="AL21" s="294">
        <f>COUNTIF(D21:AI21,"X")+COUNTIF(D21:AI21,"V")-C21</f>
        <v>0</v>
      </c>
      <c r="AM21" s="294">
        <f>COUNTIF(D21:AK21,"S")</f>
        <v>0</v>
      </c>
      <c r="AN21" s="295">
        <f>COUNTIF(D21:AI21,"D")</f>
        <v>0</v>
      </c>
      <c r="AO21" s="294">
        <f t="shared" si="22"/>
        <v>0</v>
      </c>
      <c r="AP21" s="294">
        <f t="shared" si="63"/>
        <v>0</v>
      </c>
      <c r="AQ21" s="296">
        <f t="shared" si="23"/>
        <v>0</v>
      </c>
      <c r="AR21" s="297">
        <f>AQ21</f>
        <v>0</v>
      </c>
      <c r="AS21" s="249"/>
      <c r="AT21" s="250">
        <f>AS21/7.5*1.5*(CZ21-DA21)</f>
        <v>0</v>
      </c>
      <c r="AU21" s="316"/>
      <c r="AV21" s="177">
        <f>AS21/7.5*AU21+C21*0.2*AS21</f>
        <v>0</v>
      </c>
      <c r="AW21" s="249"/>
      <c r="AX21" s="249"/>
      <c r="AY21" s="177">
        <f>DI21</f>
        <v>0</v>
      </c>
      <c r="AZ21" s="177">
        <f>(AQ21)*'Datos Mes'!$B$27+DB21</f>
        <v>0</v>
      </c>
      <c r="BA21" s="248"/>
      <c r="BB21" s="254"/>
      <c r="BC21" s="263"/>
      <c r="BF21" s="298"/>
      <c r="BG21" s="178">
        <f>(COUNTIF($D21:$AI21,"LL")+DL21)*(AS21-'Datos Mes'!$B$23)</f>
        <v>0</v>
      </c>
      <c r="BH21" s="299">
        <f>A21</f>
        <v>0</v>
      </c>
      <c r="BI21" s="230"/>
      <c r="BJ21" s="239"/>
      <c r="BK21" s="309"/>
      <c r="BL21" s="231"/>
      <c r="BM21" s="231"/>
      <c r="BN21" s="239"/>
      <c r="BO21" s="231"/>
      <c r="BP21" s="239"/>
      <c r="BQ21" s="231"/>
      <c r="BR21" s="231"/>
      <c r="BS21" s="231"/>
      <c r="BT21" s="232"/>
      <c r="BU21" s="232"/>
      <c r="BV21" s="231"/>
      <c r="BW21" s="233"/>
      <c r="BX21" s="234"/>
      <c r="BY21" s="231"/>
      <c r="BZ21" s="231"/>
      <c r="CA21" s="235"/>
      <c r="CB21" s="235"/>
      <c r="CC21" s="236"/>
      <c r="CD21" s="236"/>
      <c r="CE21" s="236"/>
      <c r="CF21" s="236"/>
      <c r="CG21" s="236"/>
      <c r="CH21" s="235"/>
      <c r="CI21" s="235"/>
      <c r="CJ21" s="236"/>
      <c r="CK21" s="236"/>
      <c r="CL21" s="236"/>
      <c r="CM21" s="236"/>
      <c r="CN21" s="236"/>
      <c r="CO21" s="235"/>
      <c r="CP21" s="238"/>
      <c r="CQ21" s="237"/>
      <c r="CR21" s="238"/>
      <c r="CS21" s="237"/>
      <c r="CT21" s="237"/>
      <c r="CU21" s="237"/>
      <c r="CV21" s="237"/>
      <c r="CW21" s="237"/>
      <c r="CX21" s="232"/>
      <c r="CY21" s="232"/>
      <c r="CZ21" s="179">
        <f>SUM(BI21:CY21)</f>
        <v>0</v>
      </c>
      <c r="DA21" s="180"/>
      <c r="DB21" s="241"/>
      <c r="DC21" s="181">
        <f>(64+$DC$9/8)*DD21</f>
        <v>0</v>
      </c>
      <c r="DD21" s="240"/>
      <c r="DE21" s="241"/>
      <c r="DF21" s="182">
        <f>COUNTIF(D21:AI21,"LL")*$DF$10*1.2</f>
        <v>0</v>
      </c>
      <c r="DG21" s="182">
        <f>DL21*$DF$10</f>
        <v>0</v>
      </c>
      <c r="DH21" s="183">
        <f t="shared" si="33"/>
        <v>0</v>
      </c>
      <c r="DI21" s="184">
        <f>+DC21+DE21+DF21+DG21+DH21</f>
        <v>0</v>
      </c>
      <c r="DJ21" s="42"/>
      <c r="DK21" s="177">
        <f t="shared" si="35"/>
        <v>0</v>
      </c>
      <c r="DL21" s="177">
        <f t="shared" si="36"/>
        <v>0</v>
      </c>
      <c r="DM21" s="177">
        <f t="shared" si="37"/>
        <v>0</v>
      </c>
      <c r="DN21" s="242"/>
      <c r="DO21" s="243"/>
      <c r="DP21" s="243"/>
      <c r="DQ21" s="243"/>
      <c r="DR21" s="303"/>
      <c r="DS21" s="243"/>
      <c r="DT21" s="243"/>
      <c r="DU21" s="243"/>
      <c r="DV21" s="244"/>
      <c r="DW21" s="243"/>
      <c r="DX21" s="243"/>
      <c r="DY21" s="245"/>
      <c r="DZ21" s="245"/>
      <c r="EA21" s="246"/>
      <c r="EB21" s="175" t="s">
        <v>283</v>
      </c>
      <c r="EC21" s="188" t="s">
        <v>290</v>
      </c>
      <c r="ED21" s="188">
        <v>3030000</v>
      </c>
      <c r="EF21" s="189">
        <f>'Datos Mes'!$B$23</f>
        <v>8033.333333333333</v>
      </c>
      <c r="EG21" s="189">
        <f>AS21</f>
        <v>0</v>
      </c>
      <c r="EH21" s="189">
        <f>EG21*AL21</f>
        <v>0</v>
      </c>
      <c r="EI21" s="189" t="e">
        <f>(EH21+EL21)/AO21*AM21</f>
        <v>#DIV/0!</v>
      </c>
      <c r="EJ21" s="189" t="e">
        <f>(EH21+EI21+EK21+EL21)/AP21*AN21</f>
        <v>#DIV/0!</v>
      </c>
      <c r="EK21" s="189">
        <f>AT21</f>
        <v>0</v>
      </c>
      <c r="EL21" s="189">
        <f>-AV21</f>
        <v>0</v>
      </c>
      <c r="EM21" s="189">
        <f>AY21</f>
        <v>0</v>
      </c>
      <c r="EN21" s="189">
        <f>'Datos Mes'!$B$24*AL21</f>
        <v>0</v>
      </c>
      <c r="EO21" s="189" t="e">
        <f>IF(SUM(EH21:EN21)&gt;'Datos Mes'!$B$21,'Datos Mes'!$B$21,SUM(EH21:EN21))</f>
        <v>#DIV/0!</v>
      </c>
      <c r="EP21" s="189" t="e">
        <f>IF(SUM(EH21:EN21)&gt;'Datos Mes'!$B$21,SUM(EH21:EN21)-EO21,0)</f>
        <v>#DIV/0!</v>
      </c>
      <c r="EQ21" s="189"/>
      <c r="ER21" s="189" t="e">
        <f>LOOKUP(EO21/AL21,'Datos Mes'!$B$75:$B$82,'Datos Mes'!$C$75:$C$82)*EQ21</f>
        <v>#DIV/0!</v>
      </c>
      <c r="ES21" s="189">
        <f>'Datos Mes'!$B$25*$AQ21</f>
        <v>0</v>
      </c>
      <c r="ET21" s="189">
        <f>'Datos Mes'!$B$26*$AQ21</f>
        <v>0</v>
      </c>
      <c r="EU21" s="189">
        <f t="shared" si="45"/>
        <v>0</v>
      </c>
      <c r="EV21" s="190" t="e">
        <f>ER21+ES21+ET21+EU21</f>
        <v>#DIV/0!</v>
      </c>
      <c r="EW21" s="280" t="s">
        <v>140</v>
      </c>
      <c r="EX21" s="281"/>
      <c r="EY21" s="190" t="e">
        <f>'Datos Mes'!$B$28*EO21</f>
        <v>#DIV/0!</v>
      </c>
      <c r="EZ21" s="190" t="e">
        <f>IF(EX21*'Datos Mes'!$B$19-EY21&gt;0,EX21*'Datos Mes'!$B$19-EY21,0)</f>
        <v>#DIV/0!</v>
      </c>
      <c r="FA21" s="281" t="s">
        <v>116</v>
      </c>
      <c r="FB21" s="280" t="s">
        <v>141</v>
      </c>
      <c r="FC21" s="192">
        <f>IF(FB21&lt;&gt;"Pensionado",LOOKUP(FA21,'Datos Mes'!$A$87:$A$92,'Datos Mes'!$B$87:$B$92),0)</f>
        <v>0.11269999999999999</v>
      </c>
      <c r="FD21" s="190" t="e">
        <f>FC21*EO21</f>
        <v>#DIV/0!</v>
      </c>
      <c r="FE21" s="190" t="e">
        <f>IF(SUM(EH21:EN21)&gt;'Datos Mes'!$B$22,'Datos Mes'!$B$22,SUM(EH21:EN21))</f>
        <v>#DIV/0!</v>
      </c>
      <c r="FF21" s="190" t="e">
        <f>FE21*'Datos Mes'!$B$30</f>
        <v>#DIV/0!</v>
      </c>
      <c r="FG21" s="190" t="e">
        <f t="shared" si="48"/>
        <v>#DIV/0!</v>
      </c>
      <c r="FH21" s="190" t="e">
        <f t="shared" si="49"/>
        <v>#DIV/0!</v>
      </c>
      <c r="FI21" s="193" t="e">
        <f>LOOKUP(FH21,'Datos Mes'!$B$54:$B$69,'Datos Mes'!$C$54:$C$69)</f>
        <v>#DIV/0!</v>
      </c>
      <c r="FJ21" s="190" t="e">
        <f>LOOKUP(FH21,'Datos Mes'!$B$54:$B$69,'Datos Mes'!$E$54:$E$69)</f>
        <v>#DIV/0!</v>
      </c>
      <c r="FK21" s="190" t="e">
        <f>FH21*FI21-FJ21</f>
        <v>#DIV/0!</v>
      </c>
      <c r="FL21" s="190">
        <f>R21</f>
        <v>0</v>
      </c>
      <c r="FM21" s="190">
        <f t="shared" si="64"/>
        <v>0</v>
      </c>
      <c r="FN21" s="190">
        <f t="shared" si="65"/>
        <v>0</v>
      </c>
      <c r="FO21" s="190" t="e">
        <f>FG21+FK21+FL21+FM21+FN21</f>
        <v>#DIV/0!</v>
      </c>
      <c r="FP21" s="190" t="e">
        <f t="shared" si="54"/>
        <v>#DIV/0!</v>
      </c>
      <c r="FQ21" s="320" t="e">
        <f>FP21+FL21</f>
        <v>#DIV/0!</v>
      </c>
      <c r="FS21" s="190" t="e">
        <f t="shared" si="56"/>
        <v>#DIV/0!</v>
      </c>
      <c r="FT21" s="190" t="e">
        <f>IF($FB21="Activo",LOOKUP($FA21,'Datos Mes'!$A$87:$A$92,'Datos Mes'!$C$87:$C$92),0)*$EO21</f>
        <v>#DIV/0!</v>
      </c>
      <c r="FU21" s="190" t="e">
        <f>IF($FB21="Activo",'Datos Mes'!$B$31,0)*$EO21</f>
        <v>#DIV/0!</v>
      </c>
      <c r="FV21" s="190" t="e">
        <f>'Datos Mes'!$B$32*$EO21</f>
        <v>#DIV/0!</v>
      </c>
      <c r="FW21" s="190" t="e">
        <f>'Datos Mes'!$D$28*$EO21</f>
        <v>#DIV/0!</v>
      </c>
      <c r="FX21" s="188">
        <v>3030000</v>
      </c>
      <c r="FY21" s="190" t="e">
        <f t="shared" si="57"/>
        <v>#DIV/0!</v>
      </c>
      <c r="FZ21" s="190" t="e">
        <f t="shared" si="58"/>
        <v>#DIV/0!</v>
      </c>
      <c r="GA21" s="190" t="e">
        <f t="shared" si="59"/>
        <v>#DIV/0!</v>
      </c>
      <c r="GB21" s="190">
        <f>(AS21+'Datos Mes'!B$24)*30/12</f>
        <v>11356.646825396825</v>
      </c>
      <c r="GC21" s="190" t="e">
        <f t="shared" si="60"/>
        <v>#DIV/0!</v>
      </c>
      <c r="GD21" s="190" t="e">
        <f t="shared" si="61"/>
        <v>#DIV/0!</v>
      </c>
      <c r="GE21" s="192" t="e">
        <f t="shared" si="62"/>
        <v>#DIV/0!</v>
      </c>
    </row>
    <row r="22" spans="1:187" s="188" customFormat="1" ht="15.75" customHeight="1">
      <c r="A22" s="248"/>
      <c r="B22" s="248"/>
      <c r="C22" s="173">
        <f t="shared" si="17"/>
        <v>0</v>
      </c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174"/>
      <c r="S22" s="256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7"/>
      <c r="AJ22" s="187"/>
      <c r="AK22" s="176">
        <f>A22</f>
        <v>0</v>
      </c>
      <c r="AL22" s="294">
        <f>COUNTIF(D22:AI22,"X")+COUNTIF(D22:AI22,"V")-C22</f>
        <v>0</v>
      </c>
      <c r="AM22" s="294">
        <f>COUNTIF(D22:AK22,"S")</f>
        <v>0</v>
      </c>
      <c r="AN22" s="295">
        <f>COUNTIF(D22:AI22,"D")</f>
        <v>0</v>
      </c>
      <c r="AO22" s="294">
        <f t="shared" si="22"/>
        <v>0</v>
      </c>
      <c r="AP22" s="294">
        <f t="shared" si="63"/>
        <v>0</v>
      </c>
      <c r="AQ22" s="296">
        <f t="shared" si="23"/>
        <v>0</v>
      </c>
      <c r="AR22" s="297">
        <f>AQ22</f>
        <v>0</v>
      </c>
      <c r="AS22" s="249"/>
      <c r="AT22" s="250">
        <f>AS22/7.5*1.5*(CZ22-DA22)</f>
        <v>0</v>
      </c>
      <c r="AU22" s="316"/>
      <c r="AV22" s="177">
        <f>AS22/7.5*AU22+C22*0.2*AS22</f>
        <v>0</v>
      </c>
      <c r="AW22" s="249"/>
      <c r="AX22" s="249"/>
      <c r="AY22" s="177">
        <f>DI22</f>
        <v>0</v>
      </c>
      <c r="AZ22" s="177">
        <f>(AQ22)*'Datos Mes'!$B$27+DB22</f>
        <v>0</v>
      </c>
      <c r="BA22" s="248"/>
      <c r="BB22" s="310"/>
      <c r="BC22" s="263"/>
      <c r="BF22" s="298"/>
      <c r="BG22" s="178">
        <f>(COUNTIF($D22:$AI22,"LL")+DL22)*(AS22-'Datos Mes'!$B$23)</f>
        <v>0</v>
      </c>
      <c r="BH22" s="299">
        <f>A22</f>
        <v>0</v>
      </c>
      <c r="BI22" s="230"/>
      <c r="BJ22" s="239"/>
      <c r="BK22" s="309"/>
      <c r="BL22" s="231"/>
      <c r="BM22" s="231"/>
      <c r="BN22" s="231"/>
      <c r="BO22" s="231"/>
      <c r="BP22" s="239"/>
      <c r="BQ22" s="231"/>
      <c r="BR22" s="231"/>
      <c r="BS22" s="231"/>
      <c r="BT22" s="232"/>
      <c r="BU22" s="232"/>
      <c r="BV22" s="231"/>
      <c r="BW22" s="233"/>
      <c r="BX22" s="234"/>
      <c r="BY22" s="231"/>
      <c r="BZ22" s="231"/>
      <c r="CA22" s="235"/>
      <c r="CB22" s="235"/>
      <c r="CC22" s="236"/>
      <c r="CD22" s="236"/>
      <c r="CE22" s="236"/>
      <c r="CF22" s="236"/>
      <c r="CG22" s="236"/>
      <c r="CH22" s="235"/>
      <c r="CI22" s="235"/>
      <c r="CJ22" s="236"/>
      <c r="CK22" s="236"/>
      <c r="CL22" s="236"/>
      <c r="CM22" s="236"/>
      <c r="CN22" s="236"/>
      <c r="CO22" s="235"/>
      <c r="CP22" s="238"/>
      <c r="CQ22" s="237"/>
      <c r="CR22" s="238"/>
      <c r="CS22" s="237"/>
      <c r="CT22" s="237"/>
      <c r="CU22" s="237"/>
      <c r="CV22" s="237"/>
      <c r="CW22" s="237"/>
      <c r="CX22" s="232"/>
      <c r="CY22" s="232"/>
      <c r="CZ22" s="179">
        <f>SUM(BI22:CY22)</f>
        <v>0</v>
      </c>
      <c r="DA22" s="180"/>
      <c r="DB22" s="241"/>
      <c r="DC22" s="181">
        <f>(64+$DC$10/8)*DD22</f>
        <v>0</v>
      </c>
      <c r="DD22" s="240"/>
      <c r="DE22" s="241"/>
      <c r="DF22" s="182">
        <f>COUNTIF(D22:AI22,"LL")*$DF$10*1.2</f>
        <v>0</v>
      </c>
      <c r="DG22" s="182">
        <f>DL22*$DF$10</f>
        <v>0</v>
      </c>
      <c r="DH22" s="183">
        <f t="shared" si="33"/>
        <v>0</v>
      </c>
      <c r="DI22" s="184">
        <f>+DC22+DE22+DF22+DG22+DH22</f>
        <v>0</v>
      </c>
      <c r="DJ22" s="42"/>
      <c r="DK22" s="177">
        <f t="shared" si="35"/>
        <v>0</v>
      </c>
      <c r="DL22" s="177">
        <f t="shared" si="36"/>
        <v>0</v>
      </c>
      <c r="DM22" s="177">
        <f t="shared" si="37"/>
        <v>0</v>
      </c>
      <c r="DN22" s="242"/>
      <c r="DO22" s="243"/>
      <c r="DP22" s="243"/>
      <c r="DQ22" s="243"/>
      <c r="DR22" s="303"/>
      <c r="DS22" s="243"/>
      <c r="DT22" s="243"/>
      <c r="DU22" s="243"/>
      <c r="DV22" s="244"/>
      <c r="DW22" s="243"/>
      <c r="DX22" s="243"/>
      <c r="DY22" s="245"/>
      <c r="DZ22" s="245"/>
      <c r="EA22" s="246"/>
      <c r="EB22" s="175" t="s">
        <v>283</v>
      </c>
      <c r="EC22" s="188" t="s">
        <v>290</v>
      </c>
      <c r="ED22" s="188">
        <v>3030000</v>
      </c>
      <c r="EF22" s="189">
        <f>'Datos Mes'!$B$23</f>
        <v>8033.333333333333</v>
      </c>
      <c r="EG22" s="189">
        <f>AS22</f>
        <v>0</v>
      </c>
      <c r="EH22" s="189">
        <f>EG22*AL22</f>
        <v>0</v>
      </c>
      <c r="EI22" s="189" t="e">
        <f>(EH22+EL22)/AO22*AM22</f>
        <v>#DIV/0!</v>
      </c>
      <c r="EJ22" s="189" t="e">
        <f>(EH22+EI22+EK22+EL22)/AP22*AN22</f>
        <v>#DIV/0!</v>
      </c>
      <c r="EK22" s="189">
        <f>AT22</f>
        <v>0</v>
      </c>
      <c r="EL22" s="189">
        <f>-AV22</f>
        <v>0</v>
      </c>
      <c r="EM22" s="189">
        <f>AY22</f>
        <v>0</v>
      </c>
      <c r="EN22" s="189">
        <f>'Datos Mes'!$B$24*AL22</f>
        <v>0</v>
      </c>
      <c r="EO22" s="189" t="e">
        <f>IF(SUM(EH22:EN22)&gt;'Datos Mes'!$B$21,'Datos Mes'!$B$21,SUM(EH22:EN22))</f>
        <v>#DIV/0!</v>
      </c>
      <c r="EP22" s="189" t="e">
        <f>IF(SUM(EH22:EN22)&gt;'Datos Mes'!$B$21,SUM(EH22:EN22)-EO22,0)</f>
        <v>#DIV/0!</v>
      </c>
      <c r="EQ22" s="189"/>
      <c r="ER22" s="189" t="e">
        <f>LOOKUP(EO22/AL22,'Datos Mes'!$B$75:$B$82,'Datos Mes'!$C$75:$C$82)*EQ22</f>
        <v>#DIV/0!</v>
      </c>
      <c r="ES22" s="189">
        <f>'Datos Mes'!$B$25*$AQ22</f>
        <v>0</v>
      </c>
      <c r="ET22" s="189">
        <f>'Datos Mes'!$B$26*$AQ22</f>
        <v>0</v>
      </c>
      <c r="EU22" s="189">
        <f t="shared" si="45"/>
        <v>0</v>
      </c>
      <c r="EV22" s="190" t="e">
        <f>ER22+ES22+ET22+EU22</f>
        <v>#DIV/0!</v>
      </c>
      <c r="EW22" s="280" t="s">
        <v>285</v>
      </c>
      <c r="EX22" s="281"/>
      <c r="EY22" s="190" t="e">
        <f>'Datos Mes'!$B$28*EO22</f>
        <v>#DIV/0!</v>
      </c>
      <c r="EZ22" s="190" t="e">
        <f>IF(EX22*'Datos Mes'!$B$19-EY22&gt;0,EX22*'Datos Mes'!$B$19-EY22,0)</f>
        <v>#DIV/0!</v>
      </c>
      <c r="FA22" s="281" t="s">
        <v>284</v>
      </c>
      <c r="FB22" s="280" t="s">
        <v>141</v>
      </c>
      <c r="FC22" s="192">
        <f>IF(FB22&lt;&gt;"Pensionado",LOOKUP(FA22,'Datos Mes'!$A$87:$A$92,'Datos Mes'!$B$87:$B$92),0)</f>
        <v>0.11269999999999999</v>
      </c>
      <c r="FD22" s="190" t="e">
        <f>FC22*EO22</f>
        <v>#DIV/0!</v>
      </c>
      <c r="FE22" s="190" t="e">
        <f>IF(SUM(EH22:EN22)&gt;'Datos Mes'!$B$22,'Datos Mes'!$B$22,SUM(EH22:EN22))</f>
        <v>#DIV/0!</v>
      </c>
      <c r="FF22" s="190" t="e">
        <f>FE22*'Datos Mes'!$B$30</f>
        <v>#DIV/0!</v>
      </c>
      <c r="FG22" s="190" t="e">
        <f t="shared" si="48"/>
        <v>#DIV/0!</v>
      </c>
      <c r="FH22" s="190" t="e">
        <f t="shared" si="49"/>
        <v>#DIV/0!</v>
      </c>
      <c r="FI22" s="193" t="e">
        <f>LOOKUP(FH22,'Datos Mes'!$B$54:$B$69,'Datos Mes'!$C$54:$C$69)</f>
        <v>#DIV/0!</v>
      </c>
      <c r="FJ22" s="190" t="e">
        <f>LOOKUP(FH22,'Datos Mes'!$B$54:$B$69,'Datos Mes'!$E$54:$E$69)</f>
        <v>#DIV/0!</v>
      </c>
      <c r="FK22" s="190" t="e">
        <f>FH22*FI22-FJ22</f>
        <v>#DIV/0!</v>
      </c>
      <c r="FL22" s="190">
        <f>R22</f>
        <v>0</v>
      </c>
      <c r="FM22" s="190">
        <f t="shared" si="64"/>
        <v>0</v>
      </c>
      <c r="FN22" s="190">
        <f t="shared" si="65"/>
        <v>0</v>
      </c>
      <c r="FO22" s="190" t="e">
        <f>FG22+FK22+FL22+FM22+FN22</f>
        <v>#DIV/0!</v>
      </c>
      <c r="FP22" s="190" t="e">
        <f t="shared" si="54"/>
        <v>#DIV/0!</v>
      </c>
      <c r="FQ22" s="320" t="e">
        <f>FP22+FL22</f>
        <v>#DIV/0!</v>
      </c>
      <c r="FS22" s="190" t="e">
        <f t="shared" si="56"/>
        <v>#DIV/0!</v>
      </c>
      <c r="FT22" s="190" t="e">
        <f>IF($FB22="Activo",LOOKUP($FA22,'Datos Mes'!$A$87:$A$92,'Datos Mes'!$C$87:$C$92),0)*$EO22</f>
        <v>#DIV/0!</v>
      </c>
      <c r="FU22" s="190" t="e">
        <f>IF($FB22="Activo",'Datos Mes'!$B$31,0)*$EO22</f>
        <v>#DIV/0!</v>
      </c>
      <c r="FV22" s="190" t="e">
        <f>'Datos Mes'!$B$32*$EO22</f>
        <v>#DIV/0!</v>
      </c>
      <c r="FW22" s="190" t="e">
        <f>'Datos Mes'!$D$28*$EO22</f>
        <v>#DIV/0!</v>
      </c>
      <c r="FX22" s="188">
        <v>3030000</v>
      </c>
      <c r="FY22" s="190" t="e">
        <f t="shared" si="57"/>
        <v>#DIV/0!</v>
      </c>
      <c r="FZ22" s="190" t="e">
        <f t="shared" si="58"/>
        <v>#DIV/0!</v>
      </c>
      <c r="GA22" s="190" t="e">
        <f t="shared" si="59"/>
        <v>#DIV/0!</v>
      </c>
      <c r="GB22" s="190">
        <f>(AS22+'Datos Mes'!B$24)*30/12</f>
        <v>11356.646825396825</v>
      </c>
      <c r="GC22" s="190" t="e">
        <f t="shared" si="60"/>
        <v>#DIV/0!</v>
      </c>
      <c r="GD22" s="190" t="e">
        <f t="shared" si="61"/>
        <v>#DIV/0!</v>
      </c>
      <c r="GE22" s="192" t="e">
        <f t="shared" si="62"/>
        <v>#DIV/0!</v>
      </c>
    </row>
    <row r="23" spans="1:187" s="188" customFormat="1" ht="15.75" customHeight="1">
      <c r="A23" s="248"/>
      <c r="B23" s="248"/>
      <c r="C23" s="173">
        <f t="shared" si="17"/>
        <v>0</v>
      </c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174"/>
      <c r="S23" s="256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7"/>
      <c r="AJ23" s="187"/>
      <c r="AK23" s="176">
        <f>A23</f>
        <v>0</v>
      </c>
      <c r="AL23" s="294">
        <f>COUNTIF(D23:AI23,"X")+COUNTIF(D23:AI23,"V")-C23</f>
        <v>0</v>
      </c>
      <c r="AM23" s="294">
        <f>COUNTIF(D23:AK23,"S")</f>
        <v>0</v>
      </c>
      <c r="AN23" s="295">
        <f>COUNTIF(D23:AI23,"D")</f>
        <v>0</v>
      </c>
      <c r="AO23" s="294">
        <f t="shared" si="22"/>
        <v>0</v>
      </c>
      <c r="AP23" s="294">
        <f t="shared" si="63"/>
        <v>0</v>
      </c>
      <c r="AQ23" s="296">
        <f t="shared" si="23"/>
        <v>0</v>
      </c>
      <c r="AR23" s="297">
        <f>AQ23</f>
        <v>0</v>
      </c>
      <c r="AS23" s="249"/>
      <c r="AT23" s="250">
        <f>AS23/7.5*1.5*(CZ23-DA23)</f>
        <v>0</v>
      </c>
      <c r="AU23" s="316"/>
      <c r="AV23" s="177">
        <f>AS23/7.5*AU23+C23*0.2*AS23</f>
        <v>0</v>
      </c>
      <c r="AW23" s="249"/>
      <c r="AX23" s="249"/>
      <c r="AY23" s="177">
        <f>DI23</f>
        <v>0</v>
      </c>
      <c r="AZ23" s="177">
        <f>(AQ23)*'Datos Mes'!$B$27+DB23</f>
        <v>0</v>
      </c>
      <c r="BA23" s="248"/>
      <c r="BB23" s="310"/>
      <c r="BC23" s="263"/>
      <c r="BF23" s="298"/>
      <c r="BG23" s="178">
        <f>(COUNTIF($D23:$AI23,"LL")+DL23)*(AS23-'Datos Mes'!$B$23)</f>
        <v>0</v>
      </c>
      <c r="BH23" s="299">
        <f>A23</f>
        <v>0</v>
      </c>
      <c r="BI23" s="230"/>
      <c r="BJ23" s="239"/>
      <c r="BK23" s="309"/>
      <c r="BL23" s="231"/>
      <c r="BM23" s="231"/>
      <c r="BN23" s="231"/>
      <c r="BO23" s="231"/>
      <c r="BP23" s="239"/>
      <c r="BQ23" s="231"/>
      <c r="BR23" s="231"/>
      <c r="BS23" s="231"/>
      <c r="BT23" s="232"/>
      <c r="BU23" s="232"/>
      <c r="BV23" s="231"/>
      <c r="BW23" s="233"/>
      <c r="BX23" s="234"/>
      <c r="BY23" s="231"/>
      <c r="BZ23" s="231"/>
      <c r="CA23" s="235"/>
      <c r="CB23" s="235"/>
      <c r="CC23" s="236"/>
      <c r="CD23" s="236"/>
      <c r="CE23" s="236"/>
      <c r="CF23" s="236"/>
      <c r="CG23" s="236"/>
      <c r="CH23" s="235"/>
      <c r="CI23" s="235"/>
      <c r="CJ23" s="236"/>
      <c r="CK23" s="236"/>
      <c r="CL23" s="236"/>
      <c r="CM23" s="236"/>
      <c r="CN23" s="236"/>
      <c r="CO23" s="235"/>
      <c r="CP23" s="238"/>
      <c r="CQ23" s="237"/>
      <c r="CR23" s="238"/>
      <c r="CS23" s="237"/>
      <c r="CT23" s="237"/>
      <c r="CU23" s="237"/>
      <c r="CV23" s="237"/>
      <c r="CW23" s="237"/>
      <c r="CX23" s="232"/>
      <c r="CY23" s="232"/>
      <c r="CZ23" s="179">
        <f>SUM(BI23:CY23)</f>
        <v>0</v>
      </c>
      <c r="DA23" s="180"/>
      <c r="DB23" s="241"/>
      <c r="DC23" s="181">
        <f>(64+$DC$10/8)*DD23</f>
        <v>0</v>
      </c>
      <c r="DD23" s="240"/>
      <c r="DE23" s="241"/>
      <c r="DF23" s="182">
        <f>COUNTIF(D23:AI23,"LL")*$DF$10*1.2</f>
        <v>0</v>
      </c>
      <c r="DG23" s="182">
        <f>DL23*$DF$10</f>
        <v>0</v>
      </c>
      <c r="DH23" s="183">
        <f t="shared" si="33"/>
        <v>0</v>
      </c>
      <c r="DI23" s="184">
        <f>+DC23+DE23+DF23+DG23+DH23</f>
        <v>0</v>
      </c>
      <c r="DJ23" s="42"/>
      <c r="DK23" s="177">
        <f t="shared" si="35"/>
        <v>0</v>
      </c>
      <c r="DL23" s="177">
        <f t="shared" si="36"/>
        <v>0</v>
      </c>
      <c r="DM23" s="177">
        <f t="shared" si="37"/>
        <v>0</v>
      </c>
      <c r="DN23" s="242"/>
      <c r="DO23" s="243"/>
      <c r="DP23" s="243"/>
      <c r="DQ23" s="243"/>
      <c r="DR23" s="303"/>
      <c r="DS23" s="243"/>
      <c r="DT23" s="243"/>
      <c r="DU23" s="243"/>
      <c r="DV23" s="244"/>
      <c r="DW23" s="243"/>
      <c r="DX23" s="243"/>
      <c r="DY23" s="245"/>
      <c r="DZ23" s="245"/>
      <c r="EA23" s="246"/>
      <c r="EB23" s="175" t="s">
        <v>283</v>
      </c>
      <c r="EC23" s="188" t="s">
        <v>300</v>
      </c>
      <c r="ED23" s="188">
        <v>1070000</v>
      </c>
      <c r="EF23" s="189">
        <f>'Datos Mes'!$B$23</f>
        <v>8033.333333333333</v>
      </c>
      <c r="EG23" s="189">
        <f>AS23</f>
        <v>0</v>
      </c>
      <c r="EH23" s="189">
        <f>EG23*AL23</f>
        <v>0</v>
      </c>
      <c r="EI23" s="189" t="e">
        <f>(EH23+EL23)/AO23*AM23</f>
        <v>#DIV/0!</v>
      </c>
      <c r="EJ23" s="189" t="e">
        <f>(EH23+EI23+EK23+EL23)/AP23*AN23</f>
        <v>#DIV/0!</v>
      </c>
      <c r="EK23" s="189">
        <f>AT23</f>
        <v>0</v>
      </c>
      <c r="EL23" s="189">
        <f>-AV23</f>
        <v>0</v>
      </c>
      <c r="EM23" s="189">
        <f>AY23</f>
        <v>0</v>
      </c>
      <c r="EN23" s="189">
        <f>'Datos Mes'!$B$24*AL23</f>
        <v>0</v>
      </c>
      <c r="EO23" s="189" t="e">
        <f>IF(SUM(EH23:EN23)&gt;'Datos Mes'!$B$21,'Datos Mes'!$B$21,SUM(EH23:EN23))</f>
        <v>#DIV/0!</v>
      </c>
      <c r="EP23" s="189" t="e">
        <f>IF(SUM(EH23:EN23)&gt;'Datos Mes'!$B$21,SUM(EH23:EN23)-EO23,0)</f>
        <v>#DIV/0!</v>
      </c>
      <c r="EQ23" s="189"/>
      <c r="ER23" s="189" t="e">
        <f>LOOKUP(EO23/AL23,'Datos Mes'!$B$75:$B$82,'Datos Mes'!$C$75:$C$82)*EQ23</f>
        <v>#DIV/0!</v>
      </c>
      <c r="ES23" s="189">
        <f>'Datos Mes'!$B$25*$AQ23</f>
        <v>0</v>
      </c>
      <c r="ET23" s="189">
        <f>'Datos Mes'!$B$26*$AQ23</f>
        <v>0</v>
      </c>
      <c r="EU23" s="189">
        <f t="shared" si="45"/>
        <v>0</v>
      </c>
      <c r="EV23" s="190" t="e">
        <f>ER23+ES23+ET23+EU23</f>
        <v>#DIV/0!</v>
      </c>
      <c r="EW23" s="280" t="s">
        <v>140</v>
      </c>
      <c r="EX23" s="281"/>
      <c r="EY23" s="190" t="e">
        <f>'Datos Mes'!$B$28*EO23</f>
        <v>#DIV/0!</v>
      </c>
      <c r="EZ23" s="190" t="e">
        <f>IF(EX23*'Datos Mes'!$B$19-EY23&gt;0,EX23*'Datos Mes'!$B$19-EY23,0)</f>
        <v>#DIV/0!</v>
      </c>
      <c r="FA23" s="281" t="s">
        <v>284</v>
      </c>
      <c r="FB23" s="280" t="s">
        <v>141</v>
      </c>
      <c r="FC23" s="192">
        <f>IF(FB23&lt;&gt;"Pensionado",LOOKUP(FA23,'Datos Mes'!$A$87:$A$92,'Datos Mes'!$B$87:$B$92),0)</f>
        <v>0.11269999999999999</v>
      </c>
      <c r="FD23" s="190" t="e">
        <f>FC23*EO23</f>
        <v>#DIV/0!</v>
      </c>
      <c r="FE23" s="190" t="e">
        <f>IF(SUM(EH23:EN23)&gt;'Datos Mes'!$B$22,'Datos Mes'!$B$22,SUM(EH23:EN23))</f>
        <v>#DIV/0!</v>
      </c>
      <c r="FF23" s="190" t="e">
        <f>FE23*'Datos Mes'!$B$30</f>
        <v>#DIV/0!</v>
      </c>
      <c r="FG23" s="190" t="e">
        <f t="shared" si="48"/>
        <v>#DIV/0!</v>
      </c>
      <c r="FH23" s="190" t="e">
        <f t="shared" si="49"/>
        <v>#DIV/0!</v>
      </c>
      <c r="FI23" s="193" t="e">
        <f>LOOKUP(FH23,'Datos Mes'!$B$54:$B$69,'Datos Mes'!$C$54:$C$69)</f>
        <v>#DIV/0!</v>
      </c>
      <c r="FJ23" s="190" t="e">
        <f>LOOKUP(FH23,'Datos Mes'!$B$54:$B$69,'Datos Mes'!$E$54:$E$69)</f>
        <v>#DIV/0!</v>
      </c>
      <c r="FK23" s="190" t="e">
        <f>FH23*FI23-FJ23</f>
        <v>#DIV/0!</v>
      </c>
      <c r="FL23" s="190">
        <f>R23</f>
        <v>0</v>
      </c>
      <c r="FM23" s="190">
        <f>AW23</f>
        <v>0</v>
      </c>
      <c r="FN23" s="190">
        <f>AX23</f>
        <v>0</v>
      </c>
      <c r="FO23" s="190" t="e">
        <f>FG23+FK23+FL23+FM23+FN23</f>
        <v>#DIV/0!</v>
      </c>
      <c r="FP23" s="190" t="e">
        <f t="shared" si="54"/>
        <v>#DIV/0!</v>
      </c>
      <c r="FQ23" s="320" t="e">
        <f>FP23+FL23</f>
        <v>#DIV/0!</v>
      </c>
      <c r="FS23" s="190" t="e">
        <f t="shared" si="56"/>
        <v>#DIV/0!</v>
      </c>
      <c r="FT23" s="190" t="e">
        <f>IF($FB23="Activo",LOOKUP($FA23,'Datos Mes'!$A$87:$A$92,'Datos Mes'!$C$87:$C$92),0)*$EO23</f>
        <v>#DIV/0!</v>
      </c>
      <c r="FU23" s="190" t="e">
        <f>IF($FB23="Activo",'Datos Mes'!$B$31,0)*$EO23</f>
        <v>#DIV/0!</v>
      </c>
      <c r="FV23" s="190" t="e">
        <f>'Datos Mes'!$B$32*$EO23</f>
        <v>#DIV/0!</v>
      </c>
      <c r="FW23" s="190" t="e">
        <f>'Datos Mes'!$D$28*$EO23</f>
        <v>#DIV/0!</v>
      </c>
      <c r="FX23" s="188">
        <v>1070000</v>
      </c>
      <c r="FY23" s="190" t="e">
        <f t="shared" si="57"/>
        <v>#DIV/0!</v>
      </c>
      <c r="FZ23" s="190" t="e">
        <f t="shared" si="58"/>
        <v>#DIV/0!</v>
      </c>
      <c r="GA23" s="190" t="e">
        <f t="shared" si="59"/>
        <v>#DIV/0!</v>
      </c>
      <c r="GB23" s="190">
        <f>(AS23+'Datos Mes'!B$24)*30/12</f>
        <v>11356.646825396825</v>
      </c>
      <c r="GC23" s="190" t="e">
        <f t="shared" si="60"/>
        <v>#DIV/0!</v>
      </c>
      <c r="GD23" s="190" t="e">
        <f t="shared" si="61"/>
        <v>#DIV/0!</v>
      </c>
      <c r="GE23" s="192" t="e">
        <f t="shared" si="62"/>
        <v>#DIV/0!</v>
      </c>
    </row>
    <row r="24" spans="1:187" s="188" customFormat="1" ht="15.75" customHeight="1">
      <c r="A24" s="248"/>
      <c r="B24" s="248"/>
      <c r="C24" s="173">
        <f t="shared" si="17"/>
        <v>0</v>
      </c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174"/>
      <c r="S24" s="256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7"/>
      <c r="AJ24" s="187"/>
      <c r="AK24" s="176">
        <f>A24</f>
        <v>0</v>
      </c>
      <c r="AL24" s="294">
        <f>COUNTIF(D24:AI24,"X")+COUNTIF(D24:AI24,"V")-C24</f>
        <v>0</v>
      </c>
      <c r="AM24" s="294">
        <f>COUNTIF(D24:AK24,"S")</f>
        <v>0</v>
      </c>
      <c r="AN24" s="295">
        <f>COUNTIF(D24:AI24,"D")</f>
        <v>0</v>
      </c>
      <c r="AO24" s="294">
        <f t="shared" si="22"/>
        <v>0</v>
      </c>
      <c r="AP24" s="294">
        <f t="shared" si="63"/>
        <v>0</v>
      </c>
      <c r="AQ24" s="296">
        <f t="shared" si="23"/>
        <v>0</v>
      </c>
      <c r="AR24" s="297">
        <f>AQ24</f>
        <v>0</v>
      </c>
      <c r="AS24" s="249"/>
      <c r="AT24" s="250">
        <f>AS24/7.5*1.5*(CZ24-DA24)</f>
        <v>0</v>
      </c>
      <c r="AU24" s="316"/>
      <c r="AV24" s="177">
        <f>AS24/7.5*AU24+C24*0.2*AS24</f>
        <v>0</v>
      </c>
      <c r="AW24" s="249"/>
      <c r="AX24" s="249"/>
      <c r="AY24" s="177">
        <f>DI24</f>
        <v>0</v>
      </c>
      <c r="AZ24" s="177">
        <f>(AQ24)*'Datos Mes'!$B$27+DB24</f>
        <v>0</v>
      </c>
      <c r="BA24" s="248"/>
      <c r="BB24" s="310"/>
      <c r="BC24" s="263"/>
      <c r="BF24" s="298"/>
      <c r="BG24" s="178">
        <f>(COUNTIF($D24:$AI24,"LL")+DL24)*(AS24-'Datos Mes'!$B$23)</f>
        <v>0</v>
      </c>
      <c r="BH24" s="299">
        <f>A24</f>
        <v>0</v>
      </c>
      <c r="BI24" s="230"/>
      <c r="BJ24" s="239"/>
      <c r="BK24" s="309"/>
      <c r="BL24" s="231"/>
      <c r="BM24" s="231"/>
      <c r="BN24" s="231"/>
      <c r="BO24" s="231"/>
      <c r="BP24" s="239"/>
      <c r="BQ24" s="231"/>
      <c r="BR24" s="231"/>
      <c r="BS24" s="231"/>
      <c r="BT24" s="232"/>
      <c r="BU24" s="232"/>
      <c r="BV24" s="231"/>
      <c r="BW24" s="233"/>
      <c r="BX24" s="234"/>
      <c r="BY24" s="231"/>
      <c r="BZ24" s="231"/>
      <c r="CA24" s="235"/>
      <c r="CB24" s="235"/>
      <c r="CC24" s="236"/>
      <c r="CD24" s="236"/>
      <c r="CE24" s="236"/>
      <c r="CF24" s="236"/>
      <c r="CG24" s="236"/>
      <c r="CH24" s="235"/>
      <c r="CI24" s="235"/>
      <c r="CJ24" s="236"/>
      <c r="CK24" s="236"/>
      <c r="CL24" s="236"/>
      <c r="CM24" s="236"/>
      <c r="CN24" s="236"/>
      <c r="CO24" s="235"/>
      <c r="CP24" s="238"/>
      <c r="CQ24" s="237"/>
      <c r="CR24" s="238"/>
      <c r="CS24" s="237"/>
      <c r="CT24" s="237"/>
      <c r="CU24" s="237"/>
      <c r="CV24" s="237"/>
      <c r="CW24" s="237"/>
      <c r="CX24" s="232"/>
      <c r="CY24" s="232"/>
      <c r="CZ24" s="179">
        <f>SUM(BI24:CY24)</f>
        <v>0</v>
      </c>
      <c r="DA24" s="180"/>
      <c r="DB24" s="241"/>
      <c r="DC24" s="181">
        <f>(64+$DC$10/8)*DD24</f>
        <v>0</v>
      </c>
      <c r="DD24" s="240"/>
      <c r="DE24" s="241"/>
      <c r="DF24" s="182">
        <f>COUNTIF(D24:AI24,"LL")*$DF$10*1.2</f>
        <v>0</v>
      </c>
      <c r="DG24" s="182">
        <f>DL24*$DF$10</f>
        <v>0</v>
      </c>
      <c r="DH24" s="183">
        <f t="shared" si="33"/>
        <v>0</v>
      </c>
      <c r="DI24" s="184">
        <f>+DC24+DE24+DF24+DG24+DH24</f>
        <v>0</v>
      </c>
      <c r="DJ24" s="42"/>
      <c r="DK24" s="177">
        <f t="shared" si="35"/>
        <v>0</v>
      </c>
      <c r="DL24" s="177">
        <f t="shared" si="36"/>
        <v>0</v>
      </c>
      <c r="DM24" s="177">
        <f t="shared" si="37"/>
        <v>0</v>
      </c>
      <c r="DN24" s="242"/>
      <c r="DO24" s="243"/>
      <c r="DP24" s="243"/>
      <c r="DQ24" s="243"/>
      <c r="DR24" s="303"/>
      <c r="DS24" s="243"/>
      <c r="DT24" s="243"/>
      <c r="DU24" s="243"/>
      <c r="DV24" s="244"/>
      <c r="DW24" s="243"/>
      <c r="DX24" s="243"/>
      <c r="DY24" s="245"/>
      <c r="DZ24" s="245"/>
      <c r="EA24" s="246"/>
      <c r="EB24" s="175" t="s">
        <v>283</v>
      </c>
      <c r="EC24" s="188" t="s">
        <v>303</v>
      </c>
      <c r="ED24" s="188">
        <v>3010000</v>
      </c>
      <c r="EF24" s="189">
        <f>'Datos Mes'!$B$23</f>
        <v>8033.333333333333</v>
      </c>
      <c r="EG24" s="189">
        <f>AS24</f>
        <v>0</v>
      </c>
      <c r="EH24" s="189">
        <f>EG24*AL24</f>
        <v>0</v>
      </c>
      <c r="EI24" s="189" t="e">
        <f>(EH24+EL24)/AO24*AM24</f>
        <v>#DIV/0!</v>
      </c>
      <c r="EJ24" s="189" t="e">
        <f>(EH24+EI24+EK24+EL24)/AP24*AN24</f>
        <v>#DIV/0!</v>
      </c>
      <c r="EK24" s="189">
        <f>AT24</f>
        <v>0</v>
      </c>
      <c r="EL24" s="189">
        <f>-AV24</f>
        <v>0</v>
      </c>
      <c r="EM24" s="189">
        <f>AY24</f>
        <v>0</v>
      </c>
      <c r="EN24" s="189">
        <f>'Datos Mes'!$B$24*AL24</f>
        <v>0</v>
      </c>
      <c r="EO24" s="189" t="e">
        <f>IF(SUM(EH24:EN24)&gt;'Datos Mes'!$B$21,'Datos Mes'!$B$21,SUM(EH24:EN24))</f>
        <v>#DIV/0!</v>
      </c>
      <c r="EP24" s="189" t="e">
        <f>IF(SUM(EH24:EN24)&gt;'Datos Mes'!$B$21,SUM(EH24:EN24)-EO24,0)</f>
        <v>#DIV/0!</v>
      </c>
      <c r="EQ24" s="189"/>
      <c r="ER24" s="189" t="e">
        <f>LOOKUP(EO24/AL24,'Datos Mes'!$B$75:$B$82,'Datos Mes'!$C$75:$C$82)*EQ24</f>
        <v>#DIV/0!</v>
      </c>
      <c r="ES24" s="189">
        <f>'Datos Mes'!$B$25*$AQ24</f>
        <v>0</v>
      </c>
      <c r="ET24" s="189">
        <f>'Datos Mes'!$B$26*$AQ24</f>
        <v>0</v>
      </c>
      <c r="EU24" s="189">
        <f t="shared" si="45"/>
        <v>0</v>
      </c>
      <c r="EV24" s="190" t="e">
        <f>ER24+ES24+ET24+EU24</f>
        <v>#DIV/0!</v>
      </c>
      <c r="EW24" s="280" t="s">
        <v>140</v>
      </c>
      <c r="EX24" s="281"/>
      <c r="EY24" s="190" t="e">
        <f>'Datos Mes'!$B$28*EO24</f>
        <v>#DIV/0!</v>
      </c>
      <c r="EZ24" s="190" t="e">
        <f>IF(EX24*'Datos Mes'!$B$19-EY24&gt;0,EX24*'Datos Mes'!$B$19-EY24,0)</f>
        <v>#DIV/0!</v>
      </c>
      <c r="FA24" s="281" t="s">
        <v>115</v>
      </c>
      <c r="FB24" s="280" t="s">
        <v>141</v>
      </c>
      <c r="FC24" s="192">
        <f>IF(FB24&lt;&gt;"Pensionado",LOOKUP(FA24,'Datos Mes'!$A$87:$A$92,'Datos Mes'!$B$87:$B$92),0)</f>
        <v>0.1154</v>
      </c>
      <c r="FD24" s="190" t="e">
        <f>FC24*EO24</f>
        <v>#DIV/0!</v>
      </c>
      <c r="FE24" s="190" t="e">
        <f>IF(SUM(EH24:EN24)&gt;'Datos Mes'!$B$22,'Datos Mes'!$B$22,SUM(EH24:EN24))</f>
        <v>#DIV/0!</v>
      </c>
      <c r="FF24" s="190" t="e">
        <f>FE24*'Datos Mes'!$B$30</f>
        <v>#DIV/0!</v>
      </c>
      <c r="FG24" s="190" t="e">
        <f t="shared" si="48"/>
        <v>#DIV/0!</v>
      </c>
      <c r="FH24" s="190" t="e">
        <f t="shared" si="49"/>
        <v>#DIV/0!</v>
      </c>
      <c r="FI24" s="193" t="e">
        <f>LOOKUP(FH24,'Datos Mes'!$B$54:$B$69,'Datos Mes'!$C$54:$C$69)</f>
        <v>#DIV/0!</v>
      </c>
      <c r="FJ24" s="190" t="e">
        <f>LOOKUP(FH24,'Datos Mes'!$B$54:$B$69,'Datos Mes'!$E$54:$E$69)</f>
        <v>#DIV/0!</v>
      </c>
      <c r="FK24" s="190" t="e">
        <f>FH24*FI24-FJ24</f>
        <v>#DIV/0!</v>
      </c>
      <c r="FL24" s="190">
        <f>R24</f>
        <v>0</v>
      </c>
      <c r="FM24" s="190">
        <f>AW24</f>
        <v>0</v>
      </c>
      <c r="FN24" s="190">
        <f>AX24</f>
        <v>0</v>
      </c>
      <c r="FO24" s="190" t="e">
        <f>FG24+FK24+FL24+FM24+FN24</f>
        <v>#DIV/0!</v>
      </c>
      <c r="FP24" s="190" t="e">
        <f t="shared" si="54"/>
        <v>#DIV/0!</v>
      </c>
      <c r="FQ24" s="320" t="e">
        <f>FP24+FL24</f>
        <v>#DIV/0!</v>
      </c>
      <c r="FS24" s="190" t="e">
        <f t="shared" si="56"/>
        <v>#DIV/0!</v>
      </c>
      <c r="FT24" s="190" t="e">
        <f>IF($FB24="Activo",LOOKUP($FA24,'Datos Mes'!$A$87:$A$92,'Datos Mes'!$C$87:$C$92),0)*$EO24</f>
        <v>#DIV/0!</v>
      </c>
      <c r="FU24" s="190" t="e">
        <f>IF($FB24="Activo",'Datos Mes'!$B$31,0)*$EO24</f>
        <v>#DIV/0!</v>
      </c>
      <c r="FV24" s="190" t="e">
        <f>'Datos Mes'!$B$32*$EO24</f>
        <v>#DIV/0!</v>
      </c>
      <c r="FW24" s="190" t="e">
        <f>'Datos Mes'!$D$28*$EO24</f>
        <v>#DIV/0!</v>
      </c>
      <c r="FX24" s="188">
        <v>3010000</v>
      </c>
      <c r="FY24" s="190" t="e">
        <f t="shared" si="57"/>
        <v>#DIV/0!</v>
      </c>
      <c r="FZ24" s="190" t="e">
        <f t="shared" si="58"/>
        <v>#DIV/0!</v>
      </c>
      <c r="GA24" s="190" t="e">
        <f t="shared" si="59"/>
        <v>#DIV/0!</v>
      </c>
      <c r="GB24" s="190">
        <f>(AS24+'Datos Mes'!B$24)*30/12</f>
        <v>11356.646825396825</v>
      </c>
      <c r="GC24" s="190" t="e">
        <f t="shared" si="60"/>
        <v>#DIV/0!</v>
      </c>
      <c r="GD24" s="190" t="e">
        <f t="shared" si="61"/>
        <v>#DIV/0!</v>
      </c>
      <c r="GE24" s="192" t="e">
        <f t="shared" si="62"/>
        <v>#DIV/0!</v>
      </c>
    </row>
    <row r="25" spans="1:187" s="188" customFormat="1" ht="16.5" customHeight="1">
      <c r="A25" s="248"/>
      <c r="B25" s="248"/>
      <c r="C25" s="173">
        <f t="shared" si="17"/>
        <v>0</v>
      </c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174"/>
      <c r="S25" s="256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7"/>
      <c r="AJ25" s="187"/>
      <c r="AK25" s="176">
        <f t="shared" si="18"/>
        <v>0</v>
      </c>
      <c r="AL25" s="294">
        <f t="shared" si="19"/>
        <v>0</v>
      </c>
      <c r="AM25" s="294">
        <f t="shared" si="20"/>
        <v>0</v>
      </c>
      <c r="AN25" s="295">
        <f t="shared" si="21"/>
        <v>0</v>
      </c>
      <c r="AO25" s="294">
        <f t="shared" si="22"/>
        <v>0</v>
      </c>
      <c r="AP25" s="294">
        <f t="shared" si="63"/>
        <v>0</v>
      </c>
      <c r="AQ25" s="296">
        <f t="shared" si="23"/>
        <v>0</v>
      </c>
      <c r="AR25" s="297">
        <f t="shared" si="24"/>
        <v>0</v>
      </c>
      <c r="AS25" s="249"/>
      <c r="AT25" s="250">
        <f t="shared" si="25"/>
        <v>0</v>
      </c>
      <c r="AU25" s="316"/>
      <c r="AV25" s="177">
        <f t="shared" si="26"/>
        <v>0</v>
      </c>
      <c r="AW25" s="249"/>
      <c r="AX25" s="249"/>
      <c r="AY25" s="177">
        <f t="shared" si="27"/>
        <v>0</v>
      </c>
      <c r="AZ25" s="177">
        <f>(AQ25)*'Datos Mes'!$B$27+DB25</f>
        <v>0</v>
      </c>
      <c r="BA25" s="248"/>
      <c r="BB25" s="254"/>
      <c r="BC25" s="263"/>
      <c r="BF25" s="298"/>
      <c r="BG25" s="178">
        <f>(COUNTIF($D25:$AI25,"LL")+DL25)*(AS25-'Datos Mes'!$B$23)</f>
        <v>0</v>
      </c>
      <c r="BH25" s="299">
        <f t="shared" si="28"/>
        <v>0</v>
      </c>
      <c r="BI25" s="230"/>
      <c r="BJ25" s="239"/>
      <c r="BK25" s="231"/>
      <c r="BL25" s="231"/>
      <c r="BM25" s="231"/>
      <c r="BN25" s="231"/>
      <c r="BO25" s="231"/>
      <c r="BP25" s="239"/>
      <c r="BQ25" s="231"/>
      <c r="BR25" s="231"/>
      <c r="BS25" s="231"/>
      <c r="BT25" s="232"/>
      <c r="BU25" s="232"/>
      <c r="BV25" s="231"/>
      <c r="BW25" s="233"/>
      <c r="BX25" s="234"/>
      <c r="BY25" s="231"/>
      <c r="BZ25" s="231"/>
      <c r="CA25" s="235"/>
      <c r="CB25" s="235"/>
      <c r="CC25" s="236"/>
      <c r="CD25" s="236"/>
      <c r="CE25" s="236"/>
      <c r="CF25" s="236"/>
      <c r="CG25" s="236"/>
      <c r="CH25" s="235"/>
      <c r="CI25" s="235"/>
      <c r="CJ25" s="236"/>
      <c r="CK25" s="236"/>
      <c r="CL25" s="236"/>
      <c r="CM25" s="236"/>
      <c r="CN25" s="236"/>
      <c r="CO25" s="235"/>
      <c r="CP25" s="238"/>
      <c r="CQ25" s="237"/>
      <c r="CR25" s="238"/>
      <c r="CS25" s="237"/>
      <c r="CT25" s="237"/>
      <c r="CU25" s="237"/>
      <c r="CV25" s="237"/>
      <c r="CW25" s="237"/>
      <c r="CX25" s="232"/>
      <c r="CY25" s="232"/>
      <c r="CZ25" s="179">
        <f t="shared" si="29"/>
        <v>0</v>
      </c>
      <c r="DA25" s="180"/>
      <c r="DB25" s="241"/>
      <c r="DC25" s="181">
        <f t="shared" ref="DC25:DC32" si="66">(64+$DC$10/8)*DD25</f>
        <v>0</v>
      </c>
      <c r="DD25" s="240"/>
      <c r="DE25" s="241"/>
      <c r="DF25" s="182">
        <f t="shared" si="31"/>
        <v>0</v>
      </c>
      <c r="DG25" s="182">
        <f t="shared" si="32"/>
        <v>0</v>
      </c>
      <c r="DH25" s="183">
        <f t="shared" si="33"/>
        <v>0</v>
      </c>
      <c r="DI25" s="184">
        <f t="shared" si="34"/>
        <v>0</v>
      </c>
      <c r="DJ25" s="42"/>
      <c r="DK25" s="177">
        <f t="shared" si="35"/>
        <v>0</v>
      </c>
      <c r="DL25" s="177">
        <f t="shared" si="36"/>
        <v>0</v>
      </c>
      <c r="DM25" s="177">
        <f t="shared" si="37"/>
        <v>0</v>
      </c>
      <c r="DN25" s="242"/>
      <c r="DO25" s="243"/>
      <c r="DP25" s="243"/>
      <c r="DQ25" s="243"/>
      <c r="DR25" s="247"/>
      <c r="DS25" s="243"/>
      <c r="DT25" s="243"/>
      <c r="DU25" s="243"/>
      <c r="DV25" s="244"/>
      <c r="DW25" s="243"/>
      <c r="DX25" s="243"/>
      <c r="DY25" s="245"/>
      <c r="DZ25" s="245"/>
      <c r="EA25" s="246"/>
      <c r="EB25" s="175" t="s">
        <v>283</v>
      </c>
      <c r="EC25" s="188" t="s">
        <v>291</v>
      </c>
      <c r="ED25" s="188">
        <v>1030000</v>
      </c>
      <c r="EF25" s="189">
        <f>'Datos Mes'!$B$23</f>
        <v>8033.333333333333</v>
      </c>
      <c r="EG25" s="189">
        <f t="shared" si="38"/>
        <v>0</v>
      </c>
      <c r="EH25" s="189">
        <f t="shared" si="39"/>
        <v>0</v>
      </c>
      <c r="EI25" s="189" t="e">
        <f t="shared" si="40"/>
        <v>#DIV/0!</v>
      </c>
      <c r="EJ25" s="189" t="e">
        <f t="shared" si="41"/>
        <v>#DIV/0!</v>
      </c>
      <c r="EK25" s="189">
        <f t="shared" si="42"/>
        <v>0</v>
      </c>
      <c r="EL25" s="189">
        <f t="shared" si="43"/>
        <v>0</v>
      </c>
      <c r="EM25" s="189">
        <f t="shared" si="44"/>
        <v>0</v>
      </c>
      <c r="EN25" s="189">
        <f>'Datos Mes'!$B$24*AL25</f>
        <v>0</v>
      </c>
      <c r="EO25" s="189" t="e">
        <f>IF(SUM(EH25:EN25)&gt;'Datos Mes'!$B$21,'Datos Mes'!$B$21,SUM(EH25:EN25))</f>
        <v>#DIV/0!</v>
      </c>
      <c r="EP25" s="189" t="e">
        <f>IF(SUM(EH25:EN25)&gt;'Datos Mes'!$B$21,SUM(EH25:EN25)-EO25,0)</f>
        <v>#DIV/0!</v>
      </c>
      <c r="EQ25" s="189"/>
      <c r="ER25" s="189" t="e">
        <f>LOOKUP(EO25/AL25,'Datos Mes'!$B$75:$B$82,'Datos Mes'!$C$75:$C$82)*EQ25</f>
        <v>#DIV/0!</v>
      </c>
      <c r="ES25" s="189">
        <f>'Datos Mes'!$B$25*$AQ25</f>
        <v>0</v>
      </c>
      <c r="ET25" s="189">
        <f>'Datos Mes'!$B$26*$AQ25</f>
        <v>0</v>
      </c>
      <c r="EU25" s="189">
        <f t="shared" si="45"/>
        <v>0</v>
      </c>
      <c r="EV25" s="190" t="e">
        <f t="shared" si="46"/>
        <v>#DIV/0!</v>
      </c>
      <c r="EW25" s="280" t="s">
        <v>140</v>
      </c>
      <c r="EX25" s="282"/>
      <c r="EY25" s="190" t="e">
        <f>'Datos Mes'!$B$28*EO25</f>
        <v>#DIV/0!</v>
      </c>
      <c r="EZ25" s="190" t="e">
        <f>IF(EX25*'Datos Mes'!$B$19-EY25&gt;0,EX25*'Datos Mes'!$B$19-EY25,0)</f>
        <v>#DIV/0!</v>
      </c>
      <c r="FA25" s="281" t="s">
        <v>282</v>
      </c>
      <c r="FB25" s="280" t="s">
        <v>141</v>
      </c>
      <c r="FC25" s="192">
        <f>IF(FB25&lt;&gt;"Pensionado",LOOKUP(FA25,'Datos Mes'!$A$87:$A$92,'Datos Mes'!$B$87:$B$92),0)</f>
        <v>0.1047</v>
      </c>
      <c r="FD25" s="190" t="e">
        <f t="shared" si="47"/>
        <v>#DIV/0!</v>
      </c>
      <c r="FE25" s="190" t="e">
        <f>IF(SUM(EH25:EN25)&gt;'Datos Mes'!$B$22,'Datos Mes'!$B$22,SUM(EH25:EN25))</f>
        <v>#DIV/0!</v>
      </c>
      <c r="FF25" s="190" t="e">
        <f>FE25*'Datos Mes'!$B$30</f>
        <v>#DIV/0!</v>
      </c>
      <c r="FG25" s="190" t="e">
        <f t="shared" si="48"/>
        <v>#DIV/0!</v>
      </c>
      <c r="FH25" s="190" t="e">
        <f t="shared" si="49"/>
        <v>#DIV/0!</v>
      </c>
      <c r="FI25" s="193" t="e">
        <f>LOOKUP(FH25,'Datos Mes'!$B$54:$B$69,'Datos Mes'!$C$54:$C$69)</f>
        <v>#DIV/0!</v>
      </c>
      <c r="FJ25" s="190" t="e">
        <f>LOOKUP(FH25,'Datos Mes'!$B$54:$B$69,'Datos Mes'!$E$54:$E$69)</f>
        <v>#DIV/0!</v>
      </c>
      <c r="FK25" s="190" t="e">
        <f t="shared" si="50"/>
        <v>#DIV/0!</v>
      </c>
      <c r="FL25" s="190">
        <f t="shared" si="51"/>
        <v>0</v>
      </c>
      <c r="FM25" s="190">
        <f t="shared" si="64"/>
        <v>0</v>
      </c>
      <c r="FN25" s="190">
        <f t="shared" si="65"/>
        <v>0</v>
      </c>
      <c r="FO25" s="190" t="e">
        <f t="shared" si="53"/>
        <v>#DIV/0!</v>
      </c>
      <c r="FP25" s="190" t="e">
        <f t="shared" si="54"/>
        <v>#DIV/0!</v>
      </c>
      <c r="FQ25" s="320" t="e">
        <f t="shared" si="55"/>
        <v>#DIV/0!</v>
      </c>
      <c r="FS25" s="190" t="e">
        <f t="shared" si="56"/>
        <v>#DIV/0!</v>
      </c>
      <c r="FT25" s="190" t="e">
        <f>IF($FB25="Activo",LOOKUP($FA25,'Datos Mes'!$A$87:$A$92,'Datos Mes'!$C$87:$C$92),0)*$EO25</f>
        <v>#DIV/0!</v>
      </c>
      <c r="FU25" s="190" t="e">
        <f>IF($FB25="Activo",'Datos Mes'!$B$31,0)*$EO25</f>
        <v>#DIV/0!</v>
      </c>
      <c r="FV25" s="190" t="e">
        <f>'Datos Mes'!$B$32*$EO25</f>
        <v>#DIV/0!</v>
      </c>
      <c r="FW25" s="190" t="e">
        <f>'Datos Mes'!$D$28*$EO25</f>
        <v>#DIV/0!</v>
      </c>
      <c r="FX25" s="188">
        <v>1030000</v>
      </c>
      <c r="FY25" s="190" t="e">
        <f t="shared" si="57"/>
        <v>#DIV/0!</v>
      </c>
      <c r="FZ25" s="190" t="e">
        <f t="shared" si="58"/>
        <v>#DIV/0!</v>
      </c>
      <c r="GA25" s="190" t="e">
        <f t="shared" si="59"/>
        <v>#DIV/0!</v>
      </c>
      <c r="GB25" s="190">
        <f>(AS25+'Datos Mes'!B$24)*30/12</f>
        <v>11356.646825396825</v>
      </c>
      <c r="GC25" s="190" t="e">
        <f t="shared" si="60"/>
        <v>#DIV/0!</v>
      </c>
      <c r="GD25" s="190" t="e">
        <f t="shared" si="61"/>
        <v>#DIV/0!</v>
      </c>
      <c r="GE25" s="192" t="e">
        <f t="shared" si="62"/>
        <v>#DIV/0!</v>
      </c>
    </row>
    <row r="26" spans="1:187" s="188" customFormat="1" ht="15.75" customHeight="1">
      <c r="A26" s="248"/>
      <c r="B26" s="248"/>
      <c r="C26" s="173">
        <f t="shared" ref="C26:C32" si="67">DK26</f>
        <v>0</v>
      </c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174"/>
      <c r="S26" s="256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7"/>
      <c r="AJ26" s="187"/>
      <c r="AK26" s="176">
        <f t="shared" si="18"/>
        <v>0</v>
      </c>
      <c r="AL26" s="294">
        <f t="shared" si="19"/>
        <v>0</v>
      </c>
      <c r="AM26" s="294">
        <f t="shared" si="20"/>
        <v>0</v>
      </c>
      <c r="AN26" s="295">
        <f t="shared" si="21"/>
        <v>0</v>
      </c>
      <c r="AO26" s="294">
        <f t="shared" ref="AO26:AO89" si="68">COUNTIF($D26:$AI26,"X")+COUNTIF($D26:$AI26,"LL")+COUNTIF($D26:$AK26,"P")+COUNTIF($D26:$AI26,"R")+COUNTIF($D26:$AI26,"F")+COUNTIF($D26:$AI26,"V")</f>
        <v>0</v>
      </c>
      <c r="AP26" s="294">
        <f t="shared" si="63"/>
        <v>0</v>
      </c>
      <c r="AQ26" s="296">
        <f t="shared" ref="AQ26:AQ32" si="69">COUNTIF(D26:AK26,"X")+COUNTIF(D26:AK26,"ll")-C26-COUNTIF(DN26:DX26,"S")-COUNTIF(DN26:DX26,"V")</f>
        <v>0</v>
      </c>
      <c r="AR26" s="297">
        <f t="shared" si="24"/>
        <v>0</v>
      </c>
      <c r="AS26" s="249"/>
      <c r="AT26" s="250">
        <f t="shared" si="25"/>
        <v>0</v>
      </c>
      <c r="AU26" s="316"/>
      <c r="AV26" s="177">
        <f t="shared" si="26"/>
        <v>0</v>
      </c>
      <c r="AW26" s="249"/>
      <c r="AX26" s="249"/>
      <c r="AY26" s="177">
        <f t="shared" si="27"/>
        <v>0</v>
      </c>
      <c r="AZ26" s="177">
        <f>(AQ26)*'Datos Mes'!$B$27+DB26</f>
        <v>0</v>
      </c>
      <c r="BA26" s="248"/>
      <c r="BB26" s="254"/>
      <c r="BC26" s="263"/>
      <c r="BF26" s="298"/>
      <c r="BG26" s="178">
        <f>(COUNTIF($D26:$AI26,"LL")+DL26)*(AS26-'Datos Mes'!$B$23)</f>
        <v>0</v>
      </c>
      <c r="BH26" s="299">
        <f t="shared" si="28"/>
        <v>0</v>
      </c>
      <c r="BI26" s="230"/>
      <c r="BJ26" s="239"/>
      <c r="BK26" s="231"/>
      <c r="BL26" s="231"/>
      <c r="BM26" s="231"/>
      <c r="BN26" s="231"/>
      <c r="BO26" s="231"/>
      <c r="BP26" s="239"/>
      <c r="BQ26" s="231"/>
      <c r="BR26" s="231"/>
      <c r="BS26" s="231"/>
      <c r="BT26" s="232"/>
      <c r="BU26" s="232"/>
      <c r="BV26" s="231"/>
      <c r="BW26" s="233"/>
      <c r="BX26" s="234"/>
      <c r="BY26" s="231"/>
      <c r="BZ26" s="231"/>
      <c r="CA26" s="235"/>
      <c r="CB26" s="235"/>
      <c r="CC26" s="236"/>
      <c r="CD26" s="236"/>
      <c r="CE26" s="236"/>
      <c r="CF26" s="236"/>
      <c r="CG26" s="236"/>
      <c r="CH26" s="235"/>
      <c r="CI26" s="235"/>
      <c r="CJ26" s="236"/>
      <c r="CK26" s="236"/>
      <c r="CL26" s="236"/>
      <c r="CM26" s="236"/>
      <c r="CN26" s="236"/>
      <c r="CO26" s="235"/>
      <c r="CP26" s="238"/>
      <c r="CQ26" s="237"/>
      <c r="CR26" s="238"/>
      <c r="CS26" s="237"/>
      <c r="CT26" s="237"/>
      <c r="CU26" s="237"/>
      <c r="CV26" s="237"/>
      <c r="CW26" s="237"/>
      <c r="CX26" s="232"/>
      <c r="CY26" s="232"/>
      <c r="CZ26" s="179">
        <f t="shared" si="29"/>
        <v>0</v>
      </c>
      <c r="DA26" s="180"/>
      <c r="DB26" s="241"/>
      <c r="DC26" s="181">
        <f t="shared" si="66"/>
        <v>0</v>
      </c>
      <c r="DD26" s="240"/>
      <c r="DE26" s="241"/>
      <c r="DF26" s="182">
        <f t="shared" si="31"/>
        <v>0</v>
      </c>
      <c r="DG26" s="182">
        <f t="shared" si="32"/>
        <v>0</v>
      </c>
      <c r="DH26" s="183">
        <f t="shared" ref="DH26:DH32" si="70">AS26*DM26</f>
        <v>0</v>
      </c>
      <c r="DI26" s="184">
        <f t="shared" si="34"/>
        <v>0</v>
      </c>
      <c r="DJ26" s="42"/>
      <c r="DK26" s="177">
        <f t="shared" ref="DK26:DK32" si="71">DL26+COUNTIF(DN26:EA26,"F")+COUNTIF(DN26:EA26,"E")+COUNTIF(DN26:EA26,"P")+COUNTIF(DN26:EA26,"A")</f>
        <v>0</v>
      </c>
      <c r="DL26" s="177">
        <f t="shared" ref="DL26:DL32" si="72">COUNTIF(DN26:EA26,"LL")</f>
        <v>0</v>
      </c>
      <c r="DM26" s="177">
        <f t="shared" ref="DM26:DM32" si="73">COUNTIF(DN26:EA26,"X")</f>
        <v>0</v>
      </c>
      <c r="DN26" s="242"/>
      <c r="DO26" s="243"/>
      <c r="DP26" s="243"/>
      <c r="DQ26" s="243"/>
      <c r="DR26" s="303"/>
      <c r="DS26" s="243"/>
      <c r="DT26" s="243"/>
      <c r="DU26" s="243"/>
      <c r="DV26" s="244"/>
      <c r="DW26" s="243"/>
      <c r="DX26" s="243"/>
      <c r="DY26" s="245"/>
      <c r="DZ26" s="245"/>
      <c r="EA26" s="246"/>
      <c r="EB26" s="175" t="s">
        <v>283</v>
      </c>
      <c r="EC26" s="188" t="s">
        <v>292</v>
      </c>
      <c r="ED26" s="188">
        <v>1030000</v>
      </c>
      <c r="EF26" s="189">
        <f>'Datos Mes'!$B$23</f>
        <v>8033.333333333333</v>
      </c>
      <c r="EG26" s="189">
        <f t="shared" si="38"/>
        <v>0</v>
      </c>
      <c r="EH26" s="189">
        <f t="shared" si="39"/>
        <v>0</v>
      </c>
      <c r="EI26" s="189" t="e">
        <f t="shared" si="40"/>
        <v>#DIV/0!</v>
      </c>
      <c r="EJ26" s="189" t="e">
        <f t="shared" si="41"/>
        <v>#DIV/0!</v>
      </c>
      <c r="EK26" s="189">
        <f t="shared" si="42"/>
        <v>0</v>
      </c>
      <c r="EL26" s="189">
        <f t="shared" si="43"/>
        <v>0</v>
      </c>
      <c r="EM26" s="189">
        <f t="shared" si="44"/>
        <v>0</v>
      </c>
      <c r="EN26" s="189">
        <f>'Datos Mes'!$B$24*AL26</f>
        <v>0</v>
      </c>
      <c r="EO26" s="189" t="e">
        <f>IF(SUM(EH26:EN26)&gt;'Datos Mes'!$B$21,'Datos Mes'!$B$21,SUM(EH26:EN26))</f>
        <v>#DIV/0!</v>
      </c>
      <c r="EP26" s="189" t="e">
        <f>IF(SUM(EH26:EN26)&gt;'Datos Mes'!$B$21,SUM(EH26:EN26)-EO26,0)</f>
        <v>#DIV/0!</v>
      </c>
      <c r="EQ26" s="189"/>
      <c r="ER26" s="189" t="e">
        <f>LOOKUP(EO26/AL26,'Datos Mes'!$B$75:$B$82,'Datos Mes'!$C$75:$C$82)*EQ26</f>
        <v>#DIV/0!</v>
      </c>
      <c r="ES26" s="189">
        <f>'Datos Mes'!$B$25*$AQ26</f>
        <v>0</v>
      </c>
      <c r="ET26" s="189">
        <f>'Datos Mes'!$B$26*$AQ26</f>
        <v>0</v>
      </c>
      <c r="EU26" s="189">
        <f t="shared" ref="EU26:EU32" si="74">AZ26</f>
        <v>0</v>
      </c>
      <c r="EV26" s="190" t="e">
        <f t="shared" si="46"/>
        <v>#DIV/0!</v>
      </c>
      <c r="EW26" s="280" t="s">
        <v>140</v>
      </c>
      <c r="EX26" s="281"/>
      <c r="EY26" s="190" t="e">
        <f>'Datos Mes'!$B$28*EO26</f>
        <v>#DIV/0!</v>
      </c>
      <c r="EZ26" s="190" t="e">
        <f>IF(EX26*'Datos Mes'!$B$19-EY26&gt;0,EX26*'Datos Mes'!$B$19-EY26,0)</f>
        <v>#DIV/0!</v>
      </c>
      <c r="FA26" s="281" t="s">
        <v>284</v>
      </c>
      <c r="FB26" s="280" t="s">
        <v>141</v>
      </c>
      <c r="FC26" s="192">
        <f>IF(FB26&lt;&gt;"Pensionado",LOOKUP(FA26,'Datos Mes'!$A$87:$A$92,'Datos Mes'!$B$87:$B$92),0)</f>
        <v>0.11269999999999999</v>
      </c>
      <c r="FD26" s="190" t="e">
        <f t="shared" si="47"/>
        <v>#DIV/0!</v>
      </c>
      <c r="FE26" s="190" t="e">
        <f>IF(SUM(EH26:EN26)&gt;'Datos Mes'!$B$22,'Datos Mes'!$B$22,SUM(EH26:EN26))</f>
        <v>#DIV/0!</v>
      </c>
      <c r="FF26" s="190" t="e">
        <f>FE26*'Datos Mes'!$B$30</f>
        <v>#DIV/0!</v>
      </c>
      <c r="FG26" s="190" t="e">
        <f t="shared" ref="FG26:FG32" si="75">EY26+FD26+EZ26</f>
        <v>#DIV/0!</v>
      </c>
      <c r="FH26" s="190" t="e">
        <f t="shared" ref="FH26:FH32" si="76">EO26+EP26-FG26</f>
        <v>#DIV/0!</v>
      </c>
      <c r="FI26" s="193" t="e">
        <f>LOOKUP(FH26,'Datos Mes'!$B$54:$B$69,'Datos Mes'!$C$54:$C$69)</f>
        <v>#DIV/0!</v>
      </c>
      <c r="FJ26" s="190" t="e">
        <f>LOOKUP(FH26,'Datos Mes'!$B$54:$B$69,'Datos Mes'!$E$54:$E$69)</f>
        <v>#DIV/0!</v>
      </c>
      <c r="FK26" s="190" t="e">
        <f t="shared" si="50"/>
        <v>#DIV/0!</v>
      </c>
      <c r="FL26" s="190">
        <f t="shared" si="51"/>
        <v>0</v>
      </c>
      <c r="FM26" s="190">
        <f t="shared" ref="FM26:FN32" si="77">AW26</f>
        <v>0</v>
      </c>
      <c r="FN26" s="190">
        <f t="shared" si="77"/>
        <v>0</v>
      </c>
      <c r="FO26" s="190" t="e">
        <f t="shared" si="53"/>
        <v>#DIV/0!</v>
      </c>
      <c r="FP26" s="190" t="e">
        <f t="shared" ref="FP26:FP32" si="78">EO26+EP26+EV26-FO26</f>
        <v>#DIV/0!</v>
      </c>
      <c r="FQ26" s="320" t="e">
        <f t="shared" si="55"/>
        <v>#DIV/0!</v>
      </c>
      <c r="FS26" s="190" t="e">
        <f t="shared" ref="FS26:FS32" si="79">EO26+EP26+EV26</f>
        <v>#DIV/0!</v>
      </c>
      <c r="FT26" s="190" t="e">
        <f>IF($FB26="Activo",LOOKUP($FA26,'Datos Mes'!$A$87:$A$92,'Datos Mes'!$C$87:$C$92),0)*$EO26</f>
        <v>#DIV/0!</v>
      </c>
      <c r="FU26" s="190" t="e">
        <f>IF($FB26="Activo",'Datos Mes'!$B$31,0)*$EO26</f>
        <v>#DIV/0!</v>
      </c>
      <c r="FV26" s="190" t="e">
        <f>'Datos Mes'!$B$32*$EO26</f>
        <v>#DIV/0!</v>
      </c>
      <c r="FW26" s="190" t="e">
        <f>'Datos Mes'!$D$28*$EO26</f>
        <v>#DIV/0!</v>
      </c>
      <c r="FX26" s="188">
        <v>1030000</v>
      </c>
      <c r="FY26" s="190" t="e">
        <f t="shared" ref="FY26:FY32" si="80">SUM(FS26:FV26)</f>
        <v>#DIV/0!</v>
      </c>
      <c r="FZ26" s="190" t="e">
        <f t="shared" ref="FZ26:FZ89" si="81">$FY26/($AL26+$AN26)*1.75</f>
        <v>#DIV/0!</v>
      </c>
      <c r="GA26" s="190" t="e">
        <f t="shared" ref="GA26:GA89" si="82">$FY26/($AL26+$AN26)*13/12</f>
        <v>#DIV/0!</v>
      </c>
      <c r="GB26" s="190">
        <f>(AS26+'Datos Mes'!B$24)*30/12</f>
        <v>11356.646825396825</v>
      </c>
      <c r="GC26" s="190" t="e">
        <f t="shared" ref="GC26:GC32" si="83">FY26+SUM(FZ26:GB26)</f>
        <v>#DIV/0!</v>
      </c>
      <c r="GD26" s="194" t="e">
        <f t="shared" ref="GD26:GD32" si="84">GC26/AQ26</f>
        <v>#DIV/0!</v>
      </c>
      <c r="GE26" s="192" t="e">
        <f t="shared" ref="GE26:GE32" si="85">GD26/AS26</f>
        <v>#DIV/0!</v>
      </c>
    </row>
    <row r="27" spans="1:187" s="188" customFormat="1" ht="15.75" customHeight="1">
      <c r="A27" s="248"/>
      <c r="B27" s="248"/>
      <c r="C27" s="173">
        <f t="shared" si="67"/>
        <v>0</v>
      </c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174"/>
      <c r="S27" s="256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5"/>
      <c r="AH27" s="255"/>
      <c r="AI27" s="257"/>
      <c r="AJ27" s="187"/>
      <c r="AK27" s="176">
        <f t="shared" si="18"/>
        <v>0</v>
      </c>
      <c r="AL27" s="294">
        <f t="shared" si="19"/>
        <v>0</v>
      </c>
      <c r="AM27" s="294">
        <f t="shared" si="20"/>
        <v>0</v>
      </c>
      <c r="AN27" s="295">
        <f t="shared" si="21"/>
        <v>0</v>
      </c>
      <c r="AO27" s="294">
        <f t="shared" si="68"/>
        <v>0</v>
      </c>
      <c r="AP27" s="294">
        <f t="shared" si="63"/>
        <v>0</v>
      </c>
      <c r="AQ27" s="296">
        <f t="shared" si="69"/>
        <v>0</v>
      </c>
      <c r="AR27" s="297">
        <f t="shared" si="24"/>
        <v>0</v>
      </c>
      <c r="AS27" s="249"/>
      <c r="AT27" s="250">
        <f t="shared" si="25"/>
        <v>0</v>
      </c>
      <c r="AU27" s="316"/>
      <c r="AV27" s="177">
        <f t="shared" si="26"/>
        <v>0</v>
      </c>
      <c r="AW27" s="249"/>
      <c r="AX27" s="249"/>
      <c r="AY27" s="177">
        <f t="shared" si="27"/>
        <v>0</v>
      </c>
      <c r="AZ27" s="177">
        <f>(AQ27)*'Datos Mes'!$B$27+DB27</f>
        <v>0</v>
      </c>
      <c r="BA27" s="248"/>
      <c r="BB27" s="254"/>
      <c r="BC27" s="263"/>
      <c r="BF27" s="298"/>
      <c r="BG27" s="178">
        <f>(COUNTIF($D27:$AI27,"LL")+DL27)*(AS27-'Datos Mes'!$B$23)</f>
        <v>0</v>
      </c>
      <c r="BH27" s="299">
        <f t="shared" si="28"/>
        <v>0</v>
      </c>
      <c r="BI27" s="230"/>
      <c r="BJ27" s="239"/>
      <c r="BK27" s="231"/>
      <c r="BL27" s="231"/>
      <c r="BM27" s="231"/>
      <c r="BN27" s="231"/>
      <c r="BO27" s="231"/>
      <c r="BP27" s="239"/>
      <c r="BQ27" s="231"/>
      <c r="BR27" s="231"/>
      <c r="BS27" s="231"/>
      <c r="BT27" s="232"/>
      <c r="BU27" s="232"/>
      <c r="BV27" s="231"/>
      <c r="BW27" s="233"/>
      <c r="BX27" s="234"/>
      <c r="BY27" s="231"/>
      <c r="BZ27" s="231"/>
      <c r="CA27" s="235"/>
      <c r="CB27" s="235"/>
      <c r="CC27" s="236"/>
      <c r="CD27" s="236"/>
      <c r="CE27" s="236"/>
      <c r="CF27" s="236"/>
      <c r="CG27" s="236"/>
      <c r="CH27" s="235"/>
      <c r="CI27" s="235"/>
      <c r="CJ27" s="236"/>
      <c r="CK27" s="236"/>
      <c r="CL27" s="236"/>
      <c r="CM27" s="236"/>
      <c r="CN27" s="236"/>
      <c r="CO27" s="235"/>
      <c r="CP27" s="238"/>
      <c r="CQ27" s="237"/>
      <c r="CR27" s="238"/>
      <c r="CS27" s="237"/>
      <c r="CT27" s="237"/>
      <c r="CU27" s="237"/>
      <c r="CV27" s="237"/>
      <c r="CW27" s="237"/>
      <c r="CX27" s="232"/>
      <c r="CY27" s="232"/>
      <c r="CZ27" s="179">
        <f t="shared" si="29"/>
        <v>0</v>
      </c>
      <c r="DA27" s="180"/>
      <c r="DB27" s="241"/>
      <c r="DC27" s="181">
        <f t="shared" si="66"/>
        <v>0</v>
      </c>
      <c r="DD27" s="240"/>
      <c r="DE27" s="241"/>
      <c r="DF27" s="182">
        <f t="shared" si="31"/>
        <v>0</v>
      </c>
      <c r="DG27" s="182">
        <f t="shared" si="32"/>
        <v>0</v>
      </c>
      <c r="DH27" s="183">
        <f t="shared" si="70"/>
        <v>0</v>
      </c>
      <c r="DI27" s="184">
        <f t="shared" si="34"/>
        <v>0</v>
      </c>
      <c r="DJ27" s="42"/>
      <c r="DK27" s="177">
        <f t="shared" si="71"/>
        <v>0</v>
      </c>
      <c r="DL27" s="177">
        <f t="shared" si="72"/>
        <v>0</v>
      </c>
      <c r="DM27" s="177">
        <f t="shared" si="73"/>
        <v>0</v>
      </c>
      <c r="DN27" s="242"/>
      <c r="DO27" s="243"/>
      <c r="DP27" s="243"/>
      <c r="DQ27" s="243"/>
      <c r="DR27" s="303"/>
      <c r="DS27" s="243"/>
      <c r="DT27" s="243"/>
      <c r="DU27" s="243"/>
      <c r="DV27" s="244"/>
      <c r="DW27" s="243"/>
      <c r="DX27" s="243"/>
      <c r="DY27" s="245"/>
      <c r="DZ27" s="245"/>
      <c r="EA27" s="246"/>
      <c r="EB27" s="175" t="s">
        <v>283</v>
      </c>
      <c r="EC27" s="188" t="s">
        <v>293</v>
      </c>
      <c r="ED27" s="188">
        <v>1030000</v>
      </c>
      <c r="EF27" s="189">
        <f>'Datos Mes'!$B$23</f>
        <v>8033.333333333333</v>
      </c>
      <c r="EG27" s="189">
        <f t="shared" si="38"/>
        <v>0</v>
      </c>
      <c r="EH27" s="189">
        <f t="shared" si="39"/>
        <v>0</v>
      </c>
      <c r="EI27" s="189" t="e">
        <f t="shared" si="40"/>
        <v>#DIV/0!</v>
      </c>
      <c r="EJ27" s="189" t="e">
        <f t="shared" si="41"/>
        <v>#DIV/0!</v>
      </c>
      <c r="EK27" s="189">
        <f t="shared" si="42"/>
        <v>0</v>
      </c>
      <c r="EL27" s="189">
        <f t="shared" si="43"/>
        <v>0</v>
      </c>
      <c r="EM27" s="189">
        <f t="shared" si="44"/>
        <v>0</v>
      </c>
      <c r="EN27" s="189">
        <f>'Datos Mes'!$B$24*AL27</f>
        <v>0</v>
      </c>
      <c r="EO27" s="189" t="e">
        <f>IF(SUM(EH27:EN27)&gt;'Datos Mes'!$B$21,'Datos Mes'!$B$21,SUM(EH27:EN27))</f>
        <v>#DIV/0!</v>
      </c>
      <c r="EP27" s="189" t="e">
        <f>IF(SUM(EH27:EN27)&gt;'Datos Mes'!$B$21,SUM(EH27:EN27)-EO27,0)</f>
        <v>#DIV/0!</v>
      </c>
      <c r="EQ27" s="189"/>
      <c r="ER27" s="189" t="e">
        <f>LOOKUP(EO27/AL27,'Datos Mes'!$B$75:$B$82,'Datos Mes'!$C$75:$C$82)*EQ27</f>
        <v>#DIV/0!</v>
      </c>
      <c r="ES27" s="189">
        <f>'Datos Mes'!$B$25*$AQ27</f>
        <v>0</v>
      </c>
      <c r="ET27" s="189">
        <f>'Datos Mes'!$B$26*$AQ27</f>
        <v>0</v>
      </c>
      <c r="EU27" s="189">
        <f t="shared" si="74"/>
        <v>0</v>
      </c>
      <c r="EV27" s="190" t="e">
        <f t="shared" si="46"/>
        <v>#DIV/0!</v>
      </c>
      <c r="EW27" s="280" t="s">
        <v>285</v>
      </c>
      <c r="EX27" s="281"/>
      <c r="EY27" s="190" t="e">
        <f>'Datos Mes'!$B$28*EO27</f>
        <v>#DIV/0!</v>
      </c>
      <c r="EZ27" s="190" t="e">
        <f>IF(EX27*'Datos Mes'!$B$19-EY27&gt;0,EX27*'Datos Mes'!$B$19-EY27,0)</f>
        <v>#DIV/0!</v>
      </c>
      <c r="FA27" s="281" t="s">
        <v>284</v>
      </c>
      <c r="FB27" s="280" t="s">
        <v>141</v>
      </c>
      <c r="FC27" s="192">
        <f>IF(FB27&lt;&gt;"Pensionado",LOOKUP(FA27,'Datos Mes'!$A$87:$A$92,'Datos Mes'!$B$87:$B$92),0)</f>
        <v>0.11269999999999999</v>
      </c>
      <c r="FD27" s="190" t="e">
        <f t="shared" si="47"/>
        <v>#DIV/0!</v>
      </c>
      <c r="FE27" s="190" t="e">
        <f>IF(SUM(EH27:EN27)&gt;'Datos Mes'!$B$22,'Datos Mes'!$B$22,SUM(EH27:EN27))</f>
        <v>#DIV/0!</v>
      </c>
      <c r="FF27" s="190" t="e">
        <f>FE27*'Datos Mes'!$B$30</f>
        <v>#DIV/0!</v>
      </c>
      <c r="FG27" s="190" t="e">
        <f t="shared" si="75"/>
        <v>#DIV/0!</v>
      </c>
      <c r="FH27" s="190" t="e">
        <f t="shared" si="76"/>
        <v>#DIV/0!</v>
      </c>
      <c r="FI27" s="193" t="e">
        <f>LOOKUP(FH27,'Datos Mes'!$B$54:$B$69,'Datos Mes'!$C$54:$C$69)</f>
        <v>#DIV/0!</v>
      </c>
      <c r="FJ27" s="190" t="e">
        <f>LOOKUP(FH27,'Datos Mes'!$B$54:$B$69,'Datos Mes'!$E$54:$E$69)</f>
        <v>#DIV/0!</v>
      </c>
      <c r="FK27" s="190" t="e">
        <f t="shared" ref="FK27:FK32" si="86">FH27*FI27-FJ27</f>
        <v>#DIV/0!</v>
      </c>
      <c r="FL27" s="190">
        <f t="shared" si="51"/>
        <v>0</v>
      </c>
      <c r="FM27" s="190">
        <f t="shared" si="77"/>
        <v>0</v>
      </c>
      <c r="FN27" s="190">
        <f t="shared" si="77"/>
        <v>0</v>
      </c>
      <c r="FO27" s="190" t="e">
        <f t="shared" si="53"/>
        <v>#DIV/0!</v>
      </c>
      <c r="FP27" s="190" t="e">
        <f t="shared" si="78"/>
        <v>#DIV/0!</v>
      </c>
      <c r="FQ27" s="320" t="e">
        <f t="shared" ref="FQ27:FQ32" si="87">FP27+FL27</f>
        <v>#DIV/0!</v>
      </c>
      <c r="FS27" s="190" t="e">
        <f t="shared" si="79"/>
        <v>#DIV/0!</v>
      </c>
      <c r="FT27" s="190" t="e">
        <f>IF($FB27="Activo",LOOKUP($FA27,'Datos Mes'!$A$87:$A$92,'Datos Mes'!$C$87:$C$92),0)*$EO27</f>
        <v>#DIV/0!</v>
      </c>
      <c r="FU27" s="190" t="e">
        <f>IF($FB27="Activo",'Datos Mes'!$B$31,0)*$EO27</f>
        <v>#DIV/0!</v>
      </c>
      <c r="FV27" s="190" t="e">
        <f>'Datos Mes'!$B$32*$EO27</f>
        <v>#DIV/0!</v>
      </c>
      <c r="FW27" s="190" t="e">
        <f>'Datos Mes'!$D$28*$EO27</f>
        <v>#DIV/0!</v>
      </c>
      <c r="FX27" s="188">
        <v>1030000</v>
      </c>
      <c r="FY27" s="190" t="e">
        <f t="shared" si="80"/>
        <v>#DIV/0!</v>
      </c>
      <c r="FZ27" s="190" t="e">
        <f t="shared" si="81"/>
        <v>#DIV/0!</v>
      </c>
      <c r="GA27" s="190" t="e">
        <f t="shared" si="82"/>
        <v>#DIV/0!</v>
      </c>
      <c r="GB27" s="190">
        <f>(AS27+'Datos Mes'!B$24)*30/12</f>
        <v>11356.646825396825</v>
      </c>
      <c r="GC27" s="190" t="e">
        <f t="shared" si="83"/>
        <v>#DIV/0!</v>
      </c>
      <c r="GD27" s="190" t="e">
        <f t="shared" si="84"/>
        <v>#DIV/0!</v>
      </c>
      <c r="GE27" s="192" t="e">
        <f t="shared" si="85"/>
        <v>#DIV/0!</v>
      </c>
    </row>
    <row r="28" spans="1:187" s="188" customFormat="1" ht="15.75" customHeight="1">
      <c r="A28" s="248"/>
      <c r="B28" s="248"/>
      <c r="C28" s="173">
        <f t="shared" si="67"/>
        <v>0</v>
      </c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55"/>
      <c r="O28" s="255"/>
      <c r="P28" s="255"/>
      <c r="Q28" s="255"/>
      <c r="R28" s="174"/>
      <c r="S28" s="256"/>
      <c r="T28" s="255"/>
      <c r="U28" s="255"/>
      <c r="V28" s="255"/>
      <c r="W28" s="255"/>
      <c r="X28" s="255"/>
      <c r="Y28" s="255"/>
      <c r="Z28" s="255"/>
      <c r="AA28" s="255"/>
      <c r="AB28" s="255"/>
      <c r="AC28" s="255"/>
      <c r="AD28" s="255"/>
      <c r="AE28" s="255"/>
      <c r="AF28" s="255"/>
      <c r="AG28" s="255"/>
      <c r="AH28" s="255"/>
      <c r="AI28" s="257"/>
      <c r="AJ28" s="187"/>
      <c r="AK28" s="176">
        <f t="shared" si="18"/>
        <v>0</v>
      </c>
      <c r="AL28" s="294">
        <f t="shared" si="19"/>
        <v>0</v>
      </c>
      <c r="AM28" s="294">
        <f t="shared" si="20"/>
        <v>0</v>
      </c>
      <c r="AN28" s="295">
        <f t="shared" si="21"/>
        <v>0</v>
      </c>
      <c r="AO28" s="294">
        <f t="shared" si="68"/>
        <v>0</v>
      </c>
      <c r="AP28" s="294">
        <f t="shared" si="63"/>
        <v>0</v>
      </c>
      <c r="AQ28" s="296">
        <f t="shared" si="69"/>
        <v>0</v>
      </c>
      <c r="AR28" s="297">
        <f t="shared" si="24"/>
        <v>0</v>
      </c>
      <c r="AS28" s="249"/>
      <c r="AT28" s="250">
        <f t="shared" si="25"/>
        <v>0</v>
      </c>
      <c r="AU28" s="316"/>
      <c r="AV28" s="177">
        <f t="shared" si="26"/>
        <v>0</v>
      </c>
      <c r="AW28" s="249"/>
      <c r="AX28" s="249"/>
      <c r="AY28" s="177">
        <f t="shared" si="27"/>
        <v>0</v>
      </c>
      <c r="AZ28" s="177">
        <f>(AQ28)*'Datos Mes'!$B$27+DB28</f>
        <v>0</v>
      </c>
      <c r="BA28" s="248"/>
      <c r="BB28" s="254"/>
      <c r="BC28" s="263"/>
      <c r="BF28" s="298"/>
      <c r="BG28" s="178">
        <f>(COUNTIF($D28:$AI28,"LL")+DL28)*(AS28-'Datos Mes'!$B$23)</f>
        <v>0</v>
      </c>
      <c r="BH28" s="299">
        <f t="shared" si="28"/>
        <v>0</v>
      </c>
      <c r="BI28" s="230"/>
      <c r="BJ28" s="239"/>
      <c r="BK28" s="231"/>
      <c r="BL28" s="231"/>
      <c r="BM28" s="231"/>
      <c r="BN28" s="231"/>
      <c r="BO28" s="231"/>
      <c r="BP28" s="239"/>
      <c r="BQ28" s="231"/>
      <c r="BR28" s="231"/>
      <c r="BS28" s="231"/>
      <c r="BT28" s="232"/>
      <c r="BU28" s="232"/>
      <c r="BV28" s="231"/>
      <c r="BW28" s="233"/>
      <c r="BX28" s="234"/>
      <c r="BY28" s="231"/>
      <c r="BZ28" s="231"/>
      <c r="CA28" s="235"/>
      <c r="CB28" s="235"/>
      <c r="CC28" s="236"/>
      <c r="CD28" s="236"/>
      <c r="CE28" s="236"/>
      <c r="CF28" s="236"/>
      <c r="CG28" s="236"/>
      <c r="CH28" s="235"/>
      <c r="CI28" s="235"/>
      <c r="CJ28" s="236"/>
      <c r="CK28" s="236"/>
      <c r="CL28" s="236"/>
      <c r="CM28" s="236"/>
      <c r="CN28" s="236"/>
      <c r="CO28" s="235"/>
      <c r="CP28" s="238"/>
      <c r="CQ28" s="237"/>
      <c r="CR28" s="238"/>
      <c r="CS28" s="237"/>
      <c r="CT28" s="237"/>
      <c r="CU28" s="237"/>
      <c r="CV28" s="237"/>
      <c r="CW28" s="237"/>
      <c r="CX28" s="232"/>
      <c r="CY28" s="232"/>
      <c r="CZ28" s="179">
        <f t="shared" si="29"/>
        <v>0</v>
      </c>
      <c r="DA28" s="180"/>
      <c r="DB28" s="241"/>
      <c r="DC28" s="181">
        <f t="shared" si="66"/>
        <v>0</v>
      </c>
      <c r="DD28" s="240"/>
      <c r="DE28" s="241"/>
      <c r="DF28" s="182">
        <f t="shared" si="31"/>
        <v>0</v>
      </c>
      <c r="DG28" s="182">
        <f t="shared" si="32"/>
        <v>0</v>
      </c>
      <c r="DH28" s="183">
        <f t="shared" si="70"/>
        <v>0</v>
      </c>
      <c r="DI28" s="184">
        <f t="shared" si="34"/>
        <v>0</v>
      </c>
      <c r="DJ28" s="42"/>
      <c r="DK28" s="177">
        <f t="shared" si="71"/>
        <v>0</v>
      </c>
      <c r="DL28" s="177">
        <f t="shared" si="72"/>
        <v>0</v>
      </c>
      <c r="DM28" s="177">
        <f t="shared" si="73"/>
        <v>0</v>
      </c>
      <c r="DN28" s="242"/>
      <c r="DO28" s="243"/>
      <c r="DP28" s="243"/>
      <c r="DQ28" s="243"/>
      <c r="DR28" s="303"/>
      <c r="DS28" s="243"/>
      <c r="DT28" s="243"/>
      <c r="DU28" s="243"/>
      <c r="DV28" s="244"/>
      <c r="DW28" s="243"/>
      <c r="DX28" s="243"/>
      <c r="DY28" s="245"/>
      <c r="DZ28" s="245"/>
      <c r="EA28" s="246"/>
      <c r="EB28" s="175" t="s">
        <v>283</v>
      </c>
      <c r="EC28" s="188" t="s">
        <v>294</v>
      </c>
      <c r="ED28" s="188">
        <v>1030000</v>
      </c>
      <c r="EF28" s="189">
        <f>'Datos Mes'!$B$23</f>
        <v>8033.333333333333</v>
      </c>
      <c r="EG28" s="189">
        <f t="shared" si="38"/>
        <v>0</v>
      </c>
      <c r="EH28" s="189">
        <f t="shared" si="39"/>
        <v>0</v>
      </c>
      <c r="EI28" s="189" t="e">
        <f t="shared" si="40"/>
        <v>#DIV/0!</v>
      </c>
      <c r="EJ28" s="189" t="e">
        <f t="shared" si="41"/>
        <v>#DIV/0!</v>
      </c>
      <c r="EK28" s="189">
        <f t="shared" si="42"/>
        <v>0</v>
      </c>
      <c r="EL28" s="189">
        <f t="shared" si="43"/>
        <v>0</v>
      </c>
      <c r="EM28" s="189">
        <f t="shared" si="44"/>
        <v>0</v>
      </c>
      <c r="EN28" s="189">
        <f>'Datos Mes'!$B$24*AL28</f>
        <v>0</v>
      </c>
      <c r="EO28" s="189" t="e">
        <f>IF(SUM(EH28:EN28)&gt;'Datos Mes'!$B$21,'Datos Mes'!$B$21,SUM(EH28:EN28))</f>
        <v>#DIV/0!</v>
      </c>
      <c r="EP28" s="189" t="e">
        <f>IF(SUM(EH28:EN28)&gt;'Datos Mes'!$B$21,SUM(EH28:EN28)-EO28,0)</f>
        <v>#DIV/0!</v>
      </c>
      <c r="EQ28" s="189"/>
      <c r="ER28" s="189" t="e">
        <f>LOOKUP(EO28/AL28,'Datos Mes'!$B$75:$B$82,'Datos Mes'!$C$75:$C$82)*EQ28</f>
        <v>#DIV/0!</v>
      </c>
      <c r="ES28" s="189">
        <f>'Datos Mes'!$B$25*$AQ28</f>
        <v>0</v>
      </c>
      <c r="ET28" s="189">
        <f>'Datos Mes'!$B$26*$AQ28</f>
        <v>0</v>
      </c>
      <c r="EU28" s="189">
        <f t="shared" si="74"/>
        <v>0</v>
      </c>
      <c r="EV28" s="190" t="e">
        <f t="shared" si="46"/>
        <v>#DIV/0!</v>
      </c>
      <c r="EW28" s="280" t="s">
        <v>140</v>
      </c>
      <c r="EX28" s="281"/>
      <c r="EY28" s="190" t="e">
        <f>'Datos Mes'!$B$28*EO28</f>
        <v>#DIV/0!</v>
      </c>
      <c r="EZ28" s="190" t="e">
        <f>IF(EX28*'Datos Mes'!$B$19-EY28&gt;0,EX28*'Datos Mes'!$B$19-EY28,0)</f>
        <v>#DIV/0!</v>
      </c>
      <c r="FA28" s="281" t="s">
        <v>284</v>
      </c>
      <c r="FB28" s="280" t="s">
        <v>141</v>
      </c>
      <c r="FC28" s="192">
        <f>IF(FB28&lt;&gt;"Pensionado",LOOKUP(FA28,'Datos Mes'!$A$87:$A$92,'Datos Mes'!$B$87:$B$92),0)</f>
        <v>0.11269999999999999</v>
      </c>
      <c r="FD28" s="190" t="e">
        <f t="shared" si="47"/>
        <v>#DIV/0!</v>
      </c>
      <c r="FE28" s="190" t="e">
        <f>IF(SUM(EH28:EN28)&gt;'Datos Mes'!$B$22,'Datos Mes'!$B$22,SUM(EH28:EN28))</f>
        <v>#DIV/0!</v>
      </c>
      <c r="FF28" s="190" t="e">
        <f>FE28*'Datos Mes'!$B$30</f>
        <v>#DIV/0!</v>
      </c>
      <c r="FG28" s="190" t="e">
        <f t="shared" si="75"/>
        <v>#DIV/0!</v>
      </c>
      <c r="FH28" s="190" t="e">
        <f t="shared" si="76"/>
        <v>#DIV/0!</v>
      </c>
      <c r="FI28" s="193" t="e">
        <f>LOOKUP(FH28,'Datos Mes'!$B$54:$B$69,'Datos Mes'!$C$54:$C$69)</f>
        <v>#DIV/0!</v>
      </c>
      <c r="FJ28" s="190" t="e">
        <f>LOOKUP(FH28,'Datos Mes'!$B$54:$B$69,'Datos Mes'!$E$54:$E$69)</f>
        <v>#DIV/0!</v>
      </c>
      <c r="FK28" s="190" t="e">
        <f t="shared" si="86"/>
        <v>#DIV/0!</v>
      </c>
      <c r="FL28" s="190">
        <f t="shared" si="51"/>
        <v>0</v>
      </c>
      <c r="FM28" s="190">
        <f t="shared" si="77"/>
        <v>0</v>
      </c>
      <c r="FN28" s="190">
        <f t="shared" si="77"/>
        <v>0</v>
      </c>
      <c r="FO28" s="190" t="e">
        <f t="shared" si="53"/>
        <v>#DIV/0!</v>
      </c>
      <c r="FP28" s="190" t="e">
        <f t="shared" si="78"/>
        <v>#DIV/0!</v>
      </c>
      <c r="FQ28" s="320" t="e">
        <f t="shared" si="87"/>
        <v>#DIV/0!</v>
      </c>
      <c r="FS28" s="190" t="e">
        <f t="shared" si="79"/>
        <v>#DIV/0!</v>
      </c>
      <c r="FT28" s="190" t="e">
        <f>IF($FB28="Activo",LOOKUP($FA28,'Datos Mes'!$A$87:$A$92,'Datos Mes'!$C$87:$C$92),0)*$EO28</f>
        <v>#DIV/0!</v>
      </c>
      <c r="FU28" s="190" t="e">
        <f>IF($FB28="Activo",'Datos Mes'!$B$31,0)*$EO28</f>
        <v>#DIV/0!</v>
      </c>
      <c r="FV28" s="190" t="e">
        <f>'Datos Mes'!$B$32*$EO28</f>
        <v>#DIV/0!</v>
      </c>
      <c r="FW28" s="190" t="e">
        <f>'Datos Mes'!$D$28*$EO28</f>
        <v>#DIV/0!</v>
      </c>
      <c r="FX28" s="188">
        <v>1030000</v>
      </c>
      <c r="FY28" s="190" t="e">
        <f t="shared" si="80"/>
        <v>#DIV/0!</v>
      </c>
      <c r="FZ28" s="190" t="e">
        <f t="shared" si="81"/>
        <v>#DIV/0!</v>
      </c>
      <c r="GA28" s="190" t="e">
        <f t="shared" si="82"/>
        <v>#DIV/0!</v>
      </c>
      <c r="GB28" s="190">
        <f>(AS28+'Datos Mes'!B$24)*30/12</f>
        <v>11356.646825396825</v>
      </c>
      <c r="GC28" s="190" t="e">
        <f t="shared" si="83"/>
        <v>#DIV/0!</v>
      </c>
      <c r="GD28" s="190" t="e">
        <f t="shared" si="84"/>
        <v>#DIV/0!</v>
      </c>
      <c r="GE28" s="192" t="e">
        <f t="shared" si="85"/>
        <v>#DIV/0!</v>
      </c>
    </row>
    <row r="29" spans="1:187" s="188" customFormat="1" ht="15.75" customHeight="1">
      <c r="A29" s="248"/>
      <c r="B29" s="248"/>
      <c r="C29" s="173">
        <f t="shared" si="67"/>
        <v>0</v>
      </c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55"/>
      <c r="O29" s="255"/>
      <c r="P29" s="255"/>
      <c r="Q29" s="255"/>
      <c r="R29" s="174"/>
      <c r="S29" s="256"/>
      <c r="T29" s="255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5"/>
      <c r="AI29" s="257"/>
      <c r="AJ29" s="187"/>
      <c r="AK29" s="176">
        <f t="shared" si="18"/>
        <v>0</v>
      </c>
      <c r="AL29" s="294">
        <f t="shared" si="19"/>
        <v>0</v>
      </c>
      <c r="AM29" s="294">
        <f t="shared" si="20"/>
        <v>0</v>
      </c>
      <c r="AN29" s="295">
        <f t="shared" si="21"/>
        <v>0</v>
      </c>
      <c r="AO29" s="294">
        <f t="shared" si="68"/>
        <v>0</v>
      </c>
      <c r="AP29" s="294">
        <f t="shared" si="63"/>
        <v>0</v>
      </c>
      <c r="AQ29" s="296">
        <f t="shared" si="69"/>
        <v>0</v>
      </c>
      <c r="AR29" s="297">
        <f t="shared" si="24"/>
        <v>0</v>
      </c>
      <c r="AS29" s="249"/>
      <c r="AT29" s="250">
        <f t="shared" si="25"/>
        <v>0</v>
      </c>
      <c r="AU29" s="316"/>
      <c r="AV29" s="177">
        <f t="shared" si="26"/>
        <v>0</v>
      </c>
      <c r="AW29" s="249"/>
      <c r="AX29" s="249"/>
      <c r="AY29" s="177">
        <f t="shared" si="27"/>
        <v>0</v>
      </c>
      <c r="AZ29" s="177">
        <f>(AQ29)*'Datos Mes'!$B$27+DB29</f>
        <v>0</v>
      </c>
      <c r="BA29" s="248"/>
      <c r="BB29" s="254"/>
      <c r="BC29" s="263"/>
      <c r="BF29" s="298"/>
      <c r="BG29" s="178">
        <f>(COUNTIF($D29:$AI29,"LL")+DL29)*(AS29-'Datos Mes'!$B$23)</f>
        <v>0</v>
      </c>
      <c r="BH29" s="299">
        <f t="shared" si="28"/>
        <v>0</v>
      </c>
      <c r="BI29" s="230"/>
      <c r="BJ29" s="239"/>
      <c r="BK29" s="231"/>
      <c r="BL29" s="231"/>
      <c r="BM29" s="231"/>
      <c r="BN29" s="231"/>
      <c r="BO29" s="231"/>
      <c r="BP29" s="239"/>
      <c r="BQ29" s="231"/>
      <c r="BR29" s="231"/>
      <c r="BS29" s="231"/>
      <c r="BT29" s="232"/>
      <c r="BU29" s="232"/>
      <c r="BV29" s="231"/>
      <c r="BW29" s="233"/>
      <c r="BX29" s="234"/>
      <c r="BY29" s="231"/>
      <c r="BZ29" s="231"/>
      <c r="CA29" s="235"/>
      <c r="CB29" s="235"/>
      <c r="CC29" s="236"/>
      <c r="CD29" s="236"/>
      <c r="CE29" s="236"/>
      <c r="CF29" s="236"/>
      <c r="CG29" s="236"/>
      <c r="CH29" s="235"/>
      <c r="CI29" s="235"/>
      <c r="CJ29" s="236"/>
      <c r="CK29" s="236"/>
      <c r="CL29" s="236"/>
      <c r="CM29" s="236"/>
      <c r="CN29" s="236"/>
      <c r="CO29" s="235"/>
      <c r="CP29" s="238"/>
      <c r="CQ29" s="237"/>
      <c r="CR29" s="238"/>
      <c r="CS29" s="237"/>
      <c r="CT29" s="237"/>
      <c r="CU29" s="237"/>
      <c r="CV29" s="237"/>
      <c r="CW29" s="237"/>
      <c r="CX29" s="232"/>
      <c r="CY29" s="232"/>
      <c r="CZ29" s="179">
        <f t="shared" si="29"/>
        <v>0</v>
      </c>
      <c r="DA29" s="180"/>
      <c r="DB29" s="241"/>
      <c r="DC29" s="181">
        <f t="shared" si="66"/>
        <v>0</v>
      </c>
      <c r="DD29" s="240"/>
      <c r="DE29" s="241"/>
      <c r="DF29" s="182">
        <f t="shared" si="31"/>
        <v>0</v>
      </c>
      <c r="DG29" s="182">
        <f t="shared" si="32"/>
        <v>0</v>
      </c>
      <c r="DH29" s="183">
        <f t="shared" si="70"/>
        <v>0</v>
      </c>
      <c r="DI29" s="184">
        <f t="shared" si="34"/>
        <v>0</v>
      </c>
      <c r="DJ29" s="42"/>
      <c r="DK29" s="177">
        <f t="shared" si="71"/>
        <v>0</v>
      </c>
      <c r="DL29" s="177">
        <f t="shared" si="72"/>
        <v>0</v>
      </c>
      <c r="DM29" s="177">
        <f t="shared" si="73"/>
        <v>0</v>
      </c>
      <c r="DN29" s="242"/>
      <c r="DO29" s="243"/>
      <c r="DP29" s="243"/>
      <c r="DQ29" s="243"/>
      <c r="DR29" s="303"/>
      <c r="DS29" s="243"/>
      <c r="DT29" s="243"/>
      <c r="DU29" s="243"/>
      <c r="DV29" s="244"/>
      <c r="DW29" s="243"/>
      <c r="DX29" s="243"/>
      <c r="DY29" s="245"/>
      <c r="DZ29" s="245"/>
      <c r="EA29" s="246"/>
      <c r="EB29" s="175" t="s">
        <v>283</v>
      </c>
      <c r="EC29" s="188" t="s">
        <v>295</v>
      </c>
      <c r="ED29" s="188">
        <v>1030000</v>
      </c>
      <c r="EF29" s="189">
        <f>'Datos Mes'!$B$23</f>
        <v>8033.333333333333</v>
      </c>
      <c r="EG29" s="189">
        <f t="shared" si="38"/>
        <v>0</v>
      </c>
      <c r="EH29" s="189">
        <f t="shared" si="39"/>
        <v>0</v>
      </c>
      <c r="EI29" s="189" t="e">
        <f t="shared" si="40"/>
        <v>#DIV/0!</v>
      </c>
      <c r="EJ29" s="189" t="e">
        <f t="shared" si="41"/>
        <v>#DIV/0!</v>
      </c>
      <c r="EK29" s="189">
        <f t="shared" si="42"/>
        <v>0</v>
      </c>
      <c r="EL29" s="189">
        <f t="shared" si="43"/>
        <v>0</v>
      </c>
      <c r="EM29" s="189">
        <f t="shared" si="44"/>
        <v>0</v>
      </c>
      <c r="EN29" s="189">
        <f>'Datos Mes'!$B$24*AL29</f>
        <v>0</v>
      </c>
      <c r="EO29" s="189" t="e">
        <f>IF(SUM(EH29:EN29)&gt;'Datos Mes'!$B$21,'Datos Mes'!$B$21,SUM(EH29:EN29))</f>
        <v>#DIV/0!</v>
      </c>
      <c r="EP29" s="189" t="e">
        <f>IF(SUM(EH29:EN29)&gt;'Datos Mes'!$B$21,SUM(EH29:EN29)-EO29,0)</f>
        <v>#DIV/0!</v>
      </c>
      <c r="EQ29" s="189"/>
      <c r="ER29" s="189" t="e">
        <f>LOOKUP(EO29/AL29,'Datos Mes'!$B$75:$B$82,'Datos Mes'!$C$75:$C$82)*EQ29</f>
        <v>#DIV/0!</v>
      </c>
      <c r="ES29" s="189">
        <f>'Datos Mes'!$B$25*$AQ29</f>
        <v>0</v>
      </c>
      <c r="ET29" s="189">
        <f>'Datos Mes'!$B$26*$AQ29</f>
        <v>0</v>
      </c>
      <c r="EU29" s="189">
        <f t="shared" si="74"/>
        <v>0</v>
      </c>
      <c r="EV29" s="190" t="e">
        <f t="shared" si="46"/>
        <v>#DIV/0!</v>
      </c>
      <c r="EW29" s="280" t="s">
        <v>140</v>
      </c>
      <c r="EX29" s="281"/>
      <c r="EY29" s="190" t="e">
        <f>'Datos Mes'!$B$28*EO29</f>
        <v>#DIV/0!</v>
      </c>
      <c r="EZ29" s="190" t="e">
        <f>IF(EX29*'Datos Mes'!$B$19-EY29&gt;0,EX29*'Datos Mes'!$B$19-EY29,0)</f>
        <v>#DIV/0!</v>
      </c>
      <c r="FA29" s="281" t="s">
        <v>284</v>
      </c>
      <c r="FB29" s="280" t="s">
        <v>141</v>
      </c>
      <c r="FC29" s="192">
        <f>IF(FB29&lt;&gt;"Pensionado",LOOKUP(FA29,'Datos Mes'!$A$87:$A$92,'Datos Mes'!$B$87:$B$92),0)</f>
        <v>0.11269999999999999</v>
      </c>
      <c r="FD29" s="190" t="e">
        <f t="shared" si="47"/>
        <v>#DIV/0!</v>
      </c>
      <c r="FE29" s="190" t="e">
        <f>IF(SUM(EH29:EN29)&gt;'Datos Mes'!$B$22,'Datos Mes'!$B$22,SUM(EH29:EN29))</f>
        <v>#DIV/0!</v>
      </c>
      <c r="FF29" s="190" t="e">
        <f>FE29*'Datos Mes'!$B$30</f>
        <v>#DIV/0!</v>
      </c>
      <c r="FG29" s="190" t="e">
        <f t="shared" si="75"/>
        <v>#DIV/0!</v>
      </c>
      <c r="FH29" s="190" t="e">
        <f t="shared" si="76"/>
        <v>#DIV/0!</v>
      </c>
      <c r="FI29" s="193" t="e">
        <f>LOOKUP(FH29,'Datos Mes'!$B$54:$B$69,'Datos Mes'!$C$54:$C$69)</f>
        <v>#DIV/0!</v>
      </c>
      <c r="FJ29" s="190" t="e">
        <f>LOOKUP(FH29,'Datos Mes'!$B$54:$B$69,'Datos Mes'!$E$54:$E$69)</f>
        <v>#DIV/0!</v>
      </c>
      <c r="FK29" s="190" t="e">
        <f t="shared" si="86"/>
        <v>#DIV/0!</v>
      </c>
      <c r="FL29" s="190">
        <f t="shared" si="51"/>
        <v>0</v>
      </c>
      <c r="FM29" s="190">
        <f t="shared" si="77"/>
        <v>0</v>
      </c>
      <c r="FN29" s="190">
        <f t="shared" si="77"/>
        <v>0</v>
      </c>
      <c r="FO29" s="190" t="e">
        <f t="shared" si="53"/>
        <v>#DIV/0!</v>
      </c>
      <c r="FP29" s="190" t="e">
        <f t="shared" si="78"/>
        <v>#DIV/0!</v>
      </c>
      <c r="FQ29" s="320" t="e">
        <f t="shared" si="87"/>
        <v>#DIV/0!</v>
      </c>
      <c r="FS29" s="190" t="e">
        <f t="shared" si="79"/>
        <v>#DIV/0!</v>
      </c>
      <c r="FT29" s="190" t="e">
        <f>IF($FB29="Activo",LOOKUP($FA29,'Datos Mes'!$A$87:$A$92,'Datos Mes'!$C$87:$C$92),0)*$EO29</f>
        <v>#DIV/0!</v>
      </c>
      <c r="FU29" s="190" t="e">
        <f>IF($FB29="Activo",'Datos Mes'!$B$31,0)*$EO29</f>
        <v>#DIV/0!</v>
      </c>
      <c r="FV29" s="190" t="e">
        <f>'Datos Mes'!$B$32*$EO29</f>
        <v>#DIV/0!</v>
      </c>
      <c r="FW29" s="190" t="e">
        <f>'Datos Mes'!$D$28*$EO29</f>
        <v>#DIV/0!</v>
      </c>
      <c r="FX29" s="188">
        <v>1030000</v>
      </c>
      <c r="FY29" s="190" t="e">
        <f t="shared" si="80"/>
        <v>#DIV/0!</v>
      </c>
      <c r="FZ29" s="190" t="e">
        <f t="shared" si="81"/>
        <v>#DIV/0!</v>
      </c>
      <c r="GA29" s="190" t="e">
        <f t="shared" si="82"/>
        <v>#DIV/0!</v>
      </c>
      <c r="GB29" s="190">
        <f>(AS29+'Datos Mes'!B$24)*30/12</f>
        <v>11356.646825396825</v>
      </c>
      <c r="GC29" s="190" t="e">
        <f t="shared" si="83"/>
        <v>#DIV/0!</v>
      </c>
      <c r="GD29" s="190" t="e">
        <f t="shared" si="84"/>
        <v>#DIV/0!</v>
      </c>
      <c r="GE29" s="192" t="e">
        <f t="shared" si="85"/>
        <v>#DIV/0!</v>
      </c>
    </row>
    <row r="30" spans="1:187" s="188" customFormat="1" ht="15.75" customHeight="1">
      <c r="A30" s="248"/>
      <c r="B30" s="248"/>
      <c r="C30" s="173">
        <f t="shared" si="67"/>
        <v>0</v>
      </c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174"/>
      <c r="S30" s="256"/>
      <c r="T30" s="255"/>
      <c r="U30" s="255"/>
      <c r="V30" s="255"/>
      <c r="W30" s="255"/>
      <c r="X30" s="255"/>
      <c r="Y30" s="255"/>
      <c r="Z30" s="255"/>
      <c r="AA30" s="255"/>
      <c r="AB30" s="255"/>
      <c r="AC30" s="255"/>
      <c r="AD30" s="255"/>
      <c r="AE30" s="255"/>
      <c r="AF30" s="255"/>
      <c r="AG30" s="255"/>
      <c r="AH30" s="255"/>
      <c r="AI30" s="257"/>
      <c r="AJ30" s="187"/>
      <c r="AK30" s="176">
        <f>A30</f>
        <v>0</v>
      </c>
      <c r="AL30" s="294">
        <f>COUNTIF(D30:AI30,"X")+COUNTIF(D30:AI30,"V")-C30</f>
        <v>0</v>
      </c>
      <c r="AM30" s="294">
        <f>COUNTIF(D30:AK30,"S")</f>
        <v>0</v>
      </c>
      <c r="AN30" s="295">
        <f>COUNTIF(D30:AI30,"D")</f>
        <v>0</v>
      </c>
      <c r="AO30" s="294">
        <f t="shared" si="68"/>
        <v>0</v>
      </c>
      <c r="AP30" s="294">
        <f t="shared" si="63"/>
        <v>0</v>
      </c>
      <c r="AQ30" s="296">
        <f t="shared" si="69"/>
        <v>0</v>
      </c>
      <c r="AR30" s="297">
        <f>AQ30</f>
        <v>0</v>
      </c>
      <c r="AS30" s="249"/>
      <c r="AT30" s="250">
        <f>AS30/7.5*1.5*(CZ30-DA30)</f>
        <v>0</v>
      </c>
      <c r="AU30" s="316"/>
      <c r="AV30" s="177">
        <f>AS30/7.5*AU30+C30*0.2*AS30</f>
        <v>0</v>
      </c>
      <c r="AW30" s="249"/>
      <c r="AX30" s="249"/>
      <c r="AY30" s="177">
        <f>DI30</f>
        <v>0</v>
      </c>
      <c r="AZ30" s="177">
        <f>(AQ30)*'Datos Mes'!$B$27+DB30</f>
        <v>0</v>
      </c>
      <c r="BA30" s="248"/>
      <c r="BB30" s="254"/>
      <c r="BC30" s="263"/>
      <c r="BF30" s="298"/>
      <c r="BG30" s="178">
        <f>(COUNTIF($D30:$AI30,"LL")+DL30)*(AS30-'Datos Mes'!$B$23)</f>
        <v>0</v>
      </c>
      <c r="BH30" s="299">
        <f>A30</f>
        <v>0</v>
      </c>
      <c r="BI30" s="230"/>
      <c r="BJ30" s="239"/>
      <c r="BK30" s="231"/>
      <c r="BL30" s="231"/>
      <c r="BM30" s="231"/>
      <c r="BN30" s="231"/>
      <c r="BO30" s="231"/>
      <c r="BP30" s="239"/>
      <c r="BQ30" s="231"/>
      <c r="BR30" s="231"/>
      <c r="BS30" s="231"/>
      <c r="BT30" s="232"/>
      <c r="BU30" s="232"/>
      <c r="BV30" s="231"/>
      <c r="BW30" s="233"/>
      <c r="BX30" s="234"/>
      <c r="BY30" s="231"/>
      <c r="BZ30" s="231"/>
      <c r="CA30" s="235"/>
      <c r="CB30" s="235"/>
      <c r="CC30" s="236"/>
      <c r="CD30" s="236"/>
      <c r="CE30" s="236"/>
      <c r="CF30" s="236"/>
      <c r="CG30" s="236"/>
      <c r="CH30" s="235"/>
      <c r="CI30" s="235"/>
      <c r="CJ30" s="236"/>
      <c r="CK30" s="236"/>
      <c r="CL30" s="236"/>
      <c r="CM30" s="236"/>
      <c r="CN30" s="236"/>
      <c r="CO30" s="235"/>
      <c r="CP30" s="238"/>
      <c r="CQ30" s="237"/>
      <c r="CR30" s="238"/>
      <c r="CS30" s="237"/>
      <c r="CT30" s="237"/>
      <c r="CU30" s="237"/>
      <c r="CV30" s="237"/>
      <c r="CW30" s="237"/>
      <c r="CX30" s="232"/>
      <c r="CY30" s="232"/>
      <c r="CZ30" s="179">
        <f>SUM(BI30:CY30)</f>
        <v>0</v>
      </c>
      <c r="DA30" s="180"/>
      <c r="DB30" s="241"/>
      <c r="DC30" s="181">
        <f t="shared" si="66"/>
        <v>0</v>
      </c>
      <c r="DD30" s="240"/>
      <c r="DE30" s="241"/>
      <c r="DF30" s="182">
        <f>COUNTIF(D30:AI30,"LL")*$DF$10*1.2</f>
        <v>0</v>
      </c>
      <c r="DG30" s="182">
        <f>DL30*$DF$10</f>
        <v>0</v>
      </c>
      <c r="DH30" s="183">
        <f t="shared" si="70"/>
        <v>0</v>
      </c>
      <c r="DI30" s="184">
        <f>+DC30+DE30+DF30+DG30+DH30</f>
        <v>0</v>
      </c>
      <c r="DJ30" s="42"/>
      <c r="DK30" s="177">
        <f t="shared" si="71"/>
        <v>0</v>
      </c>
      <c r="DL30" s="177">
        <f t="shared" si="72"/>
        <v>0</v>
      </c>
      <c r="DM30" s="177">
        <f t="shared" si="73"/>
        <v>0</v>
      </c>
      <c r="DN30" s="242"/>
      <c r="DO30" s="243"/>
      <c r="DP30" s="243"/>
      <c r="DQ30" s="243"/>
      <c r="DR30" s="303"/>
      <c r="DS30" s="243"/>
      <c r="DT30" s="243"/>
      <c r="DU30" s="243"/>
      <c r="DV30" s="244"/>
      <c r="DW30" s="243"/>
      <c r="DX30" s="243"/>
      <c r="DY30" s="245"/>
      <c r="DZ30" s="245"/>
      <c r="EA30" s="246"/>
      <c r="EB30" s="175" t="s">
        <v>283</v>
      </c>
      <c r="EC30" s="188" t="s">
        <v>296</v>
      </c>
      <c r="ED30" s="188">
        <v>1030000</v>
      </c>
      <c r="EF30" s="189">
        <f>'Datos Mes'!$B$23</f>
        <v>8033.333333333333</v>
      </c>
      <c r="EG30" s="189">
        <f>AS30</f>
        <v>0</v>
      </c>
      <c r="EH30" s="189">
        <f>EG30*AL30</f>
        <v>0</v>
      </c>
      <c r="EI30" s="189" t="e">
        <f>(EH30+EL30)/AO30*AM30</f>
        <v>#DIV/0!</v>
      </c>
      <c r="EJ30" s="189" t="e">
        <f>(EH30+EI30+EK30+EL30)/AP30*AN30</f>
        <v>#DIV/0!</v>
      </c>
      <c r="EK30" s="189">
        <f>AT30</f>
        <v>0</v>
      </c>
      <c r="EL30" s="189">
        <f>-AV30</f>
        <v>0</v>
      </c>
      <c r="EM30" s="189">
        <f>AY30</f>
        <v>0</v>
      </c>
      <c r="EN30" s="189">
        <f>'Datos Mes'!$B$24*AL30</f>
        <v>0</v>
      </c>
      <c r="EO30" s="189" t="e">
        <f>IF(SUM(EH30:EN30)&gt;'Datos Mes'!$B$21,'Datos Mes'!$B$21,SUM(EH30:EN30))</f>
        <v>#DIV/0!</v>
      </c>
      <c r="EP30" s="189" t="e">
        <f>IF(SUM(EH30:EN30)&gt;'Datos Mes'!$B$21,SUM(EH30:EN30)-EO30,0)</f>
        <v>#DIV/0!</v>
      </c>
      <c r="EQ30" s="189"/>
      <c r="ER30" s="189" t="e">
        <f>LOOKUP(EO30/AL30,'Datos Mes'!$B$75:$B$82,'Datos Mes'!$C$75:$C$82)*EQ30</f>
        <v>#DIV/0!</v>
      </c>
      <c r="ES30" s="189">
        <f>'Datos Mes'!$B$25*$AQ30</f>
        <v>0</v>
      </c>
      <c r="ET30" s="189">
        <f>'Datos Mes'!$B$26*$AQ30</f>
        <v>0</v>
      </c>
      <c r="EU30" s="189">
        <f t="shared" si="74"/>
        <v>0</v>
      </c>
      <c r="EV30" s="190" t="e">
        <f>ER30+ES30+ET30+EU30</f>
        <v>#DIV/0!</v>
      </c>
      <c r="EW30" s="280" t="s">
        <v>285</v>
      </c>
      <c r="EX30" s="281"/>
      <c r="EY30" s="190" t="e">
        <f>'Datos Mes'!$B$28*EO30</f>
        <v>#DIV/0!</v>
      </c>
      <c r="EZ30" s="190" t="e">
        <f>IF(EX30*'Datos Mes'!$B$19-EY30&gt;0,EX30*'Datos Mes'!$B$19-EY30,0)</f>
        <v>#DIV/0!</v>
      </c>
      <c r="FA30" s="281" t="s">
        <v>116</v>
      </c>
      <c r="FB30" s="280" t="s">
        <v>141</v>
      </c>
      <c r="FC30" s="192">
        <f>IF(FB30&lt;&gt;"Pensionado",LOOKUP(FA30,'Datos Mes'!$A$87:$A$92,'Datos Mes'!$B$87:$B$92),0)</f>
        <v>0.11269999999999999</v>
      </c>
      <c r="FD30" s="190" t="e">
        <f>FC30*EO30</f>
        <v>#DIV/0!</v>
      </c>
      <c r="FE30" s="190" t="e">
        <f>IF(SUM(EH30:EN30)&gt;'Datos Mes'!$B$22,'Datos Mes'!$B$22,SUM(EH30:EN30))</f>
        <v>#DIV/0!</v>
      </c>
      <c r="FF30" s="190" t="e">
        <f>FE30*'Datos Mes'!$B$30</f>
        <v>#DIV/0!</v>
      </c>
      <c r="FG30" s="190" t="e">
        <f t="shared" si="75"/>
        <v>#DIV/0!</v>
      </c>
      <c r="FH30" s="190" t="e">
        <f t="shared" si="76"/>
        <v>#DIV/0!</v>
      </c>
      <c r="FI30" s="193" t="e">
        <f>LOOKUP(FH30,'Datos Mes'!$B$54:$B$69,'Datos Mes'!$C$54:$C$69)</f>
        <v>#DIV/0!</v>
      </c>
      <c r="FJ30" s="190" t="e">
        <f>LOOKUP(FH30,'Datos Mes'!$B$54:$B$69,'Datos Mes'!$E$54:$E$69)</f>
        <v>#DIV/0!</v>
      </c>
      <c r="FK30" s="190" t="e">
        <f t="shared" si="86"/>
        <v>#DIV/0!</v>
      </c>
      <c r="FL30" s="190">
        <f>R30</f>
        <v>0</v>
      </c>
      <c r="FM30" s="190">
        <f>AW30</f>
        <v>0</v>
      </c>
      <c r="FN30" s="190">
        <f>AX30</f>
        <v>0</v>
      </c>
      <c r="FO30" s="190" t="e">
        <f>FG30+FK30+FL30+FM30+FN30</f>
        <v>#DIV/0!</v>
      </c>
      <c r="FP30" s="190" t="e">
        <f t="shared" si="78"/>
        <v>#DIV/0!</v>
      </c>
      <c r="FQ30" s="320" t="e">
        <f t="shared" si="87"/>
        <v>#DIV/0!</v>
      </c>
      <c r="FS30" s="190" t="e">
        <f t="shared" si="79"/>
        <v>#DIV/0!</v>
      </c>
      <c r="FT30" s="190" t="e">
        <f>IF($FB30="Activo",LOOKUP($FA30,'Datos Mes'!$A$87:$A$92,'Datos Mes'!$C$87:$C$92),0)*$EO30</f>
        <v>#DIV/0!</v>
      </c>
      <c r="FU30" s="190" t="e">
        <f>IF($FB30="Activo",'Datos Mes'!$B$31,0)*$EO30</f>
        <v>#DIV/0!</v>
      </c>
      <c r="FV30" s="190" t="e">
        <f>'Datos Mes'!$B$32*$EO30</f>
        <v>#DIV/0!</v>
      </c>
      <c r="FW30" s="190" t="e">
        <f>'Datos Mes'!$D$28*$EO30</f>
        <v>#DIV/0!</v>
      </c>
      <c r="FX30" s="188">
        <v>1030000</v>
      </c>
      <c r="FY30" s="190" t="e">
        <f t="shared" si="80"/>
        <v>#DIV/0!</v>
      </c>
      <c r="FZ30" s="190" t="e">
        <f t="shared" si="81"/>
        <v>#DIV/0!</v>
      </c>
      <c r="GA30" s="190" t="e">
        <f t="shared" si="82"/>
        <v>#DIV/0!</v>
      </c>
      <c r="GB30" s="190">
        <f>(AS30+'Datos Mes'!B$24)*30/12</f>
        <v>11356.646825396825</v>
      </c>
      <c r="GC30" s="190" t="e">
        <f t="shared" si="83"/>
        <v>#DIV/0!</v>
      </c>
      <c r="GD30" s="190" t="e">
        <f t="shared" si="84"/>
        <v>#DIV/0!</v>
      </c>
      <c r="GE30" s="192" t="e">
        <f t="shared" si="85"/>
        <v>#DIV/0!</v>
      </c>
    </row>
    <row r="31" spans="1:187" s="188" customFormat="1" ht="15.75" customHeight="1">
      <c r="A31" s="248"/>
      <c r="B31" s="248"/>
      <c r="C31" s="173">
        <f>DK31</f>
        <v>0</v>
      </c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55"/>
      <c r="O31" s="255"/>
      <c r="P31" s="255"/>
      <c r="Q31" s="255"/>
      <c r="R31" s="174"/>
      <c r="S31" s="256"/>
      <c r="T31" s="255"/>
      <c r="U31" s="255"/>
      <c r="V31" s="255"/>
      <c r="W31" s="255"/>
      <c r="X31" s="255"/>
      <c r="Y31" s="255"/>
      <c r="Z31" s="255"/>
      <c r="AA31" s="255"/>
      <c r="AB31" s="255"/>
      <c r="AC31" s="255"/>
      <c r="AD31" s="255"/>
      <c r="AE31" s="255"/>
      <c r="AF31" s="255"/>
      <c r="AG31" s="255"/>
      <c r="AH31" s="255"/>
      <c r="AI31" s="257"/>
      <c r="AJ31" s="187"/>
      <c r="AK31" s="176">
        <f>A31</f>
        <v>0</v>
      </c>
      <c r="AL31" s="294">
        <f>COUNTIF(D31:AI31,"X")+COUNTIF(D31:AI31,"V")-C31</f>
        <v>0</v>
      </c>
      <c r="AM31" s="294">
        <f>COUNTIF(D31:AK31,"S")</f>
        <v>0</v>
      </c>
      <c r="AN31" s="295">
        <f>COUNTIF(D31:AI31,"D")</f>
        <v>0</v>
      </c>
      <c r="AO31" s="294">
        <f t="shared" si="68"/>
        <v>0</v>
      </c>
      <c r="AP31" s="294">
        <f t="shared" si="63"/>
        <v>0</v>
      </c>
      <c r="AQ31" s="296">
        <f>COUNTIF(D31:AK31,"X")+COUNTIF(D31:AK31,"ll")-C31-COUNTIF(DN31:DX31,"S")-COUNTIF(DN31:DX31,"V")</f>
        <v>0</v>
      </c>
      <c r="AR31" s="297">
        <f>AQ31</f>
        <v>0</v>
      </c>
      <c r="AS31" s="249"/>
      <c r="AT31" s="250">
        <f>AS31/7.5*1.5*(CZ31-DA31)</f>
        <v>0</v>
      </c>
      <c r="AU31" s="316"/>
      <c r="AV31" s="177">
        <f>AS31/7.5*AU31+C31*0.2*AS31</f>
        <v>0</v>
      </c>
      <c r="AW31" s="249"/>
      <c r="AX31" s="249"/>
      <c r="AY31" s="177">
        <f>DI31</f>
        <v>0</v>
      </c>
      <c r="AZ31" s="177">
        <f>(AQ31)*'Datos Mes'!$B$27+DB31</f>
        <v>0</v>
      </c>
      <c r="BA31" s="248"/>
      <c r="BB31" s="254"/>
      <c r="BC31" s="263"/>
      <c r="BF31" s="298"/>
      <c r="BG31" s="178">
        <f>(COUNTIF($D31:$AI31,"LL")+DL31)*(AS31-'Datos Mes'!$B$23)</f>
        <v>0</v>
      </c>
      <c r="BH31" s="299">
        <f>A31</f>
        <v>0</v>
      </c>
      <c r="BI31" s="230"/>
      <c r="BJ31" s="239"/>
      <c r="BK31" s="231"/>
      <c r="BL31" s="231"/>
      <c r="BM31" s="231"/>
      <c r="BN31" s="231"/>
      <c r="BO31" s="231"/>
      <c r="BP31" s="239"/>
      <c r="BQ31" s="231"/>
      <c r="BR31" s="231"/>
      <c r="BS31" s="231"/>
      <c r="BT31" s="232"/>
      <c r="BU31" s="232"/>
      <c r="BV31" s="231"/>
      <c r="BW31" s="233"/>
      <c r="BX31" s="234"/>
      <c r="BY31" s="231"/>
      <c r="BZ31" s="231"/>
      <c r="CA31" s="235"/>
      <c r="CB31" s="235"/>
      <c r="CC31" s="236"/>
      <c r="CD31" s="236"/>
      <c r="CE31" s="236"/>
      <c r="CF31" s="236"/>
      <c r="CG31" s="236"/>
      <c r="CH31" s="235"/>
      <c r="CI31" s="235"/>
      <c r="CJ31" s="236"/>
      <c r="CK31" s="236"/>
      <c r="CL31" s="236"/>
      <c r="CM31" s="236"/>
      <c r="CN31" s="236"/>
      <c r="CO31" s="235"/>
      <c r="CP31" s="238"/>
      <c r="CQ31" s="237"/>
      <c r="CR31" s="238"/>
      <c r="CS31" s="237"/>
      <c r="CT31" s="237"/>
      <c r="CU31" s="237"/>
      <c r="CV31" s="237"/>
      <c r="CW31" s="237"/>
      <c r="CX31" s="232"/>
      <c r="CY31" s="232"/>
      <c r="CZ31" s="179">
        <f>SUM(BI31:CY31)</f>
        <v>0</v>
      </c>
      <c r="DA31" s="180"/>
      <c r="DB31" s="241"/>
      <c r="DC31" s="181">
        <f>(64+$DC$10/8)*DD31</f>
        <v>0</v>
      </c>
      <c r="DD31" s="240"/>
      <c r="DE31" s="241"/>
      <c r="DF31" s="182">
        <f>COUNTIF(D31:AI31,"LL")*$DF$10*1.2</f>
        <v>0</v>
      </c>
      <c r="DG31" s="182">
        <f>DL31*$DF$10</f>
        <v>0</v>
      </c>
      <c r="DH31" s="183">
        <f>AS31*DM31</f>
        <v>0</v>
      </c>
      <c r="DI31" s="184">
        <f>+DC31+DE31+DF31+DG31+DH31</f>
        <v>0</v>
      </c>
      <c r="DJ31" s="42"/>
      <c r="DK31" s="177">
        <f>DL31+COUNTIF(DN31:EA31,"F")+COUNTIF(DN31:EA31,"E")+COUNTIF(DN31:EA31,"P")+COUNTIF(DN31:EA31,"A")</f>
        <v>0</v>
      </c>
      <c r="DL31" s="177">
        <f>COUNTIF(DN31:EA31,"LL")</f>
        <v>0</v>
      </c>
      <c r="DM31" s="177">
        <f>COUNTIF(DN31:EA31,"X")</f>
        <v>0</v>
      </c>
      <c r="DN31" s="242"/>
      <c r="DO31" s="243"/>
      <c r="DP31" s="243"/>
      <c r="DQ31" s="243"/>
      <c r="DR31" s="303"/>
      <c r="DS31" s="243"/>
      <c r="DT31" s="243"/>
      <c r="DU31" s="243"/>
      <c r="DV31" s="244"/>
      <c r="DW31" s="243"/>
      <c r="DX31" s="243"/>
      <c r="DY31" s="245"/>
      <c r="DZ31" s="245"/>
      <c r="EA31" s="246"/>
      <c r="EB31" s="175" t="s">
        <v>283</v>
      </c>
      <c r="EC31" s="188" t="s">
        <v>297</v>
      </c>
      <c r="ED31" s="188">
        <v>1030000</v>
      </c>
      <c r="EF31" s="189">
        <f>'Datos Mes'!$B$23</f>
        <v>8033.333333333333</v>
      </c>
      <c r="EG31" s="189">
        <f>AS31</f>
        <v>0</v>
      </c>
      <c r="EH31" s="189">
        <f>EG31*AL31</f>
        <v>0</v>
      </c>
      <c r="EI31" s="189" t="e">
        <f>(EH31+EL31)/AO31*AM31</f>
        <v>#DIV/0!</v>
      </c>
      <c r="EJ31" s="189" t="e">
        <f>(EH31+EI31+EK31+EL31)/AP31*AN31</f>
        <v>#DIV/0!</v>
      </c>
      <c r="EK31" s="189">
        <f>AT31</f>
        <v>0</v>
      </c>
      <c r="EL31" s="189">
        <f>-AV31</f>
        <v>0</v>
      </c>
      <c r="EM31" s="189">
        <f>AY31</f>
        <v>0</v>
      </c>
      <c r="EN31" s="189">
        <f>'Datos Mes'!$B$24*AL31</f>
        <v>0</v>
      </c>
      <c r="EO31" s="189" t="e">
        <f>IF(SUM(EH31:EN31)&gt;'Datos Mes'!$B$21,'Datos Mes'!$B$21,SUM(EH31:EN31))</f>
        <v>#DIV/0!</v>
      </c>
      <c r="EP31" s="189" t="e">
        <f>IF(SUM(EH31:EN31)&gt;'Datos Mes'!$B$21,SUM(EH31:EN31)-EO31,0)</f>
        <v>#DIV/0!</v>
      </c>
      <c r="EQ31" s="189"/>
      <c r="ER31" s="189" t="e">
        <f>LOOKUP(EO31/AL31,'Datos Mes'!$B$75:$B$82,'Datos Mes'!$C$75:$C$82)*EQ31</f>
        <v>#DIV/0!</v>
      </c>
      <c r="ES31" s="189">
        <f>'Datos Mes'!$B$25*$AQ31</f>
        <v>0</v>
      </c>
      <c r="ET31" s="189">
        <f>'Datos Mes'!$B$26*$AQ31</f>
        <v>0</v>
      </c>
      <c r="EU31" s="189">
        <f>AZ31</f>
        <v>0</v>
      </c>
      <c r="EV31" s="190" t="e">
        <f>ER31+ES31+ET31+EU31</f>
        <v>#DIV/0!</v>
      </c>
      <c r="EW31" s="280" t="s">
        <v>285</v>
      </c>
      <c r="EX31" s="281"/>
      <c r="EY31" s="190" t="e">
        <f>'Datos Mes'!$B$28*EO31</f>
        <v>#DIV/0!</v>
      </c>
      <c r="EZ31" s="190" t="e">
        <f>IF(EX31*'Datos Mes'!$B$19-EY31&gt;0,EX31*'Datos Mes'!$B$19-EY31,0)</f>
        <v>#DIV/0!</v>
      </c>
      <c r="FA31" s="281" t="s">
        <v>116</v>
      </c>
      <c r="FB31" s="280" t="s">
        <v>141</v>
      </c>
      <c r="FC31" s="192">
        <f>IF(FB31&lt;&gt;"Pensionado",LOOKUP(FA31,'Datos Mes'!$A$87:$A$92,'Datos Mes'!$B$87:$B$92),0)</f>
        <v>0.11269999999999999</v>
      </c>
      <c r="FD31" s="190" t="e">
        <f>FC31*EO31</f>
        <v>#DIV/0!</v>
      </c>
      <c r="FE31" s="190" t="e">
        <f>IF(SUM(EH31:EN31)&gt;'Datos Mes'!$B$22,'Datos Mes'!$B$22,SUM(EH31:EN31))</f>
        <v>#DIV/0!</v>
      </c>
      <c r="FF31" s="190" t="e">
        <f>FE31*'Datos Mes'!$B$30</f>
        <v>#DIV/0!</v>
      </c>
      <c r="FG31" s="190" t="e">
        <f>EY31+FD31+EZ31</f>
        <v>#DIV/0!</v>
      </c>
      <c r="FH31" s="190" t="e">
        <f>EO31+EP31-FG31</f>
        <v>#DIV/0!</v>
      </c>
      <c r="FI31" s="193" t="e">
        <f>LOOKUP(FH31,'Datos Mes'!$B$54:$B$69,'Datos Mes'!$C$54:$C$69)</f>
        <v>#DIV/0!</v>
      </c>
      <c r="FJ31" s="190" t="e">
        <f>LOOKUP(FH31,'Datos Mes'!$B$54:$B$69,'Datos Mes'!$E$54:$E$69)</f>
        <v>#DIV/0!</v>
      </c>
      <c r="FK31" s="190" t="e">
        <f t="shared" si="86"/>
        <v>#DIV/0!</v>
      </c>
      <c r="FL31" s="190">
        <f>R31</f>
        <v>0</v>
      </c>
      <c r="FM31" s="190">
        <f>AW31</f>
        <v>0</v>
      </c>
      <c r="FN31" s="190">
        <f>AX31</f>
        <v>0</v>
      </c>
      <c r="FO31" s="190" t="e">
        <f>FG31+FK31+FL31+FM31+FN31</f>
        <v>#DIV/0!</v>
      </c>
      <c r="FP31" s="190" t="e">
        <f>EO31+EP31+EV31-FO31</f>
        <v>#DIV/0!</v>
      </c>
      <c r="FQ31" s="320" t="e">
        <f t="shared" si="87"/>
        <v>#DIV/0!</v>
      </c>
      <c r="FS31" s="190" t="e">
        <f>EO31+EP31+EV31</f>
        <v>#DIV/0!</v>
      </c>
      <c r="FT31" s="190" t="e">
        <f>IF($FB31="Activo",LOOKUP($FA31,'Datos Mes'!$A$87:$A$92,'Datos Mes'!$C$87:$C$92),0)*$EO31</f>
        <v>#DIV/0!</v>
      </c>
      <c r="FU31" s="190" t="e">
        <f>IF($FB31="Activo",'Datos Mes'!$B$31,0)*$EO31</f>
        <v>#DIV/0!</v>
      </c>
      <c r="FV31" s="190" t="e">
        <f>'Datos Mes'!$B$32*$EO31</f>
        <v>#DIV/0!</v>
      </c>
      <c r="FW31" s="190" t="e">
        <f>'Datos Mes'!$D$28*$EO31</f>
        <v>#DIV/0!</v>
      </c>
      <c r="FX31" s="188">
        <v>1030000</v>
      </c>
      <c r="FY31" s="190" t="e">
        <f>SUM(FS31:FV31)</f>
        <v>#DIV/0!</v>
      </c>
      <c r="FZ31" s="190" t="e">
        <f t="shared" si="81"/>
        <v>#DIV/0!</v>
      </c>
      <c r="GA31" s="190" t="e">
        <f t="shared" si="82"/>
        <v>#DIV/0!</v>
      </c>
      <c r="GB31" s="190">
        <f>(AS31+'Datos Mes'!B$24)*30/12</f>
        <v>11356.646825396825</v>
      </c>
      <c r="GC31" s="190" t="e">
        <f>FY31+SUM(FZ31:GB31)</f>
        <v>#DIV/0!</v>
      </c>
      <c r="GD31" s="190" t="e">
        <f>GC31/AQ31</f>
        <v>#DIV/0!</v>
      </c>
      <c r="GE31" s="192" t="e">
        <f>GD31/AS31</f>
        <v>#DIV/0!</v>
      </c>
    </row>
    <row r="32" spans="1:187" s="188" customFormat="1" ht="15.75" customHeight="1">
      <c r="A32" s="248"/>
      <c r="B32" s="248"/>
      <c r="C32" s="173">
        <f t="shared" si="67"/>
        <v>0</v>
      </c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174"/>
      <c r="S32" s="256"/>
      <c r="T32" s="255"/>
      <c r="U32" s="255"/>
      <c r="V32" s="255"/>
      <c r="W32" s="255"/>
      <c r="X32" s="255"/>
      <c r="Y32" s="255"/>
      <c r="Z32" s="255"/>
      <c r="AA32" s="255"/>
      <c r="AB32" s="255"/>
      <c r="AC32" s="255"/>
      <c r="AD32" s="255"/>
      <c r="AE32" s="255"/>
      <c r="AF32" s="255"/>
      <c r="AG32" s="255"/>
      <c r="AH32" s="255"/>
      <c r="AI32" s="257"/>
      <c r="AJ32" s="187"/>
      <c r="AK32" s="176">
        <f t="shared" si="18"/>
        <v>0</v>
      </c>
      <c r="AL32" s="294">
        <f t="shared" si="19"/>
        <v>0</v>
      </c>
      <c r="AM32" s="294">
        <f t="shared" si="20"/>
        <v>0</v>
      </c>
      <c r="AN32" s="295">
        <f t="shared" si="21"/>
        <v>0</v>
      </c>
      <c r="AO32" s="294">
        <f t="shared" si="68"/>
        <v>0</v>
      </c>
      <c r="AP32" s="294">
        <f t="shared" si="63"/>
        <v>0</v>
      </c>
      <c r="AQ32" s="296">
        <f t="shared" si="69"/>
        <v>0</v>
      </c>
      <c r="AR32" s="297">
        <f t="shared" si="24"/>
        <v>0</v>
      </c>
      <c r="AS32" s="249"/>
      <c r="AT32" s="250">
        <f t="shared" si="25"/>
        <v>0</v>
      </c>
      <c r="AU32" s="316"/>
      <c r="AV32" s="177">
        <f t="shared" si="26"/>
        <v>0</v>
      </c>
      <c r="AW32" s="249"/>
      <c r="AX32" s="249"/>
      <c r="AY32" s="177">
        <f t="shared" si="27"/>
        <v>0</v>
      </c>
      <c r="AZ32" s="177">
        <f>(AQ32)*'Datos Mes'!$B$27+DB32</f>
        <v>0</v>
      </c>
      <c r="BA32" s="248"/>
      <c r="BB32" s="254"/>
      <c r="BC32" s="263"/>
      <c r="BF32" s="298"/>
      <c r="BG32" s="178">
        <f>(COUNTIF($D32:$AI32,"LL")+DL32)*(AS32-'Datos Mes'!$B$23)</f>
        <v>0</v>
      </c>
      <c r="BH32" s="299">
        <f t="shared" si="28"/>
        <v>0</v>
      </c>
      <c r="BI32" s="230"/>
      <c r="BJ32" s="239"/>
      <c r="BK32" s="231"/>
      <c r="BL32" s="231"/>
      <c r="BM32" s="231"/>
      <c r="BN32" s="231"/>
      <c r="BO32" s="231"/>
      <c r="BP32" s="239"/>
      <c r="BQ32" s="231"/>
      <c r="BR32" s="231"/>
      <c r="BS32" s="231"/>
      <c r="BT32" s="232"/>
      <c r="BU32" s="232"/>
      <c r="BV32" s="231"/>
      <c r="BW32" s="233"/>
      <c r="BX32" s="234"/>
      <c r="BY32" s="231"/>
      <c r="BZ32" s="231"/>
      <c r="CA32" s="235"/>
      <c r="CB32" s="235"/>
      <c r="CC32" s="236"/>
      <c r="CD32" s="236"/>
      <c r="CE32" s="236"/>
      <c r="CF32" s="236"/>
      <c r="CG32" s="236"/>
      <c r="CH32" s="235"/>
      <c r="CI32" s="235"/>
      <c r="CJ32" s="236"/>
      <c r="CK32" s="236"/>
      <c r="CL32" s="236"/>
      <c r="CM32" s="236"/>
      <c r="CN32" s="236"/>
      <c r="CO32" s="235"/>
      <c r="CP32" s="238"/>
      <c r="CQ32" s="237"/>
      <c r="CR32" s="238"/>
      <c r="CS32" s="237"/>
      <c r="CT32" s="237"/>
      <c r="CU32" s="237"/>
      <c r="CV32" s="237"/>
      <c r="CW32" s="237"/>
      <c r="CX32" s="232"/>
      <c r="CY32" s="232"/>
      <c r="CZ32" s="179">
        <f t="shared" si="29"/>
        <v>0</v>
      </c>
      <c r="DA32" s="180"/>
      <c r="DB32" s="241"/>
      <c r="DC32" s="181">
        <f t="shared" si="66"/>
        <v>0</v>
      </c>
      <c r="DD32" s="240"/>
      <c r="DE32" s="241"/>
      <c r="DF32" s="182">
        <f t="shared" si="31"/>
        <v>0</v>
      </c>
      <c r="DG32" s="182">
        <f t="shared" si="32"/>
        <v>0</v>
      </c>
      <c r="DH32" s="183">
        <f t="shared" si="70"/>
        <v>0</v>
      </c>
      <c r="DI32" s="184">
        <f t="shared" si="34"/>
        <v>0</v>
      </c>
      <c r="DJ32" s="42"/>
      <c r="DK32" s="177">
        <f t="shared" si="71"/>
        <v>0</v>
      </c>
      <c r="DL32" s="177">
        <f t="shared" si="72"/>
        <v>0</v>
      </c>
      <c r="DM32" s="177">
        <f t="shared" si="73"/>
        <v>0</v>
      </c>
      <c r="DN32" s="242"/>
      <c r="DO32" s="243"/>
      <c r="DP32" s="243"/>
      <c r="DQ32" s="243"/>
      <c r="DR32" s="303"/>
      <c r="DS32" s="243"/>
      <c r="DT32" s="243"/>
      <c r="DU32" s="243"/>
      <c r="DV32" s="244"/>
      <c r="DW32" s="243"/>
      <c r="DX32" s="243"/>
      <c r="DY32" s="245"/>
      <c r="DZ32" s="245"/>
      <c r="EA32" s="246"/>
      <c r="EB32" s="175" t="s">
        <v>283</v>
      </c>
      <c r="EC32" s="188" t="s">
        <v>298</v>
      </c>
      <c r="ED32" s="188">
        <v>1030000</v>
      </c>
      <c r="EF32" s="189">
        <f>'Datos Mes'!$B$23</f>
        <v>8033.333333333333</v>
      </c>
      <c r="EG32" s="189">
        <f t="shared" si="38"/>
        <v>0</v>
      </c>
      <c r="EH32" s="189">
        <f t="shared" si="39"/>
        <v>0</v>
      </c>
      <c r="EI32" s="189" t="e">
        <f t="shared" si="40"/>
        <v>#DIV/0!</v>
      </c>
      <c r="EJ32" s="189" t="e">
        <f t="shared" si="41"/>
        <v>#DIV/0!</v>
      </c>
      <c r="EK32" s="189">
        <f t="shared" si="42"/>
        <v>0</v>
      </c>
      <c r="EL32" s="189">
        <f t="shared" si="43"/>
        <v>0</v>
      </c>
      <c r="EM32" s="189">
        <f t="shared" si="44"/>
        <v>0</v>
      </c>
      <c r="EN32" s="189">
        <f>'Datos Mes'!$B$24*AL32</f>
        <v>0</v>
      </c>
      <c r="EO32" s="189" t="e">
        <f>IF(SUM(EH32:EN32)&gt;'Datos Mes'!$B$21,'Datos Mes'!$B$21,SUM(EH32:EN32))</f>
        <v>#DIV/0!</v>
      </c>
      <c r="EP32" s="189" t="e">
        <f>IF(SUM(EH32:EN32)&gt;'Datos Mes'!$B$21,SUM(EH32:EN32)-EO32,0)</f>
        <v>#DIV/0!</v>
      </c>
      <c r="EQ32" s="189"/>
      <c r="ER32" s="189" t="e">
        <f>LOOKUP(EO32/AL32,'Datos Mes'!$B$75:$B$82,'Datos Mes'!$C$75:$C$82)*EQ32</f>
        <v>#DIV/0!</v>
      </c>
      <c r="ES32" s="189">
        <f>'Datos Mes'!$B$25*$AQ32</f>
        <v>0</v>
      </c>
      <c r="ET32" s="189">
        <f>'Datos Mes'!$B$26*$AQ32</f>
        <v>0</v>
      </c>
      <c r="EU32" s="189">
        <f t="shared" si="74"/>
        <v>0</v>
      </c>
      <c r="EV32" s="190" t="e">
        <f t="shared" si="46"/>
        <v>#DIV/0!</v>
      </c>
      <c r="EW32" s="280" t="s">
        <v>140</v>
      </c>
      <c r="EX32" s="281"/>
      <c r="EY32" s="190" t="e">
        <f>'Datos Mes'!$B$28*EO32</f>
        <v>#DIV/0!</v>
      </c>
      <c r="EZ32" s="190" t="e">
        <f>IF(EX32*'Datos Mes'!$B$19-EY32&gt;0,EX32*'Datos Mes'!$B$19-EY32,0)</f>
        <v>#DIV/0!</v>
      </c>
      <c r="FA32" s="281" t="s">
        <v>116</v>
      </c>
      <c r="FB32" s="280" t="s">
        <v>299</v>
      </c>
      <c r="FC32" s="192">
        <f>IF(FB32&lt;&gt;"Pensionado",LOOKUP(FA32,'Datos Mes'!$A$87:$A$92,'Datos Mes'!$B$87:$B$92),0)</f>
        <v>0</v>
      </c>
      <c r="FD32" s="190" t="e">
        <f t="shared" si="47"/>
        <v>#DIV/0!</v>
      </c>
      <c r="FE32" s="190" t="e">
        <f>IF(SUM(EH32:EN32)&gt;'Datos Mes'!$B$22,'Datos Mes'!$B$22,SUM(EH32:EN32))</f>
        <v>#DIV/0!</v>
      </c>
      <c r="FF32" s="190" t="e">
        <f>FE32*'Datos Mes'!$B$30</f>
        <v>#DIV/0!</v>
      </c>
      <c r="FG32" s="190" t="e">
        <f t="shared" si="75"/>
        <v>#DIV/0!</v>
      </c>
      <c r="FH32" s="190" t="e">
        <f t="shared" si="76"/>
        <v>#DIV/0!</v>
      </c>
      <c r="FI32" s="193" t="e">
        <f>LOOKUP(FH32,'Datos Mes'!$B$54:$B$69,'Datos Mes'!$C$54:$C$69)</f>
        <v>#DIV/0!</v>
      </c>
      <c r="FJ32" s="190" t="e">
        <f>LOOKUP(FH32,'Datos Mes'!$B$54:$B$69,'Datos Mes'!$E$54:$E$69)</f>
        <v>#DIV/0!</v>
      </c>
      <c r="FK32" s="190" t="e">
        <f t="shared" si="86"/>
        <v>#DIV/0!</v>
      </c>
      <c r="FL32" s="190">
        <f t="shared" si="51"/>
        <v>0</v>
      </c>
      <c r="FM32" s="190">
        <f t="shared" si="77"/>
        <v>0</v>
      </c>
      <c r="FN32" s="190">
        <f t="shared" si="77"/>
        <v>0</v>
      </c>
      <c r="FO32" s="190" t="e">
        <f t="shared" si="53"/>
        <v>#DIV/0!</v>
      </c>
      <c r="FP32" s="190" t="e">
        <f t="shared" si="78"/>
        <v>#DIV/0!</v>
      </c>
      <c r="FQ32" s="320" t="e">
        <f t="shared" si="87"/>
        <v>#DIV/0!</v>
      </c>
      <c r="FS32" s="190" t="e">
        <f t="shared" si="79"/>
        <v>#DIV/0!</v>
      </c>
      <c r="FT32" s="190" t="e">
        <f>IF($FB32="Activo",LOOKUP($FA32,'Datos Mes'!$A$87:$A$92,'Datos Mes'!$C$87:$C$92),0)*$EO32</f>
        <v>#DIV/0!</v>
      </c>
      <c r="FU32" s="190" t="e">
        <f>IF($FB32="Activo",'Datos Mes'!$B$31,0)*$EO32</f>
        <v>#DIV/0!</v>
      </c>
      <c r="FV32" s="190" t="e">
        <f>'Datos Mes'!$B$32*$EO32</f>
        <v>#DIV/0!</v>
      </c>
      <c r="FW32" s="190" t="e">
        <f>'Datos Mes'!$D$28*$EO32</f>
        <v>#DIV/0!</v>
      </c>
      <c r="FX32" s="188">
        <v>1030000</v>
      </c>
      <c r="FY32" s="190" t="e">
        <f t="shared" si="80"/>
        <v>#DIV/0!</v>
      </c>
      <c r="FZ32" s="190" t="e">
        <f t="shared" si="81"/>
        <v>#DIV/0!</v>
      </c>
      <c r="GA32" s="190" t="e">
        <f t="shared" si="82"/>
        <v>#DIV/0!</v>
      </c>
      <c r="GB32" s="190">
        <f>(AS32+'Datos Mes'!B$24)*30/12</f>
        <v>11356.646825396825</v>
      </c>
      <c r="GC32" s="190" t="e">
        <f t="shared" si="83"/>
        <v>#DIV/0!</v>
      </c>
      <c r="GD32" s="190" t="e">
        <f t="shared" si="84"/>
        <v>#DIV/0!</v>
      </c>
      <c r="GE32" s="192" t="e">
        <f t="shared" si="85"/>
        <v>#DIV/0!</v>
      </c>
    </row>
    <row r="33" spans="1:187" s="188" customFormat="1" ht="16.5" customHeight="1">
      <c r="A33" s="248"/>
      <c r="B33" s="248"/>
      <c r="C33" s="173">
        <f t="shared" ref="C33:C49" si="88">DK33</f>
        <v>0</v>
      </c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174"/>
      <c r="S33" s="256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255"/>
      <c r="AI33" s="257"/>
      <c r="AJ33" s="187"/>
      <c r="AK33" s="176">
        <f t="shared" ref="AK33:AK49" si="89">A33</f>
        <v>0</v>
      </c>
      <c r="AL33" s="294">
        <f t="shared" ref="AL33:AL49" si="90">COUNTIF(D33:AI33,"X")+COUNTIF(D33:AI33,"V")-C33</f>
        <v>0</v>
      </c>
      <c r="AM33" s="294">
        <f t="shared" ref="AM33:AM49" si="91">COUNTIF(D33:AK33,"S")</f>
        <v>0</v>
      </c>
      <c r="AN33" s="295">
        <f t="shared" ref="AN33:AN49" si="92">COUNTIF(D33:AI33,"D")</f>
        <v>0</v>
      </c>
      <c r="AO33" s="294">
        <f t="shared" si="68"/>
        <v>0</v>
      </c>
      <c r="AP33" s="294">
        <f t="shared" si="63"/>
        <v>0</v>
      </c>
      <c r="AQ33" s="296">
        <f t="shared" ref="AQ33:AQ49" si="93">COUNTIF(D33:AK33,"X")+COUNTIF(D33:AK33,"ll")-C33-COUNTIF(DN33:DX33,"S")-COUNTIF(DN33:DX33,"V")</f>
        <v>0</v>
      </c>
      <c r="AR33" s="297">
        <f t="shared" ref="AR33:AR49" si="94">AQ33</f>
        <v>0</v>
      </c>
      <c r="AS33" s="249"/>
      <c r="AT33" s="250">
        <f t="shared" ref="AT33:AT49" si="95">AS33/7.5*1.5*(CZ33-DA33)</f>
        <v>0</v>
      </c>
      <c r="AU33" s="316"/>
      <c r="AV33" s="177">
        <f t="shared" ref="AV33:AV49" si="96">AS33/7.5*AU33+C33*0.2*AS33</f>
        <v>0</v>
      </c>
      <c r="AW33" s="249"/>
      <c r="AX33" s="249"/>
      <c r="AY33" s="177">
        <f t="shared" ref="AY33:AY49" si="97">DI33</f>
        <v>0</v>
      </c>
      <c r="AZ33" s="177">
        <f>(AQ33)*'Datos Mes'!$B$27+DB33</f>
        <v>0</v>
      </c>
      <c r="BA33" s="248"/>
      <c r="BB33" s="254"/>
      <c r="BC33" s="263"/>
      <c r="BF33" s="298"/>
      <c r="BG33" s="178">
        <f>(COUNTIF($D33:$AI33,"LL")+DL33)*(AS33-'Datos Mes'!$B$23)</f>
        <v>0</v>
      </c>
      <c r="BH33" s="299">
        <f t="shared" ref="BH33:BH49" si="98">A33</f>
        <v>0</v>
      </c>
      <c r="BI33" s="230"/>
      <c r="BJ33" s="239"/>
      <c r="BK33" s="231"/>
      <c r="BL33" s="231"/>
      <c r="BM33" s="231"/>
      <c r="BN33" s="231"/>
      <c r="BO33" s="231"/>
      <c r="BP33" s="239"/>
      <c r="BQ33" s="231"/>
      <c r="BR33" s="231"/>
      <c r="BS33" s="231"/>
      <c r="BT33" s="232"/>
      <c r="BU33" s="232"/>
      <c r="BV33" s="231"/>
      <c r="BW33" s="233"/>
      <c r="BX33" s="234"/>
      <c r="BY33" s="231"/>
      <c r="BZ33" s="231"/>
      <c r="CA33" s="235"/>
      <c r="CB33" s="235"/>
      <c r="CC33" s="236"/>
      <c r="CD33" s="236"/>
      <c r="CE33" s="236"/>
      <c r="CF33" s="236"/>
      <c r="CG33" s="236"/>
      <c r="CH33" s="235"/>
      <c r="CI33" s="235"/>
      <c r="CJ33" s="236"/>
      <c r="CK33" s="236"/>
      <c r="CL33" s="236"/>
      <c r="CM33" s="236"/>
      <c r="CN33" s="236"/>
      <c r="CO33" s="235"/>
      <c r="CP33" s="238"/>
      <c r="CQ33" s="237"/>
      <c r="CR33" s="238"/>
      <c r="CS33" s="237"/>
      <c r="CT33" s="237"/>
      <c r="CU33" s="237"/>
      <c r="CV33" s="237"/>
      <c r="CW33" s="237"/>
      <c r="CX33" s="232"/>
      <c r="CY33" s="232"/>
      <c r="CZ33" s="179">
        <f t="shared" ref="CZ33:CZ49" si="99">SUM(BI33:CY33)</f>
        <v>0</v>
      </c>
      <c r="DA33" s="180"/>
      <c r="DB33" s="241"/>
      <c r="DC33" s="181">
        <f t="shared" ref="DC33:DC49" si="100">(64+$DC$10/8)*DD33</f>
        <v>0</v>
      </c>
      <c r="DD33" s="240"/>
      <c r="DE33" s="241"/>
      <c r="DF33" s="182">
        <f t="shared" ref="DF33:DF49" si="101">COUNTIF(D33:AI33,"LL")*$DF$10*1.2</f>
        <v>0</v>
      </c>
      <c r="DG33" s="182">
        <f t="shared" ref="DG33:DG49" si="102">DL33*$DF$10</f>
        <v>0</v>
      </c>
      <c r="DH33" s="183">
        <f t="shared" ref="DH33:DH49" si="103">AS33*DM33</f>
        <v>0</v>
      </c>
      <c r="DI33" s="184">
        <f t="shared" ref="DI33:DI49" si="104">+DC33+DE33+DF33+DG33+DH33</f>
        <v>0</v>
      </c>
      <c r="DJ33" s="42"/>
      <c r="DK33" s="177">
        <f t="shared" ref="DK33:DK49" si="105">DL33+COUNTIF(DN33:EA33,"F")+COUNTIF(DN33:EA33,"E")+COUNTIF(DN33:EA33,"P")+COUNTIF(DN33:EA33,"A")</f>
        <v>0</v>
      </c>
      <c r="DL33" s="177">
        <f t="shared" ref="DL33:DL49" si="106">COUNTIF(DN33:EA33,"LL")</f>
        <v>0</v>
      </c>
      <c r="DM33" s="177">
        <f t="shared" ref="DM33:DM49" si="107">COUNTIF(DN33:EA33,"X")</f>
        <v>0</v>
      </c>
      <c r="DN33" s="242"/>
      <c r="DO33" s="243"/>
      <c r="DP33" s="243"/>
      <c r="DQ33" s="243"/>
      <c r="DR33" s="303"/>
      <c r="DS33" s="243"/>
      <c r="DT33" s="243"/>
      <c r="DU33" s="243"/>
      <c r="DV33" s="244"/>
      <c r="DW33" s="243"/>
      <c r="DX33" s="243"/>
      <c r="DY33" s="245"/>
      <c r="DZ33" s="245"/>
      <c r="EA33" s="246"/>
      <c r="EB33" s="175" t="s">
        <v>283</v>
      </c>
      <c r="EC33" s="188" t="s">
        <v>298</v>
      </c>
      <c r="ED33" s="188">
        <v>1030001</v>
      </c>
      <c r="EF33" s="189">
        <f>'Datos Mes'!$B$23</f>
        <v>8033.333333333333</v>
      </c>
      <c r="EG33" s="189">
        <f t="shared" ref="EG33:EG49" si="108">AS33</f>
        <v>0</v>
      </c>
      <c r="EH33" s="189">
        <f t="shared" ref="EH33:EH49" si="109">EG33*AL33</f>
        <v>0</v>
      </c>
      <c r="EI33" s="189" t="e">
        <f t="shared" ref="EI33:EI49" si="110">(EH33+EL33)/AO33*AM33</f>
        <v>#DIV/0!</v>
      </c>
      <c r="EJ33" s="189" t="e">
        <f t="shared" ref="EJ33:EJ49" si="111">(EH33+EI33+EK33+EL33)/AP33*AN33</f>
        <v>#DIV/0!</v>
      </c>
      <c r="EK33" s="189">
        <f t="shared" ref="EK33:EK49" si="112">AT33</f>
        <v>0</v>
      </c>
      <c r="EL33" s="189">
        <f t="shared" ref="EL33:EL49" si="113">-AV33</f>
        <v>0</v>
      </c>
      <c r="EM33" s="189">
        <f t="shared" ref="EM33:EM49" si="114">AY33</f>
        <v>0</v>
      </c>
      <c r="EN33" s="189">
        <f>'Datos Mes'!$B$24*AL33</f>
        <v>0</v>
      </c>
      <c r="EO33" s="189" t="e">
        <f>IF(SUM(EH33:EN33)&gt;'Datos Mes'!$B$21,'Datos Mes'!$B$21,SUM(EH33:EN33))</f>
        <v>#DIV/0!</v>
      </c>
      <c r="EP33" s="189" t="e">
        <f>IF(SUM(EH33:EN33)&gt;'Datos Mes'!$B$21,SUM(EH33:EN33)-EO33,0)</f>
        <v>#DIV/0!</v>
      </c>
      <c r="EQ33" s="189"/>
      <c r="ER33" s="189" t="e">
        <f>LOOKUP(EO33/AL33,'Datos Mes'!$B$75:$B$82,'Datos Mes'!$C$75:$C$82)*EQ33</f>
        <v>#DIV/0!</v>
      </c>
      <c r="ES33" s="189">
        <f>'Datos Mes'!$B$25*$AQ33</f>
        <v>0</v>
      </c>
      <c r="ET33" s="189">
        <f>'Datos Mes'!$B$26*$AQ33</f>
        <v>0</v>
      </c>
      <c r="EU33" s="189">
        <f t="shared" ref="EU33:EU49" si="115">AZ33</f>
        <v>0</v>
      </c>
      <c r="EV33" s="190" t="e">
        <f t="shared" ref="EV33:EV49" si="116">ER33+ES33+ET33+EU33</f>
        <v>#DIV/0!</v>
      </c>
      <c r="EW33" s="280" t="s">
        <v>140</v>
      </c>
      <c r="EX33" s="281"/>
      <c r="EY33" s="190" t="e">
        <f>'Datos Mes'!$B$28*EO33</f>
        <v>#DIV/0!</v>
      </c>
      <c r="EZ33" s="190" t="e">
        <f>IF(EX33*'Datos Mes'!$B$19-EY33&gt;0,EX33*'Datos Mes'!$B$19-EY33,0)</f>
        <v>#DIV/0!</v>
      </c>
      <c r="FA33" s="281" t="s">
        <v>116</v>
      </c>
      <c r="FB33" s="280" t="s">
        <v>299</v>
      </c>
      <c r="FC33" s="192">
        <f>IF(FB33&lt;&gt;"Pensionado",LOOKUP(FA33,'Datos Mes'!$A$87:$A$92,'Datos Mes'!$B$87:$B$92),0)</f>
        <v>0</v>
      </c>
      <c r="FD33" s="190" t="e">
        <f t="shared" ref="FD33:FD49" si="117">FC33*EO33</f>
        <v>#DIV/0!</v>
      </c>
      <c r="FE33" s="190" t="e">
        <f>IF(SUM(EH33:EN33)&gt;'Datos Mes'!$B$22,'Datos Mes'!$B$22,SUM(EH33:EN33))</f>
        <v>#DIV/0!</v>
      </c>
      <c r="FF33" s="190" t="e">
        <f>FE33*'Datos Mes'!$B$30</f>
        <v>#DIV/0!</v>
      </c>
      <c r="FG33" s="190" t="e">
        <f t="shared" ref="FG33:FG49" si="118">EY33+FD33+EZ33</f>
        <v>#DIV/0!</v>
      </c>
      <c r="FH33" s="190" t="e">
        <f t="shared" ref="FH33:FH49" si="119">EO33+EP33-FG33</f>
        <v>#DIV/0!</v>
      </c>
      <c r="FI33" s="193" t="e">
        <f>LOOKUP(FH33,'Datos Mes'!$B$54:$B$69,'Datos Mes'!$C$54:$C$69)</f>
        <v>#DIV/0!</v>
      </c>
      <c r="FJ33" s="190" t="e">
        <f>LOOKUP(FH33,'Datos Mes'!$B$54:$B$69,'Datos Mes'!$E$54:$E$69)</f>
        <v>#DIV/0!</v>
      </c>
      <c r="FK33" s="190" t="e">
        <f t="shared" ref="FK33:FK49" si="120">FH33*FI33-FJ33</f>
        <v>#DIV/0!</v>
      </c>
      <c r="FL33" s="190">
        <f t="shared" ref="FL33:FL49" si="121">R33</f>
        <v>0</v>
      </c>
      <c r="FM33" s="190">
        <f t="shared" ref="FM33:FM49" si="122">AW33</f>
        <v>0</v>
      </c>
      <c r="FN33" s="190">
        <f t="shared" ref="FN33:FN49" si="123">AX33</f>
        <v>0</v>
      </c>
      <c r="FO33" s="190" t="e">
        <f t="shared" ref="FO33:FO49" si="124">FG33+FK33+FL33+FM33+FN33</f>
        <v>#DIV/0!</v>
      </c>
      <c r="FP33" s="190" t="e">
        <f t="shared" ref="FP33:FP49" si="125">EO33+EP33+EV33-FO33</f>
        <v>#DIV/0!</v>
      </c>
      <c r="FQ33" s="320" t="e">
        <f t="shared" ref="FQ33:FQ49" si="126">FP33+FL33</f>
        <v>#DIV/0!</v>
      </c>
      <c r="FS33" s="190" t="e">
        <f t="shared" ref="FS33:FS49" si="127">EO33+EP33+EV33</f>
        <v>#DIV/0!</v>
      </c>
      <c r="FT33" s="190" t="e">
        <f>IF($FB33="Activo",LOOKUP($FA33,'Datos Mes'!$A$87:$A$92,'Datos Mes'!$C$87:$C$92),0)*$EO33</f>
        <v>#DIV/0!</v>
      </c>
      <c r="FU33" s="190" t="e">
        <f>IF($FB33="Activo",'Datos Mes'!$B$31,0)*$EO33</f>
        <v>#DIV/0!</v>
      </c>
      <c r="FV33" s="190" t="e">
        <f>'Datos Mes'!$B$32*$EO33</f>
        <v>#DIV/0!</v>
      </c>
      <c r="FW33" s="190" t="e">
        <f>'Datos Mes'!$D$28*$EO33</f>
        <v>#DIV/0!</v>
      </c>
      <c r="FX33" s="188">
        <v>1030001</v>
      </c>
      <c r="FY33" s="190" t="e">
        <f t="shared" ref="FY33:FY49" si="128">SUM(FS33:FV33)</f>
        <v>#DIV/0!</v>
      </c>
      <c r="FZ33" s="190" t="e">
        <f t="shared" si="81"/>
        <v>#DIV/0!</v>
      </c>
      <c r="GA33" s="190" t="e">
        <f t="shared" si="82"/>
        <v>#DIV/0!</v>
      </c>
      <c r="GB33" s="190">
        <f>(AS33+'Datos Mes'!B$24)*30/12</f>
        <v>11356.646825396825</v>
      </c>
      <c r="GC33" s="190" t="e">
        <f t="shared" ref="GC33:GC49" si="129">FY33+SUM(FZ33:GB33)</f>
        <v>#DIV/0!</v>
      </c>
      <c r="GD33" s="190" t="e">
        <f t="shared" ref="GD33:GD49" si="130">GC33/AQ33</f>
        <v>#DIV/0!</v>
      </c>
      <c r="GE33" s="192" t="e">
        <f t="shared" ref="GE33:GE49" si="131">GD33/AS33</f>
        <v>#DIV/0!</v>
      </c>
    </row>
    <row r="34" spans="1:187" s="188" customFormat="1" ht="16.5" customHeight="1">
      <c r="A34" s="248"/>
      <c r="B34" s="248"/>
      <c r="C34" s="173">
        <f t="shared" si="88"/>
        <v>0</v>
      </c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174"/>
      <c r="S34" s="256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255"/>
      <c r="AF34" s="255"/>
      <c r="AG34" s="255"/>
      <c r="AH34" s="255"/>
      <c r="AI34" s="257"/>
      <c r="AJ34" s="187"/>
      <c r="AK34" s="176">
        <f t="shared" si="89"/>
        <v>0</v>
      </c>
      <c r="AL34" s="294">
        <f t="shared" si="90"/>
        <v>0</v>
      </c>
      <c r="AM34" s="294">
        <f t="shared" si="91"/>
        <v>0</v>
      </c>
      <c r="AN34" s="295">
        <f t="shared" si="92"/>
        <v>0</v>
      </c>
      <c r="AO34" s="294">
        <f t="shared" si="68"/>
        <v>0</v>
      </c>
      <c r="AP34" s="294">
        <f t="shared" si="63"/>
        <v>0</v>
      </c>
      <c r="AQ34" s="296">
        <f t="shared" si="93"/>
        <v>0</v>
      </c>
      <c r="AR34" s="297">
        <f t="shared" si="94"/>
        <v>0</v>
      </c>
      <c r="AS34" s="249"/>
      <c r="AT34" s="250">
        <f t="shared" si="95"/>
        <v>0</v>
      </c>
      <c r="AU34" s="316"/>
      <c r="AV34" s="177">
        <f t="shared" si="96"/>
        <v>0</v>
      </c>
      <c r="AW34" s="249"/>
      <c r="AX34" s="249"/>
      <c r="AY34" s="177">
        <f t="shared" si="97"/>
        <v>0</v>
      </c>
      <c r="AZ34" s="177">
        <f>(AQ34)*'Datos Mes'!$B$27+DB34</f>
        <v>0</v>
      </c>
      <c r="BA34" s="248"/>
      <c r="BB34" s="254"/>
      <c r="BC34" s="263"/>
      <c r="BF34" s="298"/>
      <c r="BG34" s="178">
        <f>(COUNTIF($D34:$AI34,"LL")+DL34)*(AS34-'Datos Mes'!$B$23)</f>
        <v>0</v>
      </c>
      <c r="BH34" s="299">
        <f t="shared" si="98"/>
        <v>0</v>
      </c>
      <c r="BI34" s="230"/>
      <c r="BJ34" s="239"/>
      <c r="BK34" s="231"/>
      <c r="BL34" s="231"/>
      <c r="BM34" s="231"/>
      <c r="BN34" s="231"/>
      <c r="BO34" s="231"/>
      <c r="BP34" s="239"/>
      <c r="BQ34" s="231"/>
      <c r="BR34" s="231"/>
      <c r="BS34" s="231"/>
      <c r="BT34" s="232"/>
      <c r="BU34" s="232"/>
      <c r="BV34" s="231"/>
      <c r="BW34" s="233"/>
      <c r="BX34" s="234"/>
      <c r="BY34" s="231"/>
      <c r="BZ34" s="231"/>
      <c r="CA34" s="235"/>
      <c r="CB34" s="235"/>
      <c r="CC34" s="236"/>
      <c r="CD34" s="236"/>
      <c r="CE34" s="236"/>
      <c r="CF34" s="236"/>
      <c r="CG34" s="236"/>
      <c r="CH34" s="235"/>
      <c r="CI34" s="235"/>
      <c r="CJ34" s="236"/>
      <c r="CK34" s="236"/>
      <c r="CL34" s="236"/>
      <c r="CM34" s="236"/>
      <c r="CN34" s="236"/>
      <c r="CO34" s="235"/>
      <c r="CP34" s="238"/>
      <c r="CQ34" s="237"/>
      <c r="CR34" s="238"/>
      <c r="CS34" s="237"/>
      <c r="CT34" s="237"/>
      <c r="CU34" s="237"/>
      <c r="CV34" s="237"/>
      <c r="CW34" s="237"/>
      <c r="CX34" s="232"/>
      <c r="CY34" s="232"/>
      <c r="CZ34" s="179">
        <f t="shared" si="99"/>
        <v>0</v>
      </c>
      <c r="DA34" s="180"/>
      <c r="DB34" s="241"/>
      <c r="DC34" s="181">
        <f t="shared" si="100"/>
        <v>0</v>
      </c>
      <c r="DD34" s="240"/>
      <c r="DE34" s="241"/>
      <c r="DF34" s="182">
        <f t="shared" si="101"/>
        <v>0</v>
      </c>
      <c r="DG34" s="182">
        <f t="shared" si="102"/>
        <v>0</v>
      </c>
      <c r="DH34" s="183">
        <f t="shared" si="103"/>
        <v>0</v>
      </c>
      <c r="DI34" s="184">
        <f t="shared" si="104"/>
        <v>0</v>
      </c>
      <c r="DJ34" s="42"/>
      <c r="DK34" s="177">
        <f t="shared" si="105"/>
        <v>0</v>
      </c>
      <c r="DL34" s="177">
        <f t="shared" si="106"/>
        <v>0</v>
      </c>
      <c r="DM34" s="177">
        <f t="shared" si="107"/>
        <v>0</v>
      </c>
      <c r="DN34" s="242"/>
      <c r="DO34" s="243"/>
      <c r="DP34" s="243"/>
      <c r="DQ34" s="243"/>
      <c r="DR34" s="303"/>
      <c r="DS34" s="243"/>
      <c r="DT34" s="243"/>
      <c r="DU34" s="243"/>
      <c r="DV34" s="244"/>
      <c r="DW34" s="243"/>
      <c r="DX34" s="243"/>
      <c r="DY34" s="245"/>
      <c r="DZ34" s="245"/>
      <c r="EA34" s="246"/>
      <c r="EB34" s="175" t="s">
        <v>283</v>
      </c>
      <c r="EC34" s="188" t="s">
        <v>298</v>
      </c>
      <c r="ED34" s="188">
        <v>1030002</v>
      </c>
      <c r="EF34" s="189">
        <f>'Datos Mes'!$B$23</f>
        <v>8033.333333333333</v>
      </c>
      <c r="EG34" s="189">
        <f t="shared" si="108"/>
        <v>0</v>
      </c>
      <c r="EH34" s="189">
        <f t="shared" si="109"/>
        <v>0</v>
      </c>
      <c r="EI34" s="189" t="e">
        <f t="shared" si="110"/>
        <v>#DIV/0!</v>
      </c>
      <c r="EJ34" s="189" t="e">
        <f t="shared" si="111"/>
        <v>#DIV/0!</v>
      </c>
      <c r="EK34" s="189">
        <f t="shared" si="112"/>
        <v>0</v>
      </c>
      <c r="EL34" s="189">
        <f t="shared" si="113"/>
        <v>0</v>
      </c>
      <c r="EM34" s="189">
        <f t="shared" si="114"/>
        <v>0</v>
      </c>
      <c r="EN34" s="189">
        <f>'Datos Mes'!$B$24*AL34</f>
        <v>0</v>
      </c>
      <c r="EO34" s="189" t="e">
        <f>IF(SUM(EH34:EN34)&gt;'Datos Mes'!$B$21,'Datos Mes'!$B$21,SUM(EH34:EN34))</f>
        <v>#DIV/0!</v>
      </c>
      <c r="EP34" s="189" t="e">
        <f>IF(SUM(EH34:EN34)&gt;'Datos Mes'!$B$21,SUM(EH34:EN34)-EO34,0)</f>
        <v>#DIV/0!</v>
      </c>
      <c r="EQ34" s="189"/>
      <c r="ER34" s="189" t="e">
        <f>LOOKUP(EO34/AL34,'Datos Mes'!$B$75:$B$82,'Datos Mes'!$C$75:$C$82)*EQ34</f>
        <v>#DIV/0!</v>
      </c>
      <c r="ES34" s="189">
        <f>'Datos Mes'!$B$25*$AQ34</f>
        <v>0</v>
      </c>
      <c r="ET34" s="189">
        <f>'Datos Mes'!$B$26*$AQ34</f>
        <v>0</v>
      </c>
      <c r="EU34" s="189">
        <f t="shared" si="115"/>
        <v>0</v>
      </c>
      <c r="EV34" s="190" t="e">
        <f t="shared" si="116"/>
        <v>#DIV/0!</v>
      </c>
      <c r="EW34" s="280" t="s">
        <v>140</v>
      </c>
      <c r="EX34" s="281"/>
      <c r="EY34" s="190" t="e">
        <f>'Datos Mes'!$B$28*EO34</f>
        <v>#DIV/0!</v>
      </c>
      <c r="EZ34" s="190" t="e">
        <f>IF(EX34*'Datos Mes'!$B$19-EY34&gt;0,EX34*'Datos Mes'!$B$19-EY34,0)</f>
        <v>#DIV/0!</v>
      </c>
      <c r="FA34" s="281" t="s">
        <v>116</v>
      </c>
      <c r="FB34" s="280" t="s">
        <v>299</v>
      </c>
      <c r="FC34" s="192">
        <f>IF(FB34&lt;&gt;"Pensionado",LOOKUP(FA34,'Datos Mes'!$A$87:$A$92,'Datos Mes'!$B$87:$B$92),0)</f>
        <v>0</v>
      </c>
      <c r="FD34" s="190" t="e">
        <f t="shared" si="117"/>
        <v>#DIV/0!</v>
      </c>
      <c r="FE34" s="190" t="e">
        <f>IF(SUM(EH34:EN34)&gt;'Datos Mes'!$B$22,'Datos Mes'!$B$22,SUM(EH34:EN34))</f>
        <v>#DIV/0!</v>
      </c>
      <c r="FF34" s="190" t="e">
        <f>FE34*'Datos Mes'!$B$30</f>
        <v>#DIV/0!</v>
      </c>
      <c r="FG34" s="190" t="e">
        <f t="shared" si="118"/>
        <v>#DIV/0!</v>
      </c>
      <c r="FH34" s="190" t="e">
        <f t="shared" si="119"/>
        <v>#DIV/0!</v>
      </c>
      <c r="FI34" s="193" t="e">
        <f>LOOKUP(FH34,'Datos Mes'!$B$54:$B$69,'Datos Mes'!$C$54:$C$69)</f>
        <v>#DIV/0!</v>
      </c>
      <c r="FJ34" s="190" t="e">
        <f>LOOKUP(FH34,'Datos Mes'!$B$54:$B$69,'Datos Mes'!$E$54:$E$69)</f>
        <v>#DIV/0!</v>
      </c>
      <c r="FK34" s="190" t="e">
        <f t="shared" si="120"/>
        <v>#DIV/0!</v>
      </c>
      <c r="FL34" s="190">
        <f t="shared" si="121"/>
        <v>0</v>
      </c>
      <c r="FM34" s="190">
        <f t="shared" si="122"/>
        <v>0</v>
      </c>
      <c r="FN34" s="190">
        <f t="shared" si="123"/>
        <v>0</v>
      </c>
      <c r="FO34" s="190" t="e">
        <f t="shared" si="124"/>
        <v>#DIV/0!</v>
      </c>
      <c r="FP34" s="190" t="e">
        <f t="shared" si="125"/>
        <v>#DIV/0!</v>
      </c>
      <c r="FQ34" s="320" t="e">
        <f t="shared" si="126"/>
        <v>#DIV/0!</v>
      </c>
      <c r="FS34" s="190" t="e">
        <f t="shared" si="127"/>
        <v>#DIV/0!</v>
      </c>
      <c r="FT34" s="190" t="e">
        <f>IF($FB34="Activo",LOOKUP($FA34,'Datos Mes'!$A$87:$A$92,'Datos Mes'!$C$87:$C$92),0)*$EO34</f>
        <v>#DIV/0!</v>
      </c>
      <c r="FU34" s="190" t="e">
        <f>IF($FB34="Activo",'Datos Mes'!$B$31,0)*$EO34</f>
        <v>#DIV/0!</v>
      </c>
      <c r="FV34" s="190" t="e">
        <f>'Datos Mes'!$B$32*$EO34</f>
        <v>#DIV/0!</v>
      </c>
      <c r="FW34" s="190" t="e">
        <f>'Datos Mes'!$D$28*$EO34</f>
        <v>#DIV/0!</v>
      </c>
      <c r="FX34" s="188">
        <v>1030002</v>
      </c>
      <c r="FY34" s="190" t="e">
        <f t="shared" si="128"/>
        <v>#DIV/0!</v>
      </c>
      <c r="FZ34" s="190" t="e">
        <f t="shared" si="81"/>
        <v>#DIV/0!</v>
      </c>
      <c r="GA34" s="190" t="e">
        <f t="shared" si="82"/>
        <v>#DIV/0!</v>
      </c>
      <c r="GB34" s="190">
        <f>(AS34+'Datos Mes'!B$24)*30/12</f>
        <v>11356.646825396825</v>
      </c>
      <c r="GC34" s="190" t="e">
        <f t="shared" si="129"/>
        <v>#DIV/0!</v>
      </c>
      <c r="GD34" s="190" t="e">
        <f t="shared" si="130"/>
        <v>#DIV/0!</v>
      </c>
      <c r="GE34" s="192" t="e">
        <f t="shared" si="131"/>
        <v>#DIV/0!</v>
      </c>
    </row>
    <row r="35" spans="1:187" s="188" customFormat="1" ht="15.75" customHeight="1">
      <c r="A35" s="248"/>
      <c r="B35" s="248"/>
      <c r="C35" s="173">
        <f t="shared" si="88"/>
        <v>0</v>
      </c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174"/>
      <c r="S35" s="256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7"/>
      <c r="AJ35" s="187"/>
      <c r="AK35" s="176">
        <f t="shared" si="89"/>
        <v>0</v>
      </c>
      <c r="AL35" s="294">
        <f t="shared" si="90"/>
        <v>0</v>
      </c>
      <c r="AM35" s="294">
        <f t="shared" si="91"/>
        <v>0</v>
      </c>
      <c r="AN35" s="295">
        <f t="shared" si="92"/>
        <v>0</v>
      </c>
      <c r="AO35" s="294">
        <f t="shared" si="68"/>
        <v>0</v>
      </c>
      <c r="AP35" s="294">
        <f t="shared" si="63"/>
        <v>0</v>
      </c>
      <c r="AQ35" s="296">
        <f t="shared" si="93"/>
        <v>0</v>
      </c>
      <c r="AR35" s="297">
        <f t="shared" si="94"/>
        <v>0</v>
      </c>
      <c r="AS35" s="249"/>
      <c r="AT35" s="250">
        <f t="shared" si="95"/>
        <v>0</v>
      </c>
      <c r="AU35" s="316"/>
      <c r="AV35" s="177">
        <f t="shared" si="96"/>
        <v>0</v>
      </c>
      <c r="AW35" s="249"/>
      <c r="AX35" s="249"/>
      <c r="AY35" s="177">
        <f t="shared" si="97"/>
        <v>0</v>
      </c>
      <c r="AZ35" s="177">
        <f>(AQ35)*'Datos Mes'!$B$27+DB35</f>
        <v>0</v>
      </c>
      <c r="BA35" s="248"/>
      <c r="BB35" s="254"/>
      <c r="BC35" s="263"/>
      <c r="BF35" s="298"/>
      <c r="BG35" s="178">
        <f>(COUNTIF($D35:$AI35,"LL")+DL35)*(AS35-'Datos Mes'!$B$23)</f>
        <v>0</v>
      </c>
      <c r="BH35" s="299">
        <f t="shared" si="98"/>
        <v>0</v>
      </c>
      <c r="BI35" s="230"/>
      <c r="BJ35" s="239"/>
      <c r="BK35" s="231"/>
      <c r="BL35" s="231"/>
      <c r="BM35" s="231"/>
      <c r="BN35" s="231"/>
      <c r="BO35" s="231"/>
      <c r="BP35" s="239"/>
      <c r="BQ35" s="231"/>
      <c r="BR35" s="231"/>
      <c r="BS35" s="231"/>
      <c r="BT35" s="232"/>
      <c r="BU35" s="232"/>
      <c r="BV35" s="231"/>
      <c r="BW35" s="233"/>
      <c r="BX35" s="234"/>
      <c r="BY35" s="231"/>
      <c r="BZ35" s="231"/>
      <c r="CA35" s="235"/>
      <c r="CB35" s="235"/>
      <c r="CC35" s="236"/>
      <c r="CD35" s="236"/>
      <c r="CE35" s="236"/>
      <c r="CF35" s="236"/>
      <c r="CG35" s="236"/>
      <c r="CH35" s="235"/>
      <c r="CI35" s="235"/>
      <c r="CJ35" s="236"/>
      <c r="CK35" s="236"/>
      <c r="CL35" s="236"/>
      <c r="CM35" s="236"/>
      <c r="CN35" s="236"/>
      <c r="CO35" s="235"/>
      <c r="CP35" s="238"/>
      <c r="CQ35" s="237"/>
      <c r="CR35" s="238"/>
      <c r="CS35" s="237"/>
      <c r="CT35" s="237"/>
      <c r="CU35" s="237"/>
      <c r="CV35" s="237"/>
      <c r="CW35" s="237"/>
      <c r="CX35" s="232"/>
      <c r="CY35" s="232"/>
      <c r="CZ35" s="179">
        <f t="shared" si="99"/>
        <v>0</v>
      </c>
      <c r="DA35" s="180"/>
      <c r="DB35" s="241"/>
      <c r="DC35" s="181">
        <f t="shared" si="100"/>
        <v>0</v>
      </c>
      <c r="DD35" s="240"/>
      <c r="DE35" s="241"/>
      <c r="DF35" s="182">
        <f t="shared" si="101"/>
        <v>0</v>
      </c>
      <c r="DG35" s="182">
        <f t="shared" si="102"/>
        <v>0</v>
      </c>
      <c r="DH35" s="183">
        <f t="shared" si="103"/>
        <v>0</v>
      </c>
      <c r="DI35" s="184">
        <f t="shared" si="104"/>
        <v>0</v>
      </c>
      <c r="DJ35" s="42"/>
      <c r="DK35" s="177">
        <f t="shared" si="105"/>
        <v>0</v>
      </c>
      <c r="DL35" s="177">
        <f t="shared" si="106"/>
        <v>0</v>
      </c>
      <c r="DM35" s="177">
        <f t="shared" si="107"/>
        <v>0</v>
      </c>
      <c r="DN35" s="242"/>
      <c r="DO35" s="243"/>
      <c r="DP35" s="243"/>
      <c r="DQ35" s="243"/>
      <c r="DR35" s="303"/>
      <c r="DS35" s="243"/>
      <c r="DT35" s="243"/>
      <c r="DU35" s="243"/>
      <c r="DV35" s="244"/>
      <c r="DW35" s="243"/>
      <c r="DX35" s="243"/>
      <c r="DY35" s="245"/>
      <c r="DZ35" s="245"/>
      <c r="EA35" s="246"/>
      <c r="EB35" s="175" t="s">
        <v>283</v>
      </c>
      <c r="EC35" s="188" t="s">
        <v>298</v>
      </c>
      <c r="ED35" s="188">
        <v>1030003</v>
      </c>
      <c r="EF35" s="189">
        <f>'Datos Mes'!$B$23</f>
        <v>8033.333333333333</v>
      </c>
      <c r="EG35" s="189">
        <f t="shared" si="108"/>
        <v>0</v>
      </c>
      <c r="EH35" s="189">
        <f t="shared" si="109"/>
        <v>0</v>
      </c>
      <c r="EI35" s="189" t="e">
        <f t="shared" si="110"/>
        <v>#DIV/0!</v>
      </c>
      <c r="EJ35" s="189" t="e">
        <f t="shared" si="111"/>
        <v>#DIV/0!</v>
      </c>
      <c r="EK35" s="189">
        <f t="shared" si="112"/>
        <v>0</v>
      </c>
      <c r="EL35" s="189">
        <f t="shared" si="113"/>
        <v>0</v>
      </c>
      <c r="EM35" s="189">
        <f t="shared" si="114"/>
        <v>0</v>
      </c>
      <c r="EN35" s="189">
        <f>'Datos Mes'!$B$24*AL35</f>
        <v>0</v>
      </c>
      <c r="EO35" s="189" t="e">
        <f>IF(SUM(EH35:EN35)&gt;'Datos Mes'!$B$21,'Datos Mes'!$B$21,SUM(EH35:EN35))</f>
        <v>#DIV/0!</v>
      </c>
      <c r="EP35" s="189" t="e">
        <f>IF(SUM(EH35:EN35)&gt;'Datos Mes'!$B$21,SUM(EH35:EN35)-EO35,0)</f>
        <v>#DIV/0!</v>
      </c>
      <c r="EQ35" s="189"/>
      <c r="ER35" s="189" t="e">
        <f>LOOKUP(EO35/AL35,'Datos Mes'!$B$75:$B$82,'Datos Mes'!$C$75:$C$82)*EQ35</f>
        <v>#DIV/0!</v>
      </c>
      <c r="ES35" s="189">
        <f>'Datos Mes'!$B$25*$AQ35</f>
        <v>0</v>
      </c>
      <c r="ET35" s="189">
        <f>'Datos Mes'!$B$26*$AQ35</f>
        <v>0</v>
      </c>
      <c r="EU35" s="189">
        <f t="shared" si="115"/>
        <v>0</v>
      </c>
      <c r="EV35" s="190" t="e">
        <f t="shared" si="116"/>
        <v>#DIV/0!</v>
      </c>
      <c r="EW35" s="280" t="s">
        <v>140</v>
      </c>
      <c r="EX35" s="281"/>
      <c r="EY35" s="190" t="e">
        <f>'Datos Mes'!$B$28*EO35</f>
        <v>#DIV/0!</v>
      </c>
      <c r="EZ35" s="190" t="e">
        <f>IF(EX35*'Datos Mes'!$B$19-EY35&gt;0,EX35*'Datos Mes'!$B$19-EY35,0)</f>
        <v>#DIV/0!</v>
      </c>
      <c r="FA35" s="281" t="s">
        <v>116</v>
      </c>
      <c r="FB35" s="280" t="s">
        <v>299</v>
      </c>
      <c r="FC35" s="192">
        <f>IF(FB35&lt;&gt;"Pensionado",LOOKUP(FA35,'Datos Mes'!$A$87:$A$92,'Datos Mes'!$B$87:$B$92),0)</f>
        <v>0</v>
      </c>
      <c r="FD35" s="190" t="e">
        <f t="shared" si="117"/>
        <v>#DIV/0!</v>
      </c>
      <c r="FE35" s="190" t="e">
        <f>IF(SUM(EH35:EN35)&gt;'Datos Mes'!$B$22,'Datos Mes'!$B$22,SUM(EH35:EN35))</f>
        <v>#DIV/0!</v>
      </c>
      <c r="FF35" s="190" t="e">
        <f>FE35*'Datos Mes'!$B$30</f>
        <v>#DIV/0!</v>
      </c>
      <c r="FG35" s="190" t="e">
        <f t="shared" si="118"/>
        <v>#DIV/0!</v>
      </c>
      <c r="FH35" s="190" t="e">
        <f t="shared" si="119"/>
        <v>#DIV/0!</v>
      </c>
      <c r="FI35" s="193" t="e">
        <f>LOOKUP(FH35,'Datos Mes'!$B$54:$B$69,'Datos Mes'!$C$54:$C$69)</f>
        <v>#DIV/0!</v>
      </c>
      <c r="FJ35" s="190" t="e">
        <f>LOOKUP(FH35,'Datos Mes'!$B$54:$B$69,'Datos Mes'!$E$54:$E$69)</f>
        <v>#DIV/0!</v>
      </c>
      <c r="FK35" s="190" t="e">
        <f t="shared" si="120"/>
        <v>#DIV/0!</v>
      </c>
      <c r="FL35" s="190">
        <f t="shared" si="121"/>
        <v>0</v>
      </c>
      <c r="FM35" s="190">
        <f t="shared" si="122"/>
        <v>0</v>
      </c>
      <c r="FN35" s="190">
        <f t="shared" si="123"/>
        <v>0</v>
      </c>
      <c r="FO35" s="190" t="e">
        <f t="shared" si="124"/>
        <v>#DIV/0!</v>
      </c>
      <c r="FP35" s="190" t="e">
        <f t="shared" si="125"/>
        <v>#DIV/0!</v>
      </c>
      <c r="FQ35" s="320" t="e">
        <f t="shared" si="126"/>
        <v>#DIV/0!</v>
      </c>
      <c r="FS35" s="190" t="e">
        <f t="shared" si="127"/>
        <v>#DIV/0!</v>
      </c>
      <c r="FT35" s="190" t="e">
        <f>IF($FB35="Activo",LOOKUP($FA35,'Datos Mes'!$A$87:$A$92,'Datos Mes'!$C$87:$C$92),0)*$EO35</f>
        <v>#DIV/0!</v>
      </c>
      <c r="FU35" s="190" t="e">
        <f>IF($FB35="Activo",'Datos Mes'!$B$31,0)*$EO35</f>
        <v>#DIV/0!</v>
      </c>
      <c r="FV35" s="190" t="e">
        <f>'Datos Mes'!$B$32*$EO35</f>
        <v>#DIV/0!</v>
      </c>
      <c r="FW35" s="190" t="e">
        <f>'Datos Mes'!$D$28*$EO35</f>
        <v>#DIV/0!</v>
      </c>
      <c r="FX35" s="188">
        <v>1030003</v>
      </c>
      <c r="FY35" s="190" t="e">
        <f t="shared" si="128"/>
        <v>#DIV/0!</v>
      </c>
      <c r="FZ35" s="190" t="e">
        <f t="shared" si="81"/>
        <v>#DIV/0!</v>
      </c>
      <c r="GA35" s="190" t="e">
        <f t="shared" si="82"/>
        <v>#DIV/0!</v>
      </c>
      <c r="GB35" s="190">
        <f>(AS35+'Datos Mes'!B$24)*30/12</f>
        <v>11356.646825396825</v>
      </c>
      <c r="GC35" s="190" t="e">
        <f t="shared" si="129"/>
        <v>#DIV/0!</v>
      </c>
      <c r="GD35" s="190" t="e">
        <f t="shared" si="130"/>
        <v>#DIV/0!</v>
      </c>
      <c r="GE35" s="192" t="e">
        <f t="shared" si="131"/>
        <v>#DIV/0!</v>
      </c>
    </row>
    <row r="36" spans="1:187" s="188" customFormat="1" ht="16.5" customHeight="1">
      <c r="A36" s="248"/>
      <c r="B36" s="248"/>
      <c r="C36" s="173">
        <f t="shared" si="88"/>
        <v>0</v>
      </c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174"/>
      <c r="S36" s="256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5"/>
      <c r="AI36" s="257"/>
      <c r="AJ36" s="187"/>
      <c r="AK36" s="176">
        <f t="shared" si="89"/>
        <v>0</v>
      </c>
      <c r="AL36" s="294">
        <f t="shared" si="90"/>
        <v>0</v>
      </c>
      <c r="AM36" s="294">
        <f t="shared" si="91"/>
        <v>0</v>
      </c>
      <c r="AN36" s="295">
        <f t="shared" si="92"/>
        <v>0</v>
      </c>
      <c r="AO36" s="294">
        <f t="shared" si="68"/>
        <v>0</v>
      </c>
      <c r="AP36" s="294">
        <f t="shared" si="63"/>
        <v>0</v>
      </c>
      <c r="AQ36" s="296">
        <f t="shared" si="93"/>
        <v>0</v>
      </c>
      <c r="AR36" s="297">
        <f t="shared" si="94"/>
        <v>0</v>
      </c>
      <c r="AS36" s="249"/>
      <c r="AT36" s="250">
        <f t="shared" si="95"/>
        <v>0</v>
      </c>
      <c r="AU36" s="316"/>
      <c r="AV36" s="177">
        <f t="shared" si="96"/>
        <v>0</v>
      </c>
      <c r="AW36" s="249"/>
      <c r="AX36" s="249"/>
      <c r="AY36" s="177">
        <f t="shared" si="97"/>
        <v>0</v>
      </c>
      <c r="AZ36" s="177">
        <f>(AQ36)*'Datos Mes'!$B$27+DB36</f>
        <v>0</v>
      </c>
      <c r="BA36" s="248"/>
      <c r="BB36" s="254"/>
      <c r="BC36" s="263"/>
      <c r="BF36" s="298"/>
      <c r="BG36" s="178">
        <f>(COUNTIF($D36:$AI36,"LL")+DL36)*(AS36-'Datos Mes'!$B$23)</f>
        <v>0</v>
      </c>
      <c r="BH36" s="299">
        <f t="shared" si="98"/>
        <v>0</v>
      </c>
      <c r="BI36" s="230"/>
      <c r="BJ36" s="239"/>
      <c r="BK36" s="231"/>
      <c r="BL36" s="231"/>
      <c r="BM36" s="231"/>
      <c r="BN36" s="231"/>
      <c r="BO36" s="231"/>
      <c r="BP36" s="239"/>
      <c r="BQ36" s="231"/>
      <c r="BR36" s="231"/>
      <c r="BS36" s="231"/>
      <c r="BT36" s="232"/>
      <c r="BU36" s="232"/>
      <c r="BV36" s="231"/>
      <c r="BW36" s="233"/>
      <c r="BX36" s="234"/>
      <c r="BY36" s="231"/>
      <c r="BZ36" s="231"/>
      <c r="CA36" s="235"/>
      <c r="CB36" s="235"/>
      <c r="CC36" s="236"/>
      <c r="CD36" s="236"/>
      <c r="CE36" s="236"/>
      <c r="CF36" s="236"/>
      <c r="CG36" s="236"/>
      <c r="CH36" s="235"/>
      <c r="CI36" s="235"/>
      <c r="CJ36" s="236"/>
      <c r="CK36" s="236"/>
      <c r="CL36" s="236"/>
      <c r="CM36" s="236"/>
      <c r="CN36" s="236"/>
      <c r="CO36" s="235"/>
      <c r="CP36" s="238"/>
      <c r="CQ36" s="237"/>
      <c r="CR36" s="238"/>
      <c r="CS36" s="237"/>
      <c r="CT36" s="237"/>
      <c r="CU36" s="237"/>
      <c r="CV36" s="237"/>
      <c r="CW36" s="237"/>
      <c r="CX36" s="232"/>
      <c r="CY36" s="232"/>
      <c r="CZ36" s="179">
        <f t="shared" si="99"/>
        <v>0</v>
      </c>
      <c r="DA36" s="180"/>
      <c r="DB36" s="241"/>
      <c r="DC36" s="181">
        <f t="shared" si="100"/>
        <v>0</v>
      </c>
      <c r="DD36" s="240"/>
      <c r="DE36" s="241"/>
      <c r="DF36" s="182">
        <f t="shared" si="101"/>
        <v>0</v>
      </c>
      <c r="DG36" s="182">
        <f t="shared" si="102"/>
        <v>0</v>
      </c>
      <c r="DH36" s="183">
        <f t="shared" si="103"/>
        <v>0</v>
      </c>
      <c r="DI36" s="184">
        <f t="shared" si="104"/>
        <v>0</v>
      </c>
      <c r="DJ36" s="42"/>
      <c r="DK36" s="177">
        <f t="shared" si="105"/>
        <v>0</v>
      </c>
      <c r="DL36" s="177">
        <f t="shared" si="106"/>
        <v>0</v>
      </c>
      <c r="DM36" s="177">
        <f t="shared" si="107"/>
        <v>0</v>
      </c>
      <c r="DN36" s="242"/>
      <c r="DO36" s="243"/>
      <c r="DP36" s="243"/>
      <c r="DQ36" s="243"/>
      <c r="DR36" s="303"/>
      <c r="DS36" s="243"/>
      <c r="DT36" s="243"/>
      <c r="DU36" s="243"/>
      <c r="DV36" s="244"/>
      <c r="DW36" s="243"/>
      <c r="DX36" s="243"/>
      <c r="DY36" s="245"/>
      <c r="DZ36" s="245"/>
      <c r="EA36" s="246"/>
      <c r="EB36" s="175" t="s">
        <v>283</v>
      </c>
      <c r="EC36" s="188" t="s">
        <v>298</v>
      </c>
      <c r="ED36" s="188">
        <v>1030004</v>
      </c>
      <c r="EF36" s="189">
        <f>'Datos Mes'!$B$23</f>
        <v>8033.333333333333</v>
      </c>
      <c r="EG36" s="189">
        <f t="shared" si="108"/>
        <v>0</v>
      </c>
      <c r="EH36" s="189">
        <f t="shared" si="109"/>
        <v>0</v>
      </c>
      <c r="EI36" s="189" t="e">
        <f t="shared" si="110"/>
        <v>#DIV/0!</v>
      </c>
      <c r="EJ36" s="189" t="e">
        <f t="shared" si="111"/>
        <v>#DIV/0!</v>
      </c>
      <c r="EK36" s="189">
        <f t="shared" si="112"/>
        <v>0</v>
      </c>
      <c r="EL36" s="189">
        <f t="shared" si="113"/>
        <v>0</v>
      </c>
      <c r="EM36" s="189">
        <f t="shared" si="114"/>
        <v>0</v>
      </c>
      <c r="EN36" s="189">
        <f>'Datos Mes'!$B$24*AL36</f>
        <v>0</v>
      </c>
      <c r="EO36" s="189" t="e">
        <f>IF(SUM(EH36:EN36)&gt;'Datos Mes'!$B$21,'Datos Mes'!$B$21,SUM(EH36:EN36))</f>
        <v>#DIV/0!</v>
      </c>
      <c r="EP36" s="189" t="e">
        <f>IF(SUM(EH36:EN36)&gt;'Datos Mes'!$B$21,SUM(EH36:EN36)-EO36,0)</f>
        <v>#DIV/0!</v>
      </c>
      <c r="EQ36" s="189"/>
      <c r="ER36" s="189" t="e">
        <f>LOOKUP(EO36/AL36,'Datos Mes'!$B$75:$B$82,'Datos Mes'!$C$75:$C$82)*EQ36</f>
        <v>#DIV/0!</v>
      </c>
      <c r="ES36" s="189">
        <f>'Datos Mes'!$B$25*$AQ36</f>
        <v>0</v>
      </c>
      <c r="ET36" s="189">
        <f>'Datos Mes'!$B$26*$AQ36</f>
        <v>0</v>
      </c>
      <c r="EU36" s="189">
        <f t="shared" si="115"/>
        <v>0</v>
      </c>
      <c r="EV36" s="190" t="e">
        <f t="shared" si="116"/>
        <v>#DIV/0!</v>
      </c>
      <c r="EW36" s="280" t="s">
        <v>140</v>
      </c>
      <c r="EX36" s="281"/>
      <c r="EY36" s="190" t="e">
        <f>'Datos Mes'!$B$28*EO36</f>
        <v>#DIV/0!</v>
      </c>
      <c r="EZ36" s="190" t="e">
        <f>IF(EX36*'Datos Mes'!$B$19-EY36&gt;0,EX36*'Datos Mes'!$B$19-EY36,0)</f>
        <v>#DIV/0!</v>
      </c>
      <c r="FA36" s="281" t="s">
        <v>116</v>
      </c>
      <c r="FB36" s="280" t="s">
        <v>299</v>
      </c>
      <c r="FC36" s="192">
        <f>IF(FB36&lt;&gt;"Pensionado",LOOKUP(FA36,'Datos Mes'!$A$87:$A$92,'Datos Mes'!$B$87:$B$92),0)</f>
        <v>0</v>
      </c>
      <c r="FD36" s="190" t="e">
        <f t="shared" si="117"/>
        <v>#DIV/0!</v>
      </c>
      <c r="FE36" s="190" t="e">
        <f>IF(SUM(EH36:EN36)&gt;'Datos Mes'!$B$22,'Datos Mes'!$B$22,SUM(EH36:EN36))</f>
        <v>#DIV/0!</v>
      </c>
      <c r="FF36" s="190" t="e">
        <f>FE36*'Datos Mes'!$B$30</f>
        <v>#DIV/0!</v>
      </c>
      <c r="FG36" s="190" t="e">
        <f t="shared" si="118"/>
        <v>#DIV/0!</v>
      </c>
      <c r="FH36" s="190" t="e">
        <f t="shared" si="119"/>
        <v>#DIV/0!</v>
      </c>
      <c r="FI36" s="193" t="e">
        <f>LOOKUP(FH36,'Datos Mes'!$B$54:$B$69,'Datos Mes'!$C$54:$C$69)</f>
        <v>#DIV/0!</v>
      </c>
      <c r="FJ36" s="190" t="e">
        <f>LOOKUP(FH36,'Datos Mes'!$B$54:$B$69,'Datos Mes'!$E$54:$E$69)</f>
        <v>#DIV/0!</v>
      </c>
      <c r="FK36" s="190" t="e">
        <f t="shared" si="120"/>
        <v>#DIV/0!</v>
      </c>
      <c r="FL36" s="190">
        <f t="shared" si="121"/>
        <v>0</v>
      </c>
      <c r="FM36" s="190">
        <f t="shared" si="122"/>
        <v>0</v>
      </c>
      <c r="FN36" s="190">
        <f t="shared" si="123"/>
        <v>0</v>
      </c>
      <c r="FO36" s="190" t="e">
        <f t="shared" si="124"/>
        <v>#DIV/0!</v>
      </c>
      <c r="FP36" s="190" t="e">
        <f t="shared" si="125"/>
        <v>#DIV/0!</v>
      </c>
      <c r="FQ36" s="320" t="e">
        <f t="shared" si="126"/>
        <v>#DIV/0!</v>
      </c>
      <c r="FS36" s="190" t="e">
        <f t="shared" si="127"/>
        <v>#DIV/0!</v>
      </c>
      <c r="FT36" s="190" t="e">
        <f>IF($FB36="Activo",LOOKUP($FA36,'Datos Mes'!$A$87:$A$92,'Datos Mes'!$C$87:$C$92),0)*$EO36</f>
        <v>#DIV/0!</v>
      </c>
      <c r="FU36" s="190" t="e">
        <f>IF($FB36="Activo",'Datos Mes'!$B$31,0)*$EO36</f>
        <v>#DIV/0!</v>
      </c>
      <c r="FV36" s="190" t="e">
        <f>'Datos Mes'!$B$32*$EO36</f>
        <v>#DIV/0!</v>
      </c>
      <c r="FW36" s="190" t="e">
        <f>'Datos Mes'!$D$28*$EO36</f>
        <v>#DIV/0!</v>
      </c>
      <c r="FX36" s="188">
        <v>1030004</v>
      </c>
      <c r="FY36" s="190" t="e">
        <f t="shared" si="128"/>
        <v>#DIV/0!</v>
      </c>
      <c r="FZ36" s="190" t="e">
        <f t="shared" si="81"/>
        <v>#DIV/0!</v>
      </c>
      <c r="GA36" s="190" t="e">
        <f t="shared" si="82"/>
        <v>#DIV/0!</v>
      </c>
      <c r="GB36" s="190">
        <f>(AS36+'Datos Mes'!B$24)*30/12</f>
        <v>11356.646825396825</v>
      </c>
      <c r="GC36" s="190" t="e">
        <f t="shared" si="129"/>
        <v>#DIV/0!</v>
      </c>
      <c r="GD36" s="190" t="e">
        <f t="shared" si="130"/>
        <v>#DIV/0!</v>
      </c>
      <c r="GE36" s="192" t="e">
        <f t="shared" si="131"/>
        <v>#DIV/0!</v>
      </c>
    </row>
    <row r="37" spans="1:187" ht="15.75" customHeight="1">
      <c r="A37" s="248"/>
      <c r="B37" s="248"/>
      <c r="C37" s="173">
        <f t="shared" si="88"/>
        <v>0</v>
      </c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174"/>
      <c r="S37" s="256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255"/>
      <c r="AF37" s="255"/>
      <c r="AG37" s="255"/>
      <c r="AH37" s="255"/>
      <c r="AI37" s="257"/>
      <c r="AJ37" s="187"/>
      <c r="AK37" s="176">
        <f t="shared" si="89"/>
        <v>0</v>
      </c>
      <c r="AL37" s="294">
        <f t="shared" si="90"/>
        <v>0</v>
      </c>
      <c r="AM37" s="294">
        <f t="shared" si="91"/>
        <v>0</v>
      </c>
      <c r="AN37" s="295">
        <f t="shared" si="92"/>
        <v>0</v>
      </c>
      <c r="AO37" s="294">
        <f t="shared" si="68"/>
        <v>0</v>
      </c>
      <c r="AP37" s="294">
        <f t="shared" si="63"/>
        <v>0</v>
      </c>
      <c r="AQ37" s="296">
        <f t="shared" si="93"/>
        <v>0</v>
      </c>
      <c r="AR37" s="297">
        <f t="shared" si="94"/>
        <v>0</v>
      </c>
      <c r="AS37" s="249"/>
      <c r="AT37" s="250">
        <f t="shared" si="95"/>
        <v>0</v>
      </c>
      <c r="AU37" s="316"/>
      <c r="AV37" s="177">
        <f t="shared" si="96"/>
        <v>0</v>
      </c>
      <c r="AW37" s="249"/>
      <c r="AX37" s="249"/>
      <c r="AY37" s="177">
        <f t="shared" si="97"/>
        <v>0</v>
      </c>
      <c r="AZ37" s="177">
        <f>(AQ37)*'Datos Mes'!$B$27+DB37</f>
        <v>0</v>
      </c>
      <c r="BA37" s="248"/>
      <c r="BB37" s="254"/>
      <c r="BC37" s="263"/>
      <c r="BD37" s="188"/>
      <c r="BE37" s="188"/>
      <c r="BF37" s="298"/>
      <c r="BG37" s="178">
        <f>(COUNTIF($D37:$AI37,"LL")+DL37)*(AS37-'Datos Mes'!$B$23)</f>
        <v>0</v>
      </c>
      <c r="BH37" s="299">
        <f t="shared" si="98"/>
        <v>0</v>
      </c>
      <c r="BI37" s="230"/>
      <c r="BJ37" s="239"/>
      <c r="BK37" s="231"/>
      <c r="BL37" s="231"/>
      <c r="BM37" s="231"/>
      <c r="BN37" s="231"/>
      <c r="BO37" s="231"/>
      <c r="BP37" s="239"/>
      <c r="BQ37" s="231"/>
      <c r="BR37" s="231"/>
      <c r="BS37" s="231"/>
      <c r="BT37" s="232"/>
      <c r="BU37" s="232"/>
      <c r="BV37" s="231"/>
      <c r="BW37" s="233"/>
      <c r="BX37" s="234"/>
      <c r="BY37" s="231"/>
      <c r="BZ37" s="231"/>
      <c r="CA37" s="235"/>
      <c r="CB37" s="235"/>
      <c r="CC37" s="236"/>
      <c r="CD37" s="236"/>
      <c r="CE37" s="236"/>
      <c r="CF37" s="236"/>
      <c r="CG37" s="236"/>
      <c r="CH37" s="235"/>
      <c r="CI37" s="235"/>
      <c r="CJ37" s="236"/>
      <c r="CK37" s="236"/>
      <c r="CL37" s="236"/>
      <c r="CM37" s="236"/>
      <c r="CN37" s="236"/>
      <c r="CO37" s="235"/>
      <c r="CP37" s="238"/>
      <c r="CQ37" s="237"/>
      <c r="CR37" s="238"/>
      <c r="CS37" s="237"/>
      <c r="CT37" s="237"/>
      <c r="CU37" s="237"/>
      <c r="CV37" s="237"/>
      <c r="CW37" s="237"/>
      <c r="CX37" s="232"/>
      <c r="CY37" s="232"/>
      <c r="CZ37" s="179">
        <f t="shared" si="99"/>
        <v>0</v>
      </c>
      <c r="DA37" s="180"/>
      <c r="DB37" s="241"/>
      <c r="DC37" s="181">
        <f t="shared" si="100"/>
        <v>0</v>
      </c>
      <c r="DD37" s="240"/>
      <c r="DE37" s="241"/>
      <c r="DF37" s="182">
        <f t="shared" si="101"/>
        <v>0</v>
      </c>
      <c r="DG37" s="182">
        <f t="shared" si="102"/>
        <v>0</v>
      </c>
      <c r="DH37" s="183">
        <f t="shared" si="103"/>
        <v>0</v>
      </c>
      <c r="DI37" s="184">
        <f t="shared" si="104"/>
        <v>0</v>
      </c>
      <c r="DJ37" s="42"/>
      <c r="DK37" s="177">
        <f t="shared" si="105"/>
        <v>0</v>
      </c>
      <c r="DL37" s="177">
        <f t="shared" si="106"/>
        <v>0</v>
      </c>
      <c r="DM37" s="177">
        <f t="shared" si="107"/>
        <v>0</v>
      </c>
      <c r="DN37" s="242"/>
      <c r="DO37" s="243"/>
      <c r="DP37" s="243"/>
      <c r="DQ37" s="243"/>
      <c r="DR37" s="303"/>
      <c r="DS37" s="243"/>
      <c r="DT37" s="243"/>
      <c r="DU37" s="243"/>
      <c r="DV37" s="244"/>
      <c r="DW37" s="243"/>
      <c r="DX37" s="243"/>
      <c r="DY37" s="245"/>
      <c r="DZ37" s="245"/>
      <c r="EA37" s="246"/>
      <c r="EB37" s="175" t="s">
        <v>283</v>
      </c>
      <c r="EC37" s="188" t="s">
        <v>298</v>
      </c>
      <c r="ED37" s="188">
        <v>1030005</v>
      </c>
      <c r="EE37" s="188"/>
      <c r="EF37" s="189">
        <f>'Datos Mes'!$B$23</f>
        <v>8033.333333333333</v>
      </c>
      <c r="EG37" s="189">
        <f t="shared" si="108"/>
        <v>0</v>
      </c>
      <c r="EH37" s="189">
        <f t="shared" si="109"/>
        <v>0</v>
      </c>
      <c r="EI37" s="189" t="e">
        <f t="shared" si="110"/>
        <v>#DIV/0!</v>
      </c>
      <c r="EJ37" s="189" t="e">
        <f t="shared" si="111"/>
        <v>#DIV/0!</v>
      </c>
      <c r="EK37" s="189">
        <f t="shared" si="112"/>
        <v>0</v>
      </c>
      <c r="EL37" s="189">
        <f t="shared" si="113"/>
        <v>0</v>
      </c>
      <c r="EM37" s="189">
        <f t="shared" si="114"/>
        <v>0</v>
      </c>
      <c r="EN37" s="189">
        <f>'Datos Mes'!$B$24*AL37</f>
        <v>0</v>
      </c>
      <c r="EO37" s="189" t="e">
        <f>IF(SUM(EH37:EN37)&gt;'Datos Mes'!$B$21,'Datos Mes'!$B$21,SUM(EH37:EN37))</f>
        <v>#DIV/0!</v>
      </c>
      <c r="EP37" s="189" t="e">
        <f>IF(SUM(EH37:EN37)&gt;'Datos Mes'!$B$21,SUM(EH37:EN37)-EO37,0)</f>
        <v>#DIV/0!</v>
      </c>
      <c r="EQ37" s="189"/>
      <c r="ER37" s="189" t="e">
        <f>LOOKUP(EO37/AL37,'Datos Mes'!$B$75:$B$82,'Datos Mes'!$C$75:$C$82)*EQ37</f>
        <v>#DIV/0!</v>
      </c>
      <c r="ES37" s="189">
        <f>'Datos Mes'!$B$25*$AQ37</f>
        <v>0</v>
      </c>
      <c r="ET37" s="189">
        <f>'Datos Mes'!$B$26*$AQ37</f>
        <v>0</v>
      </c>
      <c r="EU37" s="189">
        <f t="shared" si="115"/>
        <v>0</v>
      </c>
      <c r="EV37" s="190" t="e">
        <f t="shared" si="116"/>
        <v>#DIV/0!</v>
      </c>
      <c r="EW37" s="280" t="s">
        <v>140</v>
      </c>
      <c r="EX37" s="281"/>
      <c r="EY37" s="190" t="e">
        <f>'Datos Mes'!$B$28*EO37</f>
        <v>#DIV/0!</v>
      </c>
      <c r="EZ37" s="190" t="e">
        <f>IF(EX37*'Datos Mes'!$B$19-EY37&gt;0,EX37*'Datos Mes'!$B$19-EY37,0)</f>
        <v>#DIV/0!</v>
      </c>
      <c r="FA37" s="281" t="s">
        <v>116</v>
      </c>
      <c r="FB37" s="280" t="s">
        <v>299</v>
      </c>
      <c r="FC37" s="192">
        <f>IF(FB37&lt;&gt;"Pensionado",LOOKUP(FA37,'Datos Mes'!$A$87:$A$92,'Datos Mes'!$B$87:$B$92),0)</f>
        <v>0</v>
      </c>
      <c r="FD37" s="190" t="e">
        <f t="shared" si="117"/>
        <v>#DIV/0!</v>
      </c>
      <c r="FE37" s="190" t="e">
        <f>IF(SUM(EH37:EN37)&gt;'Datos Mes'!$B$22,'Datos Mes'!$B$22,SUM(EH37:EN37))</f>
        <v>#DIV/0!</v>
      </c>
      <c r="FF37" s="190" t="e">
        <f>FE37*'Datos Mes'!$B$30</f>
        <v>#DIV/0!</v>
      </c>
      <c r="FG37" s="190" t="e">
        <f t="shared" si="118"/>
        <v>#DIV/0!</v>
      </c>
      <c r="FH37" s="190" t="e">
        <f t="shared" si="119"/>
        <v>#DIV/0!</v>
      </c>
      <c r="FI37" s="193" t="e">
        <f>LOOKUP(FH37,'Datos Mes'!$B$54:$B$69,'Datos Mes'!$C$54:$C$69)</f>
        <v>#DIV/0!</v>
      </c>
      <c r="FJ37" s="190" t="e">
        <f>LOOKUP(FH37,'Datos Mes'!$B$54:$B$69,'Datos Mes'!$E$54:$E$69)</f>
        <v>#DIV/0!</v>
      </c>
      <c r="FK37" s="190" t="e">
        <f t="shared" si="120"/>
        <v>#DIV/0!</v>
      </c>
      <c r="FL37" s="190">
        <f t="shared" si="121"/>
        <v>0</v>
      </c>
      <c r="FM37" s="190">
        <f t="shared" si="122"/>
        <v>0</v>
      </c>
      <c r="FN37" s="190">
        <f t="shared" si="123"/>
        <v>0</v>
      </c>
      <c r="FO37" s="190" t="e">
        <f t="shared" si="124"/>
        <v>#DIV/0!</v>
      </c>
      <c r="FP37" s="190" t="e">
        <f t="shared" si="125"/>
        <v>#DIV/0!</v>
      </c>
      <c r="FQ37" s="320" t="e">
        <f t="shared" si="126"/>
        <v>#DIV/0!</v>
      </c>
      <c r="FR37" s="188"/>
      <c r="FS37" s="190" t="e">
        <f t="shared" si="127"/>
        <v>#DIV/0!</v>
      </c>
      <c r="FT37" s="190" t="e">
        <f>IF($FB37="Activo",LOOKUP($FA37,'Datos Mes'!$A$87:$A$92,'Datos Mes'!$C$87:$C$92),0)*$EO37</f>
        <v>#DIV/0!</v>
      </c>
      <c r="FU37" s="190" t="e">
        <f>IF($FB37="Activo",'Datos Mes'!$B$31,0)*$EO37</f>
        <v>#DIV/0!</v>
      </c>
      <c r="FV37" s="190" t="e">
        <f>'Datos Mes'!$B$32*$EO37</f>
        <v>#DIV/0!</v>
      </c>
      <c r="FW37" s="190" t="e">
        <f>'Datos Mes'!$D$28*$EO37</f>
        <v>#DIV/0!</v>
      </c>
      <c r="FX37" s="188">
        <v>1030005</v>
      </c>
      <c r="FY37" s="190" t="e">
        <f t="shared" si="128"/>
        <v>#DIV/0!</v>
      </c>
      <c r="FZ37" s="190" t="e">
        <f t="shared" si="81"/>
        <v>#DIV/0!</v>
      </c>
      <c r="GA37" s="190" t="e">
        <f t="shared" si="82"/>
        <v>#DIV/0!</v>
      </c>
      <c r="GB37" s="190">
        <f>(AS37+'Datos Mes'!B$24)*30/12</f>
        <v>11356.646825396825</v>
      </c>
      <c r="GC37" s="190" t="e">
        <f t="shared" si="129"/>
        <v>#DIV/0!</v>
      </c>
      <c r="GD37" s="190" t="e">
        <f t="shared" si="130"/>
        <v>#DIV/0!</v>
      </c>
      <c r="GE37" s="192" t="e">
        <f t="shared" si="131"/>
        <v>#DIV/0!</v>
      </c>
    </row>
    <row r="38" spans="1:187" ht="15.75" customHeight="1">
      <c r="A38" s="248"/>
      <c r="B38" s="248"/>
      <c r="C38" s="173">
        <f t="shared" si="88"/>
        <v>0</v>
      </c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174"/>
      <c r="S38" s="256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7"/>
      <c r="AJ38" s="187"/>
      <c r="AK38" s="176">
        <f t="shared" si="89"/>
        <v>0</v>
      </c>
      <c r="AL38" s="294">
        <f t="shared" si="90"/>
        <v>0</v>
      </c>
      <c r="AM38" s="294">
        <f t="shared" si="91"/>
        <v>0</v>
      </c>
      <c r="AN38" s="295">
        <f t="shared" si="92"/>
        <v>0</v>
      </c>
      <c r="AO38" s="294">
        <f t="shared" si="68"/>
        <v>0</v>
      </c>
      <c r="AP38" s="294">
        <f t="shared" si="63"/>
        <v>0</v>
      </c>
      <c r="AQ38" s="296">
        <f t="shared" si="93"/>
        <v>0</v>
      </c>
      <c r="AR38" s="297">
        <f t="shared" si="94"/>
        <v>0</v>
      </c>
      <c r="AS38" s="249"/>
      <c r="AT38" s="250">
        <f t="shared" si="95"/>
        <v>0</v>
      </c>
      <c r="AU38" s="316"/>
      <c r="AV38" s="177">
        <f t="shared" si="96"/>
        <v>0</v>
      </c>
      <c r="AW38" s="249"/>
      <c r="AX38" s="249"/>
      <c r="AY38" s="177">
        <f t="shared" si="97"/>
        <v>0</v>
      </c>
      <c r="AZ38" s="177">
        <f>(AQ38)*'Datos Mes'!$B$27+DB38</f>
        <v>0</v>
      </c>
      <c r="BA38" s="248"/>
      <c r="BB38" s="254"/>
      <c r="BC38" s="263"/>
      <c r="BD38" s="188"/>
      <c r="BE38" s="188"/>
      <c r="BF38" s="298"/>
      <c r="BG38" s="178">
        <f>(COUNTIF($D38:$AI38,"LL")+DL38)*(AS38-'Datos Mes'!$B$23)</f>
        <v>0</v>
      </c>
      <c r="BH38" s="299">
        <f t="shared" si="98"/>
        <v>0</v>
      </c>
      <c r="BI38" s="230"/>
      <c r="BJ38" s="239"/>
      <c r="BK38" s="231"/>
      <c r="BL38" s="231"/>
      <c r="BM38" s="231"/>
      <c r="BN38" s="231"/>
      <c r="BO38" s="231"/>
      <c r="BP38" s="239"/>
      <c r="BQ38" s="231"/>
      <c r="BR38" s="231"/>
      <c r="BS38" s="231"/>
      <c r="BT38" s="232"/>
      <c r="BU38" s="232"/>
      <c r="BV38" s="231"/>
      <c r="BW38" s="233"/>
      <c r="BX38" s="234"/>
      <c r="BY38" s="231"/>
      <c r="BZ38" s="231"/>
      <c r="CA38" s="235"/>
      <c r="CB38" s="235"/>
      <c r="CC38" s="236"/>
      <c r="CD38" s="236"/>
      <c r="CE38" s="236"/>
      <c r="CF38" s="236"/>
      <c r="CG38" s="236"/>
      <c r="CH38" s="235"/>
      <c r="CI38" s="235"/>
      <c r="CJ38" s="236"/>
      <c r="CK38" s="236"/>
      <c r="CL38" s="236"/>
      <c r="CM38" s="236"/>
      <c r="CN38" s="236"/>
      <c r="CO38" s="235"/>
      <c r="CP38" s="238"/>
      <c r="CQ38" s="237"/>
      <c r="CR38" s="238"/>
      <c r="CS38" s="237"/>
      <c r="CT38" s="237"/>
      <c r="CU38" s="237"/>
      <c r="CV38" s="237"/>
      <c r="CW38" s="237"/>
      <c r="CX38" s="232"/>
      <c r="CY38" s="232"/>
      <c r="CZ38" s="179">
        <f t="shared" si="99"/>
        <v>0</v>
      </c>
      <c r="DA38" s="180"/>
      <c r="DB38" s="241"/>
      <c r="DC38" s="181">
        <f t="shared" si="100"/>
        <v>0</v>
      </c>
      <c r="DD38" s="240"/>
      <c r="DE38" s="241"/>
      <c r="DF38" s="182">
        <f t="shared" si="101"/>
        <v>0</v>
      </c>
      <c r="DG38" s="182">
        <f t="shared" si="102"/>
        <v>0</v>
      </c>
      <c r="DH38" s="183">
        <f t="shared" si="103"/>
        <v>0</v>
      </c>
      <c r="DI38" s="184">
        <f t="shared" si="104"/>
        <v>0</v>
      </c>
      <c r="DJ38" s="42"/>
      <c r="DK38" s="177">
        <f t="shared" si="105"/>
        <v>0</v>
      </c>
      <c r="DL38" s="177">
        <f t="shared" si="106"/>
        <v>0</v>
      </c>
      <c r="DM38" s="177">
        <f t="shared" si="107"/>
        <v>0</v>
      </c>
      <c r="DN38" s="242"/>
      <c r="DO38" s="243"/>
      <c r="DP38" s="243"/>
      <c r="DQ38" s="243"/>
      <c r="DR38" s="303"/>
      <c r="DS38" s="243"/>
      <c r="DT38" s="243"/>
      <c r="DU38" s="243"/>
      <c r="DV38" s="244"/>
      <c r="DW38" s="243"/>
      <c r="DX38" s="243"/>
      <c r="DY38" s="245"/>
      <c r="DZ38" s="245"/>
      <c r="EA38" s="246"/>
      <c r="EB38" s="175" t="s">
        <v>283</v>
      </c>
      <c r="EC38" s="188" t="s">
        <v>298</v>
      </c>
      <c r="ED38" s="188">
        <v>1030006</v>
      </c>
      <c r="EE38" s="188"/>
      <c r="EF38" s="189">
        <f>'Datos Mes'!$B$23</f>
        <v>8033.333333333333</v>
      </c>
      <c r="EG38" s="189">
        <f t="shared" si="108"/>
        <v>0</v>
      </c>
      <c r="EH38" s="189">
        <f t="shared" si="109"/>
        <v>0</v>
      </c>
      <c r="EI38" s="189" t="e">
        <f t="shared" si="110"/>
        <v>#DIV/0!</v>
      </c>
      <c r="EJ38" s="189" t="e">
        <f t="shared" si="111"/>
        <v>#DIV/0!</v>
      </c>
      <c r="EK38" s="189">
        <f t="shared" si="112"/>
        <v>0</v>
      </c>
      <c r="EL38" s="189">
        <f t="shared" si="113"/>
        <v>0</v>
      </c>
      <c r="EM38" s="189">
        <f t="shared" si="114"/>
        <v>0</v>
      </c>
      <c r="EN38" s="189">
        <f>'Datos Mes'!$B$24*AL38</f>
        <v>0</v>
      </c>
      <c r="EO38" s="189" t="e">
        <f>IF(SUM(EH38:EN38)&gt;'Datos Mes'!$B$21,'Datos Mes'!$B$21,SUM(EH38:EN38))</f>
        <v>#DIV/0!</v>
      </c>
      <c r="EP38" s="189" t="e">
        <f>IF(SUM(EH38:EN38)&gt;'Datos Mes'!$B$21,SUM(EH38:EN38)-EO38,0)</f>
        <v>#DIV/0!</v>
      </c>
      <c r="EQ38" s="189"/>
      <c r="ER38" s="189" t="e">
        <f>LOOKUP(EO38/AL38,'Datos Mes'!$B$75:$B$82,'Datos Mes'!$C$75:$C$82)*EQ38</f>
        <v>#DIV/0!</v>
      </c>
      <c r="ES38" s="189">
        <f>'Datos Mes'!$B$25*$AQ38</f>
        <v>0</v>
      </c>
      <c r="ET38" s="189">
        <f>'Datos Mes'!$B$26*$AQ38</f>
        <v>0</v>
      </c>
      <c r="EU38" s="189">
        <f t="shared" si="115"/>
        <v>0</v>
      </c>
      <c r="EV38" s="190" t="e">
        <f t="shared" si="116"/>
        <v>#DIV/0!</v>
      </c>
      <c r="EW38" s="280" t="s">
        <v>140</v>
      </c>
      <c r="EX38" s="281"/>
      <c r="EY38" s="190" t="e">
        <f>'Datos Mes'!$B$28*EO38</f>
        <v>#DIV/0!</v>
      </c>
      <c r="EZ38" s="190" t="e">
        <f>IF(EX38*'Datos Mes'!$B$19-EY38&gt;0,EX38*'Datos Mes'!$B$19-EY38,0)</f>
        <v>#DIV/0!</v>
      </c>
      <c r="FA38" s="281" t="s">
        <v>116</v>
      </c>
      <c r="FB38" s="280" t="s">
        <v>299</v>
      </c>
      <c r="FC38" s="192">
        <f>IF(FB38&lt;&gt;"Pensionado",LOOKUP(FA38,'Datos Mes'!$A$87:$A$92,'Datos Mes'!$B$87:$B$92),0)</f>
        <v>0</v>
      </c>
      <c r="FD38" s="190" t="e">
        <f t="shared" si="117"/>
        <v>#DIV/0!</v>
      </c>
      <c r="FE38" s="190" t="e">
        <f>IF(SUM(EH38:EN38)&gt;'Datos Mes'!$B$22,'Datos Mes'!$B$22,SUM(EH38:EN38))</f>
        <v>#DIV/0!</v>
      </c>
      <c r="FF38" s="190" t="e">
        <f>FE38*'Datos Mes'!$B$30</f>
        <v>#DIV/0!</v>
      </c>
      <c r="FG38" s="190" t="e">
        <f t="shared" si="118"/>
        <v>#DIV/0!</v>
      </c>
      <c r="FH38" s="190" t="e">
        <f t="shared" si="119"/>
        <v>#DIV/0!</v>
      </c>
      <c r="FI38" s="193" t="e">
        <f>LOOKUP(FH38,'Datos Mes'!$B$54:$B$69,'Datos Mes'!$C$54:$C$69)</f>
        <v>#DIV/0!</v>
      </c>
      <c r="FJ38" s="190" t="e">
        <f>LOOKUP(FH38,'Datos Mes'!$B$54:$B$69,'Datos Mes'!$E$54:$E$69)</f>
        <v>#DIV/0!</v>
      </c>
      <c r="FK38" s="190" t="e">
        <f t="shared" si="120"/>
        <v>#DIV/0!</v>
      </c>
      <c r="FL38" s="190">
        <f t="shared" si="121"/>
        <v>0</v>
      </c>
      <c r="FM38" s="190">
        <f t="shared" si="122"/>
        <v>0</v>
      </c>
      <c r="FN38" s="190">
        <f t="shared" si="123"/>
        <v>0</v>
      </c>
      <c r="FO38" s="190" t="e">
        <f t="shared" si="124"/>
        <v>#DIV/0!</v>
      </c>
      <c r="FP38" s="190" t="e">
        <f t="shared" si="125"/>
        <v>#DIV/0!</v>
      </c>
      <c r="FQ38" s="320" t="e">
        <f t="shared" si="126"/>
        <v>#DIV/0!</v>
      </c>
      <c r="FR38" s="188"/>
      <c r="FS38" s="190" t="e">
        <f t="shared" si="127"/>
        <v>#DIV/0!</v>
      </c>
      <c r="FT38" s="190" t="e">
        <f>IF($FB38="Activo",LOOKUP($FA38,'Datos Mes'!$A$87:$A$92,'Datos Mes'!$C$87:$C$92),0)*$EO38</f>
        <v>#DIV/0!</v>
      </c>
      <c r="FU38" s="190" t="e">
        <f>IF($FB38="Activo",'Datos Mes'!$B$31,0)*$EO38</f>
        <v>#DIV/0!</v>
      </c>
      <c r="FV38" s="190" t="e">
        <f>'Datos Mes'!$B$32*$EO38</f>
        <v>#DIV/0!</v>
      </c>
      <c r="FW38" s="190" t="e">
        <f>'Datos Mes'!$D$28*$EO38</f>
        <v>#DIV/0!</v>
      </c>
      <c r="FX38" s="188">
        <v>1030006</v>
      </c>
      <c r="FY38" s="190" t="e">
        <f t="shared" si="128"/>
        <v>#DIV/0!</v>
      </c>
      <c r="FZ38" s="190" t="e">
        <f t="shared" si="81"/>
        <v>#DIV/0!</v>
      </c>
      <c r="GA38" s="190" t="e">
        <f t="shared" si="82"/>
        <v>#DIV/0!</v>
      </c>
      <c r="GB38" s="190">
        <f>(AS38+'Datos Mes'!B$24)*30/12</f>
        <v>11356.646825396825</v>
      </c>
      <c r="GC38" s="190" t="e">
        <f t="shared" si="129"/>
        <v>#DIV/0!</v>
      </c>
      <c r="GD38" s="190" t="e">
        <f t="shared" si="130"/>
        <v>#DIV/0!</v>
      </c>
      <c r="GE38" s="192" t="e">
        <f t="shared" si="131"/>
        <v>#DIV/0!</v>
      </c>
    </row>
    <row r="39" spans="1:187">
      <c r="A39" s="248"/>
      <c r="B39" s="248"/>
      <c r="C39" s="173">
        <f t="shared" si="88"/>
        <v>0</v>
      </c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174"/>
      <c r="S39" s="256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255"/>
      <c r="AF39" s="255"/>
      <c r="AG39" s="255"/>
      <c r="AH39" s="255"/>
      <c r="AI39" s="257"/>
      <c r="AJ39" s="187"/>
      <c r="AK39" s="176">
        <f t="shared" si="89"/>
        <v>0</v>
      </c>
      <c r="AL39" s="294">
        <f t="shared" si="90"/>
        <v>0</v>
      </c>
      <c r="AM39" s="294">
        <f t="shared" si="91"/>
        <v>0</v>
      </c>
      <c r="AN39" s="295">
        <f t="shared" si="92"/>
        <v>0</v>
      </c>
      <c r="AO39" s="294">
        <f t="shared" si="68"/>
        <v>0</v>
      </c>
      <c r="AP39" s="294">
        <f t="shared" si="63"/>
        <v>0</v>
      </c>
      <c r="AQ39" s="296">
        <f t="shared" si="93"/>
        <v>0</v>
      </c>
      <c r="AR39" s="297">
        <f t="shared" si="94"/>
        <v>0</v>
      </c>
      <c r="AS39" s="249"/>
      <c r="AT39" s="250">
        <f t="shared" si="95"/>
        <v>0</v>
      </c>
      <c r="AU39" s="316"/>
      <c r="AV39" s="177">
        <f t="shared" si="96"/>
        <v>0</v>
      </c>
      <c r="AW39" s="249"/>
      <c r="AX39" s="249"/>
      <c r="AY39" s="177">
        <f t="shared" si="97"/>
        <v>0</v>
      </c>
      <c r="AZ39" s="177">
        <f>(AQ39)*'Datos Mes'!$B$27+DB39</f>
        <v>0</v>
      </c>
      <c r="BA39" s="248"/>
      <c r="BB39" s="254"/>
      <c r="BC39" s="263"/>
      <c r="BD39" s="188"/>
      <c r="BE39" s="188"/>
      <c r="BF39" s="298"/>
      <c r="BG39" s="178">
        <f>(COUNTIF($D39:$AI39,"LL")+DL39)*(AS39-'Datos Mes'!$B$23)</f>
        <v>0</v>
      </c>
      <c r="BH39" s="299">
        <f t="shared" si="98"/>
        <v>0</v>
      </c>
      <c r="BI39" s="230"/>
      <c r="BJ39" s="239"/>
      <c r="BK39" s="231"/>
      <c r="BL39" s="231"/>
      <c r="BM39" s="231"/>
      <c r="BN39" s="231"/>
      <c r="BO39" s="231"/>
      <c r="BP39" s="239"/>
      <c r="BQ39" s="231"/>
      <c r="BR39" s="231"/>
      <c r="BS39" s="231"/>
      <c r="BT39" s="232"/>
      <c r="BU39" s="232"/>
      <c r="BV39" s="231"/>
      <c r="BW39" s="233"/>
      <c r="BX39" s="234"/>
      <c r="BY39" s="231"/>
      <c r="BZ39" s="231"/>
      <c r="CA39" s="235"/>
      <c r="CB39" s="235"/>
      <c r="CC39" s="236"/>
      <c r="CD39" s="236"/>
      <c r="CE39" s="236"/>
      <c r="CF39" s="236"/>
      <c r="CG39" s="236"/>
      <c r="CH39" s="235"/>
      <c r="CI39" s="235"/>
      <c r="CJ39" s="236"/>
      <c r="CK39" s="236"/>
      <c r="CL39" s="236"/>
      <c r="CM39" s="236"/>
      <c r="CN39" s="236"/>
      <c r="CO39" s="235"/>
      <c r="CP39" s="238"/>
      <c r="CQ39" s="237"/>
      <c r="CR39" s="238"/>
      <c r="CS39" s="237"/>
      <c r="CT39" s="237"/>
      <c r="CU39" s="237"/>
      <c r="CV39" s="237"/>
      <c r="CW39" s="237"/>
      <c r="CX39" s="232"/>
      <c r="CY39" s="232"/>
      <c r="CZ39" s="179">
        <f t="shared" si="99"/>
        <v>0</v>
      </c>
      <c r="DA39" s="180"/>
      <c r="DB39" s="241"/>
      <c r="DC39" s="181">
        <f t="shared" si="100"/>
        <v>0</v>
      </c>
      <c r="DD39" s="240"/>
      <c r="DE39" s="241"/>
      <c r="DF39" s="182">
        <f t="shared" si="101"/>
        <v>0</v>
      </c>
      <c r="DG39" s="182">
        <f t="shared" si="102"/>
        <v>0</v>
      </c>
      <c r="DH39" s="183">
        <f t="shared" si="103"/>
        <v>0</v>
      </c>
      <c r="DI39" s="184">
        <f t="shared" si="104"/>
        <v>0</v>
      </c>
      <c r="DJ39" s="42"/>
      <c r="DK39" s="177">
        <f t="shared" si="105"/>
        <v>0</v>
      </c>
      <c r="DL39" s="177">
        <f t="shared" si="106"/>
        <v>0</v>
      </c>
      <c r="DM39" s="177">
        <f t="shared" si="107"/>
        <v>0</v>
      </c>
      <c r="DN39" s="242"/>
      <c r="DO39" s="243"/>
      <c r="DP39" s="243"/>
      <c r="DQ39" s="243"/>
      <c r="DR39" s="303"/>
      <c r="DS39" s="243"/>
      <c r="DT39" s="243"/>
      <c r="DU39" s="243"/>
      <c r="DV39" s="244"/>
      <c r="DW39" s="243"/>
      <c r="DX39" s="243"/>
      <c r="DY39" s="245"/>
      <c r="DZ39" s="245"/>
      <c r="EA39" s="246"/>
      <c r="EB39" s="175" t="s">
        <v>283</v>
      </c>
      <c r="EC39" s="188" t="s">
        <v>298</v>
      </c>
      <c r="ED39" s="188">
        <v>1030007</v>
      </c>
      <c r="EE39" s="188"/>
      <c r="EF39" s="189">
        <f>'Datos Mes'!$B$23</f>
        <v>8033.333333333333</v>
      </c>
      <c r="EG39" s="189">
        <f t="shared" si="108"/>
        <v>0</v>
      </c>
      <c r="EH39" s="189">
        <f t="shared" si="109"/>
        <v>0</v>
      </c>
      <c r="EI39" s="189" t="e">
        <f t="shared" si="110"/>
        <v>#DIV/0!</v>
      </c>
      <c r="EJ39" s="189" t="e">
        <f t="shared" si="111"/>
        <v>#DIV/0!</v>
      </c>
      <c r="EK39" s="189">
        <f t="shared" si="112"/>
        <v>0</v>
      </c>
      <c r="EL39" s="189">
        <f t="shared" si="113"/>
        <v>0</v>
      </c>
      <c r="EM39" s="189">
        <f t="shared" si="114"/>
        <v>0</v>
      </c>
      <c r="EN39" s="189">
        <f>'Datos Mes'!$B$24*AL39</f>
        <v>0</v>
      </c>
      <c r="EO39" s="189" t="e">
        <f>IF(SUM(EH39:EN39)&gt;'Datos Mes'!$B$21,'Datos Mes'!$B$21,SUM(EH39:EN39))</f>
        <v>#DIV/0!</v>
      </c>
      <c r="EP39" s="189" t="e">
        <f>IF(SUM(EH39:EN39)&gt;'Datos Mes'!$B$21,SUM(EH39:EN39)-EO39,0)</f>
        <v>#DIV/0!</v>
      </c>
      <c r="EQ39" s="189"/>
      <c r="ER39" s="189" t="e">
        <f>LOOKUP(EO39/AL39,'Datos Mes'!$B$75:$B$82,'Datos Mes'!$C$75:$C$82)*EQ39</f>
        <v>#DIV/0!</v>
      </c>
      <c r="ES39" s="189">
        <f>'Datos Mes'!$B$25*$AQ39</f>
        <v>0</v>
      </c>
      <c r="ET39" s="189">
        <f>'Datos Mes'!$B$26*$AQ39</f>
        <v>0</v>
      </c>
      <c r="EU39" s="189">
        <f t="shared" si="115"/>
        <v>0</v>
      </c>
      <c r="EV39" s="190" t="e">
        <f t="shared" si="116"/>
        <v>#DIV/0!</v>
      </c>
      <c r="EW39" s="280" t="s">
        <v>140</v>
      </c>
      <c r="EX39" s="281"/>
      <c r="EY39" s="190" t="e">
        <f>'Datos Mes'!$B$28*EO39</f>
        <v>#DIV/0!</v>
      </c>
      <c r="EZ39" s="190" t="e">
        <f>IF(EX39*'Datos Mes'!$B$19-EY39&gt;0,EX39*'Datos Mes'!$B$19-EY39,0)</f>
        <v>#DIV/0!</v>
      </c>
      <c r="FA39" s="281" t="s">
        <v>116</v>
      </c>
      <c r="FB39" s="280" t="s">
        <v>299</v>
      </c>
      <c r="FC39" s="192">
        <f>IF(FB39&lt;&gt;"Pensionado",LOOKUP(FA39,'Datos Mes'!$A$87:$A$92,'Datos Mes'!$B$87:$B$92),0)</f>
        <v>0</v>
      </c>
      <c r="FD39" s="190" t="e">
        <f t="shared" si="117"/>
        <v>#DIV/0!</v>
      </c>
      <c r="FE39" s="190" t="e">
        <f>IF(SUM(EH39:EN39)&gt;'Datos Mes'!$B$22,'Datos Mes'!$B$22,SUM(EH39:EN39))</f>
        <v>#DIV/0!</v>
      </c>
      <c r="FF39" s="190" t="e">
        <f>FE39*'Datos Mes'!$B$30</f>
        <v>#DIV/0!</v>
      </c>
      <c r="FG39" s="190" t="e">
        <f t="shared" si="118"/>
        <v>#DIV/0!</v>
      </c>
      <c r="FH39" s="190" t="e">
        <f t="shared" si="119"/>
        <v>#DIV/0!</v>
      </c>
      <c r="FI39" s="193" t="e">
        <f>LOOKUP(FH39,'Datos Mes'!$B$54:$B$69,'Datos Mes'!$C$54:$C$69)</f>
        <v>#DIV/0!</v>
      </c>
      <c r="FJ39" s="190" t="e">
        <f>LOOKUP(FH39,'Datos Mes'!$B$54:$B$69,'Datos Mes'!$E$54:$E$69)</f>
        <v>#DIV/0!</v>
      </c>
      <c r="FK39" s="190" t="e">
        <f t="shared" si="120"/>
        <v>#DIV/0!</v>
      </c>
      <c r="FL39" s="190">
        <f t="shared" si="121"/>
        <v>0</v>
      </c>
      <c r="FM39" s="190">
        <f t="shared" si="122"/>
        <v>0</v>
      </c>
      <c r="FN39" s="190">
        <f t="shared" si="123"/>
        <v>0</v>
      </c>
      <c r="FO39" s="190" t="e">
        <f t="shared" si="124"/>
        <v>#DIV/0!</v>
      </c>
      <c r="FP39" s="190" t="e">
        <f t="shared" si="125"/>
        <v>#DIV/0!</v>
      </c>
      <c r="FQ39" s="320" t="e">
        <f t="shared" si="126"/>
        <v>#DIV/0!</v>
      </c>
      <c r="FR39" s="188"/>
      <c r="FS39" s="190" t="e">
        <f t="shared" si="127"/>
        <v>#DIV/0!</v>
      </c>
      <c r="FT39" s="190" t="e">
        <f>IF($FB39="Activo",LOOKUP($FA39,'Datos Mes'!$A$87:$A$92,'Datos Mes'!$C$87:$C$92),0)*$EO39</f>
        <v>#DIV/0!</v>
      </c>
      <c r="FU39" s="190" t="e">
        <f>IF($FB39="Activo",'Datos Mes'!$B$31,0)*$EO39</f>
        <v>#DIV/0!</v>
      </c>
      <c r="FV39" s="190" t="e">
        <f>'Datos Mes'!$B$32*$EO39</f>
        <v>#DIV/0!</v>
      </c>
      <c r="FW39" s="190" t="e">
        <f>'Datos Mes'!$D$28*$EO39</f>
        <v>#DIV/0!</v>
      </c>
      <c r="FX39" s="188">
        <v>1030007</v>
      </c>
      <c r="FY39" s="190" t="e">
        <f t="shared" si="128"/>
        <v>#DIV/0!</v>
      </c>
      <c r="FZ39" s="190" t="e">
        <f t="shared" si="81"/>
        <v>#DIV/0!</v>
      </c>
      <c r="GA39" s="190" t="e">
        <f t="shared" si="82"/>
        <v>#DIV/0!</v>
      </c>
      <c r="GB39" s="190">
        <f>(AS39+'Datos Mes'!B$24)*30/12</f>
        <v>11356.646825396825</v>
      </c>
      <c r="GC39" s="190" t="e">
        <f t="shared" si="129"/>
        <v>#DIV/0!</v>
      </c>
      <c r="GD39" s="190" t="e">
        <f t="shared" si="130"/>
        <v>#DIV/0!</v>
      </c>
      <c r="GE39" s="192" t="e">
        <f t="shared" si="131"/>
        <v>#DIV/0!</v>
      </c>
    </row>
    <row r="40" spans="1:187">
      <c r="A40" s="248"/>
      <c r="B40" s="248"/>
      <c r="C40" s="173">
        <f t="shared" si="88"/>
        <v>0</v>
      </c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174"/>
      <c r="S40" s="256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255"/>
      <c r="AF40" s="255"/>
      <c r="AG40" s="255"/>
      <c r="AH40" s="255"/>
      <c r="AI40" s="257"/>
      <c r="AJ40" s="187"/>
      <c r="AK40" s="176">
        <f t="shared" si="89"/>
        <v>0</v>
      </c>
      <c r="AL40" s="294">
        <f t="shared" si="90"/>
        <v>0</v>
      </c>
      <c r="AM40" s="294">
        <f t="shared" si="91"/>
        <v>0</v>
      </c>
      <c r="AN40" s="295">
        <f t="shared" si="92"/>
        <v>0</v>
      </c>
      <c r="AO40" s="294">
        <f t="shared" si="68"/>
        <v>0</v>
      </c>
      <c r="AP40" s="294">
        <f t="shared" si="63"/>
        <v>0</v>
      </c>
      <c r="AQ40" s="296">
        <f t="shared" si="93"/>
        <v>0</v>
      </c>
      <c r="AR40" s="297">
        <f t="shared" si="94"/>
        <v>0</v>
      </c>
      <c r="AS40" s="249"/>
      <c r="AT40" s="250">
        <f t="shared" si="95"/>
        <v>0</v>
      </c>
      <c r="AU40" s="316"/>
      <c r="AV40" s="177">
        <f t="shared" si="96"/>
        <v>0</v>
      </c>
      <c r="AW40" s="249"/>
      <c r="AX40" s="249"/>
      <c r="AY40" s="177">
        <f t="shared" si="97"/>
        <v>0</v>
      </c>
      <c r="AZ40" s="177">
        <f>(AQ40)*'Datos Mes'!$B$27+DB40</f>
        <v>0</v>
      </c>
      <c r="BA40" s="248"/>
      <c r="BB40" s="254"/>
      <c r="BC40" s="263"/>
      <c r="BD40" s="188"/>
      <c r="BE40" s="188"/>
      <c r="BF40" s="298"/>
      <c r="BG40" s="178">
        <f>(COUNTIF($D40:$AI40,"LL")+DL40)*(AS40-'Datos Mes'!$B$23)</f>
        <v>0</v>
      </c>
      <c r="BH40" s="299">
        <f t="shared" si="98"/>
        <v>0</v>
      </c>
      <c r="BI40" s="230"/>
      <c r="BJ40" s="239"/>
      <c r="BK40" s="231"/>
      <c r="BL40" s="231"/>
      <c r="BM40" s="231"/>
      <c r="BN40" s="231"/>
      <c r="BO40" s="231"/>
      <c r="BP40" s="239"/>
      <c r="BQ40" s="231"/>
      <c r="BR40" s="231"/>
      <c r="BS40" s="231"/>
      <c r="BT40" s="232"/>
      <c r="BU40" s="232"/>
      <c r="BV40" s="231"/>
      <c r="BW40" s="233"/>
      <c r="BX40" s="234"/>
      <c r="BY40" s="231"/>
      <c r="BZ40" s="231"/>
      <c r="CA40" s="235"/>
      <c r="CB40" s="235"/>
      <c r="CC40" s="236"/>
      <c r="CD40" s="236"/>
      <c r="CE40" s="236"/>
      <c r="CF40" s="236"/>
      <c r="CG40" s="236"/>
      <c r="CH40" s="235"/>
      <c r="CI40" s="235"/>
      <c r="CJ40" s="236"/>
      <c r="CK40" s="236"/>
      <c r="CL40" s="236"/>
      <c r="CM40" s="236"/>
      <c r="CN40" s="236"/>
      <c r="CO40" s="235"/>
      <c r="CP40" s="238"/>
      <c r="CQ40" s="237"/>
      <c r="CR40" s="238"/>
      <c r="CS40" s="237"/>
      <c r="CT40" s="237"/>
      <c r="CU40" s="237"/>
      <c r="CV40" s="237"/>
      <c r="CW40" s="237"/>
      <c r="CX40" s="232"/>
      <c r="CY40" s="232"/>
      <c r="CZ40" s="179">
        <f t="shared" si="99"/>
        <v>0</v>
      </c>
      <c r="DA40" s="180"/>
      <c r="DB40" s="241"/>
      <c r="DC40" s="181">
        <f t="shared" si="100"/>
        <v>0</v>
      </c>
      <c r="DD40" s="240"/>
      <c r="DE40" s="241"/>
      <c r="DF40" s="182">
        <f t="shared" si="101"/>
        <v>0</v>
      </c>
      <c r="DG40" s="182">
        <f t="shared" si="102"/>
        <v>0</v>
      </c>
      <c r="DH40" s="183">
        <f t="shared" si="103"/>
        <v>0</v>
      </c>
      <c r="DI40" s="184">
        <f t="shared" si="104"/>
        <v>0</v>
      </c>
      <c r="DJ40" s="42"/>
      <c r="DK40" s="177">
        <f t="shared" si="105"/>
        <v>0</v>
      </c>
      <c r="DL40" s="177">
        <f t="shared" si="106"/>
        <v>0</v>
      </c>
      <c r="DM40" s="177">
        <f t="shared" si="107"/>
        <v>0</v>
      </c>
      <c r="DN40" s="242"/>
      <c r="DO40" s="243"/>
      <c r="DP40" s="243"/>
      <c r="DQ40" s="243"/>
      <c r="DR40" s="303"/>
      <c r="DS40" s="243"/>
      <c r="DT40" s="243"/>
      <c r="DU40" s="243"/>
      <c r="DV40" s="244"/>
      <c r="DW40" s="243"/>
      <c r="DX40" s="243"/>
      <c r="DY40" s="245"/>
      <c r="DZ40" s="245"/>
      <c r="EA40" s="246"/>
      <c r="EB40" s="175" t="s">
        <v>283</v>
      </c>
      <c r="EC40" s="188" t="s">
        <v>298</v>
      </c>
      <c r="ED40" s="188">
        <v>1030008</v>
      </c>
      <c r="EE40" s="188"/>
      <c r="EF40" s="189">
        <f>'Datos Mes'!$B$23</f>
        <v>8033.333333333333</v>
      </c>
      <c r="EG40" s="189">
        <f t="shared" si="108"/>
        <v>0</v>
      </c>
      <c r="EH40" s="189">
        <f t="shared" si="109"/>
        <v>0</v>
      </c>
      <c r="EI40" s="189" t="e">
        <f t="shared" si="110"/>
        <v>#DIV/0!</v>
      </c>
      <c r="EJ40" s="189" t="e">
        <f t="shared" si="111"/>
        <v>#DIV/0!</v>
      </c>
      <c r="EK40" s="189">
        <f t="shared" si="112"/>
        <v>0</v>
      </c>
      <c r="EL40" s="189">
        <f t="shared" si="113"/>
        <v>0</v>
      </c>
      <c r="EM40" s="189">
        <f t="shared" si="114"/>
        <v>0</v>
      </c>
      <c r="EN40" s="189">
        <f>'Datos Mes'!$B$24*AL40</f>
        <v>0</v>
      </c>
      <c r="EO40" s="189" t="e">
        <f>IF(SUM(EH40:EN40)&gt;'Datos Mes'!$B$21,'Datos Mes'!$B$21,SUM(EH40:EN40))</f>
        <v>#DIV/0!</v>
      </c>
      <c r="EP40" s="189" t="e">
        <f>IF(SUM(EH40:EN40)&gt;'Datos Mes'!$B$21,SUM(EH40:EN40)-EO40,0)</f>
        <v>#DIV/0!</v>
      </c>
      <c r="EQ40" s="189"/>
      <c r="ER40" s="189" t="e">
        <f>LOOKUP(EO40/AL40,'Datos Mes'!$B$75:$B$82,'Datos Mes'!$C$75:$C$82)*EQ40</f>
        <v>#DIV/0!</v>
      </c>
      <c r="ES40" s="189">
        <f>'Datos Mes'!$B$25*$AQ40</f>
        <v>0</v>
      </c>
      <c r="ET40" s="189">
        <f>'Datos Mes'!$B$26*$AQ40</f>
        <v>0</v>
      </c>
      <c r="EU40" s="189">
        <f t="shared" si="115"/>
        <v>0</v>
      </c>
      <c r="EV40" s="190" t="e">
        <f t="shared" si="116"/>
        <v>#DIV/0!</v>
      </c>
      <c r="EW40" s="280" t="s">
        <v>140</v>
      </c>
      <c r="EX40" s="281"/>
      <c r="EY40" s="190" t="e">
        <f>'Datos Mes'!$B$28*EO40</f>
        <v>#DIV/0!</v>
      </c>
      <c r="EZ40" s="190" t="e">
        <f>IF(EX40*'Datos Mes'!$B$19-EY40&gt;0,EX40*'Datos Mes'!$B$19-EY40,0)</f>
        <v>#DIV/0!</v>
      </c>
      <c r="FA40" s="281" t="s">
        <v>116</v>
      </c>
      <c r="FB40" s="280" t="s">
        <v>299</v>
      </c>
      <c r="FC40" s="192">
        <f>IF(FB40&lt;&gt;"Pensionado",LOOKUP(FA40,'Datos Mes'!$A$87:$A$92,'Datos Mes'!$B$87:$B$92),0)</f>
        <v>0</v>
      </c>
      <c r="FD40" s="190" t="e">
        <f t="shared" si="117"/>
        <v>#DIV/0!</v>
      </c>
      <c r="FE40" s="190" t="e">
        <f>IF(SUM(EH40:EN40)&gt;'Datos Mes'!$B$22,'Datos Mes'!$B$22,SUM(EH40:EN40))</f>
        <v>#DIV/0!</v>
      </c>
      <c r="FF40" s="190" t="e">
        <f>FE40*'Datos Mes'!$B$30</f>
        <v>#DIV/0!</v>
      </c>
      <c r="FG40" s="190" t="e">
        <f t="shared" si="118"/>
        <v>#DIV/0!</v>
      </c>
      <c r="FH40" s="190" t="e">
        <f t="shared" si="119"/>
        <v>#DIV/0!</v>
      </c>
      <c r="FI40" s="193" t="e">
        <f>LOOKUP(FH40,'Datos Mes'!$B$54:$B$69,'Datos Mes'!$C$54:$C$69)</f>
        <v>#DIV/0!</v>
      </c>
      <c r="FJ40" s="190" t="e">
        <f>LOOKUP(FH40,'Datos Mes'!$B$54:$B$69,'Datos Mes'!$E$54:$E$69)</f>
        <v>#DIV/0!</v>
      </c>
      <c r="FK40" s="190" t="e">
        <f t="shared" si="120"/>
        <v>#DIV/0!</v>
      </c>
      <c r="FL40" s="190">
        <f t="shared" si="121"/>
        <v>0</v>
      </c>
      <c r="FM40" s="190">
        <f t="shared" si="122"/>
        <v>0</v>
      </c>
      <c r="FN40" s="190">
        <f t="shared" si="123"/>
        <v>0</v>
      </c>
      <c r="FO40" s="190" t="e">
        <f t="shared" si="124"/>
        <v>#DIV/0!</v>
      </c>
      <c r="FP40" s="190" t="e">
        <f t="shared" si="125"/>
        <v>#DIV/0!</v>
      </c>
      <c r="FQ40" s="320" t="e">
        <f t="shared" si="126"/>
        <v>#DIV/0!</v>
      </c>
      <c r="FR40" s="188"/>
      <c r="FS40" s="190" t="e">
        <f t="shared" si="127"/>
        <v>#DIV/0!</v>
      </c>
      <c r="FT40" s="190" t="e">
        <f>IF($FB40="Activo",LOOKUP($FA40,'Datos Mes'!$A$87:$A$92,'Datos Mes'!$C$87:$C$92),0)*$EO40</f>
        <v>#DIV/0!</v>
      </c>
      <c r="FU40" s="190" t="e">
        <f>IF($FB40="Activo",'Datos Mes'!$B$31,0)*$EO40</f>
        <v>#DIV/0!</v>
      </c>
      <c r="FV40" s="190" t="e">
        <f>'Datos Mes'!$B$32*$EO40</f>
        <v>#DIV/0!</v>
      </c>
      <c r="FW40" s="190" t="e">
        <f>'Datos Mes'!$D$28*$EO40</f>
        <v>#DIV/0!</v>
      </c>
      <c r="FX40" s="188">
        <v>1030008</v>
      </c>
      <c r="FY40" s="190" t="e">
        <f t="shared" si="128"/>
        <v>#DIV/0!</v>
      </c>
      <c r="FZ40" s="190" t="e">
        <f t="shared" si="81"/>
        <v>#DIV/0!</v>
      </c>
      <c r="GA40" s="190" t="e">
        <f t="shared" si="82"/>
        <v>#DIV/0!</v>
      </c>
      <c r="GB40" s="190">
        <f>(AS40+'Datos Mes'!B$24)*30/12</f>
        <v>11356.646825396825</v>
      </c>
      <c r="GC40" s="190" t="e">
        <f t="shared" si="129"/>
        <v>#DIV/0!</v>
      </c>
      <c r="GD40" s="190" t="e">
        <f t="shared" si="130"/>
        <v>#DIV/0!</v>
      </c>
      <c r="GE40" s="192" t="e">
        <f t="shared" si="131"/>
        <v>#DIV/0!</v>
      </c>
    </row>
    <row r="41" spans="1:187">
      <c r="A41" s="248"/>
      <c r="B41" s="248"/>
      <c r="C41" s="173">
        <f t="shared" si="88"/>
        <v>0</v>
      </c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174"/>
      <c r="S41" s="256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255"/>
      <c r="AF41" s="255"/>
      <c r="AG41" s="255"/>
      <c r="AH41" s="255"/>
      <c r="AI41" s="257"/>
      <c r="AJ41" s="187"/>
      <c r="AK41" s="176">
        <f t="shared" si="89"/>
        <v>0</v>
      </c>
      <c r="AL41" s="294">
        <f t="shared" si="90"/>
        <v>0</v>
      </c>
      <c r="AM41" s="294">
        <f t="shared" si="91"/>
        <v>0</v>
      </c>
      <c r="AN41" s="295">
        <f t="shared" si="92"/>
        <v>0</v>
      </c>
      <c r="AO41" s="294">
        <f t="shared" si="68"/>
        <v>0</v>
      </c>
      <c r="AP41" s="294">
        <f t="shared" si="63"/>
        <v>0</v>
      </c>
      <c r="AQ41" s="296">
        <f t="shared" si="93"/>
        <v>0</v>
      </c>
      <c r="AR41" s="297">
        <f t="shared" si="94"/>
        <v>0</v>
      </c>
      <c r="AS41" s="249"/>
      <c r="AT41" s="250">
        <f t="shared" si="95"/>
        <v>0</v>
      </c>
      <c r="AU41" s="316"/>
      <c r="AV41" s="177">
        <f t="shared" si="96"/>
        <v>0</v>
      </c>
      <c r="AW41" s="249"/>
      <c r="AX41" s="249"/>
      <c r="AY41" s="177">
        <f t="shared" si="97"/>
        <v>0</v>
      </c>
      <c r="AZ41" s="177">
        <f>(AQ41)*'Datos Mes'!$B$27+DB41</f>
        <v>0</v>
      </c>
      <c r="BA41" s="248"/>
      <c r="BB41" s="254"/>
      <c r="BC41" s="263"/>
      <c r="BD41" s="188"/>
      <c r="BE41" s="188"/>
      <c r="BF41" s="298"/>
      <c r="BG41" s="178">
        <f>(COUNTIF($D41:$AI41,"LL")+DL41)*(AS41-'Datos Mes'!$B$23)</f>
        <v>0</v>
      </c>
      <c r="BH41" s="299">
        <f t="shared" si="98"/>
        <v>0</v>
      </c>
      <c r="BI41" s="230"/>
      <c r="BJ41" s="239"/>
      <c r="BK41" s="231"/>
      <c r="BL41" s="231"/>
      <c r="BM41" s="231"/>
      <c r="BN41" s="231"/>
      <c r="BO41" s="231"/>
      <c r="BP41" s="239"/>
      <c r="BQ41" s="231"/>
      <c r="BR41" s="231"/>
      <c r="BS41" s="231"/>
      <c r="BT41" s="232"/>
      <c r="BU41" s="232"/>
      <c r="BV41" s="231"/>
      <c r="BW41" s="233"/>
      <c r="BX41" s="234"/>
      <c r="BY41" s="231"/>
      <c r="BZ41" s="231"/>
      <c r="CA41" s="235"/>
      <c r="CB41" s="235"/>
      <c r="CC41" s="236"/>
      <c r="CD41" s="236"/>
      <c r="CE41" s="236"/>
      <c r="CF41" s="236"/>
      <c r="CG41" s="236"/>
      <c r="CH41" s="235"/>
      <c r="CI41" s="235"/>
      <c r="CJ41" s="236"/>
      <c r="CK41" s="236"/>
      <c r="CL41" s="236"/>
      <c r="CM41" s="236"/>
      <c r="CN41" s="236"/>
      <c r="CO41" s="235"/>
      <c r="CP41" s="238"/>
      <c r="CQ41" s="237"/>
      <c r="CR41" s="238"/>
      <c r="CS41" s="237"/>
      <c r="CT41" s="237"/>
      <c r="CU41" s="237"/>
      <c r="CV41" s="237"/>
      <c r="CW41" s="237"/>
      <c r="CX41" s="232"/>
      <c r="CY41" s="232"/>
      <c r="CZ41" s="179">
        <f t="shared" si="99"/>
        <v>0</v>
      </c>
      <c r="DA41" s="180"/>
      <c r="DB41" s="241"/>
      <c r="DC41" s="181">
        <f t="shared" si="100"/>
        <v>0</v>
      </c>
      <c r="DD41" s="240"/>
      <c r="DE41" s="241"/>
      <c r="DF41" s="182">
        <f t="shared" si="101"/>
        <v>0</v>
      </c>
      <c r="DG41" s="182">
        <f t="shared" si="102"/>
        <v>0</v>
      </c>
      <c r="DH41" s="183">
        <f t="shared" si="103"/>
        <v>0</v>
      </c>
      <c r="DI41" s="184">
        <f t="shared" si="104"/>
        <v>0</v>
      </c>
      <c r="DJ41" s="42"/>
      <c r="DK41" s="177">
        <f t="shared" si="105"/>
        <v>0</v>
      </c>
      <c r="DL41" s="177">
        <f t="shared" si="106"/>
        <v>0</v>
      </c>
      <c r="DM41" s="177">
        <f t="shared" si="107"/>
        <v>0</v>
      </c>
      <c r="DN41" s="242"/>
      <c r="DO41" s="243"/>
      <c r="DP41" s="243"/>
      <c r="DQ41" s="243"/>
      <c r="DR41" s="303"/>
      <c r="DS41" s="243"/>
      <c r="DT41" s="243"/>
      <c r="DU41" s="243"/>
      <c r="DV41" s="244"/>
      <c r="DW41" s="243"/>
      <c r="DX41" s="243"/>
      <c r="DY41" s="245"/>
      <c r="DZ41" s="245"/>
      <c r="EA41" s="246"/>
      <c r="EB41" s="175" t="s">
        <v>283</v>
      </c>
      <c r="EC41" s="188" t="s">
        <v>298</v>
      </c>
      <c r="ED41" s="188">
        <v>1030009</v>
      </c>
      <c r="EE41" s="188"/>
      <c r="EF41" s="189">
        <f>'Datos Mes'!$B$23</f>
        <v>8033.333333333333</v>
      </c>
      <c r="EG41" s="189">
        <f t="shared" si="108"/>
        <v>0</v>
      </c>
      <c r="EH41" s="189">
        <f t="shared" si="109"/>
        <v>0</v>
      </c>
      <c r="EI41" s="189" t="e">
        <f t="shared" si="110"/>
        <v>#DIV/0!</v>
      </c>
      <c r="EJ41" s="189" t="e">
        <f t="shared" si="111"/>
        <v>#DIV/0!</v>
      </c>
      <c r="EK41" s="189">
        <f t="shared" si="112"/>
        <v>0</v>
      </c>
      <c r="EL41" s="189">
        <f t="shared" si="113"/>
        <v>0</v>
      </c>
      <c r="EM41" s="189">
        <f t="shared" si="114"/>
        <v>0</v>
      </c>
      <c r="EN41" s="189">
        <f>'Datos Mes'!$B$24*AL41</f>
        <v>0</v>
      </c>
      <c r="EO41" s="189" t="e">
        <f>IF(SUM(EH41:EN41)&gt;'Datos Mes'!$B$21,'Datos Mes'!$B$21,SUM(EH41:EN41))</f>
        <v>#DIV/0!</v>
      </c>
      <c r="EP41" s="189" t="e">
        <f>IF(SUM(EH41:EN41)&gt;'Datos Mes'!$B$21,SUM(EH41:EN41)-EO41,0)</f>
        <v>#DIV/0!</v>
      </c>
      <c r="EQ41" s="189"/>
      <c r="ER41" s="189" t="e">
        <f>LOOKUP(EO41/AL41,'Datos Mes'!$B$75:$B$82,'Datos Mes'!$C$75:$C$82)*EQ41</f>
        <v>#DIV/0!</v>
      </c>
      <c r="ES41" s="189">
        <f>'Datos Mes'!$B$25*$AQ41</f>
        <v>0</v>
      </c>
      <c r="ET41" s="189">
        <f>'Datos Mes'!$B$26*$AQ41</f>
        <v>0</v>
      </c>
      <c r="EU41" s="189">
        <f t="shared" si="115"/>
        <v>0</v>
      </c>
      <c r="EV41" s="190" t="e">
        <f t="shared" si="116"/>
        <v>#DIV/0!</v>
      </c>
      <c r="EW41" s="280" t="s">
        <v>140</v>
      </c>
      <c r="EX41" s="281"/>
      <c r="EY41" s="190" t="e">
        <f>'Datos Mes'!$B$28*EO41</f>
        <v>#DIV/0!</v>
      </c>
      <c r="EZ41" s="190" t="e">
        <f>IF(EX41*'Datos Mes'!$B$19-EY41&gt;0,EX41*'Datos Mes'!$B$19-EY41,0)</f>
        <v>#DIV/0!</v>
      </c>
      <c r="FA41" s="281" t="s">
        <v>116</v>
      </c>
      <c r="FB41" s="280" t="s">
        <v>299</v>
      </c>
      <c r="FC41" s="192">
        <f>IF(FB41&lt;&gt;"Pensionado",LOOKUP(FA41,'Datos Mes'!$A$87:$A$92,'Datos Mes'!$B$87:$B$92),0)</f>
        <v>0</v>
      </c>
      <c r="FD41" s="190" t="e">
        <f t="shared" si="117"/>
        <v>#DIV/0!</v>
      </c>
      <c r="FE41" s="190" t="e">
        <f>IF(SUM(EH41:EN41)&gt;'Datos Mes'!$B$22,'Datos Mes'!$B$22,SUM(EH41:EN41))</f>
        <v>#DIV/0!</v>
      </c>
      <c r="FF41" s="190" t="e">
        <f>FE41*'Datos Mes'!$B$30</f>
        <v>#DIV/0!</v>
      </c>
      <c r="FG41" s="190" t="e">
        <f t="shared" si="118"/>
        <v>#DIV/0!</v>
      </c>
      <c r="FH41" s="190" t="e">
        <f t="shared" si="119"/>
        <v>#DIV/0!</v>
      </c>
      <c r="FI41" s="193" t="e">
        <f>LOOKUP(FH41,'Datos Mes'!$B$54:$B$69,'Datos Mes'!$C$54:$C$69)</f>
        <v>#DIV/0!</v>
      </c>
      <c r="FJ41" s="190" t="e">
        <f>LOOKUP(FH41,'Datos Mes'!$B$54:$B$69,'Datos Mes'!$E$54:$E$69)</f>
        <v>#DIV/0!</v>
      </c>
      <c r="FK41" s="190" t="e">
        <f t="shared" si="120"/>
        <v>#DIV/0!</v>
      </c>
      <c r="FL41" s="190">
        <f t="shared" si="121"/>
        <v>0</v>
      </c>
      <c r="FM41" s="190">
        <f t="shared" si="122"/>
        <v>0</v>
      </c>
      <c r="FN41" s="190">
        <f t="shared" si="123"/>
        <v>0</v>
      </c>
      <c r="FO41" s="190" t="e">
        <f t="shared" si="124"/>
        <v>#DIV/0!</v>
      </c>
      <c r="FP41" s="190" t="e">
        <f t="shared" si="125"/>
        <v>#DIV/0!</v>
      </c>
      <c r="FQ41" s="320" t="e">
        <f t="shared" si="126"/>
        <v>#DIV/0!</v>
      </c>
      <c r="FR41" s="188"/>
      <c r="FS41" s="190" t="e">
        <f t="shared" si="127"/>
        <v>#DIV/0!</v>
      </c>
      <c r="FT41" s="190" t="e">
        <f>IF($FB41="Activo",LOOKUP($FA41,'Datos Mes'!$A$87:$A$92,'Datos Mes'!$C$87:$C$92),0)*$EO41</f>
        <v>#DIV/0!</v>
      </c>
      <c r="FU41" s="190" t="e">
        <f>IF($FB41="Activo",'Datos Mes'!$B$31,0)*$EO41</f>
        <v>#DIV/0!</v>
      </c>
      <c r="FV41" s="190" t="e">
        <f>'Datos Mes'!$B$32*$EO41</f>
        <v>#DIV/0!</v>
      </c>
      <c r="FW41" s="190" t="e">
        <f>'Datos Mes'!$D$28*$EO41</f>
        <v>#DIV/0!</v>
      </c>
      <c r="FX41" s="188">
        <v>1030009</v>
      </c>
      <c r="FY41" s="190" t="e">
        <f t="shared" si="128"/>
        <v>#DIV/0!</v>
      </c>
      <c r="FZ41" s="190" t="e">
        <f t="shared" si="81"/>
        <v>#DIV/0!</v>
      </c>
      <c r="GA41" s="190" t="e">
        <f t="shared" si="82"/>
        <v>#DIV/0!</v>
      </c>
      <c r="GB41" s="190">
        <f>(AS41+'Datos Mes'!B$24)*30/12</f>
        <v>11356.646825396825</v>
      </c>
      <c r="GC41" s="190" t="e">
        <f t="shared" si="129"/>
        <v>#DIV/0!</v>
      </c>
      <c r="GD41" s="190" t="e">
        <f t="shared" si="130"/>
        <v>#DIV/0!</v>
      </c>
      <c r="GE41" s="192" t="e">
        <f t="shared" si="131"/>
        <v>#DIV/0!</v>
      </c>
    </row>
    <row r="42" spans="1:187" ht="15.75" customHeight="1">
      <c r="A42" s="248"/>
      <c r="B42" s="248"/>
      <c r="C42" s="173">
        <f t="shared" si="88"/>
        <v>0</v>
      </c>
      <c r="D42" s="255"/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5"/>
      <c r="Q42" s="255"/>
      <c r="R42" s="174"/>
      <c r="S42" s="256"/>
      <c r="T42" s="255"/>
      <c r="U42" s="255"/>
      <c r="V42" s="255"/>
      <c r="W42" s="255"/>
      <c r="X42" s="255"/>
      <c r="Y42" s="255"/>
      <c r="Z42" s="255"/>
      <c r="AA42" s="255"/>
      <c r="AB42" s="255"/>
      <c r="AC42" s="255"/>
      <c r="AD42" s="255"/>
      <c r="AE42" s="255"/>
      <c r="AF42" s="255"/>
      <c r="AG42" s="255"/>
      <c r="AH42" s="255"/>
      <c r="AI42" s="257"/>
      <c r="AJ42" s="187"/>
      <c r="AK42" s="176">
        <f t="shared" si="89"/>
        <v>0</v>
      </c>
      <c r="AL42" s="294">
        <f t="shared" si="90"/>
        <v>0</v>
      </c>
      <c r="AM42" s="294">
        <f t="shared" si="91"/>
        <v>0</v>
      </c>
      <c r="AN42" s="295">
        <f t="shared" si="92"/>
        <v>0</v>
      </c>
      <c r="AO42" s="294">
        <f t="shared" si="68"/>
        <v>0</v>
      </c>
      <c r="AP42" s="294">
        <f t="shared" si="63"/>
        <v>0</v>
      </c>
      <c r="AQ42" s="296">
        <f t="shared" si="93"/>
        <v>0</v>
      </c>
      <c r="AR42" s="297">
        <f t="shared" si="94"/>
        <v>0</v>
      </c>
      <c r="AS42" s="249"/>
      <c r="AT42" s="250">
        <f t="shared" si="95"/>
        <v>0</v>
      </c>
      <c r="AU42" s="316"/>
      <c r="AV42" s="177">
        <f t="shared" si="96"/>
        <v>0</v>
      </c>
      <c r="AW42" s="249"/>
      <c r="AX42" s="249"/>
      <c r="AY42" s="177">
        <f t="shared" si="97"/>
        <v>0</v>
      </c>
      <c r="AZ42" s="177">
        <f>(AQ42)*'Datos Mes'!$B$27+DB42</f>
        <v>0</v>
      </c>
      <c r="BA42" s="248"/>
      <c r="BB42" s="254"/>
      <c r="BC42" s="263"/>
      <c r="BD42" s="188"/>
      <c r="BE42" s="188"/>
      <c r="BF42" s="298"/>
      <c r="BG42" s="178">
        <f>(COUNTIF($D42:$AI42,"LL")+DL42)*(AS42-'Datos Mes'!$B$23)</f>
        <v>0</v>
      </c>
      <c r="BH42" s="299">
        <f t="shared" si="98"/>
        <v>0</v>
      </c>
      <c r="BI42" s="230"/>
      <c r="BJ42" s="239"/>
      <c r="BK42" s="231"/>
      <c r="BL42" s="231"/>
      <c r="BM42" s="231"/>
      <c r="BN42" s="231"/>
      <c r="BO42" s="231"/>
      <c r="BP42" s="239"/>
      <c r="BQ42" s="231"/>
      <c r="BR42" s="231"/>
      <c r="BS42" s="231"/>
      <c r="BT42" s="232"/>
      <c r="BU42" s="232"/>
      <c r="BV42" s="231"/>
      <c r="BW42" s="233"/>
      <c r="BX42" s="234"/>
      <c r="BY42" s="231"/>
      <c r="BZ42" s="231"/>
      <c r="CA42" s="235"/>
      <c r="CB42" s="235"/>
      <c r="CC42" s="236"/>
      <c r="CD42" s="236"/>
      <c r="CE42" s="236"/>
      <c r="CF42" s="236"/>
      <c r="CG42" s="236"/>
      <c r="CH42" s="235"/>
      <c r="CI42" s="235"/>
      <c r="CJ42" s="236"/>
      <c r="CK42" s="236"/>
      <c r="CL42" s="236"/>
      <c r="CM42" s="236"/>
      <c r="CN42" s="236"/>
      <c r="CO42" s="235"/>
      <c r="CP42" s="238"/>
      <c r="CQ42" s="237"/>
      <c r="CR42" s="238"/>
      <c r="CS42" s="237"/>
      <c r="CT42" s="237"/>
      <c r="CU42" s="237"/>
      <c r="CV42" s="237"/>
      <c r="CW42" s="237"/>
      <c r="CX42" s="232"/>
      <c r="CY42" s="232"/>
      <c r="CZ42" s="179">
        <f t="shared" si="99"/>
        <v>0</v>
      </c>
      <c r="DA42" s="180"/>
      <c r="DB42" s="241"/>
      <c r="DC42" s="181">
        <f t="shared" si="100"/>
        <v>0</v>
      </c>
      <c r="DD42" s="240"/>
      <c r="DE42" s="241"/>
      <c r="DF42" s="182">
        <f t="shared" si="101"/>
        <v>0</v>
      </c>
      <c r="DG42" s="182">
        <f t="shared" si="102"/>
        <v>0</v>
      </c>
      <c r="DH42" s="183">
        <f t="shared" si="103"/>
        <v>0</v>
      </c>
      <c r="DI42" s="184">
        <f t="shared" si="104"/>
        <v>0</v>
      </c>
      <c r="DJ42" s="42"/>
      <c r="DK42" s="177">
        <f t="shared" si="105"/>
        <v>0</v>
      </c>
      <c r="DL42" s="177">
        <f t="shared" si="106"/>
        <v>0</v>
      </c>
      <c r="DM42" s="177">
        <f t="shared" si="107"/>
        <v>0</v>
      </c>
      <c r="DN42" s="242"/>
      <c r="DO42" s="243"/>
      <c r="DP42" s="243"/>
      <c r="DQ42" s="243"/>
      <c r="DR42" s="303"/>
      <c r="DS42" s="243"/>
      <c r="DT42" s="243"/>
      <c r="DU42" s="243"/>
      <c r="DV42" s="244"/>
      <c r="DW42" s="243"/>
      <c r="DX42" s="243"/>
      <c r="DY42" s="245"/>
      <c r="DZ42" s="245"/>
      <c r="EA42" s="246"/>
      <c r="EB42" s="175" t="s">
        <v>283</v>
      </c>
      <c r="EC42" s="188" t="s">
        <v>298</v>
      </c>
      <c r="ED42" s="188">
        <v>1030010</v>
      </c>
      <c r="EE42" s="188"/>
      <c r="EF42" s="189">
        <f>'Datos Mes'!$B$23</f>
        <v>8033.333333333333</v>
      </c>
      <c r="EG42" s="189">
        <f t="shared" si="108"/>
        <v>0</v>
      </c>
      <c r="EH42" s="189">
        <f t="shared" si="109"/>
        <v>0</v>
      </c>
      <c r="EI42" s="189" t="e">
        <f t="shared" si="110"/>
        <v>#DIV/0!</v>
      </c>
      <c r="EJ42" s="189" t="e">
        <f t="shared" si="111"/>
        <v>#DIV/0!</v>
      </c>
      <c r="EK42" s="189">
        <f t="shared" si="112"/>
        <v>0</v>
      </c>
      <c r="EL42" s="189">
        <f t="shared" si="113"/>
        <v>0</v>
      </c>
      <c r="EM42" s="189">
        <f t="shared" si="114"/>
        <v>0</v>
      </c>
      <c r="EN42" s="189">
        <f>'Datos Mes'!$B$24*AL42</f>
        <v>0</v>
      </c>
      <c r="EO42" s="189" t="e">
        <f>IF(SUM(EH42:EN42)&gt;'Datos Mes'!$B$21,'Datos Mes'!$B$21,SUM(EH42:EN42))</f>
        <v>#DIV/0!</v>
      </c>
      <c r="EP42" s="189" t="e">
        <f>IF(SUM(EH42:EN42)&gt;'Datos Mes'!$B$21,SUM(EH42:EN42)-EO42,0)</f>
        <v>#DIV/0!</v>
      </c>
      <c r="EQ42" s="189"/>
      <c r="ER42" s="189" t="e">
        <f>LOOKUP(EO42/AL42,'Datos Mes'!$B$75:$B$82,'Datos Mes'!$C$75:$C$82)*EQ42</f>
        <v>#DIV/0!</v>
      </c>
      <c r="ES42" s="189">
        <f>'Datos Mes'!$B$25*$AQ42</f>
        <v>0</v>
      </c>
      <c r="ET42" s="189">
        <f>'Datos Mes'!$B$26*$AQ42</f>
        <v>0</v>
      </c>
      <c r="EU42" s="189">
        <f t="shared" si="115"/>
        <v>0</v>
      </c>
      <c r="EV42" s="190" t="e">
        <f t="shared" si="116"/>
        <v>#DIV/0!</v>
      </c>
      <c r="EW42" s="280" t="s">
        <v>140</v>
      </c>
      <c r="EX42" s="281"/>
      <c r="EY42" s="190" t="e">
        <f>'Datos Mes'!$B$28*EO42</f>
        <v>#DIV/0!</v>
      </c>
      <c r="EZ42" s="190" t="e">
        <f>IF(EX42*'Datos Mes'!$B$19-EY42&gt;0,EX42*'Datos Mes'!$B$19-EY42,0)</f>
        <v>#DIV/0!</v>
      </c>
      <c r="FA42" s="281" t="s">
        <v>116</v>
      </c>
      <c r="FB42" s="280" t="s">
        <v>299</v>
      </c>
      <c r="FC42" s="192">
        <f>IF(FB42&lt;&gt;"Pensionado",LOOKUP(FA42,'Datos Mes'!$A$87:$A$92,'Datos Mes'!$B$87:$B$92),0)</f>
        <v>0</v>
      </c>
      <c r="FD42" s="190" t="e">
        <f t="shared" si="117"/>
        <v>#DIV/0!</v>
      </c>
      <c r="FE42" s="190" t="e">
        <f>IF(SUM(EH42:EN42)&gt;'Datos Mes'!$B$22,'Datos Mes'!$B$22,SUM(EH42:EN42))</f>
        <v>#DIV/0!</v>
      </c>
      <c r="FF42" s="190" t="e">
        <f>FE42*'Datos Mes'!$B$30</f>
        <v>#DIV/0!</v>
      </c>
      <c r="FG42" s="190" t="e">
        <f t="shared" si="118"/>
        <v>#DIV/0!</v>
      </c>
      <c r="FH42" s="190" t="e">
        <f t="shared" si="119"/>
        <v>#DIV/0!</v>
      </c>
      <c r="FI42" s="193" t="e">
        <f>LOOKUP(FH42,'Datos Mes'!$B$54:$B$69,'Datos Mes'!$C$54:$C$69)</f>
        <v>#DIV/0!</v>
      </c>
      <c r="FJ42" s="190" t="e">
        <f>LOOKUP(FH42,'Datos Mes'!$B$54:$B$69,'Datos Mes'!$E$54:$E$69)</f>
        <v>#DIV/0!</v>
      </c>
      <c r="FK42" s="190" t="e">
        <f t="shared" si="120"/>
        <v>#DIV/0!</v>
      </c>
      <c r="FL42" s="190">
        <f t="shared" si="121"/>
        <v>0</v>
      </c>
      <c r="FM42" s="190">
        <f t="shared" si="122"/>
        <v>0</v>
      </c>
      <c r="FN42" s="190">
        <f t="shared" si="123"/>
        <v>0</v>
      </c>
      <c r="FO42" s="190" t="e">
        <f t="shared" si="124"/>
        <v>#DIV/0!</v>
      </c>
      <c r="FP42" s="190" t="e">
        <f t="shared" si="125"/>
        <v>#DIV/0!</v>
      </c>
      <c r="FQ42" s="320" t="e">
        <f t="shared" si="126"/>
        <v>#DIV/0!</v>
      </c>
      <c r="FR42" s="188"/>
      <c r="FS42" s="190" t="e">
        <f t="shared" si="127"/>
        <v>#DIV/0!</v>
      </c>
      <c r="FT42" s="190" t="e">
        <f>IF($FB42="Activo",LOOKUP($FA42,'Datos Mes'!$A$87:$A$92,'Datos Mes'!$C$87:$C$92),0)*$EO42</f>
        <v>#DIV/0!</v>
      </c>
      <c r="FU42" s="190" t="e">
        <f>IF($FB42="Activo",'Datos Mes'!$B$31,0)*$EO42</f>
        <v>#DIV/0!</v>
      </c>
      <c r="FV42" s="190" t="e">
        <f>'Datos Mes'!$B$32*$EO42</f>
        <v>#DIV/0!</v>
      </c>
      <c r="FW42" s="190" t="e">
        <f>'Datos Mes'!$D$28*$EO42</f>
        <v>#DIV/0!</v>
      </c>
      <c r="FX42" s="188">
        <v>1030010</v>
      </c>
      <c r="FY42" s="190" t="e">
        <f t="shared" si="128"/>
        <v>#DIV/0!</v>
      </c>
      <c r="FZ42" s="190" t="e">
        <f t="shared" si="81"/>
        <v>#DIV/0!</v>
      </c>
      <c r="GA42" s="190" t="e">
        <f t="shared" si="82"/>
        <v>#DIV/0!</v>
      </c>
      <c r="GB42" s="190">
        <f>(AS42+'Datos Mes'!B$24)*30/12</f>
        <v>11356.646825396825</v>
      </c>
      <c r="GC42" s="190" t="e">
        <f t="shared" si="129"/>
        <v>#DIV/0!</v>
      </c>
      <c r="GD42" s="190" t="e">
        <f t="shared" si="130"/>
        <v>#DIV/0!</v>
      </c>
      <c r="GE42" s="192" t="e">
        <f t="shared" si="131"/>
        <v>#DIV/0!</v>
      </c>
    </row>
    <row r="43" spans="1:187" ht="15.75" customHeight="1">
      <c r="A43" s="248"/>
      <c r="B43" s="248"/>
      <c r="C43" s="173">
        <f t="shared" si="88"/>
        <v>0</v>
      </c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174"/>
      <c r="S43" s="256"/>
      <c r="T43" s="255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5"/>
      <c r="AH43" s="255"/>
      <c r="AI43" s="257"/>
      <c r="AJ43" s="187"/>
      <c r="AK43" s="176">
        <f t="shared" si="89"/>
        <v>0</v>
      </c>
      <c r="AL43" s="294">
        <f t="shared" si="90"/>
        <v>0</v>
      </c>
      <c r="AM43" s="294">
        <f t="shared" si="91"/>
        <v>0</v>
      </c>
      <c r="AN43" s="295">
        <f t="shared" si="92"/>
        <v>0</v>
      </c>
      <c r="AO43" s="294">
        <f t="shared" si="68"/>
        <v>0</v>
      </c>
      <c r="AP43" s="294">
        <f t="shared" si="63"/>
        <v>0</v>
      </c>
      <c r="AQ43" s="296">
        <f t="shared" si="93"/>
        <v>0</v>
      </c>
      <c r="AR43" s="297">
        <f t="shared" si="94"/>
        <v>0</v>
      </c>
      <c r="AS43" s="249"/>
      <c r="AT43" s="250">
        <f t="shared" si="95"/>
        <v>0</v>
      </c>
      <c r="AU43" s="316"/>
      <c r="AV43" s="177">
        <f t="shared" si="96"/>
        <v>0</v>
      </c>
      <c r="AW43" s="249"/>
      <c r="AX43" s="249"/>
      <c r="AY43" s="177">
        <f t="shared" si="97"/>
        <v>0</v>
      </c>
      <c r="AZ43" s="177">
        <f>(AQ43)*'Datos Mes'!$B$27+DB43</f>
        <v>0</v>
      </c>
      <c r="BA43" s="248"/>
      <c r="BB43" s="254"/>
      <c r="BC43" s="263"/>
      <c r="BD43" s="188"/>
      <c r="BE43" s="188"/>
      <c r="BF43" s="298"/>
      <c r="BG43" s="178">
        <f>(COUNTIF($D43:$AI43,"LL")+DL43)*(AS43-'Datos Mes'!$B$23)</f>
        <v>0</v>
      </c>
      <c r="BH43" s="299">
        <f t="shared" si="98"/>
        <v>0</v>
      </c>
      <c r="BI43" s="230"/>
      <c r="BJ43" s="239"/>
      <c r="BK43" s="231"/>
      <c r="BL43" s="231"/>
      <c r="BM43" s="231"/>
      <c r="BN43" s="231"/>
      <c r="BO43" s="231"/>
      <c r="BP43" s="239"/>
      <c r="BQ43" s="231"/>
      <c r="BR43" s="231"/>
      <c r="BS43" s="231"/>
      <c r="BT43" s="232"/>
      <c r="BU43" s="232"/>
      <c r="BV43" s="231"/>
      <c r="BW43" s="233"/>
      <c r="BX43" s="234"/>
      <c r="BY43" s="231"/>
      <c r="BZ43" s="231"/>
      <c r="CA43" s="235"/>
      <c r="CB43" s="235"/>
      <c r="CC43" s="236"/>
      <c r="CD43" s="236"/>
      <c r="CE43" s="236"/>
      <c r="CF43" s="236"/>
      <c r="CG43" s="236"/>
      <c r="CH43" s="235"/>
      <c r="CI43" s="235"/>
      <c r="CJ43" s="236"/>
      <c r="CK43" s="236"/>
      <c r="CL43" s="236"/>
      <c r="CM43" s="236"/>
      <c r="CN43" s="236"/>
      <c r="CO43" s="235"/>
      <c r="CP43" s="238"/>
      <c r="CQ43" s="237"/>
      <c r="CR43" s="238"/>
      <c r="CS43" s="237"/>
      <c r="CT43" s="237"/>
      <c r="CU43" s="237"/>
      <c r="CV43" s="237"/>
      <c r="CW43" s="237"/>
      <c r="CX43" s="232"/>
      <c r="CY43" s="232"/>
      <c r="CZ43" s="179">
        <f t="shared" si="99"/>
        <v>0</v>
      </c>
      <c r="DA43" s="180"/>
      <c r="DB43" s="241"/>
      <c r="DC43" s="181">
        <f t="shared" si="100"/>
        <v>0</v>
      </c>
      <c r="DD43" s="240"/>
      <c r="DE43" s="241"/>
      <c r="DF43" s="182">
        <f t="shared" si="101"/>
        <v>0</v>
      </c>
      <c r="DG43" s="182">
        <f t="shared" si="102"/>
        <v>0</v>
      </c>
      <c r="DH43" s="183">
        <f t="shared" si="103"/>
        <v>0</v>
      </c>
      <c r="DI43" s="184">
        <f t="shared" si="104"/>
        <v>0</v>
      </c>
      <c r="DJ43" s="42"/>
      <c r="DK43" s="177">
        <f t="shared" si="105"/>
        <v>0</v>
      </c>
      <c r="DL43" s="177">
        <f t="shared" si="106"/>
        <v>0</v>
      </c>
      <c r="DM43" s="177">
        <f t="shared" si="107"/>
        <v>0</v>
      </c>
      <c r="DN43" s="242"/>
      <c r="DO43" s="243"/>
      <c r="DP43" s="243"/>
      <c r="DQ43" s="243"/>
      <c r="DR43" s="303"/>
      <c r="DS43" s="243"/>
      <c r="DT43" s="243"/>
      <c r="DU43" s="243"/>
      <c r="DV43" s="244"/>
      <c r="DW43" s="243"/>
      <c r="DX43" s="243"/>
      <c r="DY43" s="245"/>
      <c r="DZ43" s="245"/>
      <c r="EA43" s="246"/>
      <c r="EB43" s="175" t="s">
        <v>283</v>
      </c>
      <c r="EC43" s="188" t="s">
        <v>298</v>
      </c>
      <c r="ED43" s="188">
        <v>1030011</v>
      </c>
      <c r="EE43" s="188"/>
      <c r="EF43" s="189">
        <f>'Datos Mes'!$B$23</f>
        <v>8033.333333333333</v>
      </c>
      <c r="EG43" s="189">
        <f t="shared" si="108"/>
        <v>0</v>
      </c>
      <c r="EH43" s="189">
        <f t="shared" si="109"/>
        <v>0</v>
      </c>
      <c r="EI43" s="189" t="e">
        <f t="shared" si="110"/>
        <v>#DIV/0!</v>
      </c>
      <c r="EJ43" s="189" t="e">
        <f t="shared" si="111"/>
        <v>#DIV/0!</v>
      </c>
      <c r="EK43" s="189">
        <f t="shared" si="112"/>
        <v>0</v>
      </c>
      <c r="EL43" s="189">
        <f t="shared" si="113"/>
        <v>0</v>
      </c>
      <c r="EM43" s="189">
        <f t="shared" si="114"/>
        <v>0</v>
      </c>
      <c r="EN43" s="189">
        <f>'Datos Mes'!$B$24*AL43</f>
        <v>0</v>
      </c>
      <c r="EO43" s="189" t="e">
        <f>IF(SUM(EH43:EN43)&gt;'Datos Mes'!$B$21,'Datos Mes'!$B$21,SUM(EH43:EN43))</f>
        <v>#DIV/0!</v>
      </c>
      <c r="EP43" s="189" t="e">
        <f>IF(SUM(EH43:EN43)&gt;'Datos Mes'!$B$21,SUM(EH43:EN43)-EO43,0)</f>
        <v>#DIV/0!</v>
      </c>
      <c r="EQ43" s="189"/>
      <c r="ER43" s="189" t="e">
        <f>LOOKUP(EO43/AL43,'Datos Mes'!$B$75:$B$82,'Datos Mes'!$C$75:$C$82)*EQ43</f>
        <v>#DIV/0!</v>
      </c>
      <c r="ES43" s="189">
        <f>'Datos Mes'!$B$25*$AQ43</f>
        <v>0</v>
      </c>
      <c r="ET43" s="189">
        <f>'Datos Mes'!$B$26*$AQ43</f>
        <v>0</v>
      </c>
      <c r="EU43" s="189">
        <f t="shared" si="115"/>
        <v>0</v>
      </c>
      <c r="EV43" s="190" t="e">
        <f t="shared" si="116"/>
        <v>#DIV/0!</v>
      </c>
      <c r="EW43" s="280" t="s">
        <v>140</v>
      </c>
      <c r="EX43" s="281"/>
      <c r="EY43" s="190" t="e">
        <f>'Datos Mes'!$B$28*EO43</f>
        <v>#DIV/0!</v>
      </c>
      <c r="EZ43" s="190" t="e">
        <f>IF(EX43*'Datos Mes'!$B$19-EY43&gt;0,EX43*'Datos Mes'!$B$19-EY43,0)</f>
        <v>#DIV/0!</v>
      </c>
      <c r="FA43" s="281" t="s">
        <v>116</v>
      </c>
      <c r="FB43" s="280" t="s">
        <v>299</v>
      </c>
      <c r="FC43" s="192">
        <f>IF(FB43&lt;&gt;"Pensionado",LOOKUP(FA43,'Datos Mes'!$A$87:$A$92,'Datos Mes'!$B$87:$B$92),0)</f>
        <v>0</v>
      </c>
      <c r="FD43" s="190" t="e">
        <f t="shared" si="117"/>
        <v>#DIV/0!</v>
      </c>
      <c r="FE43" s="190" t="e">
        <f>IF(SUM(EH43:EN43)&gt;'Datos Mes'!$B$22,'Datos Mes'!$B$22,SUM(EH43:EN43))</f>
        <v>#DIV/0!</v>
      </c>
      <c r="FF43" s="190" t="e">
        <f>FE43*'Datos Mes'!$B$30</f>
        <v>#DIV/0!</v>
      </c>
      <c r="FG43" s="190" t="e">
        <f t="shared" si="118"/>
        <v>#DIV/0!</v>
      </c>
      <c r="FH43" s="190" t="e">
        <f t="shared" si="119"/>
        <v>#DIV/0!</v>
      </c>
      <c r="FI43" s="193" t="e">
        <f>LOOKUP(FH43,'Datos Mes'!$B$54:$B$69,'Datos Mes'!$C$54:$C$69)</f>
        <v>#DIV/0!</v>
      </c>
      <c r="FJ43" s="190" t="e">
        <f>LOOKUP(FH43,'Datos Mes'!$B$54:$B$69,'Datos Mes'!$E$54:$E$69)</f>
        <v>#DIV/0!</v>
      </c>
      <c r="FK43" s="190" t="e">
        <f t="shared" si="120"/>
        <v>#DIV/0!</v>
      </c>
      <c r="FL43" s="190">
        <f t="shared" si="121"/>
        <v>0</v>
      </c>
      <c r="FM43" s="190">
        <f t="shared" si="122"/>
        <v>0</v>
      </c>
      <c r="FN43" s="190">
        <f t="shared" si="123"/>
        <v>0</v>
      </c>
      <c r="FO43" s="190" t="e">
        <f t="shared" si="124"/>
        <v>#DIV/0!</v>
      </c>
      <c r="FP43" s="190" t="e">
        <f t="shared" si="125"/>
        <v>#DIV/0!</v>
      </c>
      <c r="FQ43" s="320" t="e">
        <f t="shared" si="126"/>
        <v>#DIV/0!</v>
      </c>
      <c r="FR43" s="188"/>
      <c r="FS43" s="190" t="e">
        <f t="shared" si="127"/>
        <v>#DIV/0!</v>
      </c>
      <c r="FT43" s="190" t="e">
        <f>IF($FB43="Activo",LOOKUP($FA43,'Datos Mes'!$A$87:$A$92,'Datos Mes'!$C$87:$C$92),0)*$EO43</f>
        <v>#DIV/0!</v>
      </c>
      <c r="FU43" s="190" t="e">
        <f>IF($FB43="Activo",'Datos Mes'!$B$31,0)*$EO43</f>
        <v>#DIV/0!</v>
      </c>
      <c r="FV43" s="190" t="e">
        <f>'Datos Mes'!$B$32*$EO43</f>
        <v>#DIV/0!</v>
      </c>
      <c r="FW43" s="190" t="e">
        <f>'Datos Mes'!$D$28*$EO43</f>
        <v>#DIV/0!</v>
      </c>
      <c r="FX43" s="188">
        <v>1030011</v>
      </c>
      <c r="FY43" s="190" t="e">
        <f t="shared" si="128"/>
        <v>#DIV/0!</v>
      </c>
      <c r="FZ43" s="190" t="e">
        <f t="shared" si="81"/>
        <v>#DIV/0!</v>
      </c>
      <c r="GA43" s="190" t="e">
        <f t="shared" si="82"/>
        <v>#DIV/0!</v>
      </c>
      <c r="GB43" s="190">
        <f>(AS43+'Datos Mes'!B$24)*30/12</f>
        <v>11356.646825396825</v>
      </c>
      <c r="GC43" s="190" t="e">
        <f t="shared" si="129"/>
        <v>#DIV/0!</v>
      </c>
      <c r="GD43" s="190" t="e">
        <f t="shared" si="130"/>
        <v>#DIV/0!</v>
      </c>
      <c r="GE43" s="192" t="e">
        <f t="shared" si="131"/>
        <v>#DIV/0!</v>
      </c>
    </row>
    <row r="44" spans="1:187" ht="15.75" customHeight="1">
      <c r="A44" s="248"/>
      <c r="B44" s="248"/>
      <c r="C44" s="173">
        <f t="shared" si="88"/>
        <v>0</v>
      </c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174"/>
      <c r="S44" s="256"/>
      <c r="T44" s="255"/>
      <c r="U44" s="255"/>
      <c r="V44" s="255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7"/>
      <c r="AJ44" s="187"/>
      <c r="AK44" s="176">
        <f t="shared" si="89"/>
        <v>0</v>
      </c>
      <c r="AL44" s="294">
        <f t="shared" si="90"/>
        <v>0</v>
      </c>
      <c r="AM44" s="294">
        <f t="shared" si="91"/>
        <v>0</v>
      </c>
      <c r="AN44" s="295">
        <f t="shared" si="92"/>
        <v>0</v>
      </c>
      <c r="AO44" s="294">
        <f t="shared" si="68"/>
        <v>0</v>
      </c>
      <c r="AP44" s="294">
        <f t="shared" si="63"/>
        <v>0</v>
      </c>
      <c r="AQ44" s="296">
        <f t="shared" si="93"/>
        <v>0</v>
      </c>
      <c r="AR44" s="297">
        <f t="shared" si="94"/>
        <v>0</v>
      </c>
      <c r="AS44" s="249"/>
      <c r="AT44" s="250">
        <f t="shared" si="95"/>
        <v>0</v>
      </c>
      <c r="AU44" s="316"/>
      <c r="AV44" s="177">
        <f t="shared" si="96"/>
        <v>0</v>
      </c>
      <c r="AW44" s="249"/>
      <c r="AX44" s="249"/>
      <c r="AY44" s="177">
        <f t="shared" si="97"/>
        <v>0</v>
      </c>
      <c r="AZ44" s="177">
        <f>(AQ44)*'Datos Mes'!$B$27+DB44</f>
        <v>0</v>
      </c>
      <c r="BA44" s="248"/>
      <c r="BB44" s="254"/>
      <c r="BC44" s="263"/>
      <c r="BD44" s="188"/>
      <c r="BE44" s="188"/>
      <c r="BF44" s="298"/>
      <c r="BG44" s="178">
        <f>(COUNTIF($D44:$AI44,"LL")+DL44)*(AS44-'Datos Mes'!$B$23)</f>
        <v>0</v>
      </c>
      <c r="BH44" s="299">
        <f t="shared" si="98"/>
        <v>0</v>
      </c>
      <c r="BI44" s="230"/>
      <c r="BJ44" s="239"/>
      <c r="BK44" s="231"/>
      <c r="BL44" s="231"/>
      <c r="BM44" s="231"/>
      <c r="BN44" s="231"/>
      <c r="BO44" s="231"/>
      <c r="BP44" s="239"/>
      <c r="BQ44" s="231"/>
      <c r="BR44" s="231"/>
      <c r="BS44" s="231"/>
      <c r="BT44" s="232"/>
      <c r="BU44" s="232"/>
      <c r="BV44" s="231"/>
      <c r="BW44" s="233"/>
      <c r="BX44" s="234"/>
      <c r="BY44" s="231"/>
      <c r="BZ44" s="231"/>
      <c r="CA44" s="235"/>
      <c r="CB44" s="235"/>
      <c r="CC44" s="236"/>
      <c r="CD44" s="236"/>
      <c r="CE44" s="236"/>
      <c r="CF44" s="236"/>
      <c r="CG44" s="236"/>
      <c r="CH44" s="235"/>
      <c r="CI44" s="235"/>
      <c r="CJ44" s="236"/>
      <c r="CK44" s="236"/>
      <c r="CL44" s="236"/>
      <c r="CM44" s="236"/>
      <c r="CN44" s="236"/>
      <c r="CO44" s="235"/>
      <c r="CP44" s="238"/>
      <c r="CQ44" s="237"/>
      <c r="CR44" s="238"/>
      <c r="CS44" s="237"/>
      <c r="CT44" s="237"/>
      <c r="CU44" s="237"/>
      <c r="CV44" s="237"/>
      <c r="CW44" s="237"/>
      <c r="CX44" s="232"/>
      <c r="CY44" s="232"/>
      <c r="CZ44" s="179">
        <f t="shared" si="99"/>
        <v>0</v>
      </c>
      <c r="DA44" s="180"/>
      <c r="DB44" s="241"/>
      <c r="DC44" s="181">
        <f t="shared" si="100"/>
        <v>0</v>
      </c>
      <c r="DD44" s="240"/>
      <c r="DE44" s="241"/>
      <c r="DF44" s="182">
        <f t="shared" si="101"/>
        <v>0</v>
      </c>
      <c r="DG44" s="182">
        <f t="shared" si="102"/>
        <v>0</v>
      </c>
      <c r="DH44" s="183">
        <f t="shared" si="103"/>
        <v>0</v>
      </c>
      <c r="DI44" s="184">
        <f t="shared" si="104"/>
        <v>0</v>
      </c>
      <c r="DJ44" s="42"/>
      <c r="DK44" s="177">
        <f t="shared" si="105"/>
        <v>0</v>
      </c>
      <c r="DL44" s="177">
        <f t="shared" si="106"/>
        <v>0</v>
      </c>
      <c r="DM44" s="177">
        <f t="shared" si="107"/>
        <v>0</v>
      </c>
      <c r="DN44" s="242"/>
      <c r="DO44" s="243"/>
      <c r="DP44" s="243"/>
      <c r="DQ44" s="243"/>
      <c r="DR44" s="303"/>
      <c r="DS44" s="243"/>
      <c r="DT44" s="243"/>
      <c r="DU44" s="243"/>
      <c r="DV44" s="244"/>
      <c r="DW44" s="243"/>
      <c r="DX44" s="243"/>
      <c r="DY44" s="245"/>
      <c r="DZ44" s="245"/>
      <c r="EA44" s="246"/>
      <c r="EB44" s="175" t="s">
        <v>283</v>
      </c>
      <c r="EC44" s="188" t="s">
        <v>298</v>
      </c>
      <c r="ED44" s="188">
        <v>1030012</v>
      </c>
      <c r="EE44" s="188"/>
      <c r="EF44" s="189">
        <f>'Datos Mes'!$B$23</f>
        <v>8033.333333333333</v>
      </c>
      <c r="EG44" s="189">
        <f t="shared" si="108"/>
        <v>0</v>
      </c>
      <c r="EH44" s="189">
        <f t="shared" si="109"/>
        <v>0</v>
      </c>
      <c r="EI44" s="189" t="e">
        <f t="shared" si="110"/>
        <v>#DIV/0!</v>
      </c>
      <c r="EJ44" s="189" t="e">
        <f t="shared" si="111"/>
        <v>#DIV/0!</v>
      </c>
      <c r="EK44" s="189">
        <f t="shared" si="112"/>
        <v>0</v>
      </c>
      <c r="EL44" s="189">
        <f t="shared" si="113"/>
        <v>0</v>
      </c>
      <c r="EM44" s="189">
        <f t="shared" si="114"/>
        <v>0</v>
      </c>
      <c r="EN44" s="189">
        <f>'Datos Mes'!$B$24*AL44</f>
        <v>0</v>
      </c>
      <c r="EO44" s="189" t="e">
        <f>IF(SUM(EH44:EN44)&gt;'Datos Mes'!$B$21,'Datos Mes'!$B$21,SUM(EH44:EN44))</f>
        <v>#DIV/0!</v>
      </c>
      <c r="EP44" s="189" t="e">
        <f>IF(SUM(EH44:EN44)&gt;'Datos Mes'!$B$21,SUM(EH44:EN44)-EO44,0)</f>
        <v>#DIV/0!</v>
      </c>
      <c r="EQ44" s="189"/>
      <c r="ER44" s="189" t="e">
        <f>LOOKUP(EO44/AL44,'Datos Mes'!$B$75:$B$82,'Datos Mes'!$C$75:$C$82)*EQ44</f>
        <v>#DIV/0!</v>
      </c>
      <c r="ES44" s="189">
        <f>'Datos Mes'!$B$25*$AQ44</f>
        <v>0</v>
      </c>
      <c r="ET44" s="189">
        <f>'Datos Mes'!$B$26*$AQ44</f>
        <v>0</v>
      </c>
      <c r="EU44" s="189">
        <f t="shared" si="115"/>
        <v>0</v>
      </c>
      <c r="EV44" s="190" t="e">
        <f t="shared" si="116"/>
        <v>#DIV/0!</v>
      </c>
      <c r="EW44" s="280" t="s">
        <v>140</v>
      </c>
      <c r="EX44" s="281"/>
      <c r="EY44" s="190" t="e">
        <f>'Datos Mes'!$B$28*EO44</f>
        <v>#DIV/0!</v>
      </c>
      <c r="EZ44" s="190" t="e">
        <f>IF(EX44*'Datos Mes'!$B$19-EY44&gt;0,EX44*'Datos Mes'!$B$19-EY44,0)</f>
        <v>#DIV/0!</v>
      </c>
      <c r="FA44" s="281" t="s">
        <v>116</v>
      </c>
      <c r="FB44" s="280" t="s">
        <v>299</v>
      </c>
      <c r="FC44" s="192">
        <f>IF(FB44&lt;&gt;"Pensionado",LOOKUP(FA44,'Datos Mes'!$A$87:$A$92,'Datos Mes'!$B$87:$B$92),0)</f>
        <v>0</v>
      </c>
      <c r="FD44" s="190" t="e">
        <f t="shared" si="117"/>
        <v>#DIV/0!</v>
      </c>
      <c r="FE44" s="190" t="e">
        <f>IF(SUM(EH44:EN44)&gt;'Datos Mes'!$B$22,'Datos Mes'!$B$22,SUM(EH44:EN44))</f>
        <v>#DIV/0!</v>
      </c>
      <c r="FF44" s="190" t="e">
        <f>FE44*'Datos Mes'!$B$30</f>
        <v>#DIV/0!</v>
      </c>
      <c r="FG44" s="190" t="e">
        <f t="shared" si="118"/>
        <v>#DIV/0!</v>
      </c>
      <c r="FH44" s="190" t="e">
        <f t="shared" si="119"/>
        <v>#DIV/0!</v>
      </c>
      <c r="FI44" s="193" t="e">
        <f>LOOKUP(FH44,'Datos Mes'!$B$54:$B$69,'Datos Mes'!$C$54:$C$69)</f>
        <v>#DIV/0!</v>
      </c>
      <c r="FJ44" s="190" t="e">
        <f>LOOKUP(FH44,'Datos Mes'!$B$54:$B$69,'Datos Mes'!$E$54:$E$69)</f>
        <v>#DIV/0!</v>
      </c>
      <c r="FK44" s="190" t="e">
        <f t="shared" si="120"/>
        <v>#DIV/0!</v>
      </c>
      <c r="FL44" s="190">
        <f t="shared" si="121"/>
        <v>0</v>
      </c>
      <c r="FM44" s="190">
        <f t="shared" si="122"/>
        <v>0</v>
      </c>
      <c r="FN44" s="190">
        <f t="shared" si="123"/>
        <v>0</v>
      </c>
      <c r="FO44" s="190" t="e">
        <f t="shared" si="124"/>
        <v>#DIV/0!</v>
      </c>
      <c r="FP44" s="190" t="e">
        <f t="shared" si="125"/>
        <v>#DIV/0!</v>
      </c>
      <c r="FQ44" s="320" t="e">
        <f t="shared" si="126"/>
        <v>#DIV/0!</v>
      </c>
      <c r="FR44" s="188"/>
      <c r="FS44" s="190" t="e">
        <f t="shared" si="127"/>
        <v>#DIV/0!</v>
      </c>
      <c r="FT44" s="190" t="e">
        <f>IF($FB44="Activo",LOOKUP($FA44,'Datos Mes'!$A$87:$A$92,'Datos Mes'!$C$87:$C$92),0)*$EO44</f>
        <v>#DIV/0!</v>
      </c>
      <c r="FU44" s="190" t="e">
        <f>IF($FB44="Activo",'Datos Mes'!$B$31,0)*$EO44</f>
        <v>#DIV/0!</v>
      </c>
      <c r="FV44" s="190" t="e">
        <f>'Datos Mes'!$B$32*$EO44</f>
        <v>#DIV/0!</v>
      </c>
      <c r="FW44" s="190" t="e">
        <f>'Datos Mes'!$D$28*$EO44</f>
        <v>#DIV/0!</v>
      </c>
      <c r="FX44" s="188">
        <v>1030012</v>
      </c>
      <c r="FY44" s="190" t="e">
        <f t="shared" si="128"/>
        <v>#DIV/0!</v>
      </c>
      <c r="FZ44" s="190" t="e">
        <f t="shared" si="81"/>
        <v>#DIV/0!</v>
      </c>
      <c r="GA44" s="190" t="e">
        <f t="shared" si="82"/>
        <v>#DIV/0!</v>
      </c>
      <c r="GB44" s="190">
        <f>(AS44+'Datos Mes'!B$24)*30/12</f>
        <v>11356.646825396825</v>
      </c>
      <c r="GC44" s="190" t="e">
        <f t="shared" si="129"/>
        <v>#DIV/0!</v>
      </c>
      <c r="GD44" s="190" t="e">
        <f t="shared" si="130"/>
        <v>#DIV/0!</v>
      </c>
      <c r="GE44" s="192" t="e">
        <f t="shared" si="131"/>
        <v>#DIV/0!</v>
      </c>
    </row>
    <row r="45" spans="1:187">
      <c r="A45" s="248"/>
      <c r="B45" s="248"/>
      <c r="C45" s="173">
        <f t="shared" si="88"/>
        <v>0</v>
      </c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174"/>
      <c r="S45" s="256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5"/>
      <c r="AH45" s="255"/>
      <c r="AI45" s="257"/>
      <c r="AJ45" s="187"/>
      <c r="AK45" s="176">
        <f t="shared" si="89"/>
        <v>0</v>
      </c>
      <c r="AL45" s="294">
        <f t="shared" si="90"/>
        <v>0</v>
      </c>
      <c r="AM45" s="294">
        <f t="shared" si="91"/>
        <v>0</v>
      </c>
      <c r="AN45" s="295">
        <f t="shared" si="92"/>
        <v>0</v>
      </c>
      <c r="AO45" s="294">
        <f t="shared" si="68"/>
        <v>0</v>
      </c>
      <c r="AP45" s="294">
        <f t="shared" si="63"/>
        <v>0</v>
      </c>
      <c r="AQ45" s="296">
        <f t="shared" si="93"/>
        <v>0</v>
      </c>
      <c r="AR45" s="297">
        <f t="shared" si="94"/>
        <v>0</v>
      </c>
      <c r="AS45" s="249"/>
      <c r="AT45" s="250">
        <f t="shared" si="95"/>
        <v>0</v>
      </c>
      <c r="AU45" s="316"/>
      <c r="AV45" s="177">
        <f t="shared" si="96"/>
        <v>0</v>
      </c>
      <c r="AW45" s="249"/>
      <c r="AX45" s="249"/>
      <c r="AY45" s="177">
        <f t="shared" si="97"/>
        <v>0</v>
      </c>
      <c r="AZ45" s="177">
        <f>(AQ45)*'Datos Mes'!$B$27+DB45</f>
        <v>0</v>
      </c>
      <c r="BA45" s="248"/>
      <c r="BB45" s="254"/>
      <c r="BC45" s="263"/>
      <c r="BD45" s="188"/>
      <c r="BE45" s="188"/>
      <c r="BF45" s="298"/>
      <c r="BG45" s="178">
        <f>(COUNTIF($D45:$AI45,"LL")+DL45)*(AS45-'Datos Mes'!$B$23)</f>
        <v>0</v>
      </c>
      <c r="BH45" s="299">
        <f t="shared" si="98"/>
        <v>0</v>
      </c>
      <c r="BI45" s="230"/>
      <c r="BJ45" s="239"/>
      <c r="BK45" s="231"/>
      <c r="BL45" s="231"/>
      <c r="BM45" s="231"/>
      <c r="BN45" s="231"/>
      <c r="BO45" s="231"/>
      <c r="BP45" s="239"/>
      <c r="BQ45" s="231"/>
      <c r="BR45" s="231"/>
      <c r="BS45" s="231"/>
      <c r="BT45" s="232"/>
      <c r="BU45" s="232"/>
      <c r="BV45" s="231"/>
      <c r="BW45" s="233"/>
      <c r="BX45" s="234"/>
      <c r="BY45" s="231"/>
      <c r="BZ45" s="231"/>
      <c r="CA45" s="235"/>
      <c r="CB45" s="235"/>
      <c r="CC45" s="236"/>
      <c r="CD45" s="236"/>
      <c r="CE45" s="236"/>
      <c r="CF45" s="236"/>
      <c r="CG45" s="236"/>
      <c r="CH45" s="235"/>
      <c r="CI45" s="235"/>
      <c r="CJ45" s="236"/>
      <c r="CK45" s="236"/>
      <c r="CL45" s="236"/>
      <c r="CM45" s="236"/>
      <c r="CN45" s="236"/>
      <c r="CO45" s="235"/>
      <c r="CP45" s="238"/>
      <c r="CQ45" s="237"/>
      <c r="CR45" s="238"/>
      <c r="CS45" s="237"/>
      <c r="CT45" s="237"/>
      <c r="CU45" s="237"/>
      <c r="CV45" s="237"/>
      <c r="CW45" s="237"/>
      <c r="CX45" s="232"/>
      <c r="CY45" s="232"/>
      <c r="CZ45" s="179">
        <f t="shared" si="99"/>
        <v>0</v>
      </c>
      <c r="DA45" s="180"/>
      <c r="DB45" s="241"/>
      <c r="DC45" s="181">
        <f t="shared" si="100"/>
        <v>0</v>
      </c>
      <c r="DD45" s="240"/>
      <c r="DE45" s="241"/>
      <c r="DF45" s="182">
        <f t="shared" si="101"/>
        <v>0</v>
      </c>
      <c r="DG45" s="182">
        <f t="shared" si="102"/>
        <v>0</v>
      </c>
      <c r="DH45" s="183">
        <f t="shared" si="103"/>
        <v>0</v>
      </c>
      <c r="DI45" s="184">
        <f t="shared" si="104"/>
        <v>0</v>
      </c>
      <c r="DJ45" s="42"/>
      <c r="DK45" s="177">
        <f t="shared" si="105"/>
        <v>0</v>
      </c>
      <c r="DL45" s="177">
        <f t="shared" si="106"/>
        <v>0</v>
      </c>
      <c r="DM45" s="177">
        <f t="shared" si="107"/>
        <v>0</v>
      </c>
      <c r="DN45" s="242"/>
      <c r="DO45" s="243"/>
      <c r="DP45" s="243"/>
      <c r="DQ45" s="243"/>
      <c r="DR45" s="303"/>
      <c r="DS45" s="243"/>
      <c r="DT45" s="243"/>
      <c r="DU45" s="243"/>
      <c r="DV45" s="244"/>
      <c r="DW45" s="243"/>
      <c r="DX45" s="243"/>
      <c r="DY45" s="245"/>
      <c r="DZ45" s="245"/>
      <c r="EA45" s="246"/>
      <c r="EB45" s="175" t="s">
        <v>283</v>
      </c>
      <c r="EC45" s="188" t="s">
        <v>298</v>
      </c>
      <c r="ED45" s="188">
        <v>1030013</v>
      </c>
      <c r="EE45" s="188"/>
      <c r="EF45" s="189">
        <f>'Datos Mes'!$B$23</f>
        <v>8033.333333333333</v>
      </c>
      <c r="EG45" s="189">
        <f t="shared" si="108"/>
        <v>0</v>
      </c>
      <c r="EH45" s="189">
        <f t="shared" si="109"/>
        <v>0</v>
      </c>
      <c r="EI45" s="189" t="e">
        <f t="shared" si="110"/>
        <v>#DIV/0!</v>
      </c>
      <c r="EJ45" s="189" t="e">
        <f t="shared" si="111"/>
        <v>#DIV/0!</v>
      </c>
      <c r="EK45" s="189">
        <f t="shared" si="112"/>
        <v>0</v>
      </c>
      <c r="EL45" s="189">
        <f t="shared" si="113"/>
        <v>0</v>
      </c>
      <c r="EM45" s="189">
        <f t="shared" si="114"/>
        <v>0</v>
      </c>
      <c r="EN45" s="189">
        <f>'Datos Mes'!$B$24*AL45</f>
        <v>0</v>
      </c>
      <c r="EO45" s="189" t="e">
        <f>IF(SUM(EH45:EN45)&gt;'Datos Mes'!$B$21,'Datos Mes'!$B$21,SUM(EH45:EN45))</f>
        <v>#DIV/0!</v>
      </c>
      <c r="EP45" s="189" t="e">
        <f>IF(SUM(EH45:EN45)&gt;'Datos Mes'!$B$21,SUM(EH45:EN45)-EO45,0)</f>
        <v>#DIV/0!</v>
      </c>
      <c r="EQ45" s="189"/>
      <c r="ER45" s="189" t="e">
        <f>LOOKUP(EO45/AL45,'Datos Mes'!$B$75:$B$82,'Datos Mes'!$C$75:$C$82)*EQ45</f>
        <v>#DIV/0!</v>
      </c>
      <c r="ES45" s="189">
        <f>'Datos Mes'!$B$25*$AQ45</f>
        <v>0</v>
      </c>
      <c r="ET45" s="189">
        <f>'Datos Mes'!$B$26*$AQ45</f>
        <v>0</v>
      </c>
      <c r="EU45" s="189">
        <f t="shared" si="115"/>
        <v>0</v>
      </c>
      <c r="EV45" s="190" t="e">
        <f t="shared" si="116"/>
        <v>#DIV/0!</v>
      </c>
      <c r="EW45" s="280" t="s">
        <v>140</v>
      </c>
      <c r="EX45" s="281"/>
      <c r="EY45" s="190" t="e">
        <f>'Datos Mes'!$B$28*EO45</f>
        <v>#DIV/0!</v>
      </c>
      <c r="EZ45" s="190" t="e">
        <f>IF(EX45*'Datos Mes'!$B$19-EY45&gt;0,EX45*'Datos Mes'!$B$19-EY45,0)</f>
        <v>#DIV/0!</v>
      </c>
      <c r="FA45" s="281" t="s">
        <v>116</v>
      </c>
      <c r="FB45" s="280" t="s">
        <v>299</v>
      </c>
      <c r="FC45" s="192">
        <f>IF(FB45&lt;&gt;"Pensionado",LOOKUP(FA45,'Datos Mes'!$A$87:$A$92,'Datos Mes'!$B$87:$B$92),0)</f>
        <v>0</v>
      </c>
      <c r="FD45" s="190" t="e">
        <f t="shared" si="117"/>
        <v>#DIV/0!</v>
      </c>
      <c r="FE45" s="190" t="e">
        <f>IF(SUM(EH45:EN45)&gt;'Datos Mes'!$B$22,'Datos Mes'!$B$22,SUM(EH45:EN45))</f>
        <v>#DIV/0!</v>
      </c>
      <c r="FF45" s="190" t="e">
        <f>FE45*'Datos Mes'!$B$30</f>
        <v>#DIV/0!</v>
      </c>
      <c r="FG45" s="190" t="e">
        <f t="shared" si="118"/>
        <v>#DIV/0!</v>
      </c>
      <c r="FH45" s="190" t="e">
        <f t="shared" si="119"/>
        <v>#DIV/0!</v>
      </c>
      <c r="FI45" s="193" t="e">
        <f>LOOKUP(FH45,'Datos Mes'!$B$54:$B$69,'Datos Mes'!$C$54:$C$69)</f>
        <v>#DIV/0!</v>
      </c>
      <c r="FJ45" s="190" t="e">
        <f>LOOKUP(FH45,'Datos Mes'!$B$54:$B$69,'Datos Mes'!$E$54:$E$69)</f>
        <v>#DIV/0!</v>
      </c>
      <c r="FK45" s="190" t="e">
        <f t="shared" si="120"/>
        <v>#DIV/0!</v>
      </c>
      <c r="FL45" s="190">
        <f t="shared" si="121"/>
        <v>0</v>
      </c>
      <c r="FM45" s="190">
        <f t="shared" si="122"/>
        <v>0</v>
      </c>
      <c r="FN45" s="190">
        <f t="shared" si="123"/>
        <v>0</v>
      </c>
      <c r="FO45" s="190" t="e">
        <f t="shared" si="124"/>
        <v>#DIV/0!</v>
      </c>
      <c r="FP45" s="190" t="e">
        <f t="shared" si="125"/>
        <v>#DIV/0!</v>
      </c>
      <c r="FQ45" s="320" t="e">
        <f t="shared" si="126"/>
        <v>#DIV/0!</v>
      </c>
      <c r="FR45" s="188"/>
      <c r="FS45" s="190" t="e">
        <f t="shared" si="127"/>
        <v>#DIV/0!</v>
      </c>
      <c r="FT45" s="190" t="e">
        <f>IF($FB45="Activo",LOOKUP($FA45,'Datos Mes'!$A$87:$A$92,'Datos Mes'!$C$87:$C$92),0)*$EO45</f>
        <v>#DIV/0!</v>
      </c>
      <c r="FU45" s="190" t="e">
        <f>IF($FB45="Activo",'Datos Mes'!$B$31,0)*$EO45</f>
        <v>#DIV/0!</v>
      </c>
      <c r="FV45" s="190" t="e">
        <f>'Datos Mes'!$B$32*$EO45</f>
        <v>#DIV/0!</v>
      </c>
      <c r="FW45" s="190" t="e">
        <f>'Datos Mes'!$D$28*$EO45</f>
        <v>#DIV/0!</v>
      </c>
      <c r="FX45" s="188">
        <v>1030013</v>
      </c>
      <c r="FY45" s="190" t="e">
        <f t="shared" si="128"/>
        <v>#DIV/0!</v>
      </c>
      <c r="FZ45" s="190" t="e">
        <f t="shared" si="81"/>
        <v>#DIV/0!</v>
      </c>
      <c r="GA45" s="190" t="e">
        <f t="shared" si="82"/>
        <v>#DIV/0!</v>
      </c>
      <c r="GB45" s="190">
        <f>(AS45+'Datos Mes'!B$24)*30/12</f>
        <v>11356.646825396825</v>
      </c>
      <c r="GC45" s="190" t="e">
        <f t="shared" si="129"/>
        <v>#DIV/0!</v>
      </c>
      <c r="GD45" s="190" t="e">
        <f t="shared" si="130"/>
        <v>#DIV/0!</v>
      </c>
      <c r="GE45" s="192" t="e">
        <f t="shared" si="131"/>
        <v>#DIV/0!</v>
      </c>
    </row>
    <row r="46" spans="1:187">
      <c r="A46" s="248"/>
      <c r="B46" s="248"/>
      <c r="C46" s="173">
        <f t="shared" si="88"/>
        <v>0</v>
      </c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174"/>
      <c r="S46" s="256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5"/>
      <c r="AI46" s="257"/>
      <c r="AJ46" s="187"/>
      <c r="AK46" s="176">
        <f t="shared" si="89"/>
        <v>0</v>
      </c>
      <c r="AL46" s="294">
        <f t="shared" si="90"/>
        <v>0</v>
      </c>
      <c r="AM46" s="294">
        <f t="shared" si="91"/>
        <v>0</v>
      </c>
      <c r="AN46" s="295">
        <f t="shared" si="92"/>
        <v>0</v>
      </c>
      <c r="AO46" s="294">
        <f t="shared" si="68"/>
        <v>0</v>
      </c>
      <c r="AP46" s="294">
        <f t="shared" si="63"/>
        <v>0</v>
      </c>
      <c r="AQ46" s="296">
        <f t="shared" si="93"/>
        <v>0</v>
      </c>
      <c r="AR46" s="297">
        <f t="shared" si="94"/>
        <v>0</v>
      </c>
      <c r="AS46" s="249"/>
      <c r="AT46" s="250">
        <f t="shared" si="95"/>
        <v>0</v>
      </c>
      <c r="AU46" s="316"/>
      <c r="AV46" s="177">
        <f t="shared" si="96"/>
        <v>0</v>
      </c>
      <c r="AW46" s="249"/>
      <c r="AX46" s="249"/>
      <c r="AY46" s="177">
        <f t="shared" si="97"/>
        <v>0</v>
      </c>
      <c r="AZ46" s="177">
        <f>(AQ46)*'Datos Mes'!$B$27+DB46</f>
        <v>0</v>
      </c>
      <c r="BA46" s="248"/>
      <c r="BB46" s="254"/>
      <c r="BC46" s="263"/>
      <c r="BD46" s="188"/>
      <c r="BE46" s="188"/>
      <c r="BF46" s="298"/>
      <c r="BG46" s="178">
        <f>(COUNTIF($D46:$AI46,"LL")+DL46)*(AS46-'Datos Mes'!$B$23)</f>
        <v>0</v>
      </c>
      <c r="BH46" s="299">
        <f t="shared" si="98"/>
        <v>0</v>
      </c>
      <c r="BI46" s="230"/>
      <c r="BJ46" s="239"/>
      <c r="BK46" s="231"/>
      <c r="BL46" s="231"/>
      <c r="BM46" s="231"/>
      <c r="BN46" s="231"/>
      <c r="BO46" s="231"/>
      <c r="BP46" s="239"/>
      <c r="BQ46" s="231"/>
      <c r="BR46" s="231"/>
      <c r="BS46" s="231"/>
      <c r="BT46" s="232"/>
      <c r="BU46" s="232"/>
      <c r="BV46" s="231"/>
      <c r="BW46" s="233"/>
      <c r="BX46" s="234"/>
      <c r="BY46" s="231"/>
      <c r="BZ46" s="231"/>
      <c r="CA46" s="235"/>
      <c r="CB46" s="235"/>
      <c r="CC46" s="236"/>
      <c r="CD46" s="236"/>
      <c r="CE46" s="236"/>
      <c r="CF46" s="236"/>
      <c r="CG46" s="236"/>
      <c r="CH46" s="235"/>
      <c r="CI46" s="235"/>
      <c r="CJ46" s="236"/>
      <c r="CK46" s="236"/>
      <c r="CL46" s="236"/>
      <c r="CM46" s="236"/>
      <c r="CN46" s="236"/>
      <c r="CO46" s="235"/>
      <c r="CP46" s="238"/>
      <c r="CQ46" s="237"/>
      <c r="CR46" s="238"/>
      <c r="CS46" s="237"/>
      <c r="CT46" s="237"/>
      <c r="CU46" s="237"/>
      <c r="CV46" s="237"/>
      <c r="CW46" s="237"/>
      <c r="CX46" s="232"/>
      <c r="CY46" s="232"/>
      <c r="CZ46" s="179">
        <f t="shared" si="99"/>
        <v>0</v>
      </c>
      <c r="DA46" s="180"/>
      <c r="DB46" s="241"/>
      <c r="DC46" s="181">
        <f t="shared" si="100"/>
        <v>0</v>
      </c>
      <c r="DD46" s="240"/>
      <c r="DE46" s="241"/>
      <c r="DF46" s="182">
        <f t="shared" si="101"/>
        <v>0</v>
      </c>
      <c r="DG46" s="182">
        <f t="shared" si="102"/>
        <v>0</v>
      </c>
      <c r="DH46" s="183">
        <f t="shared" si="103"/>
        <v>0</v>
      </c>
      <c r="DI46" s="184">
        <f t="shared" si="104"/>
        <v>0</v>
      </c>
      <c r="DJ46" s="42"/>
      <c r="DK46" s="177">
        <f t="shared" si="105"/>
        <v>0</v>
      </c>
      <c r="DL46" s="177">
        <f t="shared" si="106"/>
        <v>0</v>
      </c>
      <c r="DM46" s="177">
        <f t="shared" si="107"/>
        <v>0</v>
      </c>
      <c r="DN46" s="242"/>
      <c r="DO46" s="243"/>
      <c r="DP46" s="243"/>
      <c r="DQ46" s="243"/>
      <c r="DR46" s="303"/>
      <c r="DS46" s="243"/>
      <c r="DT46" s="243"/>
      <c r="DU46" s="243"/>
      <c r="DV46" s="244"/>
      <c r="DW46" s="243"/>
      <c r="DX46" s="243"/>
      <c r="DY46" s="245"/>
      <c r="DZ46" s="245"/>
      <c r="EA46" s="246"/>
      <c r="EB46" s="175" t="s">
        <v>283</v>
      </c>
      <c r="EC46" s="188" t="s">
        <v>298</v>
      </c>
      <c r="ED46" s="188">
        <v>1030014</v>
      </c>
      <c r="EE46" s="188"/>
      <c r="EF46" s="189">
        <f>'Datos Mes'!$B$23</f>
        <v>8033.333333333333</v>
      </c>
      <c r="EG46" s="189">
        <f t="shared" si="108"/>
        <v>0</v>
      </c>
      <c r="EH46" s="189">
        <f t="shared" si="109"/>
        <v>0</v>
      </c>
      <c r="EI46" s="189" t="e">
        <f t="shared" si="110"/>
        <v>#DIV/0!</v>
      </c>
      <c r="EJ46" s="189" t="e">
        <f t="shared" si="111"/>
        <v>#DIV/0!</v>
      </c>
      <c r="EK46" s="189">
        <f t="shared" si="112"/>
        <v>0</v>
      </c>
      <c r="EL46" s="189">
        <f t="shared" si="113"/>
        <v>0</v>
      </c>
      <c r="EM46" s="189">
        <f t="shared" si="114"/>
        <v>0</v>
      </c>
      <c r="EN46" s="189">
        <f>'Datos Mes'!$B$24*AL46</f>
        <v>0</v>
      </c>
      <c r="EO46" s="189" t="e">
        <f>IF(SUM(EH46:EN46)&gt;'Datos Mes'!$B$21,'Datos Mes'!$B$21,SUM(EH46:EN46))</f>
        <v>#DIV/0!</v>
      </c>
      <c r="EP46" s="189" t="e">
        <f>IF(SUM(EH46:EN46)&gt;'Datos Mes'!$B$21,SUM(EH46:EN46)-EO46,0)</f>
        <v>#DIV/0!</v>
      </c>
      <c r="EQ46" s="189"/>
      <c r="ER46" s="189" t="e">
        <f>LOOKUP(EO46/AL46,'Datos Mes'!$B$75:$B$82,'Datos Mes'!$C$75:$C$82)*EQ46</f>
        <v>#DIV/0!</v>
      </c>
      <c r="ES46" s="189">
        <f>'Datos Mes'!$B$25*$AQ46</f>
        <v>0</v>
      </c>
      <c r="ET46" s="189">
        <f>'Datos Mes'!$B$26*$AQ46</f>
        <v>0</v>
      </c>
      <c r="EU46" s="189">
        <f t="shared" si="115"/>
        <v>0</v>
      </c>
      <c r="EV46" s="190" t="e">
        <f t="shared" si="116"/>
        <v>#DIV/0!</v>
      </c>
      <c r="EW46" s="280" t="s">
        <v>140</v>
      </c>
      <c r="EX46" s="281"/>
      <c r="EY46" s="190" t="e">
        <f>'Datos Mes'!$B$28*EO46</f>
        <v>#DIV/0!</v>
      </c>
      <c r="EZ46" s="190" t="e">
        <f>IF(EX46*'Datos Mes'!$B$19-EY46&gt;0,EX46*'Datos Mes'!$B$19-EY46,0)</f>
        <v>#DIV/0!</v>
      </c>
      <c r="FA46" s="281" t="s">
        <v>116</v>
      </c>
      <c r="FB46" s="280" t="s">
        <v>299</v>
      </c>
      <c r="FC46" s="192">
        <f>IF(FB46&lt;&gt;"Pensionado",LOOKUP(FA46,'Datos Mes'!$A$87:$A$92,'Datos Mes'!$B$87:$B$92),0)</f>
        <v>0</v>
      </c>
      <c r="FD46" s="190" t="e">
        <f t="shared" si="117"/>
        <v>#DIV/0!</v>
      </c>
      <c r="FE46" s="190" t="e">
        <f>IF(SUM(EH46:EN46)&gt;'Datos Mes'!$B$22,'Datos Mes'!$B$22,SUM(EH46:EN46))</f>
        <v>#DIV/0!</v>
      </c>
      <c r="FF46" s="190" t="e">
        <f>FE46*'Datos Mes'!$B$30</f>
        <v>#DIV/0!</v>
      </c>
      <c r="FG46" s="190" t="e">
        <f t="shared" si="118"/>
        <v>#DIV/0!</v>
      </c>
      <c r="FH46" s="190" t="e">
        <f t="shared" si="119"/>
        <v>#DIV/0!</v>
      </c>
      <c r="FI46" s="193" t="e">
        <f>LOOKUP(FH46,'Datos Mes'!$B$54:$B$69,'Datos Mes'!$C$54:$C$69)</f>
        <v>#DIV/0!</v>
      </c>
      <c r="FJ46" s="190" t="e">
        <f>LOOKUP(FH46,'Datos Mes'!$B$54:$B$69,'Datos Mes'!$E$54:$E$69)</f>
        <v>#DIV/0!</v>
      </c>
      <c r="FK46" s="190" t="e">
        <f t="shared" si="120"/>
        <v>#DIV/0!</v>
      </c>
      <c r="FL46" s="190">
        <f t="shared" si="121"/>
        <v>0</v>
      </c>
      <c r="FM46" s="190">
        <f t="shared" si="122"/>
        <v>0</v>
      </c>
      <c r="FN46" s="190">
        <f t="shared" si="123"/>
        <v>0</v>
      </c>
      <c r="FO46" s="190" t="e">
        <f t="shared" si="124"/>
        <v>#DIV/0!</v>
      </c>
      <c r="FP46" s="190" t="e">
        <f t="shared" si="125"/>
        <v>#DIV/0!</v>
      </c>
      <c r="FQ46" s="320" t="e">
        <f t="shared" si="126"/>
        <v>#DIV/0!</v>
      </c>
      <c r="FR46" s="188"/>
      <c r="FS46" s="190" t="e">
        <f t="shared" si="127"/>
        <v>#DIV/0!</v>
      </c>
      <c r="FT46" s="190" t="e">
        <f>IF($FB46="Activo",LOOKUP($FA46,'Datos Mes'!$A$87:$A$92,'Datos Mes'!$C$87:$C$92),0)*$EO46</f>
        <v>#DIV/0!</v>
      </c>
      <c r="FU46" s="190" t="e">
        <f>IF($FB46="Activo",'Datos Mes'!$B$31,0)*$EO46</f>
        <v>#DIV/0!</v>
      </c>
      <c r="FV46" s="190" t="e">
        <f>'Datos Mes'!$B$32*$EO46</f>
        <v>#DIV/0!</v>
      </c>
      <c r="FW46" s="190" t="e">
        <f>'Datos Mes'!$D$28*$EO46</f>
        <v>#DIV/0!</v>
      </c>
      <c r="FX46" s="188">
        <v>1030014</v>
      </c>
      <c r="FY46" s="190" t="e">
        <f t="shared" si="128"/>
        <v>#DIV/0!</v>
      </c>
      <c r="FZ46" s="190" t="e">
        <f t="shared" si="81"/>
        <v>#DIV/0!</v>
      </c>
      <c r="GA46" s="190" t="e">
        <f t="shared" si="82"/>
        <v>#DIV/0!</v>
      </c>
      <c r="GB46" s="190">
        <f>(AS46+'Datos Mes'!B$24)*30/12</f>
        <v>11356.646825396825</v>
      </c>
      <c r="GC46" s="190" t="e">
        <f t="shared" si="129"/>
        <v>#DIV/0!</v>
      </c>
      <c r="GD46" s="190" t="e">
        <f t="shared" si="130"/>
        <v>#DIV/0!</v>
      </c>
      <c r="GE46" s="192" t="e">
        <f t="shared" si="131"/>
        <v>#DIV/0!</v>
      </c>
    </row>
    <row r="47" spans="1:187">
      <c r="A47" s="248"/>
      <c r="B47" s="248"/>
      <c r="C47" s="173">
        <f t="shared" si="88"/>
        <v>0</v>
      </c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174"/>
      <c r="S47" s="256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  <c r="AG47" s="255"/>
      <c r="AH47" s="255"/>
      <c r="AI47" s="257"/>
      <c r="AJ47" s="187"/>
      <c r="AK47" s="176">
        <f t="shared" si="89"/>
        <v>0</v>
      </c>
      <c r="AL47" s="294">
        <f t="shared" si="90"/>
        <v>0</v>
      </c>
      <c r="AM47" s="294">
        <f t="shared" si="91"/>
        <v>0</v>
      </c>
      <c r="AN47" s="295">
        <f t="shared" si="92"/>
        <v>0</v>
      </c>
      <c r="AO47" s="294">
        <f t="shared" si="68"/>
        <v>0</v>
      </c>
      <c r="AP47" s="294">
        <f t="shared" si="63"/>
        <v>0</v>
      </c>
      <c r="AQ47" s="296">
        <f t="shared" si="93"/>
        <v>0</v>
      </c>
      <c r="AR47" s="297">
        <f t="shared" si="94"/>
        <v>0</v>
      </c>
      <c r="AS47" s="249"/>
      <c r="AT47" s="250">
        <f t="shared" si="95"/>
        <v>0</v>
      </c>
      <c r="AU47" s="316"/>
      <c r="AV47" s="177">
        <f t="shared" si="96"/>
        <v>0</v>
      </c>
      <c r="AW47" s="249"/>
      <c r="AX47" s="249"/>
      <c r="AY47" s="177">
        <f t="shared" si="97"/>
        <v>0</v>
      </c>
      <c r="AZ47" s="177">
        <f>(AQ47)*'Datos Mes'!$B$27+DB47</f>
        <v>0</v>
      </c>
      <c r="BA47" s="248"/>
      <c r="BB47" s="254"/>
      <c r="BC47" s="263"/>
      <c r="BD47" s="188"/>
      <c r="BE47" s="188"/>
      <c r="BF47" s="298"/>
      <c r="BG47" s="178">
        <f>(COUNTIF($D47:$AI47,"LL")+DL47)*(AS47-'Datos Mes'!$B$23)</f>
        <v>0</v>
      </c>
      <c r="BH47" s="299">
        <f t="shared" si="98"/>
        <v>0</v>
      </c>
      <c r="BI47" s="230"/>
      <c r="BJ47" s="239"/>
      <c r="BK47" s="231"/>
      <c r="BL47" s="231"/>
      <c r="BM47" s="231"/>
      <c r="BN47" s="231"/>
      <c r="BO47" s="231"/>
      <c r="BP47" s="239"/>
      <c r="BQ47" s="231"/>
      <c r="BR47" s="231"/>
      <c r="BS47" s="231"/>
      <c r="BT47" s="232"/>
      <c r="BU47" s="232"/>
      <c r="BV47" s="231"/>
      <c r="BW47" s="233"/>
      <c r="BX47" s="234"/>
      <c r="BY47" s="231"/>
      <c r="BZ47" s="231"/>
      <c r="CA47" s="235"/>
      <c r="CB47" s="235"/>
      <c r="CC47" s="236"/>
      <c r="CD47" s="236"/>
      <c r="CE47" s="236"/>
      <c r="CF47" s="236"/>
      <c r="CG47" s="236"/>
      <c r="CH47" s="235"/>
      <c r="CI47" s="235"/>
      <c r="CJ47" s="236"/>
      <c r="CK47" s="236"/>
      <c r="CL47" s="236"/>
      <c r="CM47" s="236"/>
      <c r="CN47" s="236"/>
      <c r="CO47" s="235"/>
      <c r="CP47" s="238"/>
      <c r="CQ47" s="237"/>
      <c r="CR47" s="238"/>
      <c r="CS47" s="237"/>
      <c r="CT47" s="237"/>
      <c r="CU47" s="237"/>
      <c r="CV47" s="237"/>
      <c r="CW47" s="237"/>
      <c r="CX47" s="232"/>
      <c r="CY47" s="232"/>
      <c r="CZ47" s="179">
        <f t="shared" si="99"/>
        <v>0</v>
      </c>
      <c r="DA47" s="180"/>
      <c r="DB47" s="241"/>
      <c r="DC47" s="181">
        <f t="shared" si="100"/>
        <v>0</v>
      </c>
      <c r="DD47" s="240"/>
      <c r="DE47" s="241"/>
      <c r="DF47" s="182">
        <f t="shared" si="101"/>
        <v>0</v>
      </c>
      <c r="DG47" s="182">
        <f t="shared" si="102"/>
        <v>0</v>
      </c>
      <c r="DH47" s="183">
        <f t="shared" si="103"/>
        <v>0</v>
      </c>
      <c r="DI47" s="184">
        <f t="shared" si="104"/>
        <v>0</v>
      </c>
      <c r="DJ47" s="42"/>
      <c r="DK47" s="177">
        <f t="shared" si="105"/>
        <v>0</v>
      </c>
      <c r="DL47" s="177">
        <f t="shared" si="106"/>
        <v>0</v>
      </c>
      <c r="DM47" s="177">
        <f t="shared" si="107"/>
        <v>0</v>
      </c>
      <c r="DN47" s="242"/>
      <c r="DO47" s="243"/>
      <c r="DP47" s="243"/>
      <c r="DQ47" s="243"/>
      <c r="DR47" s="303"/>
      <c r="DS47" s="243"/>
      <c r="DT47" s="243"/>
      <c r="DU47" s="243"/>
      <c r="DV47" s="244"/>
      <c r="DW47" s="243"/>
      <c r="DX47" s="243"/>
      <c r="DY47" s="245"/>
      <c r="DZ47" s="245"/>
      <c r="EA47" s="246"/>
      <c r="EB47" s="175" t="s">
        <v>283</v>
      </c>
      <c r="EC47" s="188" t="s">
        <v>298</v>
      </c>
      <c r="ED47" s="188">
        <v>1030015</v>
      </c>
      <c r="EE47" s="188"/>
      <c r="EF47" s="189">
        <f>'Datos Mes'!$B$23</f>
        <v>8033.333333333333</v>
      </c>
      <c r="EG47" s="189">
        <f t="shared" si="108"/>
        <v>0</v>
      </c>
      <c r="EH47" s="189">
        <f t="shared" si="109"/>
        <v>0</v>
      </c>
      <c r="EI47" s="189" t="e">
        <f t="shared" si="110"/>
        <v>#DIV/0!</v>
      </c>
      <c r="EJ47" s="189" t="e">
        <f t="shared" si="111"/>
        <v>#DIV/0!</v>
      </c>
      <c r="EK47" s="189">
        <f t="shared" si="112"/>
        <v>0</v>
      </c>
      <c r="EL47" s="189">
        <f t="shared" si="113"/>
        <v>0</v>
      </c>
      <c r="EM47" s="189">
        <f t="shared" si="114"/>
        <v>0</v>
      </c>
      <c r="EN47" s="189">
        <f>'Datos Mes'!$B$24*AL47</f>
        <v>0</v>
      </c>
      <c r="EO47" s="189" t="e">
        <f>IF(SUM(EH47:EN47)&gt;'Datos Mes'!$B$21,'Datos Mes'!$B$21,SUM(EH47:EN47))</f>
        <v>#DIV/0!</v>
      </c>
      <c r="EP47" s="189" t="e">
        <f>IF(SUM(EH47:EN47)&gt;'Datos Mes'!$B$21,SUM(EH47:EN47)-EO47,0)</f>
        <v>#DIV/0!</v>
      </c>
      <c r="EQ47" s="189"/>
      <c r="ER47" s="189" t="e">
        <f>LOOKUP(EO47/AL47,'Datos Mes'!$B$75:$B$82,'Datos Mes'!$C$75:$C$82)*EQ47</f>
        <v>#DIV/0!</v>
      </c>
      <c r="ES47" s="189">
        <f>'Datos Mes'!$B$25*$AQ47</f>
        <v>0</v>
      </c>
      <c r="ET47" s="189">
        <f>'Datos Mes'!$B$26*$AQ47</f>
        <v>0</v>
      </c>
      <c r="EU47" s="189">
        <f t="shared" si="115"/>
        <v>0</v>
      </c>
      <c r="EV47" s="190" t="e">
        <f t="shared" si="116"/>
        <v>#DIV/0!</v>
      </c>
      <c r="EW47" s="280" t="s">
        <v>140</v>
      </c>
      <c r="EX47" s="281"/>
      <c r="EY47" s="190" t="e">
        <f>'Datos Mes'!$B$28*EO47</f>
        <v>#DIV/0!</v>
      </c>
      <c r="EZ47" s="190" t="e">
        <f>IF(EX47*'Datos Mes'!$B$19-EY47&gt;0,EX47*'Datos Mes'!$B$19-EY47,0)</f>
        <v>#DIV/0!</v>
      </c>
      <c r="FA47" s="281" t="s">
        <v>116</v>
      </c>
      <c r="FB47" s="280" t="s">
        <v>299</v>
      </c>
      <c r="FC47" s="192">
        <f>IF(FB47&lt;&gt;"Pensionado",LOOKUP(FA47,'Datos Mes'!$A$87:$A$92,'Datos Mes'!$B$87:$B$92),0)</f>
        <v>0</v>
      </c>
      <c r="FD47" s="190" t="e">
        <f t="shared" si="117"/>
        <v>#DIV/0!</v>
      </c>
      <c r="FE47" s="190" t="e">
        <f>IF(SUM(EH47:EN47)&gt;'Datos Mes'!$B$22,'Datos Mes'!$B$22,SUM(EH47:EN47))</f>
        <v>#DIV/0!</v>
      </c>
      <c r="FF47" s="190" t="e">
        <f>FE47*'Datos Mes'!$B$30</f>
        <v>#DIV/0!</v>
      </c>
      <c r="FG47" s="190" t="e">
        <f t="shared" si="118"/>
        <v>#DIV/0!</v>
      </c>
      <c r="FH47" s="190" t="e">
        <f t="shared" si="119"/>
        <v>#DIV/0!</v>
      </c>
      <c r="FI47" s="193" t="e">
        <f>LOOKUP(FH47,'Datos Mes'!$B$54:$B$69,'Datos Mes'!$C$54:$C$69)</f>
        <v>#DIV/0!</v>
      </c>
      <c r="FJ47" s="190" t="e">
        <f>LOOKUP(FH47,'Datos Mes'!$B$54:$B$69,'Datos Mes'!$E$54:$E$69)</f>
        <v>#DIV/0!</v>
      </c>
      <c r="FK47" s="190" t="e">
        <f t="shared" si="120"/>
        <v>#DIV/0!</v>
      </c>
      <c r="FL47" s="190">
        <f t="shared" si="121"/>
        <v>0</v>
      </c>
      <c r="FM47" s="190">
        <f t="shared" si="122"/>
        <v>0</v>
      </c>
      <c r="FN47" s="190">
        <f t="shared" si="123"/>
        <v>0</v>
      </c>
      <c r="FO47" s="190" t="e">
        <f t="shared" si="124"/>
        <v>#DIV/0!</v>
      </c>
      <c r="FP47" s="190" t="e">
        <f t="shared" si="125"/>
        <v>#DIV/0!</v>
      </c>
      <c r="FQ47" s="320" t="e">
        <f t="shared" si="126"/>
        <v>#DIV/0!</v>
      </c>
      <c r="FR47" s="188"/>
      <c r="FS47" s="190" t="e">
        <f t="shared" si="127"/>
        <v>#DIV/0!</v>
      </c>
      <c r="FT47" s="190" t="e">
        <f>IF($FB47="Activo",LOOKUP($FA47,'Datos Mes'!$A$87:$A$92,'Datos Mes'!$C$87:$C$92),0)*$EO47</f>
        <v>#DIV/0!</v>
      </c>
      <c r="FU47" s="190" t="e">
        <f>IF($FB47="Activo",'Datos Mes'!$B$31,0)*$EO47</f>
        <v>#DIV/0!</v>
      </c>
      <c r="FV47" s="190" t="e">
        <f>'Datos Mes'!$B$32*$EO47</f>
        <v>#DIV/0!</v>
      </c>
      <c r="FW47" s="190" t="e">
        <f>'Datos Mes'!$D$28*$EO47</f>
        <v>#DIV/0!</v>
      </c>
      <c r="FX47" s="188">
        <v>1030015</v>
      </c>
      <c r="FY47" s="190" t="e">
        <f t="shared" si="128"/>
        <v>#DIV/0!</v>
      </c>
      <c r="FZ47" s="190" t="e">
        <f t="shared" si="81"/>
        <v>#DIV/0!</v>
      </c>
      <c r="GA47" s="190" t="e">
        <f t="shared" si="82"/>
        <v>#DIV/0!</v>
      </c>
      <c r="GB47" s="190">
        <f>(AS47+'Datos Mes'!B$24)*30/12</f>
        <v>11356.646825396825</v>
      </c>
      <c r="GC47" s="190" t="e">
        <f t="shared" si="129"/>
        <v>#DIV/0!</v>
      </c>
      <c r="GD47" s="190" t="e">
        <f t="shared" si="130"/>
        <v>#DIV/0!</v>
      </c>
      <c r="GE47" s="192" t="e">
        <f t="shared" si="131"/>
        <v>#DIV/0!</v>
      </c>
    </row>
    <row r="48" spans="1:187">
      <c r="A48" s="248"/>
      <c r="B48" s="248"/>
      <c r="C48" s="173">
        <f t="shared" si="88"/>
        <v>0</v>
      </c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174"/>
      <c r="S48" s="256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5"/>
      <c r="AI48" s="257"/>
      <c r="AJ48" s="187"/>
      <c r="AK48" s="176">
        <f t="shared" si="89"/>
        <v>0</v>
      </c>
      <c r="AL48" s="294">
        <f t="shared" si="90"/>
        <v>0</v>
      </c>
      <c r="AM48" s="294">
        <f t="shared" si="91"/>
        <v>0</v>
      </c>
      <c r="AN48" s="295">
        <f t="shared" si="92"/>
        <v>0</v>
      </c>
      <c r="AO48" s="294">
        <f t="shared" si="68"/>
        <v>0</v>
      </c>
      <c r="AP48" s="294">
        <f t="shared" si="63"/>
        <v>0</v>
      </c>
      <c r="AQ48" s="296">
        <f t="shared" si="93"/>
        <v>0</v>
      </c>
      <c r="AR48" s="297">
        <f t="shared" si="94"/>
        <v>0</v>
      </c>
      <c r="AS48" s="249"/>
      <c r="AT48" s="250">
        <f t="shared" si="95"/>
        <v>0</v>
      </c>
      <c r="AU48" s="316"/>
      <c r="AV48" s="177">
        <f t="shared" si="96"/>
        <v>0</v>
      </c>
      <c r="AW48" s="249"/>
      <c r="AX48" s="249"/>
      <c r="AY48" s="177">
        <f t="shared" si="97"/>
        <v>0</v>
      </c>
      <c r="AZ48" s="177">
        <f>(AQ48)*'Datos Mes'!$B$27+DB48</f>
        <v>0</v>
      </c>
      <c r="BA48" s="248"/>
      <c r="BB48" s="254"/>
      <c r="BC48" s="263"/>
      <c r="BD48" s="188"/>
      <c r="BE48" s="188"/>
      <c r="BF48" s="298"/>
      <c r="BG48" s="178">
        <f>(COUNTIF($D48:$AI48,"LL")+DL48)*(AS48-'Datos Mes'!$B$23)</f>
        <v>0</v>
      </c>
      <c r="BH48" s="299">
        <f t="shared" si="98"/>
        <v>0</v>
      </c>
      <c r="BI48" s="230"/>
      <c r="BJ48" s="239"/>
      <c r="BK48" s="231"/>
      <c r="BL48" s="231"/>
      <c r="BM48" s="231"/>
      <c r="BN48" s="231"/>
      <c r="BO48" s="231"/>
      <c r="BP48" s="239"/>
      <c r="BQ48" s="231"/>
      <c r="BR48" s="231"/>
      <c r="BS48" s="231"/>
      <c r="BT48" s="232"/>
      <c r="BU48" s="232"/>
      <c r="BV48" s="231"/>
      <c r="BW48" s="233"/>
      <c r="BX48" s="234"/>
      <c r="BY48" s="231"/>
      <c r="BZ48" s="231"/>
      <c r="CA48" s="235"/>
      <c r="CB48" s="235"/>
      <c r="CC48" s="236"/>
      <c r="CD48" s="236"/>
      <c r="CE48" s="236"/>
      <c r="CF48" s="236"/>
      <c r="CG48" s="236"/>
      <c r="CH48" s="235"/>
      <c r="CI48" s="235"/>
      <c r="CJ48" s="236"/>
      <c r="CK48" s="236"/>
      <c r="CL48" s="236"/>
      <c r="CM48" s="236"/>
      <c r="CN48" s="236"/>
      <c r="CO48" s="235"/>
      <c r="CP48" s="238"/>
      <c r="CQ48" s="237"/>
      <c r="CR48" s="238"/>
      <c r="CS48" s="237"/>
      <c r="CT48" s="237"/>
      <c r="CU48" s="237"/>
      <c r="CV48" s="237"/>
      <c r="CW48" s="237"/>
      <c r="CX48" s="232"/>
      <c r="CY48" s="232"/>
      <c r="CZ48" s="179">
        <f t="shared" si="99"/>
        <v>0</v>
      </c>
      <c r="DA48" s="180"/>
      <c r="DB48" s="241"/>
      <c r="DC48" s="181">
        <f t="shared" si="100"/>
        <v>0</v>
      </c>
      <c r="DD48" s="240"/>
      <c r="DE48" s="241"/>
      <c r="DF48" s="182">
        <f t="shared" si="101"/>
        <v>0</v>
      </c>
      <c r="DG48" s="182">
        <f t="shared" si="102"/>
        <v>0</v>
      </c>
      <c r="DH48" s="183">
        <f t="shared" si="103"/>
        <v>0</v>
      </c>
      <c r="DI48" s="184">
        <f t="shared" si="104"/>
        <v>0</v>
      </c>
      <c r="DJ48" s="42"/>
      <c r="DK48" s="177">
        <f t="shared" si="105"/>
        <v>0</v>
      </c>
      <c r="DL48" s="177">
        <f t="shared" si="106"/>
        <v>0</v>
      </c>
      <c r="DM48" s="177">
        <f t="shared" si="107"/>
        <v>0</v>
      </c>
      <c r="DN48" s="242"/>
      <c r="DO48" s="243"/>
      <c r="DP48" s="243"/>
      <c r="DQ48" s="243"/>
      <c r="DR48" s="303"/>
      <c r="DS48" s="243"/>
      <c r="DT48" s="243"/>
      <c r="DU48" s="243"/>
      <c r="DV48" s="244"/>
      <c r="DW48" s="243"/>
      <c r="DX48" s="243"/>
      <c r="DY48" s="245"/>
      <c r="DZ48" s="245"/>
      <c r="EA48" s="246"/>
      <c r="EB48" s="175" t="s">
        <v>283</v>
      </c>
      <c r="EC48" s="188" t="s">
        <v>298</v>
      </c>
      <c r="ED48" s="188">
        <v>1030016</v>
      </c>
      <c r="EE48" s="188"/>
      <c r="EF48" s="189">
        <f>'Datos Mes'!$B$23</f>
        <v>8033.333333333333</v>
      </c>
      <c r="EG48" s="189">
        <f t="shared" si="108"/>
        <v>0</v>
      </c>
      <c r="EH48" s="189">
        <f t="shared" si="109"/>
        <v>0</v>
      </c>
      <c r="EI48" s="189" t="e">
        <f t="shared" si="110"/>
        <v>#DIV/0!</v>
      </c>
      <c r="EJ48" s="189" t="e">
        <f t="shared" si="111"/>
        <v>#DIV/0!</v>
      </c>
      <c r="EK48" s="189">
        <f t="shared" si="112"/>
        <v>0</v>
      </c>
      <c r="EL48" s="189">
        <f t="shared" si="113"/>
        <v>0</v>
      </c>
      <c r="EM48" s="189">
        <f t="shared" si="114"/>
        <v>0</v>
      </c>
      <c r="EN48" s="189">
        <f>'Datos Mes'!$B$24*AL48</f>
        <v>0</v>
      </c>
      <c r="EO48" s="189" t="e">
        <f>IF(SUM(EH48:EN48)&gt;'Datos Mes'!$B$21,'Datos Mes'!$B$21,SUM(EH48:EN48))</f>
        <v>#DIV/0!</v>
      </c>
      <c r="EP48" s="189" t="e">
        <f>IF(SUM(EH48:EN48)&gt;'Datos Mes'!$B$21,SUM(EH48:EN48)-EO48,0)</f>
        <v>#DIV/0!</v>
      </c>
      <c r="EQ48" s="189"/>
      <c r="ER48" s="189" t="e">
        <f>LOOKUP(EO48/AL48,'Datos Mes'!$B$75:$B$82,'Datos Mes'!$C$75:$C$82)*EQ48</f>
        <v>#DIV/0!</v>
      </c>
      <c r="ES48" s="189">
        <f>'Datos Mes'!$B$25*$AQ48</f>
        <v>0</v>
      </c>
      <c r="ET48" s="189">
        <f>'Datos Mes'!$B$26*$AQ48</f>
        <v>0</v>
      </c>
      <c r="EU48" s="189">
        <f t="shared" si="115"/>
        <v>0</v>
      </c>
      <c r="EV48" s="190" t="e">
        <f t="shared" si="116"/>
        <v>#DIV/0!</v>
      </c>
      <c r="EW48" s="280" t="s">
        <v>140</v>
      </c>
      <c r="EX48" s="281"/>
      <c r="EY48" s="190" t="e">
        <f>'Datos Mes'!$B$28*EO48</f>
        <v>#DIV/0!</v>
      </c>
      <c r="EZ48" s="190" t="e">
        <f>IF(EX48*'Datos Mes'!$B$19-EY48&gt;0,EX48*'Datos Mes'!$B$19-EY48,0)</f>
        <v>#DIV/0!</v>
      </c>
      <c r="FA48" s="281" t="s">
        <v>116</v>
      </c>
      <c r="FB48" s="280" t="s">
        <v>299</v>
      </c>
      <c r="FC48" s="192">
        <f>IF(FB48&lt;&gt;"Pensionado",LOOKUP(FA48,'Datos Mes'!$A$87:$A$92,'Datos Mes'!$B$87:$B$92),0)</f>
        <v>0</v>
      </c>
      <c r="FD48" s="190" t="e">
        <f t="shared" si="117"/>
        <v>#DIV/0!</v>
      </c>
      <c r="FE48" s="190" t="e">
        <f>IF(SUM(EH48:EN48)&gt;'Datos Mes'!$B$22,'Datos Mes'!$B$22,SUM(EH48:EN48))</f>
        <v>#DIV/0!</v>
      </c>
      <c r="FF48" s="190" t="e">
        <f>FE48*'Datos Mes'!$B$30</f>
        <v>#DIV/0!</v>
      </c>
      <c r="FG48" s="190" t="e">
        <f t="shared" si="118"/>
        <v>#DIV/0!</v>
      </c>
      <c r="FH48" s="190" t="e">
        <f t="shared" si="119"/>
        <v>#DIV/0!</v>
      </c>
      <c r="FI48" s="193" t="e">
        <f>LOOKUP(FH48,'Datos Mes'!$B$54:$B$69,'Datos Mes'!$C$54:$C$69)</f>
        <v>#DIV/0!</v>
      </c>
      <c r="FJ48" s="190" t="e">
        <f>LOOKUP(FH48,'Datos Mes'!$B$54:$B$69,'Datos Mes'!$E$54:$E$69)</f>
        <v>#DIV/0!</v>
      </c>
      <c r="FK48" s="190" t="e">
        <f t="shared" si="120"/>
        <v>#DIV/0!</v>
      </c>
      <c r="FL48" s="190">
        <f t="shared" si="121"/>
        <v>0</v>
      </c>
      <c r="FM48" s="190">
        <f t="shared" si="122"/>
        <v>0</v>
      </c>
      <c r="FN48" s="190">
        <f t="shared" si="123"/>
        <v>0</v>
      </c>
      <c r="FO48" s="190" t="e">
        <f t="shared" si="124"/>
        <v>#DIV/0!</v>
      </c>
      <c r="FP48" s="190" t="e">
        <f t="shared" si="125"/>
        <v>#DIV/0!</v>
      </c>
      <c r="FQ48" s="320" t="e">
        <f t="shared" si="126"/>
        <v>#DIV/0!</v>
      </c>
      <c r="FR48" s="188"/>
      <c r="FS48" s="190" t="e">
        <f t="shared" si="127"/>
        <v>#DIV/0!</v>
      </c>
      <c r="FT48" s="190" t="e">
        <f>IF($FB48="Activo",LOOKUP($FA48,'Datos Mes'!$A$87:$A$92,'Datos Mes'!$C$87:$C$92),0)*$EO48</f>
        <v>#DIV/0!</v>
      </c>
      <c r="FU48" s="190" t="e">
        <f>IF($FB48="Activo",'Datos Mes'!$B$31,0)*$EO48</f>
        <v>#DIV/0!</v>
      </c>
      <c r="FV48" s="190" t="e">
        <f>'Datos Mes'!$B$32*$EO48</f>
        <v>#DIV/0!</v>
      </c>
      <c r="FW48" s="190" t="e">
        <f>'Datos Mes'!$D$28*$EO48</f>
        <v>#DIV/0!</v>
      </c>
      <c r="FX48" s="188">
        <v>1030016</v>
      </c>
      <c r="FY48" s="190" t="e">
        <f t="shared" si="128"/>
        <v>#DIV/0!</v>
      </c>
      <c r="FZ48" s="190" t="e">
        <f t="shared" si="81"/>
        <v>#DIV/0!</v>
      </c>
      <c r="GA48" s="190" t="e">
        <f t="shared" si="82"/>
        <v>#DIV/0!</v>
      </c>
      <c r="GB48" s="190">
        <f>(AS48+'Datos Mes'!B$24)*30/12</f>
        <v>11356.646825396825</v>
      </c>
      <c r="GC48" s="190" t="e">
        <f t="shared" si="129"/>
        <v>#DIV/0!</v>
      </c>
      <c r="GD48" s="190" t="e">
        <f t="shared" si="130"/>
        <v>#DIV/0!</v>
      </c>
      <c r="GE48" s="192" t="e">
        <f t="shared" si="131"/>
        <v>#DIV/0!</v>
      </c>
    </row>
    <row r="49" spans="1:187">
      <c r="A49" s="248"/>
      <c r="B49" s="248"/>
      <c r="C49" s="173">
        <f t="shared" si="88"/>
        <v>0</v>
      </c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174"/>
      <c r="S49" s="256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5"/>
      <c r="AH49" s="255"/>
      <c r="AI49" s="257"/>
      <c r="AJ49" s="187"/>
      <c r="AK49" s="176">
        <f t="shared" si="89"/>
        <v>0</v>
      </c>
      <c r="AL49" s="294">
        <f t="shared" si="90"/>
        <v>0</v>
      </c>
      <c r="AM49" s="294">
        <f t="shared" si="91"/>
        <v>0</v>
      </c>
      <c r="AN49" s="295">
        <f t="shared" si="92"/>
        <v>0</v>
      </c>
      <c r="AO49" s="294">
        <f t="shared" si="68"/>
        <v>0</v>
      </c>
      <c r="AP49" s="294">
        <f t="shared" si="63"/>
        <v>0</v>
      </c>
      <c r="AQ49" s="296">
        <f t="shared" si="93"/>
        <v>0</v>
      </c>
      <c r="AR49" s="297">
        <f t="shared" si="94"/>
        <v>0</v>
      </c>
      <c r="AS49" s="249"/>
      <c r="AT49" s="250">
        <f t="shared" si="95"/>
        <v>0</v>
      </c>
      <c r="AU49" s="316"/>
      <c r="AV49" s="177">
        <f t="shared" si="96"/>
        <v>0</v>
      </c>
      <c r="AW49" s="249"/>
      <c r="AX49" s="249"/>
      <c r="AY49" s="177">
        <f t="shared" si="97"/>
        <v>0</v>
      </c>
      <c r="AZ49" s="177">
        <f>(AQ49)*'Datos Mes'!$B$27+DB49</f>
        <v>0</v>
      </c>
      <c r="BA49" s="248"/>
      <c r="BB49" s="254"/>
      <c r="BC49" s="263"/>
      <c r="BD49" s="188"/>
      <c r="BE49" s="188"/>
      <c r="BF49" s="298"/>
      <c r="BG49" s="178">
        <f>(COUNTIF($D49:$AI49,"LL")+DL49)*(AS49-'Datos Mes'!$B$23)</f>
        <v>0</v>
      </c>
      <c r="BH49" s="299">
        <f t="shared" si="98"/>
        <v>0</v>
      </c>
      <c r="BI49" s="230"/>
      <c r="BJ49" s="239"/>
      <c r="BK49" s="231"/>
      <c r="BL49" s="231"/>
      <c r="BM49" s="231"/>
      <c r="BN49" s="231"/>
      <c r="BO49" s="231"/>
      <c r="BP49" s="239"/>
      <c r="BQ49" s="231"/>
      <c r="BR49" s="231"/>
      <c r="BS49" s="231"/>
      <c r="BT49" s="232"/>
      <c r="BU49" s="232"/>
      <c r="BV49" s="231"/>
      <c r="BW49" s="233"/>
      <c r="BX49" s="234"/>
      <c r="BY49" s="231"/>
      <c r="BZ49" s="231"/>
      <c r="CA49" s="235"/>
      <c r="CB49" s="235"/>
      <c r="CC49" s="236"/>
      <c r="CD49" s="236"/>
      <c r="CE49" s="236"/>
      <c r="CF49" s="236"/>
      <c r="CG49" s="236"/>
      <c r="CH49" s="235"/>
      <c r="CI49" s="235"/>
      <c r="CJ49" s="236"/>
      <c r="CK49" s="236"/>
      <c r="CL49" s="236"/>
      <c r="CM49" s="236"/>
      <c r="CN49" s="236"/>
      <c r="CO49" s="235"/>
      <c r="CP49" s="238"/>
      <c r="CQ49" s="237"/>
      <c r="CR49" s="238"/>
      <c r="CS49" s="237"/>
      <c r="CT49" s="237"/>
      <c r="CU49" s="237"/>
      <c r="CV49" s="237"/>
      <c r="CW49" s="237"/>
      <c r="CX49" s="232"/>
      <c r="CY49" s="232"/>
      <c r="CZ49" s="179">
        <f t="shared" si="99"/>
        <v>0</v>
      </c>
      <c r="DA49" s="180"/>
      <c r="DB49" s="241"/>
      <c r="DC49" s="181">
        <f t="shared" si="100"/>
        <v>0</v>
      </c>
      <c r="DD49" s="240"/>
      <c r="DE49" s="241"/>
      <c r="DF49" s="182">
        <f t="shared" si="101"/>
        <v>0</v>
      </c>
      <c r="DG49" s="182">
        <f t="shared" si="102"/>
        <v>0</v>
      </c>
      <c r="DH49" s="183">
        <f t="shared" si="103"/>
        <v>0</v>
      </c>
      <c r="DI49" s="184">
        <f t="shared" si="104"/>
        <v>0</v>
      </c>
      <c r="DJ49" s="42"/>
      <c r="DK49" s="177">
        <f t="shared" si="105"/>
        <v>0</v>
      </c>
      <c r="DL49" s="177">
        <f t="shared" si="106"/>
        <v>0</v>
      </c>
      <c r="DM49" s="177">
        <f t="shared" si="107"/>
        <v>0</v>
      </c>
      <c r="DN49" s="242"/>
      <c r="DO49" s="243"/>
      <c r="DP49" s="243"/>
      <c r="DQ49" s="243"/>
      <c r="DR49" s="303"/>
      <c r="DS49" s="243"/>
      <c r="DT49" s="243"/>
      <c r="DU49" s="243"/>
      <c r="DV49" s="244"/>
      <c r="DW49" s="243"/>
      <c r="DX49" s="243"/>
      <c r="DY49" s="245"/>
      <c r="DZ49" s="245"/>
      <c r="EA49" s="246"/>
      <c r="EB49" s="175" t="s">
        <v>283</v>
      </c>
      <c r="EC49" s="188" t="s">
        <v>298</v>
      </c>
      <c r="ED49" s="188">
        <v>1030017</v>
      </c>
      <c r="EE49" s="188"/>
      <c r="EF49" s="189">
        <f>'Datos Mes'!$B$23</f>
        <v>8033.333333333333</v>
      </c>
      <c r="EG49" s="189">
        <f t="shared" si="108"/>
        <v>0</v>
      </c>
      <c r="EH49" s="189">
        <f t="shared" si="109"/>
        <v>0</v>
      </c>
      <c r="EI49" s="189" t="e">
        <f t="shared" si="110"/>
        <v>#DIV/0!</v>
      </c>
      <c r="EJ49" s="189" t="e">
        <f t="shared" si="111"/>
        <v>#DIV/0!</v>
      </c>
      <c r="EK49" s="189">
        <f t="shared" si="112"/>
        <v>0</v>
      </c>
      <c r="EL49" s="189">
        <f t="shared" si="113"/>
        <v>0</v>
      </c>
      <c r="EM49" s="189">
        <f t="shared" si="114"/>
        <v>0</v>
      </c>
      <c r="EN49" s="189">
        <f>'Datos Mes'!$B$24*AL49</f>
        <v>0</v>
      </c>
      <c r="EO49" s="189" t="e">
        <f>IF(SUM(EH49:EN49)&gt;'Datos Mes'!$B$21,'Datos Mes'!$B$21,SUM(EH49:EN49))</f>
        <v>#DIV/0!</v>
      </c>
      <c r="EP49" s="189" t="e">
        <f>IF(SUM(EH49:EN49)&gt;'Datos Mes'!$B$21,SUM(EH49:EN49)-EO49,0)</f>
        <v>#DIV/0!</v>
      </c>
      <c r="EQ49" s="189"/>
      <c r="ER49" s="189" t="e">
        <f>LOOKUP(EO49/AL49,'Datos Mes'!$B$75:$B$82,'Datos Mes'!$C$75:$C$82)*EQ49</f>
        <v>#DIV/0!</v>
      </c>
      <c r="ES49" s="189">
        <f>'Datos Mes'!$B$25*$AQ49</f>
        <v>0</v>
      </c>
      <c r="ET49" s="189">
        <f>'Datos Mes'!$B$26*$AQ49</f>
        <v>0</v>
      </c>
      <c r="EU49" s="189">
        <f t="shared" si="115"/>
        <v>0</v>
      </c>
      <c r="EV49" s="190" t="e">
        <f t="shared" si="116"/>
        <v>#DIV/0!</v>
      </c>
      <c r="EW49" s="280" t="s">
        <v>140</v>
      </c>
      <c r="EX49" s="281"/>
      <c r="EY49" s="190" t="e">
        <f>'Datos Mes'!$B$28*EO49</f>
        <v>#DIV/0!</v>
      </c>
      <c r="EZ49" s="190" t="e">
        <f>IF(EX49*'Datos Mes'!$B$19-EY49&gt;0,EX49*'Datos Mes'!$B$19-EY49,0)</f>
        <v>#DIV/0!</v>
      </c>
      <c r="FA49" s="281" t="s">
        <v>116</v>
      </c>
      <c r="FB49" s="280" t="s">
        <v>299</v>
      </c>
      <c r="FC49" s="192">
        <f>IF(FB49&lt;&gt;"Pensionado",LOOKUP(FA49,'Datos Mes'!$A$87:$A$92,'Datos Mes'!$B$87:$B$92),0)</f>
        <v>0</v>
      </c>
      <c r="FD49" s="190" t="e">
        <f t="shared" si="117"/>
        <v>#DIV/0!</v>
      </c>
      <c r="FE49" s="190" t="e">
        <f>IF(SUM(EH49:EN49)&gt;'Datos Mes'!$B$22,'Datos Mes'!$B$22,SUM(EH49:EN49))</f>
        <v>#DIV/0!</v>
      </c>
      <c r="FF49" s="190" t="e">
        <f>FE49*'Datos Mes'!$B$30</f>
        <v>#DIV/0!</v>
      </c>
      <c r="FG49" s="190" t="e">
        <f t="shared" si="118"/>
        <v>#DIV/0!</v>
      </c>
      <c r="FH49" s="190" t="e">
        <f t="shared" si="119"/>
        <v>#DIV/0!</v>
      </c>
      <c r="FI49" s="193" t="e">
        <f>LOOKUP(FH49,'Datos Mes'!$B$54:$B$69,'Datos Mes'!$C$54:$C$69)</f>
        <v>#DIV/0!</v>
      </c>
      <c r="FJ49" s="190" t="e">
        <f>LOOKUP(FH49,'Datos Mes'!$B$54:$B$69,'Datos Mes'!$E$54:$E$69)</f>
        <v>#DIV/0!</v>
      </c>
      <c r="FK49" s="190" t="e">
        <f t="shared" si="120"/>
        <v>#DIV/0!</v>
      </c>
      <c r="FL49" s="190">
        <f t="shared" si="121"/>
        <v>0</v>
      </c>
      <c r="FM49" s="190">
        <f t="shared" si="122"/>
        <v>0</v>
      </c>
      <c r="FN49" s="190">
        <f t="shared" si="123"/>
        <v>0</v>
      </c>
      <c r="FO49" s="190" t="e">
        <f t="shared" si="124"/>
        <v>#DIV/0!</v>
      </c>
      <c r="FP49" s="190" t="e">
        <f t="shared" si="125"/>
        <v>#DIV/0!</v>
      </c>
      <c r="FQ49" s="320" t="e">
        <f t="shared" si="126"/>
        <v>#DIV/0!</v>
      </c>
      <c r="FR49" s="188"/>
      <c r="FS49" s="190" t="e">
        <f t="shared" si="127"/>
        <v>#DIV/0!</v>
      </c>
      <c r="FT49" s="190" t="e">
        <f>IF($FB49="Activo",LOOKUP($FA49,'Datos Mes'!$A$87:$A$92,'Datos Mes'!$C$87:$C$92),0)*$EO49</f>
        <v>#DIV/0!</v>
      </c>
      <c r="FU49" s="190" t="e">
        <f>IF($FB49="Activo",'Datos Mes'!$B$31,0)*$EO49</f>
        <v>#DIV/0!</v>
      </c>
      <c r="FV49" s="190" t="e">
        <f>'Datos Mes'!$B$32*$EO49</f>
        <v>#DIV/0!</v>
      </c>
      <c r="FW49" s="190" t="e">
        <f>'Datos Mes'!$D$28*$EO49</f>
        <v>#DIV/0!</v>
      </c>
      <c r="FX49" s="188">
        <v>1030017</v>
      </c>
      <c r="FY49" s="190" t="e">
        <f t="shared" si="128"/>
        <v>#DIV/0!</v>
      </c>
      <c r="FZ49" s="190" t="e">
        <f t="shared" si="81"/>
        <v>#DIV/0!</v>
      </c>
      <c r="GA49" s="190" t="e">
        <f t="shared" si="82"/>
        <v>#DIV/0!</v>
      </c>
      <c r="GB49" s="190">
        <f>(AS49+'Datos Mes'!B$24)*30/12</f>
        <v>11356.646825396825</v>
      </c>
      <c r="GC49" s="190" t="e">
        <f t="shared" si="129"/>
        <v>#DIV/0!</v>
      </c>
      <c r="GD49" s="190" t="e">
        <f t="shared" si="130"/>
        <v>#DIV/0!</v>
      </c>
      <c r="GE49" s="192" t="e">
        <f t="shared" si="131"/>
        <v>#DIV/0!</v>
      </c>
    </row>
    <row r="50" spans="1:187">
      <c r="A50" s="248"/>
      <c r="B50" s="248"/>
      <c r="C50" s="173">
        <f t="shared" ref="C50:C113" si="132">DK50</f>
        <v>0</v>
      </c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174"/>
      <c r="S50" s="256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7"/>
      <c r="AJ50" s="187"/>
      <c r="AK50" s="176">
        <f t="shared" ref="AK50:AK113" si="133">A50</f>
        <v>0</v>
      </c>
      <c r="AL50" s="294">
        <f t="shared" ref="AL50:AL113" si="134">COUNTIF(D50:AI50,"X")+COUNTIF(D50:AI50,"V")-C50</f>
        <v>0</v>
      </c>
      <c r="AM50" s="294">
        <f t="shared" ref="AM50:AM113" si="135">COUNTIF(D50:AK50,"S")</f>
        <v>0</v>
      </c>
      <c r="AN50" s="295">
        <f t="shared" ref="AN50:AN113" si="136">COUNTIF(D50:AI50,"D")</f>
        <v>0</v>
      </c>
      <c r="AO50" s="294">
        <f t="shared" si="68"/>
        <v>0</v>
      </c>
      <c r="AP50" s="294">
        <f t="shared" si="63"/>
        <v>0</v>
      </c>
      <c r="AQ50" s="296">
        <f t="shared" ref="AQ50:AQ113" si="137">COUNTIF(D50:AK50,"X")+COUNTIF(D50:AK50,"ll")-C50-COUNTIF(DN50:DX50,"S")-COUNTIF(DN50:DX50,"V")</f>
        <v>0</v>
      </c>
      <c r="AR50" s="297">
        <f t="shared" ref="AR50:AR113" si="138">AQ50</f>
        <v>0</v>
      </c>
      <c r="AS50" s="249"/>
      <c r="AT50" s="250">
        <f t="shared" ref="AT50:AT113" si="139">AS50/7.5*1.5*(CZ50-DA50)</f>
        <v>0</v>
      </c>
      <c r="AU50" s="316"/>
      <c r="AV50" s="177">
        <f t="shared" ref="AV50:AV113" si="140">AS50/7.5*AU50+C50*0.2*AS50</f>
        <v>0</v>
      </c>
      <c r="AW50" s="249"/>
      <c r="AX50" s="249"/>
      <c r="AY50" s="177">
        <f t="shared" ref="AY50:AY113" si="141">DI50</f>
        <v>0</v>
      </c>
      <c r="AZ50" s="177">
        <f>(AQ50)*'Datos Mes'!$B$27+DB50</f>
        <v>0</v>
      </c>
      <c r="BA50" s="248"/>
      <c r="BB50" s="254"/>
      <c r="BC50" s="263"/>
      <c r="BD50" s="188"/>
      <c r="BE50" s="188"/>
      <c r="BF50" s="298"/>
      <c r="BG50" s="178">
        <f>(COUNTIF($D50:$AI50,"LL")+DL50)*(AS50-'Datos Mes'!$B$23)</f>
        <v>0</v>
      </c>
      <c r="BH50" s="299">
        <f t="shared" ref="BH50:BH113" si="142">A50</f>
        <v>0</v>
      </c>
      <c r="BI50" s="230"/>
      <c r="BJ50" s="239"/>
      <c r="BK50" s="231"/>
      <c r="BL50" s="231"/>
      <c r="BM50" s="231"/>
      <c r="BN50" s="231"/>
      <c r="BO50" s="231"/>
      <c r="BP50" s="239"/>
      <c r="BQ50" s="231"/>
      <c r="BR50" s="231"/>
      <c r="BS50" s="231"/>
      <c r="BT50" s="232"/>
      <c r="BU50" s="232"/>
      <c r="BV50" s="231"/>
      <c r="BW50" s="233"/>
      <c r="BX50" s="234"/>
      <c r="BY50" s="231"/>
      <c r="BZ50" s="231"/>
      <c r="CA50" s="235"/>
      <c r="CB50" s="235"/>
      <c r="CC50" s="236"/>
      <c r="CD50" s="236"/>
      <c r="CE50" s="236"/>
      <c r="CF50" s="236"/>
      <c r="CG50" s="236"/>
      <c r="CH50" s="235"/>
      <c r="CI50" s="235"/>
      <c r="CJ50" s="236"/>
      <c r="CK50" s="236"/>
      <c r="CL50" s="236"/>
      <c r="CM50" s="236"/>
      <c r="CN50" s="236"/>
      <c r="CO50" s="235"/>
      <c r="CP50" s="238"/>
      <c r="CQ50" s="237"/>
      <c r="CR50" s="238"/>
      <c r="CS50" s="237"/>
      <c r="CT50" s="237"/>
      <c r="CU50" s="237"/>
      <c r="CV50" s="237"/>
      <c r="CW50" s="237"/>
      <c r="CX50" s="232"/>
      <c r="CY50" s="232"/>
      <c r="CZ50" s="179">
        <f t="shared" ref="CZ50:CZ113" si="143">SUM(BI50:CY50)</f>
        <v>0</v>
      </c>
      <c r="DA50" s="180"/>
      <c r="DB50" s="241"/>
      <c r="DC50" s="181">
        <f t="shared" ref="DC50:DC113" si="144">(64+$DC$10/8)*DD50</f>
        <v>0</v>
      </c>
      <c r="DD50" s="240"/>
      <c r="DE50" s="241"/>
      <c r="DF50" s="182">
        <f t="shared" ref="DF50:DF113" si="145">COUNTIF(D50:AI50,"LL")*$DF$10*1.2</f>
        <v>0</v>
      </c>
      <c r="DG50" s="182">
        <f t="shared" ref="DG50:DG113" si="146">DL50*$DF$10</f>
        <v>0</v>
      </c>
      <c r="DH50" s="183">
        <f t="shared" ref="DH50:DH113" si="147">AS50*DM50</f>
        <v>0</v>
      </c>
      <c r="DI50" s="184">
        <f t="shared" ref="DI50:DI113" si="148">+DC50+DE50+DF50+DG50+DH50</f>
        <v>0</v>
      </c>
      <c r="DJ50" s="42"/>
      <c r="DK50" s="177">
        <f t="shared" ref="DK50:DK113" si="149">DL50+COUNTIF(DN50:EA50,"F")+COUNTIF(DN50:EA50,"E")+COUNTIF(DN50:EA50,"P")+COUNTIF(DN50:EA50,"A")</f>
        <v>0</v>
      </c>
      <c r="DL50" s="177">
        <f t="shared" ref="DL50:DL113" si="150">COUNTIF(DN50:EA50,"LL")</f>
        <v>0</v>
      </c>
      <c r="DM50" s="177">
        <f t="shared" ref="DM50:DM113" si="151">COUNTIF(DN50:EA50,"X")</f>
        <v>0</v>
      </c>
      <c r="DN50" s="242"/>
      <c r="DO50" s="243"/>
      <c r="DP50" s="243"/>
      <c r="DQ50" s="243"/>
      <c r="DR50" s="303"/>
      <c r="DS50" s="243"/>
      <c r="DT50" s="243"/>
      <c r="DU50" s="243"/>
      <c r="DV50" s="244"/>
      <c r="DW50" s="243"/>
      <c r="DX50" s="243"/>
      <c r="DY50" s="245"/>
      <c r="DZ50" s="245"/>
      <c r="EA50" s="246"/>
      <c r="EB50" s="175" t="s">
        <v>283</v>
      </c>
      <c r="EC50" s="188" t="s">
        <v>298</v>
      </c>
      <c r="ED50" s="188">
        <v>1030018</v>
      </c>
      <c r="EE50" s="188"/>
      <c r="EF50" s="189">
        <f>'Datos Mes'!$B$23</f>
        <v>8033.333333333333</v>
      </c>
      <c r="EG50" s="189">
        <f t="shared" ref="EG50:EG113" si="152">AS50</f>
        <v>0</v>
      </c>
      <c r="EH50" s="189">
        <f t="shared" ref="EH50:EH113" si="153">EG50*AL50</f>
        <v>0</v>
      </c>
      <c r="EI50" s="189" t="e">
        <f t="shared" ref="EI50:EI113" si="154">(EH50+EL50)/AO50*AM50</f>
        <v>#DIV/0!</v>
      </c>
      <c r="EJ50" s="189" t="e">
        <f t="shared" ref="EJ50:EJ113" si="155">(EH50+EI50+EK50+EL50)/AP50*AN50</f>
        <v>#DIV/0!</v>
      </c>
      <c r="EK50" s="189">
        <f t="shared" ref="EK50:EK113" si="156">AT50</f>
        <v>0</v>
      </c>
      <c r="EL50" s="189">
        <f t="shared" ref="EL50:EL113" si="157">-AV50</f>
        <v>0</v>
      </c>
      <c r="EM50" s="189">
        <f t="shared" ref="EM50:EM113" si="158">AY50</f>
        <v>0</v>
      </c>
      <c r="EN50" s="189">
        <f>'Datos Mes'!$B$24*AL50</f>
        <v>0</v>
      </c>
      <c r="EO50" s="189" t="e">
        <f>IF(SUM(EH50:EN50)&gt;'Datos Mes'!$B$21,'Datos Mes'!$B$21,SUM(EH50:EN50))</f>
        <v>#DIV/0!</v>
      </c>
      <c r="EP50" s="189" t="e">
        <f>IF(SUM(EH50:EN50)&gt;'Datos Mes'!$B$21,SUM(EH50:EN50)-EO50,0)</f>
        <v>#DIV/0!</v>
      </c>
      <c r="EQ50" s="189"/>
      <c r="ER50" s="189" t="e">
        <f>LOOKUP(EO50/AL50,'Datos Mes'!$B$75:$B$82,'Datos Mes'!$C$75:$C$82)*EQ50</f>
        <v>#DIV/0!</v>
      </c>
      <c r="ES50" s="189">
        <f>'Datos Mes'!$B$25*$AQ50</f>
        <v>0</v>
      </c>
      <c r="ET50" s="189">
        <f>'Datos Mes'!$B$26*$AQ50</f>
        <v>0</v>
      </c>
      <c r="EU50" s="189">
        <f t="shared" ref="EU50:EU113" si="159">AZ50</f>
        <v>0</v>
      </c>
      <c r="EV50" s="190" t="e">
        <f t="shared" ref="EV50:EV113" si="160">ER50+ES50+ET50+EU50</f>
        <v>#DIV/0!</v>
      </c>
      <c r="EW50" s="280" t="s">
        <v>140</v>
      </c>
      <c r="EX50" s="281"/>
      <c r="EY50" s="190" t="e">
        <f>'Datos Mes'!$B$28*EO50</f>
        <v>#DIV/0!</v>
      </c>
      <c r="EZ50" s="190" t="e">
        <f>IF(EX50*'Datos Mes'!$B$19-EY50&gt;0,EX50*'Datos Mes'!$B$19-EY50,0)</f>
        <v>#DIV/0!</v>
      </c>
      <c r="FA50" s="281" t="s">
        <v>116</v>
      </c>
      <c r="FB50" s="280" t="s">
        <v>299</v>
      </c>
      <c r="FC50" s="192">
        <f>IF(FB50&lt;&gt;"Pensionado",LOOKUP(FA50,'Datos Mes'!$A$87:$A$92,'Datos Mes'!$B$87:$B$92),0)</f>
        <v>0</v>
      </c>
      <c r="FD50" s="190" t="e">
        <f t="shared" ref="FD50:FD113" si="161">FC50*EO50</f>
        <v>#DIV/0!</v>
      </c>
      <c r="FE50" s="190" t="e">
        <f>IF(SUM(EH50:EN50)&gt;'Datos Mes'!$B$22,'Datos Mes'!$B$22,SUM(EH50:EN50))</f>
        <v>#DIV/0!</v>
      </c>
      <c r="FF50" s="190" t="e">
        <f>FE50*'Datos Mes'!$B$30</f>
        <v>#DIV/0!</v>
      </c>
      <c r="FG50" s="190" t="e">
        <f t="shared" ref="FG50:FG113" si="162">EY50+FD50+EZ50</f>
        <v>#DIV/0!</v>
      </c>
      <c r="FH50" s="190" t="e">
        <f t="shared" ref="FH50:FH113" si="163">EO50+EP50-FG50</f>
        <v>#DIV/0!</v>
      </c>
      <c r="FI50" s="193" t="e">
        <f>LOOKUP(FH50,'Datos Mes'!$B$54:$B$69,'Datos Mes'!$C$54:$C$69)</f>
        <v>#DIV/0!</v>
      </c>
      <c r="FJ50" s="190" t="e">
        <f>LOOKUP(FH50,'Datos Mes'!$B$54:$B$69,'Datos Mes'!$E$54:$E$69)</f>
        <v>#DIV/0!</v>
      </c>
      <c r="FK50" s="190" t="e">
        <f t="shared" ref="FK50:FK113" si="164">FH50*FI50-FJ50</f>
        <v>#DIV/0!</v>
      </c>
      <c r="FL50" s="190">
        <f t="shared" ref="FL50:FL113" si="165">R50</f>
        <v>0</v>
      </c>
      <c r="FM50" s="190">
        <f t="shared" ref="FM50:FM113" si="166">AW50</f>
        <v>0</v>
      </c>
      <c r="FN50" s="190">
        <f t="shared" ref="FN50:FN113" si="167">AX50</f>
        <v>0</v>
      </c>
      <c r="FO50" s="190" t="e">
        <f t="shared" ref="FO50:FO113" si="168">FG50+FK50+FL50+FM50+FN50</f>
        <v>#DIV/0!</v>
      </c>
      <c r="FP50" s="190" t="e">
        <f t="shared" ref="FP50:FP113" si="169">EO50+EP50+EV50-FO50</f>
        <v>#DIV/0!</v>
      </c>
      <c r="FQ50" s="320" t="e">
        <f t="shared" ref="FQ50:FQ113" si="170">FP50+FL50</f>
        <v>#DIV/0!</v>
      </c>
      <c r="FR50" s="188"/>
      <c r="FS50" s="190" t="e">
        <f t="shared" ref="FS50:FS113" si="171">EO50+EP50+EV50</f>
        <v>#DIV/0!</v>
      </c>
      <c r="FT50" s="190" t="e">
        <f>IF($FB50="Activo",LOOKUP($FA50,'Datos Mes'!$A$87:$A$92,'Datos Mes'!$C$87:$C$92),0)*$EO50</f>
        <v>#DIV/0!</v>
      </c>
      <c r="FU50" s="190" t="e">
        <f>IF($FB50="Activo",'Datos Mes'!$B$31,0)*$EO50</f>
        <v>#DIV/0!</v>
      </c>
      <c r="FV50" s="190" t="e">
        <f>'Datos Mes'!$B$32*$EO50</f>
        <v>#DIV/0!</v>
      </c>
      <c r="FW50" s="190" t="e">
        <f>'Datos Mes'!$D$28*$EO50</f>
        <v>#DIV/0!</v>
      </c>
      <c r="FX50" s="188">
        <v>1030018</v>
      </c>
      <c r="FY50" s="190" t="e">
        <f t="shared" ref="FY50:FY113" si="172">SUM(FS50:FV50)</f>
        <v>#DIV/0!</v>
      </c>
      <c r="FZ50" s="190" t="e">
        <f t="shared" si="81"/>
        <v>#DIV/0!</v>
      </c>
      <c r="GA50" s="190" t="e">
        <f t="shared" si="82"/>
        <v>#DIV/0!</v>
      </c>
      <c r="GB50" s="190">
        <f>(AS50+'Datos Mes'!B$24)*30/12</f>
        <v>11356.646825396825</v>
      </c>
      <c r="GC50" s="190" t="e">
        <f t="shared" ref="GC50:GC113" si="173">FY50+SUM(FZ50:GB50)</f>
        <v>#DIV/0!</v>
      </c>
      <c r="GD50" s="190" t="e">
        <f t="shared" ref="GD50:GD113" si="174">GC50/AQ50</f>
        <v>#DIV/0!</v>
      </c>
      <c r="GE50" s="192" t="e">
        <f t="shared" ref="GE50:GE113" si="175">GD50/AS50</f>
        <v>#DIV/0!</v>
      </c>
    </row>
    <row r="51" spans="1:187">
      <c r="A51" s="248"/>
      <c r="B51" s="248"/>
      <c r="C51" s="173">
        <f t="shared" si="132"/>
        <v>0</v>
      </c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174"/>
      <c r="S51" s="256"/>
      <c r="T51" s="255"/>
      <c r="U51" s="255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  <c r="AG51" s="255"/>
      <c r="AH51" s="255"/>
      <c r="AI51" s="257"/>
      <c r="AJ51" s="187"/>
      <c r="AK51" s="176">
        <f t="shared" si="133"/>
        <v>0</v>
      </c>
      <c r="AL51" s="294">
        <f t="shared" si="134"/>
        <v>0</v>
      </c>
      <c r="AM51" s="294">
        <f t="shared" si="135"/>
        <v>0</v>
      </c>
      <c r="AN51" s="295">
        <f t="shared" si="136"/>
        <v>0</v>
      </c>
      <c r="AO51" s="294">
        <f t="shared" si="68"/>
        <v>0</v>
      </c>
      <c r="AP51" s="294">
        <f t="shared" si="63"/>
        <v>0</v>
      </c>
      <c r="AQ51" s="296">
        <f t="shared" si="137"/>
        <v>0</v>
      </c>
      <c r="AR51" s="297">
        <f t="shared" si="138"/>
        <v>0</v>
      </c>
      <c r="AS51" s="249"/>
      <c r="AT51" s="250">
        <f t="shared" si="139"/>
        <v>0</v>
      </c>
      <c r="AU51" s="316"/>
      <c r="AV51" s="177">
        <f t="shared" si="140"/>
        <v>0</v>
      </c>
      <c r="AW51" s="249"/>
      <c r="AX51" s="249"/>
      <c r="AY51" s="177">
        <f t="shared" si="141"/>
        <v>0</v>
      </c>
      <c r="AZ51" s="177">
        <f>(AQ51)*'Datos Mes'!$B$27+DB51</f>
        <v>0</v>
      </c>
      <c r="BA51" s="248"/>
      <c r="BB51" s="254"/>
      <c r="BC51" s="263"/>
      <c r="BD51" s="188"/>
      <c r="BE51" s="188"/>
      <c r="BF51" s="298"/>
      <c r="BG51" s="178">
        <f>(COUNTIF($D51:$AI51,"LL")+DL51)*(AS51-'Datos Mes'!$B$23)</f>
        <v>0</v>
      </c>
      <c r="BH51" s="299">
        <f t="shared" si="142"/>
        <v>0</v>
      </c>
      <c r="BI51" s="230"/>
      <c r="BJ51" s="239"/>
      <c r="BK51" s="231"/>
      <c r="BL51" s="231"/>
      <c r="BM51" s="231"/>
      <c r="BN51" s="231"/>
      <c r="BO51" s="231"/>
      <c r="BP51" s="239"/>
      <c r="BQ51" s="231"/>
      <c r="BR51" s="231"/>
      <c r="BS51" s="231"/>
      <c r="BT51" s="232"/>
      <c r="BU51" s="232"/>
      <c r="BV51" s="231"/>
      <c r="BW51" s="233"/>
      <c r="BX51" s="234"/>
      <c r="BY51" s="231"/>
      <c r="BZ51" s="231"/>
      <c r="CA51" s="235"/>
      <c r="CB51" s="235"/>
      <c r="CC51" s="236"/>
      <c r="CD51" s="236"/>
      <c r="CE51" s="236"/>
      <c r="CF51" s="236"/>
      <c r="CG51" s="236"/>
      <c r="CH51" s="235"/>
      <c r="CI51" s="235"/>
      <c r="CJ51" s="236"/>
      <c r="CK51" s="236"/>
      <c r="CL51" s="236"/>
      <c r="CM51" s="236"/>
      <c r="CN51" s="236"/>
      <c r="CO51" s="235"/>
      <c r="CP51" s="238"/>
      <c r="CQ51" s="237"/>
      <c r="CR51" s="238"/>
      <c r="CS51" s="237"/>
      <c r="CT51" s="237"/>
      <c r="CU51" s="237"/>
      <c r="CV51" s="237"/>
      <c r="CW51" s="237"/>
      <c r="CX51" s="232"/>
      <c r="CY51" s="232"/>
      <c r="CZ51" s="179">
        <f t="shared" si="143"/>
        <v>0</v>
      </c>
      <c r="DA51" s="180"/>
      <c r="DB51" s="241"/>
      <c r="DC51" s="181">
        <f t="shared" si="144"/>
        <v>0</v>
      </c>
      <c r="DD51" s="240"/>
      <c r="DE51" s="241"/>
      <c r="DF51" s="182">
        <f t="shared" si="145"/>
        <v>0</v>
      </c>
      <c r="DG51" s="182">
        <f t="shared" si="146"/>
        <v>0</v>
      </c>
      <c r="DH51" s="183">
        <f t="shared" si="147"/>
        <v>0</v>
      </c>
      <c r="DI51" s="184">
        <f t="shared" si="148"/>
        <v>0</v>
      </c>
      <c r="DJ51" s="42"/>
      <c r="DK51" s="177">
        <f t="shared" si="149"/>
        <v>0</v>
      </c>
      <c r="DL51" s="177">
        <f t="shared" si="150"/>
        <v>0</v>
      </c>
      <c r="DM51" s="177">
        <f t="shared" si="151"/>
        <v>0</v>
      </c>
      <c r="DN51" s="242"/>
      <c r="DO51" s="243"/>
      <c r="DP51" s="243"/>
      <c r="DQ51" s="243"/>
      <c r="DR51" s="303"/>
      <c r="DS51" s="243"/>
      <c r="DT51" s="243"/>
      <c r="DU51" s="243"/>
      <c r="DV51" s="244"/>
      <c r="DW51" s="243"/>
      <c r="DX51" s="243"/>
      <c r="DY51" s="245"/>
      <c r="DZ51" s="245"/>
      <c r="EA51" s="246"/>
      <c r="EB51" s="175" t="s">
        <v>283</v>
      </c>
      <c r="EC51" s="188" t="s">
        <v>298</v>
      </c>
      <c r="ED51" s="188">
        <v>1030019</v>
      </c>
      <c r="EE51" s="188"/>
      <c r="EF51" s="189">
        <f>'Datos Mes'!$B$23</f>
        <v>8033.333333333333</v>
      </c>
      <c r="EG51" s="189">
        <f t="shared" si="152"/>
        <v>0</v>
      </c>
      <c r="EH51" s="189">
        <f t="shared" si="153"/>
        <v>0</v>
      </c>
      <c r="EI51" s="189" t="e">
        <f t="shared" si="154"/>
        <v>#DIV/0!</v>
      </c>
      <c r="EJ51" s="189" t="e">
        <f t="shared" si="155"/>
        <v>#DIV/0!</v>
      </c>
      <c r="EK51" s="189">
        <f t="shared" si="156"/>
        <v>0</v>
      </c>
      <c r="EL51" s="189">
        <f t="shared" si="157"/>
        <v>0</v>
      </c>
      <c r="EM51" s="189">
        <f t="shared" si="158"/>
        <v>0</v>
      </c>
      <c r="EN51" s="189">
        <f>'Datos Mes'!$B$24*AL51</f>
        <v>0</v>
      </c>
      <c r="EO51" s="189" t="e">
        <f>IF(SUM(EH51:EN51)&gt;'Datos Mes'!$B$21,'Datos Mes'!$B$21,SUM(EH51:EN51))</f>
        <v>#DIV/0!</v>
      </c>
      <c r="EP51" s="189" t="e">
        <f>IF(SUM(EH51:EN51)&gt;'Datos Mes'!$B$21,SUM(EH51:EN51)-EO51,0)</f>
        <v>#DIV/0!</v>
      </c>
      <c r="EQ51" s="189"/>
      <c r="ER51" s="189" t="e">
        <f>LOOKUP(EO51/AL51,'Datos Mes'!$B$75:$B$82,'Datos Mes'!$C$75:$C$82)*EQ51</f>
        <v>#DIV/0!</v>
      </c>
      <c r="ES51" s="189">
        <f>'Datos Mes'!$B$25*$AQ51</f>
        <v>0</v>
      </c>
      <c r="ET51" s="189">
        <f>'Datos Mes'!$B$26*$AQ51</f>
        <v>0</v>
      </c>
      <c r="EU51" s="189">
        <f t="shared" si="159"/>
        <v>0</v>
      </c>
      <c r="EV51" s="190" t="e">
        <f t="shared" si="160"/>
        <v>#DIV/0!</v>
      </c>
      <c r="EW51" s="280" t="s">
        <v>140</v>
      </c>
      <c r="EX51" s="281"/>
      <c r="EY51" s="190" t="e">
        <f>'Datos Mes'!$B$28*EO51</f>
        <v>#DIV/0!</v>
      </c>
      <c r="EZ51" s="190" t="e">
        <f>IF(EX51*'Datos Mes'!$B$19-EY51&gt;0,EX51*'Datos Mes'!$B$19-EY51,0)</f>
        <v>#DIV/0!</v>
      </c>
      <c r="FA51" s="281" t="s">
        <v>116</v>
      </c>
      <c r="FB51" s="280" t="s">
        <v>299</v>
      </c>
      <c r="FC51" s="192">
        <f>IF(FB51&lt;&gt;"Pensionado",LOOKUP(FA51,'Datos Mes'!$A$87:$A$92,'Datos Mes'!$B$87:$B$92),0)</f>
        <v>0</v>
      </c>
      <c r="FD51" s="190" t="e">
        <f t="shared" si="161"/>
        <v>#DIV/0!</v>
      </c>
      <c r="FE51" s="190" t="e">
        <f>IF(SUM(EH51:EN51)&gt;'Datos Mes'!$B$22,'Datos Mes'!$B$22,SUM(EH51:EN51))</f>
        <v>#DIV/0!</v>
      </c>
      <c r="FF51" s="190" t="e">
        <f>FE51*'Datos Mes'!$B$30</f>
        <v>#DIV/0!</v>
      </c>
      <c r="FG51" s="190" t="e">
        <f t="shared" si="162"/>
        <v>#DIV/0!</v>
      </c>
      <c r="FH51" s="190" t="e">
        <f t="shared" si="163"/>
        <v>#DIV/0!</v>
      </c>
      <c r="FI51" s="193" t="e">
        <f>LOOKUP(FH51,'Datos Mes'!$B$54:$B$69,'Datos Mes'!$C$54:$C$69)</f>
        <v>#DIV/0!</v>
      </c>
      <c r="FJ51" s="190" t="e">
        <f>LOOKUP(FH51,'Datos Mes'!$B$54:$B$69,'Datos Mes'!$E$54:$E$69)</f>
        <v>#DIV/0!</v>
      </c>
      <c r="FK51" s="190" t="e">
        <f t="shared" si="164"/>
        <v>#DIV/0!</v>
      </c>
      <c r="FL51" s="190">
        <f t="shared" si="165"/>
        <v>0</v>
      </c>
      <c r="FM51" s="190">
        <f t="shared" si="166"/>
        <v>0</v>
      </c>
      <c r="FN51" s="190">
        <f t="shared" si="167"/>
        <v>0</v>
      </c>
      <c r="FO51" s="190" t="e">
        <f t="shared" si="168"/>
        <v>#DIV/0!</v>
      </c>
      <c r="FP51" s="190" t="e">
        <f t="shared" si="169"/>
        <v>#DIV/0!</v>
      </c>
      <c r="FQ51" s="320" t="e">
        <f t="shared" si="170"/>
        <v>#DIV/0!</v>
      </c>
      <c r="FR51" s="188"/>
      <c r="FS51" s="190" t="e">
        <f t="shared" si="171"/>
        <v>#DIV/0!</v>
      </c>
      <c r="FT51" s="190" t="e">
        <f>IF($FB51="Activo",LOOKUP($FA51,'Datos Mes'!$A$87:$A$92,'Datos Mes'!$C$87:$C$92),0)*$EO51</f>
        <v>#DIV/0!</v>
      </c>
      <c r="FU51" s="190" t="e">
        <f>IF($FB51="Activo",'Datos Mes'!$B$31,0)*$EO51</f>
        <v>#DIV/0!</v>
      </c>
      <c r="FV51" s="190" t="e">
        <f>'Datos Mes'!$B$32*$EO51</f>
        <v>#DIV/0!</v>
      </c>
      <c r="FW51" s="190" t="e">
        <f>'Datos Mes'!$D$28*$EO51</f>
        <v>#DIV/0!</v>
      </c>
      <c r="FX51" s="188">
        <v>1030019</v>
      </c>
      <c r="FY51" s="190" t="e">
        <f t="shared" si="172"/>
        <v>#DIV/0!</v>
      </c>
      <c r="FZ51" s="190" t="e">
        <f t="shared" si="81"/>
        <v>#DIV/0!</v>
      </c>
      <c r="GA51" s="190" t="e">
        <f t="shared" si="82"/>
        <v>#DIV/0!</v>
      </c>
      <c r="GB51" s="190">
        <f>(AS51+'Datos Mes'!B$24)*30/12</f>
        <v>11356.646825396825</v>
      </c>
      <c r="GC51" s="190" t="e">
        <f t="shared" si="173"/>
        <v>#DIV/0!</v>
      </c>
      <c r="GD51" s="190" t="e">
        <f t="shared" si="174"/>
        <v>#DIV/0!</v>
      </c>
      <c r="GE51" s="192" t="e">
        <f t="shared" si="175"/>
        <v>#DIV/0!</v>
      </c>
    </row>
    <row r="52" spans="1:187">
      <c r="A52" s="248"/>
      <c r="B52" s="248"/>
      <c r="C52" s="173">
        <f t="shared" si="132"/>
        <v>0</v>
      </c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174"/>
      <c r="S52" s="256"/>
      <c r="T52" s="255"/>
      <c r="U52" s="255"/>
      <c r="V52" s="255"/>
      <c r="W52" s="255"/>
      <c r="X52" s="255"/>
      <c r="Y52" s="255"/>
      <c r="Z52" s="255"/>
      <c r="AA52" s="255"/>
      <c r="AB52" s="255"/>
      <c r="AC52" s="255"/>
      <c r="AD52" s="255"/>
      <c r="AE52" s="255"/>
      <c r="AF52" s="255"/>
      <c r="AG52" s="255"/>
      <c r="AH52" s="255"/>
      <c r="AI52" s="257"/>
      <c r="AJ52" s="187"/>
      <c r="AK52" s="176">
        <f t="shared" si="133"/>
        <v>0</v>
      </c>
      <c r="AL52" s="294">
        <f t="shared" si="134"/>
        <v>0</v>
      </c>
      <c r="AM52" s="294">
        <f t="shared" si="135"/>
        <v>0</v>
      </c>
      <c r="AN52" s="295">
        <f t="shared" si="136"/>
        <v>0</v>
      </c>
      <c r="AO52" s="294">
        <f t="shared" si="68"/>
        <v>0</v>
      </c>
      <c r="AP52" s="294">
        <f t="shared" si="63"/>
        <v>0</v>
      </c>
      <c r="AQ52" s="296">
        <f t="shared" si="137"/>
        <v>0</v>
      </c>
      <c r="AR52" s="297">
        <f t="shared" si="138"/>
        <v>0</v>
      </c>
      <c r="AS52" s="249"/>
      <c r="AT52" s="250">
        <f t="shared" si="139"/>
        <v>0</v>
      </c>
      <c r="AU52" s="316"/>
      <c r="AV52" s="177">
        <f t="shared" si="140"/>
        <v>0</v>
      </c>
      <c r="AW52" s="249"/>
      <c r="AX52" s="249"/>
      <c r="AY52" s="177">
        <f t="shared" si="141"/>
        <v>0</v>
      </c>
      <c r="AZ52" s="177">
        <f>(AQ52)*'Datos Mes'!$B$27+DB52</f>
        <v>0</v>
      </c>
      <c r="BA52" s="248"/>
      <c r="BB52" s="254"/>
      <c r="BC52" s="263"/>
      <c r="BD52" s="188"/>
      <c r="BE52" s="188"/>
      <c r="BF52" s="298"/>
      <c r="BG52" s="178">
        <f>(COUNTIF($D52:$AI52,"LL")+DL52)*(AS52-'Datos Mes'!$B$23)</f>
        <v>0</v>
      </c>
      <c r="BH52" s="299">
        <f t="shared" si="142"/>
        <v>0</v>
      </c>
      <c r="BI52" s="230"/>
      <c r="BJ52" s="239"/>
      <c r="BK52" s="231"/>
      <c r="BL52" s="231"/>
      <c r="BM52" s="231"/>
      <c r="BN52" s="231"/>
      <c r="BO52" s="231"/>
      <c r="BP52" s="239"/>
      <c r="BQ52" s="231"/>
      <c r="BR52" s="231"/>
      <c r="BS52" s="231"/>
      <c r="BT52" s="232"/>
      <c r="BU52" s="232"/>
      <c r="BV52" s="231"/>
      <c r="BW52" s="233"/>
      <c r="BX52" s="234"/>
      <c r="BY52" s="231"/>
      <c r="BZ52" s="231"/>
      <c r="CA52" s="235"/>
      <c r="CB52" s="235"/>
      <c r="CC52" s="236"/>
      <c r="CD52" s="236"/>
      <c r="CE52" s="236"/>
      <c r="CF52" s="236"/>
      <c r="CG52" s="236"/>
      <c r="CH52" s="235"/>
      <c r="CI52" s="235"/>
      <c r="CJ52" s="236"/>
      <c r="CK52" s="236"/>
      <c r="CL52" s="236"/>
      <c r="CM52" s="236"/>
      <c r="CN52" s="236"/>
      <c r="CO52" s="235"/>
      <c r="CP52" s="238"/>
      <c r="CQ52" s="237"/>
      <c r="CR52" s="238"/>
      <c r="CS52" s="237"/>
      <c r="CT52" s="237"/>
      <c r="CU52" s="237"/>
      <c r="CV52" s="237"/>
      <c r="CW52" s="237"/>
      <c r="CX52" s="232"/>
      <c r="CY52" s="232"/>
      <c r="CZ52" s="179">
        <f t="shared" si="143"/>
        <v>0</v>
      </c>
      <c r="DA52" s="180"/>
      <c r="DB52" s="241"/>
      <c r="DC52" s="181">
        <f t="shared" si="144"/>
        <v>0</v>
      </c>
      <c r="DD52" s="240"/>
      <c r="DE52" s="241"/>
      <c r="DF52" s="182">
        <f t="shared" si="145"/>
        <v>0</v>
      </c>
      <c r="DG52" s="182">
        <f t="shared" si="146"/>
        <v>0</v>
      </c>
      <c r="DH52" s="183">
        <f t="shared" si="147"/>
        <v>0</v>
      </c>
      <c r="DI52" s="184">
        <f t="shared" si="148"/>
        <v>0</v>
      </c>
      <c r="DJ52" s="42"/>
      <c r="DK52" s="177">
        <f t="shared" si="149"/>
        <v>0</v>
      </c>
      <c r="DL52" s="177">
        <f t="shared" si="150"/>
        <v>0</v>
      </c>
      <c r="DM52" s="177">
        <f t="shared" si="151"/>
        <v>0</v>
      </c>
      <c r="DN52" s="242"/>
      <c r="DO52" s="243"/>
      <c r="DP52" s="243"/>
      <c r="DQ52" s="243"/>
      <c r="DR52" s="303"/>
      <c r="DS52" s="243"/>
      <c r="DT52" s="243"/>
      <c r="DU52" s="243"/>
      <c r="DV52" s="244"/>
      <c r="DW52" s="243"/>
      <c r="DX52" s="243"/>
      <c r="DY52" s="245"/>
      <c r="DZ52" s="245"/>
      <c r="EA52" s="246"/>
      <c r="EB52" s="175" t="s">
        <v>283</v>
      </c>
      <c r="EC52" s="188" t="s">
        <v>298</v>
      </c>
      <c r="ED52" s="188">
        <v>1030020</v>
      </c>
      <c r="EE52" s="188"/>
      <c r="EF52" s="189">
        <f>'Datos Mes'!$B$23</f>
        <v>8033.333333333333</v>
      </c>
      <c r="EG52" s="189">
        <f t="shared" si="152"/>
        <v>0</v>
      </c>
      <c r="EH52" s="189">
        <f t="shared" si="153"/>
        <v>0</v>
      </c>
      <c r="EI52" s="189" t="e">
        <f t="shared" si="154"/>
        <v>#DIV/0!</v>
      </c>
      <c r="EJ52" s="189" t="e">
        <f t="shared" si="155"/>
        <v>#DIV/0!</v>
      </c>
      <c r="EK52" s="189">
        <f t="shared" si="156"/>
        <v>0</v>
      </c>
      <c r="EL52" s="189">
        <f t="shared" si="157"/>
        <v>0</v>
      </c>
      <c r="EM52" s="189">
        <f t="shared" si="158"/>
        <v>0</v>
      </c>
      <c r="EN52" s="189">
        <f>'Datos Mes'!$B$24*AL52</f>
        <v>0</v>
      </c>
      <c r="EO52" s="189" t="e">
        <f>IF(SUM(EH52:EN52)&gt;'Datos Mes'!$B$21,'Datos Mes'!$B$21,SUM(EH52:EN52))</f>
        <v>#DIV/0!</v>
      </c>
      <c r="EP52" s="189" t="e">
        <f>IF(SUM(EH52:EN52)&gt;'Datos Mes'!$B$21,SUM(EH52:EN52)-EO52,0)</f>
        <v>#DIV/0!</v>
      </c>
      <c r="EQ52" s="189"/>
      <c r="ER52" s="189" t="e">
        <f>LOOKUP(EO52/AL52,'Datos Mes'!$B$75:$B$82,'Datos Mes'!$C$75:$C$82)*EQ52</f>
        <v>#DIV/0!</v>
      </c>
      <c r="ES52" s="189">
        <f>'Datos Mes'!$B$25*$AQ52</f>
        <v>0</v>
      </c>
      <c r="ET52" s="189">
        <f>'Datos Mes'!$B$26*$AQ52</f>
        <v>0</v>
      </c>
      <c r="EU52" s="189">
        <f t="shared" si="159"/>
        <v>0</v>
      </c>
      <c r="EV52" s="190" t="e">
        <f t="shared" si="160"/>
        <v>#DIV/0!</v>
      </c>
      <c r="EW52" s="280" t="s">
        <v>140</v>
      </c>
      <c r="EX52" s="281"/>
      <c r="EY52" s="190" t="e">
        <f>'Datos Mes'!$B$28*EO52</f>
        <v>#DIV/0!</v>
      </c>
      <c r="EZ52" s="190" t="e">
        <f>IF(EX52*'Datos Mes'!$B$19-EY52&gt;0,EX52*'Datos Mes'!$B$19-EY52,0)</f>
        <v>#DIV/0!</v>
      </c>
      <c r="FA52" s="281" t="s">
        <v>116</v>
      </c>
      <c r="FB52" s="280" t="s">
        <v>299</v>
      </c>
      <c r="FC52" s="192">
        <f>IF(FB52&lt;&gt;"Pensionado",LOOKUP(FA52,'Datos Mes'!$A$87:$A$92,'Datos Mes'!$B$87:$B$92),0)</f>
        <v>0</v>
      </c>
      <c r="FD52" s="190" t="e">
        <f t="shared" si="161"/>
        <v>#DIV/0!</v>
      </c>
      <c r="FE52" s="190" t="e">
        <f>IF(SUM(EH52:EN52)&gt;'Datos Mes'!$B$22,'Datos Mes'!$B$22,SUM(EH52:EN52))</f>
        <v>#DIV/0!</v>
      </c>
      <c r="FF52" s="190" t="e">
        <f>FE52*'Datos Mes'!$B$30</f>
        <v>#DIV/0!</v>
      </c>
      <c r="FG52" s="190" t="e">
        <f t="shared" si="162"/>
        <v>#DIV/0!</v>
      </c>
      <c r="FH52" s="190" t="e">
        <f t="shared" si="163"/>
        <v>#DIV/0!</v>
      </c>
      <c r="FI52" s="193" t="e">
        <f>LOOKUP(FH52,'Datos Mes'!$B$54:$B$69,'Datos Mes'!$C$54:$C$69)</f>
        <v>#DIV/0!</v>
      </c>
      <c r="FJ52" s="190" t="e">
        <f>LOOKUP(FH52,'Datos Mes'!$B$54:$B$69,'Datos Mes'!$E$54:$E$69)</f>
        <v>#DIV/0!</v>
      </c>
      <c r="FK52" s="190" t="e">
        <f t="shared" si="164"/>
        <v>#DIV/0!</v>
      </c>
      <c r="FL52" s="190">
        <f t="shared" si="165"/>
        <v>0</v>
      </c>
      <c r="FM52" s="190">
        <f t="shared" si="166"/>
        <v>0</v>
      </c>
      <c r="FN52" s="190">
        <f t="shared" si="167"/>
        <v>0</v>
      </c>
      <c r="FO52" s="190" t="e">
        <f t="shared" si="168"/>
        <v>#DIV/0!</v>
      </c>
      <c r="FP52" s="190" t="e">
        <f t="shared" si="169"/>
        <v>#DIV/0!</v>
      </c>
      <c r="FQ52" s="320" t="e">
        <f t="shared" si="170"/>
        <v>#DIV/0!</v>
      </c>
      <c r="FR52" s="188"/>
      <c r="FS52" s="190" t="e">
        <f t="shared" si="171"/>
        <v>#DIV/0!</v>
      </c>
      <c r="FT52" s="190" t="e">
        <f>IF($FB52="Activo",LOOKUP($FA52,'Datos Mes'!$A$87:$A$92,'Datos Mes'!$C$87:$C$92),0)*$EO52</f>
        <v>#DIV/0!</v>
      </c>
      <c r="FU52" s="190" t="e">
        <f>IF($FB52="Activo",'Datos Mes'!$B$31,0)*$EO52</f>
        <v>#DIV/0!</v>
      </c>
      <c r="FV52" s="190" t="e">
        <f>'Datos Mes'!$B$32*$EO52</f>
        <v>#DIV/0!</v>
      </c>
      <c r="FW52" s="190" t="e">
        <f>'Datos Mes'!$D$28*$EO52</f>
        <v>#DIV/0!</v>
      </c>
      <c r="FX52" s="188">
        <v>1030020</v>
      </c>
      <c r="FY52" s="190" t="e">
        <f t="shared" si="172"/>
        <v>#DIV/0!</v>
      </c>
      <c r="FZ52" s="190" t="e">
        <f t="shared" si="81"/>
        <v>#DIV/0!</v>
      </c>
      <c r="GA52" s="190" t="e">
        <f t="shared" si="82"/>
        <v>#DIV/0!</v>
      </c>
      <c r="GB52" s="190">
        <f>(AS52+'Datos Mes'!B$24)*30/12</f>
        <v>11356.646825396825</v>
      </c>
      <c r="GC52" s="190" t="e">
        <f t="shared" si="173"/>
        <v>#DIV/0!</v>
      </c>
      <c r="GD52" s="190" t="e">
        <f t="shared" si="174"/>
        <v>#DIV/0!</v>
      </c>
      <c r="GE52" s="192" t="e">
        <f t="shared" si="175"/>
        <v>#DIV/0!</v>
      </c>
    </row>
    <row r="53" spans="1:187">
      <c r="A53" s="248"/>
      <c r="B53" s="248"/>
      <c r="C53" s="173">
        <f t="shared" si="132"/>
        <v>0</v>
      </c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174"/>
      <c r="S53" s="256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  <c r="AG53" s="255"/>
      <c r="AH53" s="255"/>
      <c r="AI53" s="257"/>
      <c r="AJ53" s="187"/>
      <c r="AK53" s="176">
        <f t="shared" si="133"/>
        <v>0</v>
      </c>
      <c r="AL53" s="294">
        <f t="shared" si="134"/>
        <v>0</v>
      </c>
      <c r="AM53" s="294">
        <f t="shared" si="135"/>
        <v>0</v>
      </c>
      <c r="AN53" s="295">
        <f t="shared" si="136"/>
        <v>0</v>
      </c>
      <c r="AO53" s="294">
        <f t="shared" si="68"/>
        <v>0</v>
      </c>
      <c r="AP53" s="294">
        <f t="shared" si="63"/>
        <v>0</v>
      </c>
      <c r="AQ53" s="296">
        <f t="shared" si="137"/>
        <v>0</v>
      </c>
      <c r="AR53" s="297">
        <f t="shared" si="138"/>
        <v>0</v>
      </c>
      <c r="AS53" s="249"/>
      <c r="AT53" s="250">
        <f t="shared" si="139"/>
        <v>0</v>
      </c>
      <c r="AU53" s="316"/>
      <c r="AV53" s="177">
        <f t="shared" si="140"/>
        <v>0</v>
      </c>
      <c r="AW53" s="249"/>
      <c r="AX53" s="249"/>
      <c r="AY53" s="177">
        <f t="shared" si="141"/>
        <v>0</v>
      </c>
      <c r="AZ53" s="177">
        <f>(AQ53)*'Datos Mes'!$B$27+DB53</f>
        <v>0</v>
      </c>
      <c r="BA53" s="248"/>
      <c r="BB53" s="254"/>
      <c r="BC53" s="263"/>
      <c r="BD53" s="188"/>
      <c r="BE53" s="188"/>
      <c r="BF53" s="298"/>
      <c r="BG53" s="178">
        <f>(COUNTIF($D53:$AI53,"LL")+DL53)*(AS53-'Datos Mes'!$B$23)</f>
        <v>0</v>
      </c>
      <c r="BH53" s="299">
        <f t="shared" si="142"/>
        <v>0</v>
      </c>
      <c r="BI53" s="230"/>
      <c r="BJ53" s="239"/>
      <c r="BK53" s="231"/>
      <c r="BL53" s="231"/>
      <c r="BM53" s="231"/>
      <c r="BN53" s="231"/>
      <c r="BO53" s="231"/>
      <c r="BP53" s="239"/>
      <c r="BQ53" s="231"/>
      <c r="BR53" s="231"/>
      <c r="BS53" s="231"/>
      <c r="BT53" s="232"/>
      <c r="BU53" s="232"/>
      <c r="BV53" s="231"/>
      <c r="BW53" s="233"/>
      <c r="BX53" s="234"/>
      <c r="BY53" s="231"/>
      <c r="BZ53" s="231"/>
      <c r="CA53" s="235"/>
      <c r="CB53" s="235"/>
      <c r="CC53" s="236"/>
      <c r="CD53" s="236"/>
      <c r="CE53" s="236"/>
      <c r="CF53" s="236"/>
      <c r="CG53" s="236"/>
      <c r="CH53" s="235"/>
      <c r="CI53" s="235"/>
      <c r="CJ53" s="236"/>
      <c r="CK53" s="236"/>
      <c r="CL53" s="236"/>
      <c r="CM53" s="236"/>
      <c r="CN53" s="236"/>
      <c r="CO53" s="235"/>
      <c r="CP53" s="238"/>
      <c r="CQ53" s="237"/>
      <c r="CR53" s="238"/>
      <c r="CS53" s="237"/>
      <c r="CT53" s="237"/>
      <c r="CU53" s="237"/>
      <c r="CV53" s="237"/>
      <c r="CW53" s="237"/>
      <c r="CX53" s="232"/>
      <c r="CY53" s="232"/>
      <c r="CZ53" s="179">
        <f t="shared" si="143"/>
        <v>0</v>
      </c>
      <c r="DA53" s="180"/>
      <c r="DB53" s="241"/>
      <c r="DC53" s="181">
        <f t="shared" si="144"/>
        <v>0</v>
      </c>
      <c r="DD53" s="240"/>
      <c r="DE53" s="241"/>
      <c r="DF53" s="182">
        <f t="shared" si="145"/>
        <v>0</v>
      </c>
      <c r="DG53" s="182">
        <f t="shared" si="146"/>
        <v>0</v>
      </c>
      <c r="DH53" s="183">
        <f t="shared" si="147"/>
        <v>0</v>
      </c>
      <c r="DI53" s="184">
        <f t="shared" si="148"/>
        <v>0</v>
      </c>
      <c r="DJ53" s="42"/>
      <c r="DK53" s="177">
        <f t="shared" si="149"/>
        <v>0</v>
      </c>
      <c r="DL53" s="177">
        <f t="shared" si="150"/>
        <v>0</v>
      </c>
      <c r="DM53" s="177">
        <f t="shared" si="151"/>
        <v>0</v>
      </c>
      <c r="DN53" s="242"/>
      <c r="DO53" s="243"/>
      <c r="DP53" s="243"/>
      <c r="DQ53" s="243"/>
      <c r="DR53" s="303"/>
      <c r="DS53" s="243"/>
      <c r="DT53" s="243"/>
      <c r="DU53" s="243"/>
      <c r="DV53" s="244"/>
      <c r="DW53" s="243"/>
      <c r="DX53" s="243"/>
      <c r="DY53" s="245"/>
      <c r="DZ53" s="245"/>
      <c r="EA53" s="246"/>
      <c r="EB53" s="175" t="s">
        <v>283</v>
      </c>
      <c r="EC53" s="188" t="s">
        <v>298</v>
      </c>
      <c r="ED53" s="188">
        <v>1030021</v>
      </c>
      <c r="EE53" s="188"/>
      <c r="EF53" s="189">
        <f>'Datos Mes'!$B$23</f>
        <v>8033.333333333333</v>
      </c>
      <c r="EG53" s="189">
        <f t="shared" si="152"/>
        <v>0</v>
      </c>
      <c r="EH53" s="189">
        <f t="shared" si="153"/>
        <v>0</v>
      </c>
      <c r="EI53" s="189" t="e">
        <f t="shared" si="154"/>
        <v>#DIV/0!</v>
      </c>
      <c r="EJ53" s="189" t="e">
        <f t="shared" si="155"/>
        <v>#DIV/0!</v>
      </c>
      <c r="EK53" s="189">
        <f t="shared" si="156"/>
        <v>0</v>
      </c>
      <c r="EL53" s="189">
        <f t="shared" si="157"/>
        <v>0</v>
      </c>
      <c r="EM53" s="189">
        <f t="shared" si="158"/>
        <v>0</v>
      </c>
      <c r="EN53" s="189">
        <f>'Datos Mes'!$B$24*AL53</f>
        <v>0</v>
      </c>
      <c r="EO53" s="189" t="e">
        <f>IF(SUM(EH53:EN53)&gt;'Datos Mes'!$B$21,'Datos Mes'!$B$21,SUM(EH53:EN53))</f>
        <v>#DIV/0!</v>
      </c>
      <c r="EP53" s="189" t="e">
        <f>IF(SUM(EH53:EN53)&gt;'Datos Mes'!$B$21,SUM(EH53:EN53)-EO53,0)</f>
        <v>#DIV/0!</v>
      </c>
      <c r="EQ53" s="189"/>
      <c r="ER53" s="189" t="e">
        <f>LOOKUP(EO53/AL53,'Datos Mes'!$B$75:$B$82,'Datos Mes'!$C$75:$C$82)*EQ53</f>
        <v>#DIV/0!</v>
      </c>
      <c r="ES53" s="189">
        <f>'Datos Mes'!$B$25*$AQ53</f>
        <v>0</v>
      </c>
      <c r="ET53" s="189">
        <f>'Datos Mes'!$B$26*$AQ53</f>
        <v>0</v>
      </c>
      <c r="EU53" s="189">
        <f t="shared" si="159"/>
        <v>0</v>
      </c>
      <c r="EV53" s="190" t="e">
        <f t="shared" si="160"/>
        <v>#DIV/0!</v>
      </c>
      <c r="EW53" s="280" t="s">
        <v>140</v>
      </c>
      <c r="EX53" s="281"/>
      <c r="EY53" s="190" t="e">
        <f>'Datos Mes'!$B$28*EO53</f>
        <v>#DIV/0!</v>
      </c>
      <c r="EZ53" s="190" t="e">
        <f>IF(EX53*'Datos Mes'!$B$19-EY53&gt;0,EX53*'Datos Mes'!$B$19-EY53,0)</f>
        <v>#DIV/0!</v>
      </c>
      <c r="FA53" s="281" t="s">
        <v>116</v>
      </c>
      <c r="FB53" s="280" t="s">
        <v>299</v>
      </c>
      <c r="FC53" s="192">
        <f>IF(FB53&lt;&gt;"Pensionado",LOOKUP(FA53,'Datos Mes'!$A$87:$A$92,'Datos Mes'!$B$87:$B$92),0)</f>
        <v>0</v>
      </c>
      <c r="FD53" s="190" t="e">
        <f t="shared" si="161"/>
        <v>#DIV/0!</v>
      </c>
      <c r="FE53" s="190" t="e">
        <f>IF(SUM(EH53:EN53)&gt;'Datos Mes'!$B$22,'Datos Mes'!$B$22,SUM(EH53:EN53))</f>
        <v>#DIV/0!</v>
      </c>
      <c r="FF53" s="190" t="e">
        <f>FE53*'Datos Mes'!$B$30</f>
        <v>#DIV/0!</v>
      </c>
      <c r="FG53" s="190" t="e">
        <f t="shared" si="162"/>
        <v>#DIV/0!</v>
      </c>
      <c r="FH53" s="190" t="e">
        <f t="shared" si="163"/>
        <v>#DIV/0!</v>
      </c>
      <c r="FI53" s="193" t="e">
        <f>LOOKUP(FH53,'Datos Mes'!$B$54:$B$69,'Datos Mes'!$C$54:$C$69)</f>
        <v>#DIV/0!</v>
      </c>
      <c r="FJ53" s="190" t="e">
        <f>LOOKUP(FH53,'Datos Mes'!$B$54:$B$69,'Datos Mes'!$E$54:$E$69)</f>
        <v>#DIV/0!</v>
      </c>
      <c r="FK53" s="190" t="e">
        <f t="shared" si="164"/>
        <v>#DIV/0!</v>
      </c>
      <c r="FL53" s="190">
        <f t="shared" si="165"/>
        <v>0</v>
      </c>
      <c r="FM53" s="190">
        <f t="shared" si="166"/>
        <v>0</v>
      </c>
      <c r="FN53" s="190">
        <f t="shared" si="167"/>
        <v>0</v>
      </c>
      <c r="FO53" s="190" t="e">
        <f t="shared" si="168"/>
        <v>#DIV/0!</v>
      </c>
      <c r="FP53" s="190" t="e">
        <f t="shared" si="169"/>
        <v>#DIV/0!</v>
      </c>
      <c r="FQ53" s="320" t="e">
        <f t="shared" si="170"/>
        <v>#DIV/0!</v>
      </c>
      <c r="FR53" s="188"/>
      <c r="FS53" s="190" t="e">
        <f t="shared" si="171"/>
        <v>#DIV/0!</v>
      </c>
      <c r="FT53" s="190" t="e">
        <f>IF($FB53="Activo",LOOKUP($FA53,'Datos Mes'!$A$87:$A$92,'Datos Mes'!$C$87:$C$92),0)*$EO53</f>
        <v>#DIV/0!</v>
      </c>
      <c r="FU53" s="190" t="e">
        <f>IF($FB53="Activo",'Datos Mes'!$B$31,0)*$EO53</f>
        <v>#DIV/0!</v>
      </c>
      <c r="FV53" s="190" t="e">
        <f>'Datos Mes'!$B$32*$EO53</f>
        <v>#DIV/0!</v>
      </c>
      <c r="FW53" s="190" t="e">
        <f>'Datos Mes'!$D$28*$EO53</f>
        <v>#DIV/0!</v>
      </c>
      <c r="FX53" s="188">
        <v>1030021</v>
      </c>
      <c r="FY53" s="190" t="e">
        <f t="shared" si="172"/>
        <v>#DIV/0!</v>
      </c>
      <c r="FZ53" s="190" t="e">
        <f t="shared" si="81"/>
        <v>#DIV/0!</v>
      </c>
      <c r="GA53" s="190" t="e">
        <f t="shared" si="82"/>
        <v>#DIV/0!</v>
      </c>
      <c r="GB53" s="190">
        <f>(AS53+'Datos Mes'!B$24)*30/12</f>
        <v>11356.646825396825</v>
      </c>
      <c r="GC53" s="190" t="e">
        <f t="shared" si="173"/>
        <v>#DIV/0!</v>
      </c>
      <c r="GD53" s="190" t="e">
        <f t="shared" si="174"/>
        <v>#DIV/0!</v>
      </c>
      <c r="GE53" s="192" t="e">
        <f t="shared" si="175"/>
        <v>#DIV/0!</v>
      </c>
    </row>
    <row r="54" spans="1:187">
      <c r="A54" s="248"/>
      <c r="B54" s="248"/>
      <c r="C54" s="173">
        <f t="shared" si="132"/>
        <v>0</v>
      </c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  <c r="Q54" s="255"/>
      <c r="R54" s="174"/>
      <c r="S54" s="256"/>
      <c r="T54" s="255"/>
      <c r="U54" s="255"/>
      <c r="V54" s="255"/>
      <c r="W54" s="255"/>
      <c r="X54" s="255"/>
      <c r="Y54" s="255"/>
      <c r="Z54" s="255"/>
      <c r="AA54" s="255"/>
      <c r="AB54" s="255"/>
      <c r="AC54" s="255"/>
      <c r="AD54" s="255"/>
      <c r="AE54" s="255"/>
      <c r="AF54" s="255"/>
      <c r="AG54" s="255"/>
      <c r="AH54" s="255"/>
      <c r="AI54" s="257"/>
      <c r="AJ54" s="187"/>
      <c r="AK54" s="176">
        <f t="shared" si="133"/>
        <v>0</v>
      </c>
      <c r="AL54" s="294">
        <f t="shared" si="134"/>
        <v>0</v>
      </c>
      <c r="AM54" s="294">
        <f t="shared" si="135"/>
        <v>0</v>
      </c>
      <c r="AN54" s="295">
        <f t="shared" si="136"/>
        <v>0</v>
      </c>
      <c r="AO54" s="294">
        <f t="shared" si="68"/>
        <v>0</v>
      </c>
      <c r="AP54" s="294">
        <f t="shared" si="63"/>
        <v>0</v>
      </c>
      <c r="AQ54" s="296">
        <f t="shared" si="137"/>
        <v>0</v>
      </c>
      <c r="AR54" s="297">
        <f t="shared" si="138"/>
        <v>0</v>
      </c>
      <c r="AS54" s="249"/>
      <c r="AT54" s="250">
        <f t="shared" si="139"/>
        <v>0</v>
      </c>
      <c r="AU54" s="316"/>
      <c r="AV54" s="177">
        <f t="shared" si="140"/>
        <v>0</v>
      </c>
      <c r="AW54" s="249"/>
      <c r="AX54" s="249"/>
      <c r="AY54" s="177">
        <f t="shared" si="141"/>
        <v>0</v>
      </c>
      <c r="AZ54" s="177">
        <f>(AQ54)*'Datos Mes'!$B$27+DB54</f>
        <v>0</v>
      </c>
      <c r="BA54" s="248"/>
      <c r="BB54" s="254"/>
      <c r="BC54" s="263"/>
      <c r="BD54" s="188"/>
      <c r="BE54" s="188"/>
      <c r="BF54" s="298"/>
      <c r="BG54" s="178">
        <f>(COUNTIF($D54:$AI54,"LL")+DL54)*(AS54-'Datos Mes'!$B$23)</f>
        <v>0</v>
      </c>
      <c r="BH54" s="299">
        <f t="shared" si="142"/>
        <v>0</v>
      </c>
      <c r="BI54" s="230"/>
      <c r="BJ54" s="239"/>
      <c r="BK54" s="231"/>
      <c r="BL54" s="231"/>
      <c r="BM54" s="231"/>
      <c r="BN54" s="231"/>
      <c r="BO54" s="231"/>
      <c r="BP54" s="239"/>
      <c r="BQ54" s="231"/>
      <c r="BR54" s="231"/>
      <c r="BS54" s="231"/>
      <c r="BT54" s="232"/>
      <c r="BU54" s="232"/>
      <c r="BV54" s="231"/>
      <c r="BW54" s="233"/>
      <c r="BX54" s="234"/>
      <c r="BY54" s="231"/>
      <c r="BZ54" s="231"/>
      <c r="CA54" s="235"/>
      <c r="CB54" s="235"/>
      <c r="CC54" s="236"/>
      <c r="CD54" s="236"/>
      <c r="CE54" s="236"/>
      <c r="CF54" s="236"/>
      <c r="CG54" s="236"/>
      <c r="CH54" s="235"/>
      <c r="CI54" s="235"/>
      <c r="CJ54" s="236"/>
      <c r="CK54" s="236"/>
      <c r="CL54" s="236"/>
      <c r="CM54" s="236"/>
      <c r="CN54" s="236"/>
      <c r="CO54" s="235"/>
      <c r="CP54" s="238"/>
      <c r="CQ54" s="237"/>
      <c r="CR54" s="238"/>
      <c r="CS54" s="237"/>
      <c r="CT54" s="237"/>
      <c r="CU54" s="237"/>
      <c r="CV54" s="237"/>
      <c r="CW54" s="237"/>
      <c r="CX54" s="232"/>
      <c r="CY54" s="232"/>
      <c r="CZ54" s="179">
        <f t="shared" si="143"/>
        <v>0</v>
      </c>
      <c r="DA54" s="180"/>
      <c r="DB54" s="241"/>
      <c r="DC54" s="181">
        <f t="shared" si="144"/>
        <v>0</v>
      </c>
      <c r="DD54" s="240"/>
      <c r="DE54" s="241"/>
      <c r="DF54" s="182">
        <f t="shared" si="145"/>
        <v>0</v>
      </c>
      <c r="DG54" s="182">
        <f t="shared" si="146"/>
        <v>0</v>
      </c>
      <c r="DH54" s="183">
        <f t="shared" si="147"/>
        <v>0</v>
      </c>
      <c r="DI54" s="184">
        <f t="shared" si="148"/>
        <v>0</v>
      </c>
      <c r="DJ54" s="42"/>
      <c r="DK54" s="177">
        <f t="shared" si="149"/>
        <v>0</v>
      </c>
      <c r="DL54" s="177">
        <f t="shared" si="150"/>
        <v>0</v>
      </c>
      <c r="DM54" s="177">
        <f t="shared" si="151"/>
        <v>0</v>
      </c>
      <c r="DN54" s="242"/>
      <c r="DO54" s="243"/>
      <c r="DP54" s="243"/>
      <c r="DQ54" s="243"/>
      <c r="DR54" s="303"/>
      <c r="DS54" s="243"/>
      <c r="DT54" s="243"/>
      <c r="DU54" s="243"/>
      <c r="DV54" s="244"/>
      <c r="DW54" s="243"/>
      <c r="DX54" s="243"/>
      <c r="DY54" s="245"/>
      <c r="DZ54" s="245"/>
      <c r="EA54" s="246"/>
      <c r="EB54" s="175" t="s">
        <v>283</v>
      </c>
      <c r="EC54" s="188" t="s">
        <v>298</v>
      </c>
      <c r="ED54" s="188">
        <v>1030022</v>
      </c>
      <c r="EE54" s="188"/>
      <c r="EF54" s="189">
        <f>'Datos Mes'!$B$23</f>
        <v>8033.333333333333</v>
      </c>
      <c r="EG54" s="189">
        <f t="shared" si="152"/>
        <v>0</v>
      </c>
      <c r="EH54" s="189">
        <f t="shared" si="153"/>
        <v>0</v>
      </c>
      <c r="EI54" s="189" t="e">
        <f t="shared" si="154"/>
        <v>#DIV/0!</v>
      </c>
      <c r="EJ54" s="189" t="e">
        <f t="shared" si="155"/>
        <v>#DIV/0!</v>
      </c>
      <c r="EK54" s="189">
        <f t="shared" si="156"/>
        <v>0</v>
      </c>
      <c r="EL54" s="189">
        <f t="shared" si="157"/>
        <v>0</v>
      </c>
      <c r="EM54" s="189">
        <f t="shared" si="158"/>
        <v>0</v>
      </c>
      <c r="EN54" s="189">
        <f>'Datos Mes'!$B$24*AL54</f>
        <v>0</v>
      </c>
      <c r="EO54" s="189" t="e">
        <f>IF(SUM(EH54:EN54)&gt;'Datos Mes'!$B$21,'Datos Mes'!$B$21,SUM(EH54:EN54))</f>
        <v>#DIV/0!</v>
      </c>
      <c r="EP54" s="189" t="e">
        <f>IF(SUM(EH54:EN54)&gt;'Datos Mes'!$B$21,SUM(EH54:EN54)-EO54,0)</f>
        <v>#DIV/0!</v>
      </c>
      <c r="EQ54" s="189"/>
      <c r="ER54" s="189" t="e">
        <f>LOOKUP(EO54/AL54,'Datos Mes'!$B$75:$B$82,'Datos Mes'!$C$75:$C$82)*EQ54</f>
        <v>#DIV/0!</v>
      </c>
      <c r="ES54" s="189">
        <f>'Datos Mes'!$B$25*$AQ54</f>
        <v>0</v>
      </c>
      <c r="ET54" s="189">
        <f>'Datos Mes'!$B$26*$AQ54</f>
        <v>0</v>
      </c>
      <c r="EU54" s="189">
        <f t="shared" si="159"/>
        <v>0</v>
      </c>
      <c r="EV54" s="190" t="e">
        <f t="shared" si="160"/>
        <v>#DIV/0!</v>
      </c>
      <c r="EW54" s="280" t="s">
        <v>140</v>
      </c>
      <c r="EX54" s="281"/>
      <c r="EY54" s="190" t="e">
        <f>'Datos Mes'!$B$28*EO54</f>
        <v>#DIV/0!</v>
      </c>
      <c r="EZ54" s="190" t="e">
        <f>IF(EX54*'Datos Mes'!$B$19-EY54&gt;0,EX54*'Datos Mes'!$B$19-EY54,0)</f>
        <v>#DIV/0!</v>
      </c>
      <c r="FA54" s="281" t="s">
        <v>116</v>
      </c>
      <c r="FB54" s="280" t="s">
        <v>299</v>
      </c>
      <c r="FC54" s="192">
        <f>IF(FB54&lt;&gt;"Pensionado",LOOKUP(FA54,'Datos Mes'!$A$87:$A$92,'Datos Mes'!$B$87:$B$92),0)</f>
        <v>0</v>
      </c>
      <c r="FD54" s="190" t="e">
        <f t="shared" si="161"/>
        <v>#DIV/0!</v>
      </c>
      <c r="FE54" s="190" t="e">
        <f>IF(SUM(EH54:EN54)&gt;'Datos Mes'!$B$22,'Datos Mes'!$B$22,SUM(EH54:EN54))</f>
        <v>#DIV/0!</v>
      </c>
      <c r="FF54" s="190" t="e">
        <f>FE54*'Datos Mes'!$B$30</f>
        <v>#DIV/0!</v>
      </c>
      <c r="FG54" s="190" t="e">
        <f t="shared" si="162"/>
        <v>#DIV/0!</v>
      </c>
      <c r="FH54" s="190" t="e">
        <f t="shared" si="163"/>
        <v>#DIV/0!</v>
      </c>
      <c r="FI54" s="193" t="e">
        <f>LOOKUP(FH54,'Datos Mes'!$B$54:$B$69,'Datos Mes'!$C$54:$C$69)</f>
        <v>#DIV/0!</v>
      </c>
      <c r="FJ54" s="190" t="e">
        <f>LOOKUP(FH54,'Datos Mes'!$B$54:$B$69,'Datos Mes'!$E$54:$E$69)</f>
        <v>#DIV/0!</v>
      </c>
      <c r="FK54" s="190" t="e">
        <f t="shared" si="164"/>
        <v>#DIV/0!</v>
      </c>
      <c r="FL54" s="190">
        <f t="shared" si="165"/>
        <v>0</v>
      </c>
      <c r="FM54" s="190">
        <f t="shared" si="166"/>
        <v>0</v>
      </c>
      <c r="FN54" s="190">
        <f t="shared" si="167"/>
        <v>0</v>
      </c>
      <c r="FO54" s="190" t="e">
        <f t="shared" si="168"/>
        <v>#DIV/0!</v>
      </c>
      <c r="FP54" s="190" t="e">
        <f t="shared" si="169"/>
        <v>#DIV/0!</v>
      </c>
      <c r="FQ54" s="320" t="e">
        <f t="shared" si="170"/>
        <v>#DIV/0!</v>
      </c>
      <c r="FR54" s="188"/>
      <c r="FS54" s="190" t="e">
        <f t="shared" si="171"/>
        <v>#DIV/0!</v>
      </c>
      <c r="FT54" s="190" t="e">
        <f>IF($FB54="Activo",LOOKUP($FA54,'Datos Mes'!$A$87:$A$92,'Datos Mes'!$C$87:$C$92),0)*$EO54</f>
        <v>#DIV/0!</v>
      </c>
      <c r="FU54" s="190" t="e">
        <f>IF($FB54="Activo",'Datos Mes'!$B$31,0)*$EO54</f>
        <v>#DIV/0!</v>
      </c>
      <c r="FV54" s="190" t="e">
        <f>'Datos Mes'!$B$32*$EO54</f>
        <v>#DIV/0!</v>
      </c>
      <c r="FW54" s="190" t="e">
        <f>'Datos Mes'!$D$28*$EO54</f>
        <v>#DIV/0!</v>
      </c>
      <c r="FX54" s="188">
        <v>1030022</v>
      </c>
      <c r="FY54" s="190" t="e">
        <f t="shared" si="172"/>
        <v>#DIV/0!</v>
      </c>
      <c r="FZ54" s="190" t="e">
        <f t="shared" si="81"/>
        <v>#DIV/0!</v>
      </c>
      <c r="GA54" s="190" t="e">
        <f t="shared" si="82"/>
        <v>#DIV/0!</v>
      </c>
      <c r="GB54" s="190">
        <f>(AS54+'Datos Mes'!B$24)*30/12</f>
        <v>11356.646825396825</v>
      </c>
      <c r="GC54" s="190" t="e">
        <f t="shared" si="173"/>
        <v>#DIV/0!</v>
      </c>
      <c r="GD54" s="190" t="e">
        <f t="shared" si="174"/>
        <v>#DIV/0!</v>
      </c>
      <c r="GE54" s="192" t="e">
        <f t="shared" si="175"/>
        <v>#DIV/0!</v>
      </c>
    </row>
    <row r="55" spans="1:187">
      <c r="A55" s="248"/>
      <c r="B55" s="248"/>
      <c r="C55" s="173">
        <f t="shared" si="132"/>
        <v>0</v>
      </c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5"/>
      <c r="P55" s="255"/>
      <c r="Q55" s="255"/>
      <c r="R55" s="174"/>
      <c r="S55" s="256"/>
      <c r="T55" s="255"/>
      <c r="U55" s="255"/>
      <c r="V55" s="255"/>
      <c r="W55" s="255"/>
      <c r="X55" s="255"/>
      <c r="Y55" s="255"/>
      <c r="Z55" s="255"/>
      <c r="AA55" s="255"/>
      <c r="AB55" s="255"/>
      <c r="AC55" s="255"/>
      <c r="AD55" s="255"/>
      <c r="AE55" s="255"/>
      <c r="AF55" s="255"/>
      <c r="AG55" s="255"/>
      <c r="AH55" s="255"/>
      <c r="AI55" s="257"/>
      <c r="AJ55" s="187"/>
      <c r="AK55" s="176">
        <f t="shared" si="133"/>
        <v>0</v>
      </c>
      <c r="AL55" s="294">
        <f t="shared" si="134"/>
        <v>0</v>
      </c>
      <c r="AM55" s="294">
        <f t="shared" si="135"/>
        <v>0</v>
      </c>
      <c r="AN55" s="295">
        <f t="shared" si="136"/>
        <v>0</v>
      </c>
      <c r="AO55" s="294">
        <f t="shared" si="68"/>
        <v>0</v>
      </c>
      <c r="AP55" s="294">
        <f t="shared" si="63"/>
        <v>0</v>
      </c>
      <c r="AQ55" s="296">
        <f t="shared" si="137"/>
        <v>0</v>
      </c>
      <c r="AR55" s="297">
        <f t="shared" si="138"/>
        <v>0</v>
      </c>
      <c r="AS55" s="249"/>
      <c r="AT55" s="250">
        <f t="shared" si="139"/>
        <v>0</v>
      </c>
      <c r="AU55" s="316"/>
      <c r="AV55" s="177">
        <f t="shared" si="140"/>
        <v>0</v>
      </c>
      <c r="AW55" s="249"/>
      <c r="AX55" s="249"/>
      <c r="AY55" s="177">
        <f t="shared" si="141"/>
        <v>0</v>
      </c>
      <c r="AZ55" s="177">
        <f>(AQ55)*'Datos Mes'!$B$27+DB55</f>
        <v>0</v>
      </c>
      <c r="BA55" s="248"/>
      <c r="BB55" s="254"/>
      <c r="BC55" s="263"/>
      <c r="BD55" s="188"/>
      <c r="BE55" s="188"/>
      <c r="BF55" s="298"/>
      <c r="BG55" s="178">
        <f>(COUNTIF($D55:$AI55,"LL")+DL55)*(AS55-'Datos Mes'!$B$23)</f>
        <v>0</v>
      </c>
      <c r="BH55" s="299">
        <f t="shared" si="142"/>
        <v>0</v>
      </c>
      <c r="BI55" s="230"/>
      <c r="BJ55" s="239"/>
      <c r="BK55" s="231"/>
      <c r="BL55" s="231"/>
      <c r="BM55" s="231"/>
      <c r="BN55" s="231"/>
      <c r="BO55" s="231"/>
      <c r="BP55" s="239"/>
      <c r="BQ55" s="231"/>
      <c r="BR55" s="231"/>
      <c r="BS55" s="231"/>
      <c r="BT55" s="232"/>
      <c r="BU55" s="232"/>
      <c r="BV55" s="231"/>
      <c r="BW55" s="233"/>
      <c r="BX55" s="234"/>
      <c r="BY55" s="231"/>
      <c r="BZ55" s="231"/>
      <c r="CA55" s="235"/>
      <c r="CB55" s="235"/>
      <c r="CC55" s="236"/>
      <c r="CD55" s="236"/>
      <c r="CE55" s="236"/>
      <c r="CF55" s="236"/>
      <c r="CG55" s="236"/>
      <c r="CH55" s="235"/>
      <c r="CI55" s="235"/>
      <c r="CJ55" s="236"/>
      <c r="CK55" s="236"/>
      <c r="CL55" s="236"/>
      <c r="CM55" s="236"/>
      <c r="CN55" s="236"/>
      <c r="CO55" s="235"/>
      <c r="CP55" s="238"/>
      <c r="CQ55" s="237"/>
      <c r="CR55" s="238"/>
      <c r="CS55" s="237"/>
      <c r="CT55" s="237"/>
      <c r="CU55" s="237"/>
      <c r="CV55" s="237"/>
      <c r="CW55" s="237"/>
      <c r="CX55" s="232"/>
      <c r="CY55" s="232"/>
      <c r="CZ55" s="179">
        <f t="shared" si="143"/>
        <v>0</v>
      </c>
      <c r="DA55" s="180"/>
      <c r="DB55" s="241"/>
      <c r="DC55" s="181">
        <f t="shared" si="144"/>
        <v>0</v>
      </c>
      <c r="DD55" s="240"/>
      <c r="DE55" s="241"/>
      <c r="DF55" s="182">
        <f t="shared" si="145"/>
        <v>0</v>
      </c>
      <c r="DG55" s="182">
        <f t="shared" si="146"/>
        <v>0</v>
      </c>
      <c r="DH55" s="183">
        <f t="shared" si="147"/>
        <v>0</v>
      </c>
      <c r="DI55" s="184">
        <f t="shared" si="148"/>
        <v>0</v>
      </c>
      <c r="DJ55" s="42"/>
      <c r="DK55" s="177">
        <f t="shared" si="149"/>
        <v>0</v>
      </c>
      <c r="DL55" s="177">
        <f t="shared" si="150"/>
        <v>0</v>
      </c>
      <c r="DM55" s="177">
        <f t="shared" si="151"/>
        <v>0</v>
      </c>
      <c r="DN55" s="242"/>
      <c r="DO55" s="243"/>
      <c r="DP55" s="243"/>
      <c r="DQ55" s="243"/>
      <c r="DR55" s="303"/>
      <c r="DS55" s="243"/>
      <c r="DT55" s="243"/>
      <c r="DU55" s="243"/>
      <c r="DV55" s="244"/>
      <c r="DW55" s="243"/>
      <c r="DX55" s="243"/>
      <c r="DY55" s="245"/>
      <c r="DZ55" s="245"/>
      <c r="EA55" s="246"/>
      <c r="EB55" s="175" t="s">
        <v>283</v>
      </c>
      <c r="EC55" s="188" t="s">
        <v>298</v>
      </c>
      <c r="ED55" s="188">
        <v>1030023</v>
      </c>
      <c r="EE55" s="188"/>
      <c r="EF55" s="189">
        <f>'Datos Mes'!$B$23</f>
        <v>8033.333333333333</v>
      </c>
      <c r="EG55" s="189">
        <f t="shared" si="152"/>
        <v>0</v>
      </c>
      <c r="EH55" s="189">
        <f t="shared" si="153"/>
        <v>0</v>
      </c>
      <c r="EI55" s="189" t="e">
        <f t="shared" si="154"/>
        <v>#DIV/0!</v>
      </c>
      <c r="EJ55" s="189" t="e">
        <f t="shared" si="155"/>
        <v>#DIV/0!</v>
      </c>
      <c r="EK55" s="189">
        <f t="shared" si="156"/>
        <v>0</v>
      </c>
      <c r="EL55" s="189">
        <f t="shared" si="157"/>
        <v>0</v>
      </c>
      <c r="EM55" s="189">
        <f t="shared" si="158"/>
        <v>0</v>
      </c>
      <c r="EN55" s="189">
        <f>'Datos Mes'!$B$24*AL55</f>
        <v>0</v>
      </c>
      <c r="EO55" s="189" t="e">
        <f>IF(SUM(EH55:EN55)&gt;'Datos Mes'!$B$21,'Datos Mes'!$B$21,SUM(EH55:EN55))</f>
        <v>#DIV/0!</v>
      </c>
      <c r="EP55" s="189" t="e">
        <f>IF(SUM(EH55:EN55)&gt;'Datos Mes'!$B$21,SUM(EH55:EN55)-EO55,0)</f>
        <v>#DIV/0!</v>
      </c>
      <c r="EQ55" s="189"/>
      <c r="ER55" s="189" t="e">
        <f>LOOKUP(EO55/AL55,'Datos Mes'!$B$75:$B$82,'Datos Mes'!$C$75:$C$82)*EQ55</f>
        <v>#DIV/0!</v>
      </c>
      <c r="ES55" s="189">
        <f>'Datos Mes'!$B$25*$AQ55</f>
        <v>0</v>
      </c>
      <c r="ET55" s="189">
        <f>'Datos Mes'!$B$26*$AQ55</f>
        <v>0</v>
      </c>
      <c r="EU55" s="189">
        <f t="shared" si="159"/>
        <v>0</v>
      </c>
      <c r="EV55" s="190" t="e">
        <f t="shared" si="160"/>
        <v>#DIV/0!</v>
      </c>
      <c r="EW55" s="280" t="s">
        <v>140</v>
      </c>
      <c r="EX55" s="281"/>
      <c r="EY55" s="190" t="e">
        <f>'Datos Mes'!$B$28*EO55</f>
        <v>#DIV/0!</v>
      </c>
      <c r="EZ55" s="190" t="e">
        <f>IF(EX55*'Datos Mes'!$B$19-EY55&gt;0,EX55*'Datos Mes'!$B$19-EY55,0)</f>
        <v>#DIV/0!</v>
      </c>
      <c r="FA55" s="281" t="s">
        <v>116</v>
      </c>
      <c r="FB55" s="280" t="s">
        <v>299</v>
      </c>
      <c r="FC55" s="192">
        <f>IF(FB55&lt;&gt;"Pensionado",LOOKUP(FA55,'Datos Mes'!$A$87:$A$92,'Datos Mes'!$B$87:$B$92),0)</f>
        <v>0</v>
      </c>
      <c r="FD55" s="190" t="e">
        <f t="shared" si="161"/>
        <v>#DIV/0!</v>
      </c>
      <c r="FE55" s="190" t="e">
        <f>IF(SUM(EH55:EN55)&gt;'Datos Mes'!$B$22,'Datos Mes'!$B$22,SUM(EH55:EN55))</f>
        <v>#DIV/0!</v>
      </c>
      <c r="FF55" s="190" t="e">
        <f>FE55*'Datos Mes'!$B$30</f>
        <v>#DIV/0!</v>
      </c>
      <c r="FG55" s="190" t="e">
        <f t="shared" si="162"/>
        <v>#DIV/0!</v>
      </c>
      <c r="FH55" s="190" t="e">
        <f t="shared" si="163"/>
        <v>#DIV/0!</v>
      </c>
      <c r="FI55" s="193" t="e">
        <f>LOOKUP(FH55,'Datos Mes'!$B$54:$B$69,'Datos Mes'!$C$54:$C$69)</f>
        <v>#DIV/0!</v>
      </c>
      <c r="FJ55" s="190" t="e">
        <f>LOOKUP(FH55,'Datos Mes'!$B$54:$B$69,'Datos Mes'!$E$54:$E$69)</f>
        <v>#DIV/0!</v>
      </c>
      <c r="FK55" s="190" t="e">
        <f t="shared" si="164"/>
        <v>#DIV/0!</v>
      </c>
      <c r="FL55" s="190">
        <f t="shared" si="165"/>
        <v>0</v>
      </c>
      <c r="FM55" s="190">
        <f t="shared" si="166"/>
        <v>0</v>
      </c>
      <c r="FN55" s="190">
        <f t="shared" si="167"/>
        <v>0</v>
      </c>
      <c r="FO55" s="190" t="e">
        <f t="shared" si="168"/>
        <v>#DIV/0!</v>
      </c>
      <c r="FP55" s="190" t="e">
        <f t="shared" si="169"/>
        <v>#DIV/0!</v>
      </c>
      <c r="FQ55" s="320" t="e">
        <f t="shared" si="170"/>
        <v>#DIV/0!</v>
      </c>
      <c r="FR55" s="188"/>
      <c r="FS55" s="190" t="e">
        <f t="shared" si="171"/>
        <v>#DIV/0!</v>
      </c>
      <c r="FT55" s="190" t="e">
        <f>IF($FB55="Activo",LOOKUP($FA55,'Datos Mes'!$A$87:$A$92,'Datos Mes'!$C$87:$C$92),0)*$EO55</f>
        <v>#DIV/0!</v>
      </c>
      <c r="FU55" s="190" t="e">
        <f>IF($FB55="Activo",'Datos Mes'!$B$31,0)*$EO55</f>
        <v>#DIV/0!</v>
      </c>
      <c r="FV55" s="190" t="e">
        <f>'Datos Mes'!$B$32*$EO55</f>
        <v>#DIV/0!</v>
      </c>
      <c r="FW55" s="190" t="e">
        <f>'Datos Mes'!$D$28*$EO55</f>
        <v>#DIV/0!</v>
      </c>
      <c r="FX55" s="188">
        <v>1030023</v>
      </c>
      <c r="FY55" s="190" t="e">
        <f t="shared" si="172"/>
        <v>#DIV/0!</v>
      </c>
      <c r="FZ55" s="190" t="e">
        <f t="shared" si="81"/>
        <v>#DIV/0!</v>
      </c>
      <c r="GA55" s="190" t="e">
        <f t="shared" si="82"/>
        <v>#DIV/0!</v>
      </c>
      <c r="GB55" s="190">
        <f>(AS55+'Datos Mes'!B$24)*30/12</f>
        <v>11356.646825396825</v>
      </c>
      <c r="GC55" s="190" t="e">
        <f t="shared" si="173"/>
        <v>#DIV/0!</v>
      </c>
      <c r="GD55" s="190" t="e">
        <f t="shared" si="174"/>
        <v>#DIV/0!</v>
      </c>
      <c r="GE55" s="192" t="e">
        <f t="shared" si="175"/>
        <v>#DIV/0!</v>
      </c>
    </row>
    <row r="56" spans="1:187">
      <c r="A56" s="248"/>
      <c r="B56" s="248"/>
      <c r="C56" s="173">
        <f t="shared" si="132"/>
        <v>0</v>
      </c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174"/>
      <c r="S56" s="256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7"/>
      <c r="AJ56" s="187"/>
      <c r="AK56" s="176">
        <f t="shared" si="133"/>
        <v>0</v>
      </c>
      <c r="AL56" s="294">
        <f t="shared" si="134"/>
        <v>0</v>
      </c>
      <c r="AM56" s="294">
        <f t="shared" si="135"/>
        <v>0</v>
      </c>
      <c r="AN56" s="295">
        <f t="shared" si="136"/>
        <v>0</v>
      </c>
      <c r="AO56" s="294">
        <f t="shared" si="68"/>
        <v>0</v>
      </c>
      <c r="AP56" s="294">
        <f t="shared" si="63"/>
        <v>0</v>
      </c>
      <c r="AQ56" s="296">
        <f t="shared" si="137"/>
        <v>0</v>
      </c>
      <c r="AR56" s="297">
        <f t="shared" si="138"/>
        <v>0</v>
      </c>
      <c r="AS56" s="249"/>
      <c r="AT56" s="250">
        <f t="shared" si="139"/>
        <v>0</v>
      </c>
      <c r="AU56" s="316"/>
      <c r="AV56" s="177">
        <f t="shared" si="140"/>
        <v>0</v>
      </c>
      <c r="AW56" s="249"/>
      <c r="AX56" s="249"/>
      <c r="AY56" s="177">
        <f t="shared" si="141"/>
        <v>0</v>
      </c>
      <c r="AZ56" s="177">
        <f>(AQ56)*'Datos Mes'!$B$27+DB56</f>
        <v>0</v>
      </c>
      <c r="BA56" s="248"/>
      <c r="BB56" s="254"/>
      <c r="BC56" s="263"/>
      <c r="BD56" s="188"/>
      <c r="BE56" s="188"/>
      <c r="BF56" s="298"/>
      <c r="BG56" s="178">
        <f>(COUNTIF($D56:$AI56,"LL")+DL56)*(AS56-'Datos Mes'!$B$23)</f>
        <v>0</v>
      </c>
      <c r="BH56" s="299">
        <f t="shared" si="142"/>
        <v>0</v>
      </c>
      <c r="BI56" s="230"/>
      <c r="BJ56" s="239"/>
      <c r="BK56" s="231"/>
      <c r="BL56" s="231"/>
      <c r="BM56" s="231"/>
      <c r="BN56" s="231"/>
      <c r="BO56" s="231"/>
      <c r="BP56" s="239"/>
      <c r="BQ56" s="231"/>
      <c r="BR56" s="231"/>
      <c r="BS56" s="231"/>
      <c r="BT56" s="232"/>
      <c r="BU56" s="232"/>
      <c r="BV56" s="231"/>
      <c r="BW56" s="233"/>
      <c r="BX56" s="234"/>
      <c r="BY56" s="231"/>
      <c r="BZ56" s="231"/>
      <c r="CA56" s="235"/>
      <c r="CB56" s="235"/>
      <c r="CC56" s="236"/>
      <c r="CD56" s="236"/>
      <c r="CE56" s="236"/>
      <c r="CF56" s="236"/>
      <c r="CG56" s="236"/>
      <c r="CH56" s="235"/>
      <c r="CI56" s="235"/>
      <c r="CJ56" s="236"/>
      <c r="CK56" s="236"/>
      <c r="CL56" s="236"/>
      <c r="CM56" s="236"/>
      <c r="CN56" s="236"/>
      <c r="CO56" s="235"/>
      <c r="CP56" s="238"/>
      <c r="CQ56" s="237"/>
      <c r="CR56" s="238"/>
      <c r="CS56" s="237"/>
      <c r="CT56" s="237"/>
      <c r="CU56" s="237"/>
      <c r="CV56" s="237"/>
      <c r="CW56" s="237"/>
      <c r="CX56" s="232"/>
      <c r="CY56" s="232"/>
      <c r="CZ56" s="179">
        <f t="shared" si="143"/>
        <v>0</v>
      </c>
      <c r="DA56" s="180"/>
      <c r="DB56" s="241"/>
      <c r="DC56" s="181">
        <f t="shared" si="144"/>
        <v>0</v>
      </c>
      <c r="DD56" s="240"/>
      <c r="DE56" s="241"/>
      <c r="DF56" s="182">
        <f t="shared" si="145"/>
        <v>0</v>
      </c>
      <c r="DG56" s="182">
        <f t="shared" si="146"/>
        <v>0</v>
      </c>
      <c r="DH56" s="183">
        <f t="shared" si="147"/>
        <v>0</v>
      </c>
      <c r="DI56" s="184">
        <f t="shared" si="148"/>
        <v>0</v>
      </c>
      <c r="DJ56" s="42"/>
      <c r="DK56" s="177">
        <f t="shared" si="149"/>
        <v>0</v>
      </c>
      <c r="DL56" s="177">
        <f t="shared" si="150"/>
        <v>0</v>
      </c>
      <c r="DM56" s="177">
        <f t="shared" si="151"/>
        <v>0</v>
      </c>
      <c r="DN56" s="242"/>
      <c r="DO56" s="243"/>
      <c r="DP56" s="243"/>
      <c r="DQ56" s="243"/>
      <c r="DR56" s="303"/>
      <c r="DS56" s="243"/>
      <c r="DT56" s="243"/>
      <c r="DU56" s="243"/>
      <c r="DV56" s="244"/>
      <c r="DW56" s="243"/>
      <c r="DX56" s="243"/>
      <c r="DY56" s="245"/>
      <c r="DZ56" s="245"/>
      <c r="EA56" s="246"/>
      <c r="EB56" s="175" t="s">
        <v>283</v>
      </c>
      <c r="EC56" s="188" t="s">
        <v>298</v>
      </c>
      <c r="ED56" s="188">
        <v>1030024</v>
      </c>
      <c r="EE56" s="188"/>
      <c r="EF56" s="189">
        <f>'Datos Mes'!$B$23</f>
        <v>8033.333333333333</v>
      </c>
      <c r="EG56" s="189">
        <f t="shared" si="152"/>
        <v>0</v>
      </c>
      <c r="EH56" s="189">
        <f t="shared" si="153"/>
        <v>0</v>
      </c>
      <c r="EI56" s="189" t="e">
        <f t="shared" si="154"/>
        <v>#DIV/0!</v>
      </c>
      <c r="EJ56" s="189" t="e">
        <f t="shared" si="155"/>
        <v>#DIV/0!</v>
      </c>
      <c r="EK56" s="189">
        <f t="shared" si="156"/>
        <v>0</v>
      </c>
      <c r="EL56" s="189">
        <f t="shared" si="157"/>
        <v>0</v>
      </c>
      <c r="EM56" s="189">
        <f t="shared" si="158"/>
        <v>0</v>
      </c>
      <c r="EN56" s="189">
        <f>'Datos Mes'!$B$24*AL56</f>
        <v>0</v>
      </c>
      <c r="EO56" s="189" t="e">
        <f>IF(SUM(EH56:EN56)&gt;'Datos Mes'!$B$21,'Datos Mes'!$B$21,SUM(EH56:EN56))</f>
        <v>#DIV/0!</v>
      </c>
      <c r="EP56" s="189" t="e">
        <f>IF(SUM(EH56:EN56)&gt;'Datos Mes'!$B$21,SUM(EH56:EN56)-EO56,0)</f>
        <v>#DIV/0!</v>
      </c>
      <c r="EQ56" s="189"/>
      <c r="ER56" s="189" t="e">
        <f>LOOKUP(EO56/AL56,'Datos Mes'!$B$75:$B$82,'Datos Mes'!$C$75:$C$82)*EQ56</f>
        <v>#DIV/0!</v>
      </c>
      <c r="ES56" s="189">
        <f>'Datos Mes'!$B$25*$AQ56</f>
        <v>0</v>
      </c>
      <c r="ET56" s="189">
        <f>'Datos Mes'!$B$26*$AQ56</f>
        <v>0</v>
      </c>
      <c r="EU56" s="189">
        <f t="shared" si="159"/>
        <v>0</v>
      </c>
      <c r="EV56" s="190" t="e">
        <f t="shared" si="160"/>
        <v>#DIV/0!</v>
      </c>
      <c r="EW56" s="280" t="s">
        <v>140</v>
      </c>
      <c r="EX56" s="281"/>
      <c r="EY56" s="190" t="e">
        <f>'Datos Mes'!$B$28*EO56</f>
        <v>#DIV/0!</v>
      </c>
      <c r="EZ56" s="190" t="e">
        <f>IF(EX56*'Datos Mes'!$B$19-EY56&gt;0,EX56*'Datos Mes'!$B$19-EY56,0)</f>
        <v>#DIV/0!</v>
      </c>
      <c r="FA56" s="281" t="s">
        <v>116</v>
      </c>
      <c r="FB56" s="280" t="s">
        <v>299</v>
      </c>
      <c r="FC56" s="192">
        <f>IF(FB56&lt;&gt;"Pensionado",LOOKUP(FA56,'Datos Mes'!$A$87:$A$92,'Datos Mes'!$B$87:$B$92),0)</f>
        <v>0</v>
      </c>
      <c r="FD56" s="190" t="e">
        <f t="shared" si="161"/>
        <v>#DIV/0!</v>
      </c>
      <c r="FE56" s="190" t="e">
        <f>IF(SUM(EH56:EN56)&gt;'Datos Mes'!$B$22,'Datos Mes'!$B$22,SUM(EH56:EN56))</f>
        <v>#DIV/0!</v>
      </c>
      <c r="FF56" s="190" t="e">
        <f>FE56*'Datos Mes'!$B$30</f>
        <v>#DIV/0!</v>
      </c>
      <c r="FG56" s="190" t="e">
        <f t="shared" si="162"/>
        <v>#DIV/0!</v>
      </c>
      <c r="FH56" s="190" t="e">
        <f t="shared" si="163"/>
        <v>#DIV/0!</v>
      </c>
      <c r="FI56" s="193" t="e">
        <f>LOOKUP(FH56,'Datos Mes'!$B$54:$B$69,'Datos Mes'!$C$54:$C$69)</f>
        <v>#DIV/0!</v>
      </c>
      <c r="FJ56" s="190" t="e">
        <f>LOOKUP(FH56,'Datos Mes'!$B$54:$B$69,'Datos Mes'!$E$54:$E$69)</f>
        <v>#DIV/0!</v>
      </c>
      <c r="FK56" s="190" t="e">
        <f t="shared" si="164"/>
        <v>#DIV/0!</v>
      </c>
      <c r="FL56" s="190">
        <f t="shared" si="165"/>
        <v>0</v>
      </c>
      <c r="FM56" s="190">
        <f t="shared" si="166"/>
        <v>0</v>
      </c>
      <c r="FN56" s="190">
        <f t="shared" si="167"/>
        <v>0</v>
      </c>
      <c r="FO56" s="190" t="e">
        <f t="shared" si="168"/>
        <v>#DIV/0!</v>
      </c>
      <c r="FP56" s="190" t="e">
        <f t="shared" si="169"/>
        <v>#DIV/0!</v>
      </c>
      <c r="FQ56" s="320" t="e">
        <f t="shared" si="170"/>
        <v>#DIV/0!</v>
      </c>
      <c r="FR56" s="188"/>
      <c r="FS56" s="190" t="e">
        <f t="shared" si="171"/>
        <v>#DIV/0!</v>
      </c>
      <c r="FT56" s="190" t="e">
        <f>IF($FB56="Activo",LOOKUP($FA56,'Datos Mes'!$A$87:$A$92,'Datos Mes'!$C$87:$C$92),0)*$EO56</f>
        <v>#DIV/0!</v>
      </c>
      <c r="FU56" s="190" t="e">
        <f>IF($FB56="Activo",'Datos Mes'!$B$31,0)*$EO56</f>
        <v>#DIV/0!</v>
      </c>
      <c r="FV56" s="190" t="e">
        <f>'Datos Mes'!$B$32*$EO56</f>
        <v>#DIV/0!</v>
      </c>
      <c r="FW56" s="190" t="e">
        <f>'Datos Mes'!$D$28*$EO56</f>
        <v>#DIV/0!</v>
      </c>
      <c r="FX56" s="188">
        <v>1030024</v>
      </c>
      <c r="FY56" s="190" t="e">
        <f t="shared" si="172"/>
        <v>#DIV/0!</v>
      </c>
      <c r="FZ56" s="190" t="e">
        <f t="shared" si="81"/>
        <v>#DIV/0!</v>
      </c>
      <c r="GA56" s="190" t="e">
        <f t="shared" si="82"/>
        <v>#DIV/0!</v>
      </c>
      <c r="GB56" s="190">
        <f>(AS56+'Datos Mes'!B$24)*30/12</f>
        <v>11356.646825396825</v>
      </c>
      <c r="GC56" s="190" t="e">
        <f t="shared" si="173"/>
        <v>#DIV/0!</v>
      </c>
      <c r="GD56" s="190" t="e">
        <f t="shared" si="174"/>
        <v>#DIV/0!</v>
      </c>
      <c r="GE56" s="192" t="e">
        <f t="shared" si="175"/>
        <v>#DIV/0!</v>
      </c>
    </row>
    <row r="57" spans="1:187">
      <c r="A57" s="248"/>
      <c r="B57" s="248"/>
      <c r="C57" s="173">
        <f t="shared" si="132"/>
        <v>0</v>
      </c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174"/>
      <c r="S57" s="256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7"/>
      <c r="AJ57" s="187"/>
      <c r="AK57" s="176">
        <f t="shared" si="133"/>
        <v>0</v>
      </c>
      <c r="AL57" s="294">
        <f t="shared" si="134"/>
        <v>0</v>
      </c>
      <c r="AM57" s="294">
        <f t="shared" si="135"/>
        <v>0</v>
      </c>
      <c r="AN57" s="295">
        <f t="shared" si="136"/>
        <v>0</v>
      </c>
      <c r="AO57" s="294">
        <f t="shared" si="68"/>
        <v>0</v>
      </c>
      <c r="AP57" s="294">
        <f t="shared" si="63"/>
        <v>0</v>
      </c>
      <c r="AQ57" s="296">
        <f t="shared" si="137"/>
        <v>0</v>
      </c>
      <c r="AR57" s="297">
        <f t="shared" si="138"/>
        <v>0</v>
      </c>
      <c r="AS57" s="249"/>
      <c r="AT57" s="250">
        <f t="shared" si="139"/>
        <v>0</v>
      </c>
      <c r="AU57" s="316"/>
      <c r="AV57" s="177">
        <f t="shared" si="140"/>
        <v>0</v>
      </c>
      <c r="AW57" s="249"/>
      <c r="AX57" s="249"/>
      <c r="AY57" s="177">
        <f t="shared" si="141"/>
        <v>0</v>
      </c>
      <c r="AZ57" s="177">
        <f>(AQ57)*'Datos Mes'!$B$27+DB57</f>
        <v>0</v>
      </c>
      <c r="BA57" s="248"/>
      <c r="BB57" s="254"/>
      <c r="BC57" s="263"/>
      <c r="BD57" s="188"/>
      <c r="BE57" s="188"/>
      <c r="BF57" s="298"/>
      <c r="BG57" s="178">
        <f>(COUNTIF($D57:$AI57,"LL")+DL57)*(AS57-'Datos Mes'!$B$23)</f>
        <v>0</v>
      </c>
      <c r="BH57" s="299">
        <f t="shared" si="142"/>
        <v>0</v>
      </c>
      <c r="BI57" s="230"/>
      <c r="BJ57" s="239"/>
      <c r="BK57" s="231"/>
      <c r="BL57" s="231"/>
      <c r="BM57" s="231"/>
      <c r="BN57" s="231"/>
      <c r="BO57" s="231"/>
      <c r="BP57" s="239"/>
      <c r="BQ57" s="231"/>
      <c r="BR57" s="231"/>
      <c r="BS57" s="231"/>
      <c r="BT57" s="232"/>
      <c r="BU57" s="232"/>
      <c r="BV57" s="231"/>
      <c r="BW57" s="233"/>
      <c r="BX57" s="234"/>
      <c r="BY57" s="231"/>
      <c r="BZ57" s="231"/>
      <c r="CA57" s="235"/>
      <c r="CB57" s="235"/>
      <c r="CC57" s="236"/>
      <c r="CD57" s="236"/>
      <c r="CE57" s="236"/>
      <c r="CF57" s="236"/>
      <c r="CG57" s="236"/>
      <c r="CH57" s="235"/>
      <c r="CI57" s="235"/>
      <c r="CJ57" s="236"/>
      <c r="CK57" s="236"/>
      <c r="CL57" s="236"/>
      <c r="CM57" s="236"/>
      <c r="CN57" s="236"/>
      <c r="CO57" s="235"/>
      <c r="CP57" s="238"/>
      <c r="CQ57" s="237"/>
      <c r="CR57" s="238"/>
      <c r="CS57" s="237"/>
      <c r="CT57" s="237"/>
      <c r="CU57" s="237"/>
      <c r="CV57" s="237"/>
      <c r="CW57" s="237"/>
      <c r="CX57" s="232"/>
      <c r="CY57" s="232"/>
      <c r="CZ57" s="179">
        <f t="shared" si="143"/>
        <v>0</v>
      </c>
      <c r="DA57" s="180"/>
      <c r="DB57" s="241"/>
      <c r="DC57" s="181">
        <f t="shared" si="144"/>
        <v>0</v>
      </c>
      <c r="DD57" s="240"/>
      <c r="DE57" s="241"/>
      <c r="DF57" s="182">
        <f t="shared" si="145"/>
        <v>0</v>
      </c>
      <c r="DG57" s="182">
        <f t="shared" si="146"/>
        <v>0</v>
      </c>
      <c r="DH57" s="183">
        <f t="shared" si="147"/>
        <v>0</v>
      </c>
      <c r="DI57" s="184">
        <f t="shared" si="148"/>
        <v>0</v>
      </c>
      <c r="DJ57" s="42"/>
      <c r="DK57" s="177">
        <f t="shared" si="149"/>
        <v>0</v>
      </c>
      <c r="DL57" s="177">
        <f t="shared" si="150"/>
        <v>0</v>
      </c>
      <c r="DM57" s="177">
        <f t="shared" si="151"/>
        <v>0</v>
      </c>
      <c r="DN57" s="242"/>
      <c r="DO57" s="243"/>
      <c r="DP57" s="243"/>
      <c r="DQ57" s="243"/>
      <c r="DR57" s="303"/>
      <c r="DS57" s="243"/>
      <c r="DT57" s="243"/>
      <c r="DU57" s="243"/>
      <c r="DV57" s="244"/>
      <c r="DW57" s="243"/>
      <c r="DX57" s="243"/>
      <c r="DY57" s="245"/>
      <c r="DZ57" s="245"/>
      <c r="EA57" s="246"/>
      <c r="EB57" s="175" t="s">
        <v>283</v>
      </c>
      <c r="EC57" s="188" t="s">
        <v>298</v>
      </c>
      <c r="ED57" s="188">
        <v>1030025</v>
      </c>
      <c r="EE57" s="188"/>
      <c r="EF57" s="189">
        <f>'Datos Mes'!$B$23</f>
        <v>8033.333333333333</v>
      </c>
      <c r="EG57" s="189">
        <f t="shared" si="152"/>
        <v>0</v>
      </c>
      <c r="EH57" s="189">
        <f t="shared" si="153"/>
        <v>0</v>
      </c>
      <c r="EI57" s="189" t="e">
        <f t="shared" si="154"/>
        <v>#DIV/0!</v>
      </c>
      <c r="EJ57" s="189" t="e">
        <f t="shared" si="155"/>
        <v>#DIV/0!</v>
      </c>
      <c r="EK57" s="189">
        <f t="shared" si="156"/>
        <v>0</v>
      </c>
      <c r="EL57" s="189">
        <f t="shared" si="157"/>
        <v>0</v>
      </c>
      <c r="EM57" s="189">
        <f t="shared" si="158"/>
        <v>0</v>
      </c>
      <c r="EN57" s="189">
        <f>'Datos Mes'!$B$24*AL57</f>
        <v>0</v>
      </c>
      <c r="EO57" s="189" t="e">
        <f>IF(SUM(EH57:EN57)&gt;'Datos Mes'!$B$21,'Datos Mes'!$B$21,SUM(EH57:EN57))</f>
        <v>#DIV/0!</v>
      </c>
      <c r="EP57" s="189" t="e">
        <f>IF(SUM(EH57:EN57)&gt;'Datos Mes'!$B$21,SUM(EH57:EN57)-EO57,0)</f>
        <v>#DIV/0!</v>
      </c>
      <c r="EQ57" s="189"/>
      <c r="ER57" s="189" t="e">
        <f>LOOKUP(EO57/AL57,'Datos Mes'!$B$75:$B$82,'Datos Mes'!$C$75:$C$82)*EQ57</f>
        <v>#DIV/0!</v>
      </c>
      <c r="ES57" s="189">
        <f>'Datos Mes'!$B$25*$AQ57</f>
        <v>0</v>
      </c>
      <c r="ET57" s="189">
        <f>'Datos Mes'!$B$26*$AQ57</f>
        <v>0</v>
      </c>
      <c r="EU57" s="189">
        <f t="shared" si="159"/>
        <v>0</v>
      </c>
      <c r="EV57" s="190" t="e">
        <f t="shared" si="160"/>
        <v>#DIV/0!</v>
      </c>
      <c r="EW57" s="280" t="s">
        <v>140</v>
      </c>
      <c r="EX57" s="281"/>
      <c r="EY57" s="190" t="e">
        <f>'Datos Mes'!$B$28*EO57</f>
        <v>#DIV/0!</v>
      </c>
      <c r="EZ57" s="190" t="e">
        <f>IF(EX57*'Datos Mes'!$B$19-EY57&gt;0,EX57*'Datos Mes'!$B$19-EY57,0)</f>
        <v>#DIV/0!</v>
      </c>
      <c r="FA57" s="281" t="s">
        <v>116</v>
      </c>
      <c r="FB57" s="280" t="s">
        <v>299</v>
      </c>
      <c r="FC57" s="192">
        <f>IF(FB57&lt;&gt;"Pensionado",LOOKUP(FA57,'Datos Mes'!$A$87:$A$92,'Datos Mes'!$B$87:$B$92),0)</f>
        <v>0</v>
      </c>
      <c r="FD57" s="190" t="e">
        <f t="shared" si="161"/>
        <v>#DIV/0!</v>
      </c>
      <c r="FE57" s="190" t="e">
        <f>IF(SUM(EH57:EN57)&gt;'Datos Mes'!$B$22,'Datos Mes'!$B$22,SUM(EH57:EN57))</f>
        <v>#DIV/0!</v>
      </c>
      <c r="FF57" s="190" t="e">
        <f>FE57*'Datos Mes'!$B$30</f>
        <v>#DIV/0!</v>
      </c>
      <c r="FG57" s="190" t="e">
        <f t="shared" si="162"/>
        <v>#DIV/0!</v>
      </c>
      <c r="FH57" s="190" t="e">
        <f t="shared" si="163"/>
        <v>#DIV/0!</v>
      </c>
      <c r="FI57" s="193" t="e">
        <f>LOOKUP(FH57,'Datos Mes'!$B$54:$B$69,'Datos Mes'!$C$54:$C$69)</f>
        <v>#DIV/0!</v>
      </c>
      <c r="FJ57" s="190" t="e">
        <f>LOOKUP(FH57,'Datos Mes'!$B$54:$B$69,'Datos Mes'!$E$54:$E$69)</f>
        <v>#DIV/0!</v>
      </c>
      <c r="FK57" s="190" t="e">
        <f t="shared" si="164"/>
        <v>#DIV/0!</v>
      </c>
      <c r="FL57" s="190">
        <f t="shared" si="165"/>
        <v>0</v>
      </c>
      <c r="FM57" s="190">
        <f t="shared" si="166"/>
        <v>0</v>
      </c>
      <c r="FN57" s="190">
        <f t="shared" si="167"/>
        <v>0</v>
      </c>
      <c r="FO57" s="190" t="e">
        <f t="shared" si="168"/>
        <v>#DIV/0!</v>
      </c>
      <c r="FP57" s="190" t="e">
        <f t="shared" si="169"/>
        <v>#DIV/0!</v>
      </c>
      <c r="FQ57" s="320" t="e">
        <f t="shared" si="170"/>
        <v>#DIV/0!</v>
      </c>
      <c r="FR57" s="188"/>
      <c r="FS57" s="190" t="e">
        <f t="shared" si="171"/>
        <v>#DIV/0!</v>
      </c>
      <c r="FT57" s="190" t="e">
        <f>IF($FB57="Activo",LOOKUP($FA57,'Datos Mes'!$A$87:$A$92,'Datos Mes'!$C$87:$C$92),0)*$EO57</f>
        <v>#DIV/0!</v>
      </c>
      <c r="FU57" s="190" t="e">
        <f>IF($FB57="Activo",'Datos Mes'!$B$31,0)*$EO57</f>
        <v>#DIV/0!</v>
      </c>
      <c r="FV57" s="190" t="e">
        <f>'Datos Mes'!$B$32*$EO57</f>
        <v>#DIV/0!</v>
      </c>
      <c r="FW57" s="190" t="e">
        <f>'Datos Mes'!$D$28*$EO57</f>
        <v>#DIV/0!</v>
      </c>
      <c r="FX57" s="188">
        <v>1030025</v>
      </c>
      <c r="FY57" s="190" t="e">
        <f t="shared" si="172"/>
        <v>#DIV/0!</v>
      </c>
      <c r="FZ57" s="190" t="e">
        <f t="shared" si="81"/>
        <v>#DIV/0!</v>
      </c>
      <c r="GA57" s="190" t="e">
        <f t="shared" si="82"/>
        <v>#DIV/0!</v>
      </c>
      <c r="GB57" s="190">
        <f>(AS57+'Datos Mes'!B$24)*30/12</f>
        <v>11356.646825396825</v>
      </c>
      <c r="GC57" s="190" t="e">
        <f t="shared" si="173"/>
        <v>#DIV/0!</v>
      </c>
      <c r="GD57" s="190" t="e">
        <f t="shared" si="174"/>
        <v>#DIV/0!</v>
      </c>
      <c r="GE57" s="192" t="e">
        <f t="shared" si="175"/>
        <v>#DIV/0!</v>
      </c>
    </row>
    <row r="58" spans="1:187">
      <c r="A58" s="248"/>
      <c r="B58" s="248"/>
      <c r="C58" s="173">
        <f t="shared" si="132"/>
        <v>0</v>
      </c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174"/>
      <c r="S58" s="256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7"/>
      <c r="AJ58" s="187"/>
      <c r="AK58" s="176">
        <f t="shared" si="133"/>
        <v>0</v>
      </c>
      <c r="AL58" s="294">
        <f t="shared" si="134"/>
        <v>0</v>
      </c>
      <c r="AM58" s="294">
        <f t="shared" si="135"/>
        <v>0</v>
      </c>
      <c r="AN58" s="295">
        <f t="shared" si="136"/>
        <v>0</v>
      </c>
      <c r="AO58" s="294">
        <f t="shared" si="68"/>
        <v>0</v>
      </c>
      <c r="AP58" s="294">
        <f t="shared" si="63"/>
        <v>0</v>
      </c>
      <c r="AQ58" s="296">
        <f t="shared" si="137"/>
        <v>0</v>
      </c>
      <c r="AR58" s="297">
        <f t="shared" si="138"/>
        <v>0</v>
      </c>
      <c r="AS58" s="249"/>
      <c r="AT58" s="250">
        <f t="shared" si="139"/>
        <v>0</v>
      </c>
      <c r="AU58" s="316"/>
      <c r="AV58" s="177">
        <f t="shared" si="140"/>
        <v>0</v>
      </c>
      <c r="AW58" s="249"/>
      <c r="AX58" s="249"/>
      <c r="AY58" s="177">
        <f t="shared" si="141"/>
        <v>0</v>
      </c>
      <c r="AZ58" s="177">
        <f>(AQ58)*'Datos Mes'!$B$27+DB58</f>
        <v>0</v>
      </c>
      <c r="BA58" s="248"/>
      <c r="BB58" s="254"/>
      <c r="BC58" s="263"/>
      <c r="BD58" s="188"/>
      <c r="BE58" s="188"/>
      <c r="BF58" s="298"/>
      <c r="BG58" s="178">
        <f>(COUNTIF($D58:$AI58,"LL")+DL58)*(AS58-'Datos Mes'!$B$23)</f>
        <v>0</v>
      </c>
      <c r="BH58" s="299">
        <f t="shared" si="142"/>
        <v>0</v>
      </c>
      <c r="BI58" s="230"/>
      <c r="BJ58" s="239"/>
      <c r="BK58" s="231"/>
      <c r="BL58" s="231"/>
      <c r="BM58" s="231"/>
      <c r="BN58" s="231"/>
      <c r="BO58" s="231"/>
      <c r="BP58" s="239"/>
      <c r="BQ58" s="231"/>
      <c r="BR58" s="231"/>
      <c r="BS58" s="231"/>
      <c r="BT58" s="232"/>
      <c r="BU58" s="232"/>
      <c r="BV58" s="231"/>
      <c r="BW58" s="233"/>
      <c r="BX58" s="234"/>
      <c r="BY58" s="231"/>
      <c r="BZ58" s="231"/>
      <c r="CA58" s="235"/>
      <c r="CB58" s="235"/>
      <c r="CC58" s="236"/>
      <c r="CD58" s="236"/>
      <c r="CE58" s="236"/>
      <c r="CF58" s="236"/>
      <c r="CG58" s="236"/>
      <c r="CH58" s="235"/>
      <c r="CI58" s="235"/>
      <c r="CJ58" s="236"/>
      <c r="CK58" s="236"/>
      <c r="CL58" s="236"/>
      <c r="CM58" s="236"/>
      <c r="CN58" s="236"/>
      <c r="CO58" s="235"/>
      <c r="CP58" s="238"/>
      <c r="CQ58" s="237"/>
      <c r="CR58" s="238"/>
      <c r="CS58" s="237"/>
      <c r="CT58" s="237"/>
      <c r="CU58" s="237"/>
      <c r="CV58" s="237"/>
      <c r="CW58" s="237"/>
      <c r="CX58" s="232"/>
      <c r="CY58" s="232"/>
      <c r="CZ58" s="179">
        <f t="shared" si="143"/>
        <v>0</v>
      </c>
      <c r="DA58" s="180"/>
      <c r="DB58" s="241"/>
      <c r="DC58" s="181">
        <f t="shared" si="144"/>
        <v>0</v>
      </c>
      <c r="DD58" s="240"/>
      <c r="DE58" s="241"/>
      <c r="DF58" s="182">
        <f t="shared" si="145"/>
        <v>0</v>
      </c>
      <c r="DG58" s="182">
        <f t="shared" si="146"/>
        <v>0</v>
      </c>
      <c r="DH58" s="183">
        <f t="shared" si="147"/>
        <v>0</v>
      </c>
      <c r="DI58" s="184">
        <f t="shared" si="148"/>
        <v>0</v>
      </c>
      <c r="DJ58" s="42"/>
      <c r="DK58" s="177">
        <f t="shared" si="149"/>
        <v>0</v>
      </c>
      <c r="DL58" s="177">
        <f t="shared" si="150"/>
        <v>0</v>
      </c>
      <c r="DM58" s="177">
        <f t="shared" si="151"/>
        <v>0</v>
      </c>
      <c r="DN58" s="242"/>
      <c r="DO58" s="243"/>
      <c r="DP58" s="243"/>
      <c r="DQ58" s="243"/>
      <c r="DR58" s="303"/>
      <c r="DS58" s="243"/>
      <c r="DT58" s="243"/>
      <c r="DU58" s="243"/>
      <c r="DV58" s="244"/>
      <c r="DW58" s="243"/>
      <c r="DX58" s="243"/>
      <c r="DY58" s="245"/>
      <c r="DZ58" s="245"/>
      <c r="EA58" s="246"/>
      <c r="EB58" s="175" t="s">
        <v>283</v>
      </c>
      <c r="EC58" s="188" t="s">
        <v>298</v>
      </c>
      <c r="ED58" s="188">
        <v>1030026</v>
      </c>
      <c r="EE58" s="188"/>
      <c r="EF58" s="189">
        <f>'Datos Mes'!$B$23</f>
        <v>8033.333333333333</v>
      </c>
      <c r="EG58" s="189">
        <f t="shared" si="152"/>
        <v>0</v>
      </c>
      <c r="EH58" s="189">
        <f t="shared" si="153"/>
        <v>0</v>
      </c>
      <c r="EI58" s="189" t="e">
        <f t="shared" si="154"/>
        <v>#DIV/0!</v>
      </c>
      <c r="EJ58" s="189" t="e">
        <f t="shared" si="155"/>
        <v>#DIV/0!</v>
      </c>
      <c r="EK58" s="189">
        <f t="shared" si="156"/>
        <v>0</v>
      </c>
      <c r="EL58" s="189">
        <f t="shared" si="157"/>
        <v>0</v>
      </c>
      <c r="EM58" s="189">
        <f t="shared" si="158"/>
        <v>0</v>
      </c>
      <c r="EN58" s="189">
        <f>'Datos Mes'!$B$24*AL58</f>
        <v>0</v>
      </c>
      <c r="EO58" s="189" t="e">
        <f>IF(SUM(EH58:EN58)&gt;'Datos Mes'!$B$21,'Datos Mes'!$B$21,SUM(EH58:EN58))</f>
        <v>#DIV/0!</v>
      </c>
      <c r="EP58" s="189" t="e">
        <f>IF(SUM(EH58:EN58)&gt;'Datos Mes'!$B$21,SUM(EH58:EN58)-EO58,0)</f>
        <v>#DIV/0!</v>
      </c>
      <c r="EQ58" s="189"/>
      <c r="ER58" s="189" t="e">
        <f>LOOKUP(EO58/AL58,'Datos Mes'!$B$75:$B$82,'Datos Mes'!$C$75:$C$82)*EQ58</f>
        <v>#DIV/0!</v>
      </c>
      <c r="ES58" s="189">
        <f>'Datos Mes'!$B$25*$AQ58</f>
        <v>0</v>
      </c>
      <c r="ET58" s="189">
        <f>'Datos Mes'!$B$26*$AQ58</f>
        <v>0</v>
      </c>
      <c r="EU58" s="189">
        <f t="shared" si="159"/>
        <v>0</v>
      </c>
      <c r="EV58" s="190" t="e">
        <f t="shared" si="160"/>
        <v>#DIV/0!</v>
      </c>
      <c r="EW58" s="280" t="s">
        <v>140</v>
      </c>
      <c r="EX58" s="281"/>
      <c r="EY58" s="190" t="e">
        <f>'Datos Mes'!$B$28*EO58</f>
        <v>#DIV/0!</v>
      </c>
      <c r="EZ58" s="190" t="e">
        <f>IF(EX58*'Datos Mes'!$B$19-EY58&gt;0,EX58*'Datos Mes'!$B$19-EY58,0)</f>
        <v>#DIV/0!</v>
      </c>
      <c r="FA58" s="281" t="s">
        <v>116</v>
      </c>
      <c r="FB58" s="280" t="s">
        <v>299</v>
      </c>
      <c r="FC58" s="192">
        <f>IF(FB58&lt;&gt;"Pensionado",LOOKUP(FA58,'Datos Mes'!$A$87:$A$92,'Datos Mes'!$B$87:$B$92),0)</f>
        <v>0</v>
      </c>
      <c r="FD58" s="190" t="e">
        <f t="shared" si="161"/>
        <v>#DIV/0!</v>
      </c>
      <c r="FE58" s="190" t="e">
        <f>IF(SUM(EH58:EN58)&gt;'Datos Mes'!$B$22,'Datos Mes'!$B$22,SUM(EH58:EN58))</f>
        <v>#DIV/0!</v>
      </c>
      <c r="FF58" s="190" t="e">
        <f>FE58*'Datos Mes'!$B$30</f>
        <v>#DIV/0!</v>
      </c>
      <c r="FG58" s="190" t="e">
        <f t="shared" si="162"/>
        <v>#DIV/0!</v>
      </c>
      <c r="FH58" s="190" t="e">
        <f t="shared" si="163"/>
        <v>#DIV/0!</v>
      </c>
      <c r="FI58" s="193" t="e">
        <f>LOOKUP(FH58,'Datos Mes'!$B$54:$B$69,'Datos Mes'!$C$54:$C$69)</f>
        <v>#DIV/0!</v>
      </c>
      <c r="FJ58" s="190" t="e">
        <f>LOOKUP(FH58,'Datos Mes'!$B$54:$B$69,'Datos Mes'!$E$54:$E$69)</f>
        <v>#DIV/0!</v>
      </c>
      <c r="FK58" s="190" t="e">
        <f t="shared" si="164"/>
        <v>#DIV/0!</v>
      </c>
      <c r="FL58" s="190">
        <f t="shared" si="165"/>
        <v>0</v>
      </c>
      <c r="FM58" s="190">
        <f t="shared" si="166"/>
        <v>0</v>
      </c>
      <c r="FN58" s="190">
        <f t="shared" si="167"/>
        <v>0</v>
      </c>
      <c r="FO58" s="190" t="e">
        <f t="shared" si="168"/>
        <v>#DIV/0!</v>
      </c>
      <c r="FP58" s="190" t="e">
        <f t="shared" si="169"/>
        <v>#DIV/0!</v>
      </c>
      <c r="FQ58" s="320" t="e">
        <f t="shared" si="170"/>
        <v>#DIV/0!</v>
      </c>
      <c r="FR58" s="188"/>
      <c r="FS58" s="190" t="e">
        <f t="shared" si="171"/>
        <v>#DIV/0!</v>
      </c>
      <c r="FT58" s="190" t="e">
        <f>IF($FB58="Activo",LOOKUP($FA58,'Datos Mes'!$A$87:$A$92,'Datos Mes'!$C$87:$C$92),0)*$EO58</f>
        <v>#DIV/0!</v>
      </c>
      <c r="FU58" s="190" t="e">
        <f>IF($FB58="Activo",'Datos Mes'!$B$31,0)*$EO58</f>
        <v>#DIV/0!</v>
      </c>
      <c r="FV58" s="190" t="e">
        <f>'Datos Mes'!$B$32*$EO58</f>
        <v>#DIV/0!</v>
      </c>
      <c r="FW58" s="190" t="e">
        <f>'Datos Mes'!$D$28*$EO58</f>
        <v>#DIV/0!</v>
      </c>
      <c r="FX58" s="188">
        <v>1030026</v>
      </c>
      <c r="FY58" s="190" t="e">
        <f t="shared" si="172"/>
        <v>#DIV/0!</v>
      </c>
      <c r="FZ58" s="190" t="e">
        <f t="shared" si="81"/>
        <v>#DIV/0!</v>
      </c>
      <c r="GA58" s="190" t="e">
        <f t="shared" si="82"/>
        <v>#DIV/0!</v>
      </c>
      <c r="GB58" s="190">
        <f>(AS58+'Datos Mes'!B$24)*30/12</f>
        <v>11356.646825396825</v>
      </c>
      <c r="GC58" s="190" t="e">
        <f t="shared" si="173"/>
        <v>#DIV/0!</v>
      </c>
      <c r="GD58" s="190" t="e">
        <f t="shared" si="174"/>
        <v>#DIV/0!</v>
      </c>
      <c r="GE58" s="192" t="e">
        <f t="shared" si="175"/>
        <v>#DIV/0!</v>
      </c>
    </row>
    <row r="59" spans="1:187">
      <c r="A59" s="248"/>
      <c r="B59" s="248"/>
      <c r="C59" s="173">
        <f t="shared" si="132"/>
        <v>0</v>
      </c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174"/>
      <c r="S59" s="256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7"/>
      <c r="AJ59" s="187"/>
      <c r="AK59" s="176">
        <f t="shared" si="133"/>
        <v>0</v>
      </c>
      <c r="AL59" s="294">
        <f t="shared" si="134"/>
        <v>0</v>
      </c>
      <c r="AM59" s="294">
        <f t="shared" si="135"/>
        <v>0</v>
      </c>
      <c r="AN59" s="295">
        <f t="shared" si="136"/>
        <v>0</v>
      </c>
      <c r="AO59" s="294">
        <f t="shared" si="68"/>
        <v>0</v>
      </c>
      <c r="AP59" s="294">
        <f t="shared" si="63"/>
        <v>0</v>
      </c>
      <c r="AQ59" s="296">
        <f t="shared" si="137"/>
        <v>0</v>
      </c>
      <c r="AR59" s="297">
        <f t="shared" si="138"/>
        <v>0</v>
      </c>
      <c r="AS59" s="249"/>
      <c r="AT59" s="250">
        <f t="shared" si="139"/>
        <v>0</v>
      </c>
      <c r="AU59" s="316"/>
      <c r="AV59" s="177">
        <f t="shared" si="140"/>
        <v>0</v>
      </c>
      <c r="AW59" s="249"/>
      <c r="AX59" s="249"/>
      <c r="AY59" s="177">
        <f t="shared" si="141"/>
        <v>0</v>
      </c>
      <c r="AZ59" s="177">
        <f>(AQ59)*'Datos Mes'!$B$27+DB59</f>
        <v>0</v>
      </c>
      <c r="BA59" s="248"/>
      <c r="BB59" s="254"/>
      <c r="BC59" s="263"/>
      <c r="BD59" s="188"/>
      <c r="BE59" s="188"/>
      <c r="BF59" s="298"/>
      <c r="BG59" s="178">
        <f>(COUNTIF($D59:$AI59,"LL")+DL59)*(AS59-'Datos Mes'!$B$23)</f>
        <v>0</v>
      </c>
      <c r="BH59" s="299">
        <f t="shared" si="142"/>
        <v>0</v>
      </c>
      <c r="BI59" s="230"/>
      <c r="BJ59" s="239"/>
      <c r="BK59" s="231"/>
      <c r="BL59" s="231"/>
      <c r="BM59" s="231"/>
      <c r="BN59" s="231"/>
      <c r="BO59" s="231"/>
      <c r="BP59" s="239"/>
      <c r="BQ59" s="231"/>
      <c r="BR59" s="231"/>
      <c r="BS59" s="231"/>
      <c r="BT59" s="232"/>
      <c r="BU59" s="232"/>
      <c r="BV59" s="231"/>
      <c r="BW59" s="233"/>
      <c r="BX59" s="234"/>
      <c r="BY59" s="231"/>
      <c r="BZ59" s="231"/>
      <c r="CA59" s="235"/>
      <c r="CB59" s="235"/>
      <c r="CC59" s="236"/>
      <c r="CD59" s="236"/>
      <c r="CE59" s="236"/>
      <c r="CF59" s="236"/>
      <c r="CG59" s="236"/>
      <c r="CH59" s="235"/>
      <c r="CI59" s="235"/>
      <c r="CJ59" s="236"/>
      <c r="CK59" s="236"/>
      <c r="CL59" s="236"/>
      <c r="CM59" s="236"/>
      <c r="CN59" s="236"/>
      <c r="CO59" s="235"/>
      <c r="CP59" s="238"/>
      <c r="CQ59" s="237"/>
      <c r="CR59" s="238"/>
      <c r="CS59" s="237"/>
      <c r="CT59" s="237"/>
      <c r="CU59" s="237"/>
      <c r="CV59" s="237"/>
      <c r="CW59" s="237"/>
      <c r="CX59" s="232"/>
      <c r="CY59" s="232"/>
      <c r="CZ59" s="179">
        <f t="shared" si="143"/>
        <v>0</v>
      </c>
      <c r="DA59" s="180"/>
      <c r="DB59" s="241"/>
      <c r="DC59" s="181">
        <f t="shared" si="144"/>
        <v>0</v>
      </c>
      <c r="DD59" s="240"/>
      <c r="DE59" s="241"/>
      <c r="DF59" s="182">
        <f t="shared" si="145"/>
        <v>0</v>
      </c>
      <c r="DG59" s="182">
        <f t="shared" si="146"/>
        <v>0</v>
      </c>
      <c r="DH59" s="183">
        <f t="shared" si="147"/>
        <v>0</v>
      </c>
      <c r="DI59" s="184">
        <f t="shared" si="148"/>
        <v>0</v>
      </c>
      <c r="DJ59" s="42"/>
      <c r="DK59" s="177">
        <f t="shared" si="149"/>
        <v>0</v>
      </c>
      <c r="DL59" s="177">
        <f t="shared" si="150"/>
        <v>0</v>
      </c>
      <c r="DM59" s="177">
        <f t="shared" si="151"/>
        <v>0</v>
      </c>
      <c r="DN59" s="242"/>
      <c r="DO59" s="243"/>
      <c r="DP59" s="243"/>
      <c r="DQ59" s="243"/>
      <c r="DR59" s="303"/>
      <c r="DS59" s="243"/>
      <c r="DT59" s="243"/>
      <c r="DU59" s="243"/>
      <c r="DV59" s="244"/>
      <c r="DW59" s="243"/>
      <c r="DX59" s="243"/>
      <c r="DY59" s="245"/>
      <c r="DZ59" s="245"/>
      <c r="EA59" s="246"/>
      <c r="EB59" s="175" t="s">
        <v>283</v>
      </c>
      <c r="EC59" s="188" t="s">
        <v>298</v>
      </c>
      <c r="ED59" s="188">
        <v>1030027</v>
      </c>
      <c r="EE59" s="188"/>
      <c r="EF59" s="189">
        <f>'Datos Mes'!$B$23</f>
        <v>8033.333333333333</v>
      </c>
      <c r="EG59" s="189">
        <f t="shared" si="152"/>
        <v>0</v>
      </c>
      <c r="EH59" s="189">
        <f t="shared" si="153"/>
        <v>0</v>
      </c>
      <c r="EI59" s="189" t="e">
        <f t="shared" si="154"/>
        <v>#DIV/0!</v>
      </c>
      <c r="EJ59" s="189" t="e">
        <f t="shared" si="155"/>
        <v>#DIV/0!</v>
      </c>
      <c r="EK59" s="189">
        <f t="shared" si="156"/>
        <v>0</v>
      </c>
      <c r="EL59" s="189">
        <f t="shared" si="157"/>
        <v>0</v>
      </c>
      <c r="EM59" s="189">
        <f t="shared" si="158"/>
        <v>0</v>
      </c>
      <c r="EN59" s="189">
        <f>'Datos Mes'!$B$24*AL59</f>
        <v>0</v>
      </c>
      <c r="EO59" s="189" t="e">
        <f>IF(SUM(EH59:EN59)&gt;'Datos Mes'!$B$21,'Datos Mes'!$B$21,SUM(EH59:EN59))</f>
        <v>#DIV/0!</v>
      </c>
      <c r="EP59" s="189" t="e">
        <f>IF(SUM(EH59:EN59)&gt;'Datos Mes'!$B$21,SUM(EH59:EN59)-EO59,0)</f>
        <v>#DIV/0!</v>
      </c>
      <c r="EQ59" s="189"/>
      <c r="ER59" s="189" t="e">
        <f>LOOKUP(EO59/AL59,'Datos Mes'!$B$75:$B$82,'Datos Mes'!$C$75:$C$82)*EQ59</f>
        <v>#DIV/0!</v>
      </c>
      <c r="ES59" s="189">
        <f>'Datos Mes'!$B$25*$AQ59</f>
        <v>0</v>
      </c>
      <c r="ET59" s="189">
        <f>'Datos Mes'!$B$26*$AQ59</f>
        <v>0</v>
      </c>
      <c r="EU59" s="189">
        <f t="shared" si="159"/>
        <v>0</v>
      </c>
      <c r="EV59" s="190" t="e">
        <f t="shared" si="160"/>
        <v>#DIV/0!</v>
      </c>
      <c r="EW59" s="280" t="s">
        <v>140</v>
      </c>
      <c r="EX59" s="281"/>
      <c r="EY59" s="190" t="e">
        <f>'Datos Mes'!$B$28*EO59</f>
        <v>#DIV/0!</v>
      </c>
      <c r="EZ59" s="190" t="e">
        <f>IF(EX59*'Datos Mes'!$B$19-EY59&gt;0,EX59*'Datos Mes'!$B$19-EY59,0)</f>
        <v>#DIV/0!</v>
      </c>
      <c r="FA59" s="281" t="s">
        <v>116</v>
      </c>
      <c r="FB59" s="280" t="s">
        <v>299</v>
      </c>
      <c r="FC59" s="192">
        <f>IF(FB59&lt;&gt;"Pensionado",LOOKUP(FA59,'Datos Mes'!$A$87:$A$92,'Datos Mes'!$B$87:$B$92),0)</f>
        <v>0</v>
      </c>
      <c r="FD59" s="190" t="e">
        <f t="shared" si="161"/>
        <v>#DIV/0!</v>
      </c>
      <c r="FE59" s="190" t="e">
        <f>IF(SUM(EH59:EN59)&gt;'Datos Mes'!$B$22,'Datos Mes'!$B$22,SUM(EH59:EN59))</f>
        <v>#DIV/0!</v>
      </c>
      <c r="FF59" s="190" t="e">
        <f>FE59*'Datos Mes'!$B$30</f>
        <v>#DIV/0!</v>
      </c>
      <c r="FG59" s="190" t="e">
        <f t="shared" si="162"/>
        <v>#DIV/0!</v>
      </c>
      <c r="FH59" s="190" t="e">
        <f t="shared" si="163"/>
        <v>#DIV/0!</v>
      </c>
      <c r="FI59" s="193" t="e">
        <f>LOOKUP(FH59,'Datos Mes'!$B$54:$B$69,'Datos Mes'!$C$54:$C$69)</f>
        <v>#DIV/0!</v>
      </c>
      <c r="FJ59" s="190" t="e">
        <f>LOOKUP(FH59,'Datos Mes'!$B$54:$B$69,'Datos Mes'!$E$54:$E$69)</f>
        <v>#DIV/0!</v>
      </c>
      <c r="FK59" s="190" t="e">
        <f t="shared" si="164"/>
        <v>#DIV/0!</v>
      </c>
      <c r="FL59" s="190">
        <f t="shared" si="165"/>
        <v>0</v>
      </c>
      <c r="FM59" s="190">
        <f t="shared" si="166"/>
        <v>0</v>
      </c>
      <c r="FN59" s="190">
        <f t="shared" si="167"/>
        <v>0</v>
      </c>
      <c r="FO59" s="190" t="e">
        <f t="shared" si="168"/>
        <v>#DIV/0!</v>
      </c>
      <c r="FP59" s="190" t="e">
        <f t="shared" si="169"/>
        <v>#DIV/0!</v>
      </c>
      <c r="FQ59" s="320" t="e">
        <f t="shared" si="170"/>
        <v>#DIV/0!</v>
      </c>
      <c r="FR59" s="188"/>
      <c r="FS59" s="190" t="e">
        <f t="shared" si="171"/>
        <v>#DIV/0!</v>
      </c>
      <c r="FT59" s="190" t="e">
        <f>IF($FB59="Activo",LOOKUP($FA59,'Datos Mes'!$A$87:$A$92,'Datos Mes'!$C$87:$C$92),0)*$EO59</f>
        <v>#DIV/0!</v>
      </c>
      <c r="FU59" s="190" t="e">
        <f>IF($FB59="Activo",'Datos Mes'!$B$31,0)*$EO59</f>
        <v>#DIV/0!</v>
      </c>
      <c r="FV59" s="190" t="e">
        <f>'Datos Mes'!$B$32*$EO59</f>
        <v>#DIV/0!</v>
      </c>
      <c r="FW59" s="190" t="e">
        <f>'Datos Mes'!$D$28*$EO59</f>
        <v>#DIV/0!</v>
      </c>
      <c r="FX59" s="188">
        <v>1030027</v>
      </c>
      <c r="FY59" s="190" t="e">
        <f t="shared" si="172"/>
        <v>#DIV/0!</v>
      </c>
      <c r="FZ59" s="190" t="e">
        <f t="shared" si="81"/>
        <v>#DIV/0!</v>
      </c>
      <c r="GA59" s="190" t="e">
        <f t="shared" si="82"/>
        <v>#DIV/0!</v>
      </c>
      <c r="GB59" s="190">
        <f>(AS59+'Datos Mes'!B$24)*30/12</f>
        <v>11356.646825396825</v>
      </c>
      <c r="GC59" s="190" t="e">
        <f t="shared" si="173"/>
        <v>#DIV/0!</v>
      </c>
      <c r="GD59" s="190" t="e">
        <f t="shared" si="174"/>
        <v>#DIV/0!</v>
      </c>
      <c r="GE59" s="192" t="e">
        <f t="shared" si="175"/>
        <v>#DIV/0!</v>
      </c>
    </row>
    <row r="60" spans="1:187">
      <c r="A60" s="248"/>
      <c r="B60" s="248"/>
      <c r="C60" s="173">
        <f t="shared" si="132"/>
        <v>0</v>
      </c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174"/>
      <c r="S60" s="256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7"/>
      <c r="AJ60" s="187"/>
      <c r="AK60" s="176">
        <f t="shared" si="133"/>
        <v>0</v>
      </c>
      <c r="AL60" s="294">
        <f t="shared" si="134"/>
        <v>0</v>
      </c>
      <c r="AM60" s="294">
        <f t="shared" si="135"/>
        <v>0</v>
      </c>
      <c r="AN60" s="295">
        <f t="shared" si="136"/>
        <v>0</v>
      </c>
      <c r="AO60" s="294">
        <f t="shared" si="68"/>
        <v>0</v>
      </c>
      <c r="AP60" s="294">
        <f t="shared" si="63"/>
        <v>0</v>
      </c>
      <c r="AQ60" s="296">
        <f t="shared" si="137"/>
        <v>0</v>
      </c>
      <c r="AR60" s="297">
        <f t="shared" si="138"/>
        <v>0</v>
      </c>
      <c r="AS60" s="249"/>
      <c r="AT60" s="250">
        <f t="shared" si="139"/>
        <v>0</v>
      </c>
      <c r="AU60" s="316"/>
      <c r="AV60" s="177">
        <f t="shared" si="140"/>
        <v>0</v>
      </c>
      <c r="AW60" s="249"/>
      <c r="AX60" s="249"/>
      <c r="AY60" s="177">
        <f t="shared" si="141"/>
        <v>0</v>
      </c>
      <c r="AZ60" s="177">
        <f>(AQ60)*'Datos Mes'!$B$27+DB60</f>
        <v>0</v>
      </c>
      <c r="BA60" s="248"/>
      <c r="BB60" s="254"/>
      <c r="BC60" s="263"/>
      <c r="BD60" s="188"/>
      <c r="BE60" s="188"/>
      <c r="BF60" s="298"/>
      <c r="BG60" s="178">
        <f>(COUNTIF($D60:$AI60,"LL")+DL60)*(AS60-'Datos Mes'!$B$23)</f>
        <v>0</v>
      </c>
      <c r="BH60" s="299">
        <f t="shared" si="142"/>
        <v>0</v>
      </c>
      <c r="BI60" s="230"/>
      <c r="BJ60" s="239"/>
      <c r="BK60" s="231"/>
      <c r="BL60" s="231"/>
      <c r="BM60" s="231"/>
      <c r="BN60" s="231"/>
      <c r="BO60" s="231"/>
      <c r="BP60" s="239"/>
      <c r="BQ60" s="231"/>
      <c r="BR60" s="231"/>
      <c r="BS60" s="231"/>
      <c r="BT60" s="232"/>
      <c r="BU60" s="232"/>
      <c r="BV60" s="231"/>
      <c r="BW60" s="233"/>
      <c r="BX60" s="234"/>
      <c r="BY60" s="231"/>
      <c r="BZ60" s="231"/>
      <c r="CA60" s="235"/>
      <c r="CB60" s="235"/>
      <c r="CC60" s="236"/>
      <c r="CD60" s="236"/>
      <c r="CE60" s="236"/>
      <c r="CF60" s="236"/>
      <c r="CG60" s="236"/>
      <c r="CH60" s="235"/>
      <c r="CI60" s="235"/>
      <c r="CJ60" s="236"/>
      <c r="CK60" s="236"/>
      <c r="CL60" s="236"/>
      <c r="CM60" s="236"/>
      <c r="CN60" s="236"/>
      <c r="CO60" s="235"/>
      <c r="CP60" s="238"/>
      <c r="CQ60" s="237"/>
      <c r="CR60" s="238"/>
      <c r="CS60" s="237"/>
      <c r="CT60" s="237"/>
      <c r="CU60" s="237"/>
      <c r="CV60" s="237"/>
      <c r="CW60" s="237"/>
      <c r="CX60" s="232"/>
      <c r="CY60" s="232"/>
      <c r="CZ60" s="179">
        <f t="shared" si="143"/>
        <v>0</v>
      </c>
      <c r="DA60" s="180"/>
      <c r="DB60" s="241"/>
      <c r="DC60" s="181">
        <f t="shared" si="144"/>
        <v>0</v>
      </c>
      <c r="DD60" s="240"/>
      <c r="DE60" s="241"/>
      <c r="DF60" s="182">
        <f t="shared" si="145"/>
        <v>0</v>
      </c>
      <c r="DG60" s="182">
        <f t="shared" si="146"/>
        <v>0</v>
      </c>
      <c r="DH60" s="183">
        <f t="shared" si="147"/>
        <v>0</v>
      </c>
      <c r="DI60" s="184">
        <f t="shared" si="148"/>
        <v>0</v>
      </c>
      <c r="DJ60" s="42"/>
      <c r="DK60" s="177">
        <f t="shared" si="149"/>
        <v>0</v>
      </c>
      <c r="DL60" s="177">
        <f t="shared" si="150"/>
        <v>0</v>
      </c>
      <c r="DM60" s="177">
        <f t="shared" si="151"/>
        <v>0</v>
      </c>
      <c r="DN60" s="242"/>
      <c r="DO60" s="243"/>
      <c r="DP60" s="243"/>
      <c r="DQ60" s="243"/>
      <c r="DR60" s="303"/>
      <c r="DS60" s="243"/>
      <c r="DT60" s="243"/>
      <c r="DU60" s="243"/>
      <c r="DV60" s="244"/>
      <c r="DW60" s="243"/>
      <c r="DX60" s="243"/>
      <c r="DY60" s="245"/>
      <c r="DZ60" s="245"/>
      <c r="EA60" s="246"/>
      <c r="EB60" s="175" t="s">
        <v>283</v>
      </c>
      <c r="EC60" s="188" t="s">
        <v>298</v>
      </c>
      <c r="ED60" s="188">
        <v>1030028</v>
      </c>
      <c r="EE60" s="188"/>
      <c r="EF60" s="189">
        <f>'Datos Mes'!$B$23</f>
        <v>8033.333333333333</v>
      </c>
      <c r="EG60" s="189">
        <f t="shared" si="152"/>
        <v>0</v>
      </c>
      <c r="EH60" s="189">
        <f t="shared" si="153"/>
        <v>0</v>
      </c>
      <c r="EI60" s="189" t="e">
        <f t="shared" si="154"/>
        <v>#DIV/0!</v>
      </c>
      <c r="EJ60" s="189" t="e">
        <f t="shared" si="155"/>
        <v>#DIV/0!</v>
      </c>
      <c r="EK60" s="189">
        <f t="shared" si="156"/>
        <v>0</v>
      </c>
      <c r="EL60" s="189">
        <f t="shared" si="157"/>
        <v>0</v>
      </c>
      <c r="EM60" s="189">
        <f t="shared" si="158"/>
        <v>0</v>
      </c>
      <c r="EN60" s="189">
        <f>'Datos Mes'!$B$24*AL60</f>
        <v>0</v>
      </c>
      <c r="EO60" s="189" t="e">
        <f>IF(SUM(EH60:EN60)&gt;'Datos Mes'!$B$21,'Datos Mes'!$B$21,SUM(EH60:EN60))</f>
        <v>#DIV/0!</v>
      </c>
      <c r="EP60" s="189" t="e">
        <f>IF(SUM(EH60:EN60)&gt;'Datos Mes'!$B$21,SUM(EH60:EN60)-EO60,0)</f>
        <v>#DIV/0!</v>
      </c>
      <c r="EQ60" s="189"/>
      <c r="ER60" s="189" t="e">
        <f>LOOKUP(EO60/AL60,'Datos Mes'!$B$75:$B$82,'Datos Mes'!$C$75:$C$82)*EQ60</f>
        <v>#DIV/0!</v>
      </c>
      <c r="ES60" s="189">
        <f>'Datos Mes'!$B$25*$AQ60</f>
        <v>0</v>
      </c>
      <c r="ET60" s="189">
        <f>'Datos Mes'!$B$26*$AQ60</f>
        <v>0</v>
      </c>
      <c r="EU60" s="189">
        <f t="shared" si="159"/>
        <v>0</v>
      </c>
      <c r="EV60" s="190" t="e">
        <f t="shared" si="160"/>
        <v>#DIV/0!</v>
      </c>
      <c r="EW60" s="280" t="s">
        <v>140</v>
      </c>
      <c r="EX60" s="281"/>
      <c r="EY60" s="190" t="e">
        <f>'Datos Mes'!$B$28*EO60</f>
        <v>#DIV/0!</v>
      </c>
      <c r="EZ60" s="190" t="e">
        <f>IF(EX60*'Datos Mes'!$B$19-EY60&gt;0,EX60*'Datos Mes'!$B$19-EY60,0)</f>
        <v>#DIV/0!</v>
      </c>
      <c r="FA60" s="281" t="s">
        <v>116</v>
      </c>
      <c r="FB60" s="280" t="s">
        <v>299</v>
      </c>
      <c r="FC60" s="192">
        <f>IF(FB60&lt;&gt;"Pensionado",LOOKUP(FA60,'Datos Mes'!$A$87:$A$92,'Datos Mes'!$B$87:$B$92),0)</f>
        <v>0</v>
      </c>
      <c r="FD60" s="190" t="e">
        <f t="shared" si="161"/>
        <v>#DIV/0!</v>
      </c>
      <c r="FE60" s="190" t="e">
        <f>IF(SUM(EH60:EN60)&gt;'Datos Mes'!$B$22,'Datos Mes'!$B$22,SUM(EH60:EN60))</f>
        <v>#DIV/0!</v>
      </c>
      <c r="FF60" s="190" t="e">
        <f>FE60*'Datos Mes'!$B$30</f>
        <v>#DIV/0!</v>
      </c>
      <c r="FG60" s="190" t="e">
        <f t="shared" si="162"/>
        <v>#DIV/0!</v>
      </c>
      <c r="FH60" s="190" t="e">
        <f t="shared" si="163"/>
        <v>#DIV/0!</v>
      </c>
      <c r="FI60" s="193" t="e">
        <f>LOOKUP(FH60,'Datos Mes'!$B$54:$B$69,'Datos Mes'!$C$54:$C$69)</f>
        <v>#DIV/0!</v>
      </c>
      <c r="FJ60" s="190" t="e">
        <f>LOOKUP(FH60,'Datos Mes'!$B$54:$B$69,'Datos Mes'!$E$54:$E$69)</f>
        <v>#DIV/0!</v>
      </c>
      <c r="FK60" s="190" t="e">
        <f t="shared" si="164"/>
        <v>#DIV/0!</v>
      </c>
      <c r="FL60" s="190">
        <f t="shared" si="165"/>
        <v>0</v>
      </c>
      <c r="FM60" s="190">
        <f t="shared" si="166"/>
        <v>0</v>
      </c>
      <c r="FN60" s="190">
        <f t="shared" si="167"/>
        <v>0</v>
      </c>
      <c r="FO60" s="190" t="e">
        <f t="shared" si="168"/>
        <v>#DIV/0!</v>
      </c>
      <c r="FP60" s="190" t="e">
        <f t="shared" si="169"/>
        <v>#DIV/0!</v>
      </c>
      <c r="FQ60" s="320" t="e">
        <f t="shared" si="170"/>
        <v>#DIV/0!</v>
      </c>
      <c r="FR60" s="188"/>
      <c r="FS60" s="190" t="e">
        <f t="shared" si="171"/>
        <v>#DIV/0!</v>
      </c>
      <c r="FT60" s="190" t="e">
        <f>IF($FB60="Activo",LOOKUP($FA60,'Datos Mes'!$A$87:$A$92,'Datos Mes'!$C$87:$C$92),0)*$EO60</f>
        <v>#DIV/0!</v>
      </c>
      <c r="FU60" s="190" t="e">
        <f>IF($FB60="Activo",'Datos Mes'!$B$31,0)*$EO60</f>
        <v>#DIV/0!</v>
      </c>
      <c r="FV60" s="190" t="e">
        <f>'Datos Mes'!$B$32*$EO60</f>
        <v>#DIV/0!</v>
      </c>
      <c r="FW60" s="190" t="e">
        <f>'Datos Mes'!$D$28*$EO60</f>
        <v>#DIV/0!</v>
      </c>
      <c r="FX60" s="188">
        <v>1030028</v>
      </c>
      <c r="FY60" s="190" t="e">
        <f t="shared" si="172"/>
        <v>#DIV/0!</v>
      </c>
      <c r="FZ60" s="190" t="e">
        <f t="shared" si="81"/>
        <v>#DIV/0!</v>
      </c>
      <c r="GA60" s="190" t="e">
        <f t="shared" si="82"/>
        <v>#DIV/0!</v>
      </c>
      <c r="GB60" s="190">
        <f>(AS60+'Datos Mes'!B$24)*30/12</f>
        <v>11356.646825396825</v>
      </c>
      <c r="GC60" s="190" t="e">
        <f t="shared" si="173"/>
        <v>#DIV/0!</v>
      </c>
      <c r="GD60" s="190" t="e">
        <f t="shared" si="174"/>
        <v>#DIV/0!</v>
      </c>
      <c r="GE60" s="192" t="e">
        <f t="shared" si="175"/>
        <v>#DIV/0!</v>
      </c>
    </row>
    <row r="61" spans="1:187">
      <c r="A61" s="248"/>
      <c r="B61" s="248"/>
      <c r="C61" s="173">
        <f t="shared" si="132"/>
        <v>0</v>
      </c>
      <c r="D61" s="255"/>
      <c r="E61" s="255"/>
      <c r="F61" s="255"/>
      <c r="G61" s="255"/>
      <c r="H61" s="255"/>
      <c r="I61" s="255"/>
      <c r="J61" s="255"/>
      <c r="K61" s="255"/>
      <c r="L61" s="255"/>
      <c r="M61" s="255"/>
      <c r="N61" s="255"/>
      <c r="O61" s="255"/>
      <c r="P61" s="255"/>
      <c r="Q61" s="255"/>
      <c r="R61" s="174"/>
      <c r="S61" s="256"/>
      <c r="T61" s="255"/>
      <c r="U61" s="255"/>
      <c r="V61" s="255"/>
      <c r="W61" s="255"/>
      <c r="X61" s="255"/>
      <c r="Y61" s="255"/>
      <c r="Z61" s="255"/>
      <c r="AA61" s="255"/>
      <c r="AB61" s="255"/>
      <c r="AC61" s="255"/>
      <c r="AD61" s="255"/>
      <c r="AE61" s="255"/>
      <c r="AF61" s="255"/>
      <c r="AG61" s="255"/>
      <c r="AH61" s="255"/>
      <c r="AI61" s="257"/>
      <c r="AJ61" s="187"/>
      <c r="AK61" s="176">
        <f t="shared" si="133"/>
        <v>0</v>
      </c>
      <c r="AL61" s="294">
        <f t="shared" si="134"/>
        <v>0</v>
      </c>
      <c r="AM61" s="294">
        <f t="shared" si="135"/>
        <v>0</v>
      </c>
      <c r="AN61" s="295">
        <f t="shared" si="136"/>
        <v>0</v>
      </c>
      <c r="AO61" s="294">
        <f t="shared" si="68"/>
        <v>0</v>
      </c>
      <c r="AP61" s="294">
        <f t="shared" si="63"/>
        <v>0</v>
      </c>
      <c r="AQ61" s="296">
        <f t="shared" si="137"/>
        <v>0</v>
      </c>
      <c r="AR61" s="297">
        <f t="shared" si="138"/>
        <v>0</v>
      </c>
      <c r="AS61" s="249"/>
      <c r="AT61" s="250">
        <f t="shared" si="139"/>
        <v>0</v>
      </c>
      <c r="AU61" s="316"/>
      <c r="AV61" s="177">
        <f t="shared" si="140"/>
        <v>0</v>
      </c>
      <c r="AW61" s="249"/>
      <c r="AX61" s="249"/>
      <c r="AY61" s="177">
        <f t="shared" si="141"/>
        <v>0</v>
      </c>
      <c r="AZ61" s="177">
        <f>(AQ61)*'Datos Mes'!$B$27+DB61</f>
        <v>0</v>
      </c>
      <c r="BA61" s="248"/>
      <c r="BB61" s="254"/>
      <c r="BC61" s="263"/>
      <c r="BD61" s="188"/>
      <c r="BE61" s="188"/>
      <c r="BF61" s="298"/>
      <c r="BG61" s="178">
        <f>(COUNTIF($D61:$AI61,"LL")+DL61)*(AS61-'Datos Mes'!$B$23)</f>
        <v>0</v>
      </c>
      <c r="BH61" s="299">
        <f t="shared" si="142"/>
        <v>0</v>
      </c>
      <c r="BI61" s="230"/>
      <c r="BJ61" s="239"/>
      <c r="BK61" s="231"/>
      <c r="BL61" s="231"/>
      <c r="BM61" s="231"/>
      <c r="BN61" s="231"/>
      <c r="BO61" s="231"/>
      <c r="BP61" s="239"/>
      <c r="BQ61" s="231"/>
      <c r="BR61" s="231"/>
      <c r="BS61" s="231"/>
      <c r="BT61" s="232"/>
      <c r="BU61" s="232"/>
      <c r="BV61" s="231"/>
      <c r="BW61" s="233"/>
      <c r="BX61" s="234"/>
      <c r="BY61" s="231"/>
      <c r="BZ61" s="231"/>
      <c r="CA61" s="235"/>
      <c r="CB61" s="235"/>
      <c r="CC61" s="236"/>
      <c r="CD61" s="236"/>
      <c r="CE61" s="236"/>
      <c r="CF61" s="236"/>
      <c r="CG61" s="236"/>
      <c r="CH61" s="235"/>
      <c r="CI61" s="235"/>
      <c r="CJ61" s="236"/>
      <c r="CK61" s="236"/>
      <c r="CL61" s="236"/>
      <c r="CM61" s="236"/>
      <c r="CN61" s="236"/>
      <c r="CO61" s="235"/>
      <c r="CP61" s="238"/>
      <c r="CQ61" s="237"/>
      <c r="CR61" s="238"/>
      <c r="CS61" s="237"/>
      <c r="CT61" s="237"/>
      <c r="CU61" s="237"/>
      <c r="CV61" s="237"/>
      <c r="CW61" s="237"/>
      <c r="CX61" s="232"/>
      <c r="CY61" s="232"/>
      <c r="CZ61" s="179">
        <f t="shared" si="143"/>
        <v>0</v>
      </c>
      <c r="DA61" s="180"/>
      <c r="DB61" s="241"/>
      <c r="DC61" s="181">
        <f t="shared" si="144"/>
        <v>0</v>
      </c>
      <c r="DD61" s="240"/>
      <c r="DE61" s="241"/>
      <c r="DF61" s="182">
        <f t="shared" si="145"/>
        <v>0</v>
      </c>
      <c r="DG61" s="182">
        <f t="shared" si="146"/>
        <v>0</v>
      </c>
      <c r="DH61" s="183">
        <f t="shared" si="147"/>
        <v>0</v>
      </c>
      <c r="DI61" s="184">
        <f t="shared" si="148"/>
        <v>0</v>
      </c>
      <c r="DJ61" s="42"/>
      <c r="DK61" s="177">
        <f t="shared" si="149"/>
        <v>0</v>
      </c>
      <c r="DL61" s="177">
        <f t="shared" si="150"/>
        <v>0</v>
      </c>
      <c r="DM61" s="177">
        <f t="shared" si="151"/>
        <v>0</v>
      </c>
      <c r="DN61" s="242"/>
      <c r="DO61" s="243"/>
      <c r="DP61" s="243"/>
      <c r="DQ61" s="243"/>
      <c r="DR61" s="303"/>
      <c r="DS61" s="243"/>
      <c r="DT61" s="243"/>
      <c r="DU61" s="243"/>
      <c r="DV61" s="244"/>
      <c r="DW61" s="243"/>
      <c r="DX61" s="243"/>
      <c r="DY61" s="245"/>
      <c r="DZ61" s="245"/>
      <c r="EA61" s="246"/>
      <c r="EB61" s="175" t="s">
        <v>283</v>
      </c>
      <c r="EC61" s="188" t="s">
        <v>298</v>
      </c>
      <c r="ED61" s="188">
        <v>1030029</v>
      </c>
      <c r="EE61" s="188"/>
      <c r="EF61" s="189">
        <f>'Datos Mes'!$B$23</f>
        <v>8033.333333333333</v>
      </c>
      <c r="EG61" s="189">
        <f t="shared" si="152"/>
        <v>0</v>
      </c>
      <c r="EH61" s="189">
        <f t="shared" si="153"/>
        <v>0</v>
      </c>
      <c r="EI61" s="189" t="e">
        <f t="shared" si="154"/>
        <v>#DIV/0!</v>
      </c>
      <c r="EJ61" s="189" t="e">
        <f t="shared" si="155"/>
        <v>#DIV/0!</v>
      </c>
      <c r="EK61" s="189">
        <f t="shared" si="156"/>
        <v>0</v>
      </c>
      <c r="EL61" s="189">
        <f t="shared" si="157"/>
        <v>0</v>
      </c>
      <c r="EM61" s="189">
        <f t="shared" si="158"/>
        <v>0</v>
      </c>
      <c r="EN61" s="189">
        <f>'Datos Mes'!$B$24*AL61</f>
        <v>0</v>
      </c>
      <c r="EO61" s="189" t="e">
        <f>IF(SUM(EH61:EN61)&gt;'Datos Mes'!$B$21,'Datos Mes'!$B$21,SUM(EH61:EN61))</f>
        <v>#DIV/0!</v>
      </c>
      <c r="EP61" s="189" t="e">
        <f>IF(SUM(EH61:EN61)&gt;'Datos Mes'!$B$21,SUM(EH61:EN61)-EO61,0)</f>
        <v>#DIV/0!</v>
      </c>
      <c r="EQ61" s="189"/>
      <c r="ER61" s="189" t="e">
        <f>LOOKUP(EO61/AL61,'Datos Mes'!$B$75:$B$82,'Datos Mes'!$C$75:$C$82)*EQ61</f>
        <v>#DIV/0!</v>
      </c>
      <c r="ES61" s="189">
        <f>'Datos Mes'!$B$25*$AQ61</f>
        <v>0</v>
      </c>
      <c r="ET61" s="189">
        <f>'Datos Mes'!$B$26*$AQ61</f>
        <v>0</v>
      </c>
      <c r="EU61" s="189">
        <f t="shared" si="159"/>
        <v>0</v>
      </c>
      <c r="EV61" s="190" t="e">
        <f t="shared" si="160"/>
        <v>#DIV/0!</v>
      </c>
      <c r="EW61" s="280" t="s">
        <v>140</v>
      </c>
      <c r="EX61" s="281"/>
      <c r="EY61" s="190" t="e">
        <f>'Datos Mes'!$B$28*EO61</f>
        <v>#DIV/0!</v>
      </c>
      <c r="EZ61" s="190" t="e">
        <f>IF(EX61*'Datos Mes'!$B$19-EY61&gt;0,EX61*'Datos Mes'!$B$19-EY61,0)</f>
        <v>#DIV/0!</v>
      </c>
      <c r="FA61" s="281" t="s">
        <v>116</v>
      </c>
      <c r="FB61" s="280" t="s">
        <v>299</v>
      </c>
      <c r="FC61" s="192">
        <f>IF(FB61&lt;&gt;"Pensionado",LOOKUP(FA61,'Datos Mes'!$A$87:$A$92,'Datos Mes'!$B$87:$B$92),0)</f>
        <v>0</v>
      </c>
      <c r="FD61" s="190" t="e">
        <f t="shared" si="161"/>
        <v>#DIV/0!</v>
      </c>
      <c r="FE61" s="190" t="e">
        <f>IF(SUM(EH61:EN61)&gt;'Datos Mes'!$B$22,'Datos Mes'!$B$22,SUM(EH61:EN61))</f>
        <v>#DIV/0!</v>
      </c>
      <c r="FF61" s="190" t="e">
        <f>FE61*'Datos Mes'!$B$30</f>
        <v>#DIV/0!</v>
      </c>
      <c r="FG61" s="190" t="e">
        <f t="shared" si="162"/>
        <v>#DIV/0!</v>
      </c>
      <c r="FH61" s="190" t="e">
        <f t="shared" si="163"/>
        <v>#DIV/0!</v>
      </c>
      <c r="FI61" s="193" t="e">
        <f>LOOKUP(FH61,'Datos Mes'!$B$54:$B$69,'Datos Mes'!$C$54:$C$69)</f>
        <v>#DIV/0!</v>
      </c>
      <c r="FJ61" s="190" t="e">
        <f>LOOKUP(FH61,'Datos Mes'!$B$54:$B$69,'Datos Mes'!$E$54:$E$69)</f>
        <v>#DIV/0!</v>
      </c>
      <c r="FK61" s="190" t="e">
        <f t="shared" si="164"/>
        <v>#DIV/0!</v>
      </c>
      <c r="FL61" s="190">
        <f t="shared" si="165"/>
        <v>0</v>
      </c>
      <c r="FM61" s="190">
        <f t="shared" si="166"/>
        <v>0</v>
      </c>
      <c r="FN61" s="190">
        <f t="shared" si="167"/>
        <v>0</v>
      </c>
      <c r="FO61" s="190" t="e">
        <f t="shared" si="168"/>
        <v>#DIV/0!</v>
      </c>
      <c r="FP61" s="190" t="e">
        <f t="shared" si="169"/>
        <v>#DIV/0!</v>
      </c>
      <c r="FQ61" s="320" t="e">
        <f t="shared" si="170"/>
        <v>#DIV/0!</v>
      </c>
      <c r="FR61" s="188"/>
      <c r="FS61" s="190" t="e">
        <f t="shared" si="171"/>
        <v>#DIV/0!</v>
      </c>
      <c r="FT61" s="190" t="e">
        <f>IF($FB61="Activo",LOOKUP($FA61,'Datos Mes'!$A$87:$A$92,'Datos Mes'!$C$87:$C$92),0)*$EO61</f>
        <v>#DIV/0!</v>
      </c>
      <c r="FU61" s="190" t="e">
        <f>IF($FB61="Activo",'Datos Mes'!$B$31,0)*$EO61</f>
        <v>#DIV/0!</v>
      </c>
      <c r="FV61" s="190" t="e">
        <f>'Datos Mes'!$B$32*$EO61</f>
        <v>#DIV/0!</v>
      </c>
      <c r="FW61" s="190" t="e">
        <f>'Datos Mes'!$D$28*$EO61</f>
        <v>#DIV/0!</v>
      </c>
      <c r="FX61" s="188">
        <v>1030029</v>
      </c>
      <c r="FY61" s="190" t="e">
        <f t="shared" si="172"/>
        <v>#DIV/0!</v>
      </c>
      <c r="FZ61" s="190" t="e">
        <f t="shared" si="81"/>
        <v>#DIV/0!</v>
      </c>
      <c r="GA61" s="190" t="e">
        <f t="shared" si="82"/>
        <v>#DIV/0!</v>
      </c>
      <c r="GB61" s="190">
        <f>(AS61+'Datos Mes'!B$24)*30/12</f>
        <v>11356.646825396825</v>
      </c>
      <c r="GC61" s="190" t="e">
        <f t="shared" si="173"/>
        <v>#DIV/0!</v>
      </c>
      <c r="GD61" s="190" t="e">
        <f t="shared" si="174"/>
        <v>#DIV/0!</v>
      </c>
      <c r="GE61" s="192" t="e">
        <f t="shared" si="175"/>
        <v>#DIV/0!</v>
      </c>
    </row>
    <row r="62" spans="1:187">
      <c r="A62" s="248"/>
      <c r="B62" s="248"/>
      <c r="C62" s="173">
        <f t="shared" si="132"/>
        <v>0</v>
      </c>
      <c r="D62" s="255"/>
      <c r="E62" s="255"/>
      <c r="F62" s="255"/>
      <c r="G62" s="255"/>
      <c r="H62" s="255"/>
      <c r="I62" s="255"/>
      <c r="J62" s="255"/>
      <c r="K62" s="255"/>
      <c r="L62" s="255"/>
      <c r="M62" s="255"/>
      <c r="N62" s="255"/>
      <c r="O62" s="255"/>
      <c r="P62" s="255"/>
      <c r="Q62" s="255"/>
      <c r="R62" s="174"/>
      <c r="S62" s="256"/>
      <c r="T62" s="255"/>
      <c r="U62" s="255"/>
      <c r="V62" s="255"/>
      <c r="W62" s="255"/>
      <c r="X62" s="255"/>
      <c r="Y62" s="255"/>
      <c r="Z62" s="255"/>
      <c r="AA62" s="255"/>
      <c r="AB62" s="255"/>
      <c r="AC62" s="255"/>
      <c r="AD62" s="255"/>
      <c r="AE62" s="255"/>
      <c r="AF62" s="255"/>
      <c r="AG62" s="255"/>
      <c r="AH62" s="255"/>
      <c r="AI62" s="257"/>
      <c r="AJ62" s="187"/>
      <c r="AK62" s="176">
        <f t="shared" si="133"/>
        <v>0</v>
      </c>
      <c r="AL62" s="294">
        <f t="shared" si="134"/>
        <v>0</v>
      </c>
      <c r="AM62" s="294">
        <f t="shared" si="135"/>
        <v>0</v>
      </c>
      <c r="AN62" s="295">
        <f t="shared" si="136"/>
        <v>0</v>
      </c>
      <c r="AO62" s="294">
        <f t="shared" si="68"/>
        <v>0</v>
      </c>
      <c r="AP62" s="294">
        <f t="shared" si="63"/>
        <v>0</v>
      </c>
      <c r="AQ62" s="296">
        <f t="shared" si="137"/>
        <v>0</v>
      </c>
      <c r="AR62" s="297">
        <f t="shared" si="138"/>
        <v>0</v>
      </c>
      <c r="AS62" s="249"/>
      <c r="AT62" s="250">
        <f t="shared" si="139"/>
        <v>0</v>
      </c>
      <c r="AU62" s="316"/>
      <c r="AV62" s="177">
        <f t="shared" si="140"/>
        <v>0</v>
      </c>
      <c r="AW62" s="249"/>
      <c r="AX62" s="249"/>
      <c r="AY62" s="177">
        <f t="shared" si="141"/>
        <v>0</v>
      </c>
      <c r="AZ62" s="177">
        <f>(AQ62)*'Datos Mes'!$B$27+DB62</f>
        <v>0</v>
      </c>
      <c r="BA62" s="248"/>
      <c r="BB62" s="254"/>
      <c r="BC62" s="263"/>
      <c r="BD62" s="188"/>
      <c r="BE62" s="188"/>
      <c r="BF62" s="298"/>
      <c r="BG62" s="178">
        <f>(COUNTIF($D62:$AI62,"LL")+DL62)*(AS62-'Datos Mes'!$B$23)</f>
        <v>0</v>
      </c>
      <c r="BH62" s="299">
        <f t="shared" si="142"/>
        <v>0</v>
      </c>
      <c r="BI62" s="230"/>
      <c r="BJ62" s="239"/>
      <c r="BK62" s="231"/>
      <c r="BL62" s="231"/>
      <c r="BM62" s="231"/>
      <c r="BN62" s="231"/>
      <c r="BO62" s="231"/>
      <c r="BP62" s="239"/>
      <c r="BQ62" s="231"/>
      <c r="BR62" s="231"/>
      <c r="BS62" s="231"/>
      <c r="BT62" s="232"/>
      <c r="BU62" s="232"/>
      <c r="BV62" s="231"/>
      <c r="BW62" s="233"/>
      <c r="BX62" s="234"/>
      <c r="BY62" s="231"/>
      <c r="BZ62" s="231"/>
      <c r="CA62" s="235"/>
      <c r="CB62" s="235"/>
      <c r="CC62" s="236"/>
      <c r="CD62" s="236"/>
      <c r="CE62" s="236"/>
      <c r="CF62" s="236"/>
      <c r="CG62" s="236"/>
      <c r="CH62" s="235"/>
      <c r="CI62" s="235"/>
      <c r="CJ62" s="236"/>
      <c r="CK62" s="236"/>
      <c r="CL62" s="236"/>
      <c r="CM62" s="236"/>
      <c r="CN62" s="236"/>
      <c r="CO62" s="235"/>
      <c r="CP62" s="238"/>
      <c r="CQ62" s="237"/>
      <c r="CR62" s="238"/>
      <c r="CS62" s="237"/>
      <c r="CT62" s="237"/>
      <c r="CU62" s="237"/>
      <c r="CV62" s="237"/>
      <c r="CW62" s="237"/>
      <c r="CX62" s="232"/>
      <c r="CY62" s="232"/>
      <c r="CZ62" s="179">
        <f t="shared" si="143"/>
        <v>0</v>
      </c>
      <c r="DA62" s="180"/>
      <c r="DB62" s="241"/>
      <c r="DC62" s="181">
        <f t="shared" si="144"/>
        <v>0</v>
      </c>
      <c r="DD62" s="240"/>
      <c r="DE62" s="241"/>
      <c r="DF62" s="182">
        <f t="shared" si="145"/>
        <v>0</v>
      </c>
      <c r="DG62" s="182">
        <f t="shared" si="146"/>
        <v>0</v>
      </c>
      <c r="DH62" s="183">
        <f t="shared" si="147"/>
        <v>0</v>
      </c>
      <c r="DI62" s="184">
        <f t="shared" si="148"/>
        <v>0</v>
      </c>
      <c r="DJ62" s="42"/>
      <c r="DK62" s="177">
        <f t="shared" si="149"/>
        <v>0</v>
      </c>
      <c r="DL62" s="177">
        <f t="shared" si="150"/>
        <v>0</v>
      </c>
      <c r="DM62" s="177">
        <f t="shared" si="151"/>
        <v>0</v>
      </c>
      <c r="DN62" s="242"/>
      <c r="DO62" s="243"/>
      <c r="DP62" s="243"/>
      <c r="DQ62" s="243"/>
      <c r="DR62" s="303"/>
      <c r="DS62" s="243"/>
      <c r="DT62" s="243"/>
      <c r="DU62" s="243"/>
      <c r="DV62" s="244"/>
      <c r="DW62" s="243"/>
      <c r="DX62" s="243"/>
      <c r="DY62" s="245"/>
      <c r="DZ62" s="245"/>
      <c r="EA62" s="246"/>
      <c r="EB62" s="175" t="s">
        <v>283</v>
      </c>
      <c r="EC62" s="188" t="s">
        <v>298</v>
      </c>
      <c r="ED62" s="188">
        <v>1030030</v>
      </c>
      <c r="EE62" s="188"/>
      <c r="EF62" s="189">
        <f>'Datos Mes'!$B$23</f>
        <v>8033.333333333333</v>
      </c>
      <c r="EG62" s="189">
        <f t="shared" si="152"/>
        <v>0</v>
      </c>
      <c r="EH62" s="189">
        <f t="shared" si="153"/>
        <v>0</v>
      </c>
      <c r="EI62" s="189" t="e">
        <f t="shared" si="154"/>
        <v>#DIV/0!</v>
      </c>
      <c r="EJ62" s="189" t="e">
        <f t="shared" si="155"/>
        <v>#DIV/0!</v>
      </c>
      <c r="EK62" s="189">
        <f t="shared" si="156"/>
        <v>0</v>
      </c>
      <c r="EL62" s="189">
        <f t="shared" si="157"/>
        <v>0</v>
      </c>
      <c r="EM62" s="189">
        <f t="shared" si="158"/>
        <v>0</v>
      </c>
      <c r="EN62" s="189">
        <f>'Datos Mes'!$B$24*AL62</f>
        <v>0</v>
      </c>
      <c r="EO62" s="189" t="e">
        <f>IF(SUM(EH62:EN62)&gt;'Datos Mes'!$B$21,'Datos Mes'!$B$21,SUM(EH62:EN62))</f>
        <v>#DIV/0!</v>
      </c>
      <c r="EP62" s="189" t="e">
        <f>IF(SUM(EH62:EN62)&gt;'Datos Mes'!$B$21,SUM(EH62:EN62)-EO62,0)</f>
        <v>#DIV/0!</v>
      </c>
      <c r="EQ62" s="189"/>
      <c r="ER62" s="189" t="e">
        <f>LOOKUP(EO62/AL62,'Datos Mes'!$B$75:$B$82,'Datos Mes'!$C$75:$C$82)*EQ62</f>
        <v>#DIV/0!</v>
      </c>
      <c r="ES62" s="189">
        <f>'Datos Mes'!$B$25*$AQ62</f>
        <v>0</v>
      </c>
      <c r="ET62" s="189">
        <f>'Datos Mes'!$B$26*$AQ62</f>
        <v>0</v>
      </c>
      <c r="EU62" s="189">
        <f t="shared" si="159"/>
        <v>0</v>
      </c>
      <c r="EV62" s="190" t="e">
        <f t="shared" si="160"/>
        <v>#DIV/0!</v>
      </c>
      <c r="EW62" s="280" t="s">
        <v>140</v>
      </c>
      <c r="EX62" s="281"/>
      <c r="EY62" s="190" t="e">
        <f>'Datos Mes'!$B$28*EO62</f>
        <v>#DIV/0!</v>
      </c>
      <c r="EZ62" s="190" t="e">
        <f>IF(EX62*'Datos Mes'!$B$19-EY62&gt;0,EX62*'Datos Mes'!$B$19-EY62,0)</f>
        <v>#DIV/0!</v>
      </c>
      <c r="FA62" s="281" t="s">
        <v>116</v>
      </c>
      <c r="FB62" s="280" t="s">
        <v>299</v>
      </c>
      <c r="FC62" s="192">
        <f>IF(FB62&lt;&gt;"Pensionado",LOOKUP(FA62,'Datos Mes'!$A$87:$A$92,'Datos Mes'!$B$87:$B$92),0)</f>
        <v>0</v>
      </c>
      <c r="FD62" s="190" t="e">
        <f t="shared" si="161"/>
        <v>#DIV/0!</v>
      </c>
      <c r="FE62" s="190" t="e">
        <f>IF(SUM(EH62:EN62)&gt;'Datos Mes'!$B$22,'Datos Mes'!$B$22,SUM(EH62:EN62))</f>
        <v>#DIV/0!</v>
      </c>
      <c r="FF62" s="190" t="e">
        <f>FE62*'Datos Mes'!$B$30</f>
        <v>#DIV/0!</v>
      </c>
      <c r="FG62" s="190" t="e">
        <f t="shared" si="162"/>
        <v>#DIV/0!</v>
      </c>
      <c r="FH62" s="190" t="e">
        <f t="shared" si="163"/>
        <v>#DIV/0!</v>
      </c>
      <c r="FI62" s="193" t="e">
        <f>LOOKUP(FH62,'Datos Mes'!$B$54:$B$69,'Datos Mes'!$C$54:$C$69)</f>
        <v>#DIV/0!</v>
      </c>
      <c r="FJ62" s="190" t="e">
        <f>LOOKUP(FH62,'Datos Mes'!$B$54:$B$69,'Datos Mes'!$E$54:$E$69)</f>
        <v>#DIV/0!</v>
      </c>
      <c r="FK62" s="190" t="e">
        <f t="shared" si="164"/>
        <v>#DIV/0!</v>
      </c>
      <c r="FL62" s="190">
        <f t="shared" si="165"/>
        <v>0</v>
      </c>
      <c r="FM62" s="190">
        <f t="shared" si="166"/>
        <v>0</v>
      </c>
      <c r="FN62" s="190">
        <f t="shared" si="167"/>
        <v>0</v>
      </c>
      <c r="FO62" s="190" t="e">
        <f t="shared" si="168"/>
        <v>#DIV/0!</v>
      </c>
      <c r="FP62" s="190" t="e">
        <f t="shared" si="169"/>
        <v>#DIV/0!</v>
      </c>
      <c r="FQ62" s="320" t="e">
        <f t="shared" si="170"/>
        <v>#DIV/0!</v>
      </c>
      <c r="FR62" s="188"/>
      <c r="FS62" s="190" t="e">
        <f t="shared" si="171"/>
        <v>#DIV/0!</v>
      </c>
      <c r="FT62" s="190" t="e">
        <f>IF($FB62="Activo",LOOKUP($FA62,'Datos Mes'!$A$87:$A$92,'Datos Mes'!$C$87:$C$92),0)*$EO62</f>
        <v>#DIV/0!</v>
      </c>
      <c r="FU62" s="190" t="e">
        <f>IF($FB62="Activo",'Datos Mes'!$B$31,0)*$EO62</f>
        <v>#DIV/0!</v>
      </c>
      <c r="FV62" s="190" t="e">
        <f>'Datos Mes'!$B$32*$EO62</f>
        <v>#DIV/0!</v>
      </c>
      <c r="FW62" s="190" t="e">
        <f>'Datos Mes'!$D$28*$EO62</f>
        <v>#DIV/0!</v>
      </c>
      <c r="FX62" s="188">
        <v>1030030</v>
      </c>
      <c r="FY62" s="190" t="e">
        <f t="shared" si="172"/>
        <v>#DIV/0!</v>
      </c>
      <c r="FZ62" s="190" t="e">
        <f t="shared" si="81"/>
        <v>#DIV/0!</v>
      </c>
      <c r="GA62" s="190" t="e">
        <f t="shared" si="82"/>
        <v>#DIV/0!</v>
      </c>
      <c r="GB62" s="190">
        <f>(AS62+'Datos Mes'!B$24)*30/12</f>
        <v>11356.646825396825</v>
      </c>
      <c r="GC62" s="190" t="e">
        <f t="shared" si="173"/>
        <v>#DIV/0!</v>
      </c>
      <c r="GD62" s="190" t="e">
        <f t="shared" si="174"/>
        <v>#DIV/0!</v>
      </c>
      <c r="GE62" s="192" t="e">
        <f t="shared" si="175"/>
        <v>#DIV/0!</v>
      </c>
    </row>
    <row r="63" spans="1:187">
      <c r="A63" s="248"/>
      <c r="B63" s="248"/>
      <c r="C63" s="173">
        <f t="shared" si="132"/>
        <v>0</v>
      </c>
      <c r="D63" s="255"/>
      <c r="E63" s="255"/>
      <c r="F63" s="255"/>
      <c r="G63" s="255"/>
      <c r="H63" s="255"/>
      <c r="I63" s="255"/>
      <c r="J63" s="255"/>
      <c r="K63" s="255"/>
      <c r="L63" s="255"/>
      <c r="M63" s="255"/>
      <c r="N63" s="255"/>
      <c r="O63" s="255"/>
      <c r="P63" s="255"/>
      <c r="Q63" s="255"/>
      <c r="R63" s="174"/>
      <c r="S63" s="256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5"/>
      <c r="AE63" s="255"/>
      <c r="AF63" s="255"/>
      <c r="AG63" s="255"/>
      <c r="AH63" s="255"/>
      <c r="AI63" s="257"/>
      <c r="AJ63" s="187"/>
      <c r="AK63" s="176">
        <f t="shared" si="133"/>
        <v>0</v>
      </c>
      <c r="AL63" s="294">
        <f t="shared" si="134"/>
        <v>0</v>
      </c>
      <c r="AM63" s="294">
        <f t="shared" si="135"/>
        <v>0</v>
      </c>
      <c r="AN63" s="295">
        <f t="shared" si="136"/>
        <v>0</v>
      </c>
      <c r="AO63" s="294">
        <f t="shared" si="68"/>
        <v>0</v>
      </c>
      <c r="AP63" s="294">
        <f t="shared" si="63"/>
        <v>0</v>
      </c>
      <c r="AQ63" s="296">
        <f t="shared" si="137"/>
        <v>0</v>
      </c>
      <c r="AR63" s="297">
        <f t="shared" si="138"/>
        <v>0</v>
      </c>
      <c r="AS63" s="249"/>
      <c r="AT63" s="250">
        <f t="shared" si="139"/>
        <v>0</v>
      </c>
      <c r="AU63" s="316"/>
      <c r="AV63" s="177">
        <f t="shared" si="140"/>
        <v>0</v>
      </c>
      <c r="AW63" s="249"/>
      <c r="AX63" s="249"/>
      <c r="AY63" s="177">
        <f t="shared" si="141"/>
        <v>0</v>
      </c>
      <c r="AZ63" s="177">
        <f>(AQ63)*'Datos Mes'!$B$27+DB63</f>
        <v>0</v>
      </c>
      <c r="BA63" s="248"/>
      <c r="BB63" s="254"/>
      <c r="BC63" s="263"/>
      <c r="BD63" s="188"/>
      <c r="BE63" s="188"/>
      <c r="BF63" s="298"/>
      <c r="BG63" s="178">
        <f>(COUNTIF($D63:$AI63,"LL")+DL63)*(AS63-'Datos Mes'!$B$23)</f>
        <v>0</v>
      </c>
      <c r="BH63" s="299">
        <f t="shared" si="142"/>
        <v>0</v>
      </c>
      <c r="BI63" s="230"/>
      <c r="BJ63" s="239"/>
      <c r="BK63" s="231"/>
      <c r="BL63" s="231"/>
      <c r="BM63" s="231"/>
      <c r="BN63" s="231"/>
      <c r="BO63" s="231"/>
      <c r="BP63" s="239"/>
      <c r="BQ63" s="231"/>
      <c r="BR63" s="231"/>
      <c r="BS63" s="231"/>
      <c r="BT63" s="232"/>
      <c r="BU63" s="232"/>
      <c r="BV63" s="231"/>
      <c r="BW63" s="233"/>
      <c r="BX63" s="234"/>
      <c r="BY63" s="231"/>
      <c r="BZ63" s="231"/>
      <c r="CA63" s="235"/>
      <c r="CB63" s="235"/>
      <c r="CC63" s="236"/>
      <c r="CD63" s="236"/>
      <c r="CE63" s="236"/>
      <c r="CF63" s="236"/>
      <c r="CG63" s="236"/>
      <c r="CH63" s="235"/>
      <c r="CI63" s="235"/>
      <c r="CJ63" s="236"/>
      <c r="CK63" s="236"/>
      <c r="CL63" s="236"/>
      <c r="CM63" s="236"/>
      <c r="CN63" s="236"/>
      <c r="CO63" s="235"/>
      <c r="CP63" s="238"/>
      <c r="CQ63" s="237"/>
      <c r="CR63" s="238"/>
      <c r="CS63" s="237"/>
      <c r="CT63" s="237"/>
      <c r="CU63" s="237"/>
      <c r="CV63" s="237"/>
      <c r="CW63" s="237"/>
      <c r="CX63" s="232"/>
      <c r="CY63" s="232"/>
      <c r="CZ63" s="179">
        <f t="shared" si="143"/>
        <v>0</v>
      </c>
      <c r="DA63" s="180"/>
      <c r="DB63" s="241"/>
      <c r="DC63" s="181">
        <f t="shared" si="144"/>
        <v>0</v>
      </c>
      <c r="DD63" s="240"/>
      <c r="DE63" s="241"/>
      <c r="DF63" s="182">
        <f t="shared" si="145"/>
        <v>0</v>
      </c>
      <c r="DG63" s="182">
        <f t="shared" si="146"/>
        <v>0</v>
      </c>
      <c r="DH63" s="183">
        <f t="shared" si="147"/>
        <v>0</v>
      </c>
      <c r="DI63" s="184">
        <f t="shared" si="148"/>
        <v>0</v>
      </c>
      <c r="DJ63" s="42"/>
      <c r="DK63" s="177">
        <f t="shared" si="149"/>
        <v>0</v>
      </c>
      <c r="DL63" s="177">
        <f t="shared" si="150"/>
        <v>0</v>
      </c>
      <c r="DM63" s="177">
        <f t="shared" si="151"/>
        <v>0</v>
      </c>
      <c r="DN63" s="242"/>
      <c r="DO63" s="243"/>
      <c r="DP63" s="243"/>
      <c r="DQ63" s="243"/>
      <c r="DR63" s="303"/>
      <c r="DS63" s="243"/>
      <c r="DT63" s="243"/>
      <c r="DU63" s="243"/>
      <c r="DV63" s="244"/>
      <c r="DW63" s="243"/>
      <c r="DX63" s="243"/>
      <c r="DY63" s="245"/>
      <c r="DZ63" s="245"/>
      <c r="EA63" s="246"/>
      <c r="EB63" s="175" t="s">
        <v>283</v>
      </c>
      <c r="EC63" s="188" t="s">
        <v>298</v>
      </c>
      <c r="ED63" s="188">
        <v>1030031</v>
      </c>
      <c r="EE63" s="188"/>
      <c r="EF63" s="189">
        <f>'Datos Mes'!$B$23</f>
        <v>8033.333333333333</v>
      </c>
      <c r="EG63" s="189">
        <f t="shared" si="152"/>
        <v>0</v>
      </c>
      <c r="EH63" s="189">
        <f t="shared" si="153"/>
        <v>0</v>
      </c>
      <c r="EI63" s="189" t="e">
        <f t="shared" si="154"/>
        <v>#DIV/0!</v>
      </c>
      <c r="EJ63" s="189" t="e">
        <f t="shared" si="155"/>
        <v>#DIV/0!</v>
      </c>
      <c r="EK63" s="189">
        <f t="shared" si="156"/>
        <v>0</v>
      </c>
      <c r="EL63" s="189">
        <f t="shared" si="157"/>
        <v>0</v>
      </c>
      <c r="EM63" s="189">
        <f t="shared" si="158"/>
        <v>0</v>
      </c>
      <c r="EN63" s="189">
        <f>'Datos Mes'!$B$24*AL63</f>
        <v>0</v>
      </c>
      <c r="EO63" s="189" t="e">
        <f>IF(SUM(EH63:EN63)&gt;'Datos Mes'!$B$21,'Datos Mes'!$B$21,SUM(EH63:EN63))</f>
        <v>#DIV/0!</v>
      </c>
      <c r="EP63" s="189" t="e">
        <f>IF(SUM(EH63:EN63)&gt;'Datos Mes'!$B$21,SUM(EH63:EN63)-EO63,0)</f>
        <v>#DIV/0!</v>
      </c>
      <c r="EQ63" s="189"/>
      <c r="ER63" s="189" t="e">
        <f>LOOKUP(EO63/AL63,'Datos Mes'!$B$75:$B$82,'Datos Mes'!$C$75:$C$82)*EQ63</f>
        <v>#DIV/0!</v>
      </c>
      <c r="ES63" s="189">
        <f>'Datos Mes'!$B$25*$AQ63</f>
        <v>0</v>
      </c>
      <c r="ET63" s="189">
        <f>'Datos Mes'!$B$26*$AQ63</f>
        <v>0</v>
      </c>
      <c r="EU63" s="189">
        <f t="shared" si="159"/>
        <v>0</v>
      </c>
      <c r="EV63" s="190" t="e">
        <f t="shared" si="160"/>
        <v>#DIV/0!</v>
      </c>
      <c r="EW63" s="280" t="s">
        <v>140</v>
      </c>
      <c r="EX63" s="281"/>
      <c r="EY63" s="190" t="e">
        <f>'Datos Mes'!$B$28*EO63</f>
        <v>#DIV/0!</v>
      </c>
      <c r="EZ63" s="190" t="e">
        <f>IF(EX63*'Datos Mes'!$B$19-EY63&gt;0,EX63*'Datos Mes'!$B$19-EY63,0)</f>
        <v>#DIV/0!</v>
      </c>
      <c r="FA63" s="281" t="s">
        <v>116</v>
      </c>
      <c r="FB63" s="280" t="s">
        <v>299</v>
      </c>
      <c r="FC63" s="192">
        <f>IF(FB63&lt;&gt;"Pensionado",LOOKUP(FA63,'Datos Mes'!$A$87:$A$92,'Datos Mes'!$B$87:$B$92),0)</f>
        <v>0</v>
      </c>
      <c r="FD63" s="190" t="e">
        <f t="shared" si="161"/>
        <v>#DIV/0!</v>
      </c>
      <c r="FE63" s="190" t="e">
        <f>IF(SUM(EH63:EN63)&gt;'Datos Mes'!$B$22,'Datos Mes'!$B$22,SUM(EH63:EN63))</f>
        <v>#DIV/0!</v>
      </c>
      <c r="FF63" s="190" t="e">
        <f>FE63*'Datos Mes'!$B$30</f>
        <v>#DIV/0!</v>
      </c>
      <c r="FG63" s="190" t="e">
        <f t="shared" si="162"/>
        <v>#DIV/0!</v>
      </c>
      <c r="FH63" s="190" t="e">
        <f t="shared" si="163"/>
        <v>#DIV/0!</v>
      </c>
      <c r="FI63" s="193" t="e">
        <f>LOOKUP(FH63,'Datos Mes'!$B$54:$B$69,'Datos Mes'!$C$54:$C$69)</f>
        <v>#DIV/0!</v>
      </c>
      <c r="FJ63" s="190" t="e">
        <f>LOOKUP(FH63,'Datos Mes'!$B$54:$B$69,'Datos Mes'!$E$54:$E$69)</f>
        <v>#DIV/0!</v>
      </c>
      <c r="FK63" s="190" t="e">
        <f t="shared" si="164"/>
        <v>#DIV/0!</v>
      </c>
      <c r="FL63" s="190">
        <f t="shared" si="165"/>
        <v>0</v>
      </c>
      <c r="FM63" s="190">
        <f t="shared" si="166"/>
        <v>0</v>
      </c>
      <c r="FN63" s="190">
        <f t="shared" si="167"/>
        <v>0</v>
      </c>
      <c r="FO63" s="190" t="e">
        <f t="shared" si="168"/>
        <v>#DIV/0!</v>
      </c>
      <c r="FP63" s="190" t="e">
        <f t="shared" si="169"/>
        <v>#DIV/0!</v>
      </c>
      <c r="FQ63" s="320" t="e">
        <f t="shared" si="170"/>
        <v>#DIV/0!</v>
      </c>
      <c r="FR63" s="188"/>
      <c r="FS63" s="190" t="e">
        <f t="shared" si="171"/>
        <v>#DIV/0!</v>
      </c>
      <c r="FT63" s="190" t="e">
        <f>IF($FB63="Activo",LOOKUP($FA63,'Datos Mes'!$A$87:$A$92,'Datos Mes'!$C$87:$C$92),0)*$EO63</f>
        <v>#DIV/0!</v>
      </c>
      <c r="FU63" s="190" t="e">
        <f>IF($FB63="Activo",'Datos Mes'!$B$31,0)*$EO63</f>
        <v>#DIV/0!</v>
      </c>
      <c r="FV63" s="190" t="e">
        <f>'Datos Mes'!$B$32*$EO63</f>
        <v>#DIV/0!</v>
      </c>
      <c r="FW63" s="190" t="e">
        <f>'Datos Mes'!$D$28*$EO63</f>
        <v>#DIV/0!</v>
      </c>
      <c r="FX63" s="188">
        <v>1030031</v>
      </c>
      <c r="FY63" s="190" t="e">
        <f t="shared" si="172"/>
        <v>#DIV/0!</v>
      </c>
      <c r="FZ63" s="190" t="e">
        <f t="shared" si="81"/>
        <v>#DIV/0!</v>
      </c>
      <c r="GA63" s="190" t="e">
        <f t="shared" si="82"/>
        <v>#DIV/0!</v>
      </c>
      <c r="GB63" s="190">
        <f>(AS63+'Datos Mes'!B$24)*30/12</f>
        <v>11356.646825396825</v>
      </c>
      <c r="GC63" s="190" t="e">
        <f t="shared" si="173"/>
        <v>#DIV/0!</v>
      </c>
      <c r="GD63" s="190" t="e">
        <f t="shared" si="174"/>
        <v>#DIV/0!</v>
      </c>
      <c r="GE63" s="192" t="e">
        <f t="shared" si="175"/>
        <v>#DIV/0!</v>
      </c>
    </row>
    <row r="64" spans="1:187">
      <c r="A64" s="248"/>
      <c r="B64" s="248"/>
      <c r="C64" s="173">
        <f t="shared" si="132"/>
        <v>0</v>
      </c>
      <c r="D64" s="255"/>
      <c r="E64" s="255"/>
      <c r="F64" s="255"/>
      <c r="G64" s="255"/>
      <c r="H64" s="255"/>
      <c r="I64" s="255"/>
      <c r="J64" s="255"/>
      <c r="K64" s="255"/>
      <c r="L64" s="255"/>
      <c r="M64" s="255"/>
      <c r="N64" s="255"/>
      <c r="O64" s="255"/>
      <c r="P64" s="255"/>
      <c r="Q64" s="255"/>
      <c r="R64" s="174"/>
      <c r="S64" s="256"/>
      <c r="T64" s="255"/>
      <c r="U64" s="255"/>
      <c r="V64" s="255"/>
      <c r="W64" s="255"/>
      <c r="X64" s="255"/>
      <c r="Y64" s="255"/>
      <c r="Z64" s="255"/>
      <c r="AA64" s="255"/>
      <c r="AB64" s="255"/>
      <c r="AC64" s="255"/>
      <c r="AD64" s="255"/>
      <c r="AE64" s="255"/>
      <c r="AF64" s="255"/>
      <c r="AG64" s="255"/>
      <c r="AH64" s="255"/>
      <c r="AI64" s="257"/>
      <c r="AJ64" s="187"/>
      <c r="AK64" s="176">
        <f t="shared" si="133"/>
        <v>0</v>
      </c>
      <c r="AL64" s="294">
        <f t="shared" si="134"/>
        <v>0</v>
      </c>
      <c r="AM64" s="294">
        <f t="shared" si="135"/>
        <v>0</v>
      </c>
      <c r="AN64" s="295">
        <f t="shared" si="136"/>
        <v>0</v>
      </c>
      <c r="AO64" s="294">
        <f t="shared" si="68"/>
        <v>0</v>
      </c>
      <c r="AP64" s="294">
        <f t="shared" si="63"/>
        <v>0</v>
      </c>
      <c r="AQ64" s="296">
        <f t="shared" si="137"/>
        <v>0</v>
      </c>
      <c r="AR64" s="297">
        <f t="shared" si="138"/>
        <v>0</v>
      </c>
      <c r="AS64" s="249"/>
      <c r="AT64" s="250">
        <f t="shared" si="139"/>
        <v>0</v>
      </c>
      <c r="AU64" s="316"/>
      <c r="AV64" s="177">
        <f t="shared" si="140"/>
        <v>0</v>
      </c>
      <c r="AW64" s="249"/>
      <c r="AX64" s="249"/>
      <c r="AY64" s="177">
        <f t="shared" si="141"/>
        <v>0</v>
      </c>
      <c r="AZ64" s="177">
        <f>(AQ64)*'Datos Mes'!$B$27+DB64</f>
        <v>0</v>
      </c>
      <c r="BA64" s="248"/>
      <c r="BB64" s="254"/>
      <c r="BC64" s="263"/>
      <c r="BD64" s="188"/>
      <c r="BE64" s="188"/>
      <c r="BF64" s="298"/>
      <c r="BG64" s="178">
        <f>(COUNTIF($D64:$AI64,"LL")+DL64)*(AS64-'Datos Mes'!$B$23)</f>
        <v>0</v>
      </c>
      <c r="BH64" s="299">
        <f t="shared" si="142"/>
        <v>0</v>
      </c>
      <c r="BI64" s="230"/>
      <c r="BJ64" s="239"/>
      <c r="BK64" s="231"/>
      <c r="BL64" s="231"/>
      <c r="BM64" s="231"/>
      <c r="BN64" s="231"/>
      <c r="BO64" s="231"/>
      <c r="BP64" s="239"/>
      <c r="BQ64" s="231"/>
      <c r="BR64" s="231"/>
      <c r="BS64" s="231"/>
      <c r="BT64" s="232"/>
      <c r="BU64" s="232"/>
      <c r="BV64" s="231"/>
      <c r="BW64" s="233"/>
      <c r="BX64" s="234"/>
      <c r="BY64" s="231"/>
      <c r="BZ64" s="231"/>
      <c r="CA64" s="235"/>
      <c r="CB64" s="235"/>
      <c r="CC64" s="236"/>
      <c r="CD64" s="236"/>
      <c r="CE64" s="236"/>
      <c r="CF64" s="236"/>
      <c r="CG64" s="236"/>
      <c r="CH64" s="235"/>
      <c r="CI64" s="235"/>
      <c r="CJ64" s="236"/>
      <c r="CK64" s="236"/>
      <c r="CL64" s="236"/>
      <c r="CM64" s="236"/>
      <c r="CN64" s="236"/>
      <c r="CO64" s="235"/>
      <c r="CP64" s="238"/>
      <c r="CQ64" s="237"/>
      <c r="CR64" s="238"/>
      <c r="CS64" s="237"/>
      <c r="CT64" s="237"/>
      <c r="CU64" s="237"/>
      <c r="CV64" s="237"/>
      <c r="CW64" s="237"/>
      <c r="CX64" s="232"/>
      <c r="CY64" s="232"/>
      <c r="CZ64" s="179">
        <f t="shared" si="143"/>
        <v>0</v>
      </c>
      <c r="DA64" s="180"/>
      <c r="DB64" s="241"/>
      <c r="DC64" s="181">
        <f t="shared" si="144"/>
        <v>0</v>
      </c>
      <c r="DD64" s="240"/>
      <c r="DE64" s="241"/>
      <c r="DF64" s="182">
        <f t="shared" si="145"/>
        <v>0</v>
      </c>
      <c r="DG64" s="182">
        <f t="shared" si="146"/>
        <v>0</v>
      </c>
      <c r="DH64" s="183">
        <f t="shared" si="147"/>
        <v>0</v>
      </c>
      <c r="DI64" s="184">
        <f t="shared" si="148"/>
        <v>0</v>
      </c>
      <c r="DJ64" s="42"/>
      <c r="DK64" s="177">
        <f t="shared" si="149"/>
        <v>0</v>
      </c>
      <c r="DL64" s="177">
        <f t="shared" si="150"/>
        <v>0</v>
      </c>
      <c r="DM64" s="177">
        <f t="shared" si="151"/>
        <v>0</v>
      </c>
      <c r="DN64" s="242"/>
      <c r="DO64" s="243"/>
      <c r="DP64" s="243"/>
      <c r="DQ64" s="243"/>
      <c r="DR64" s="303"/>
      <c r="DS64" s="243"/>
      <c r="DT64" s="243"/>
      <c r="DU64" s="243"/>
      <c r="DV64" s="244"/>
      <c r="DW64" s="243"/>
      <c r="DX64" s="243"/>
      <c r="DY64" s="245"/>
      <c r="DZ64" s="245"/>
      <c r="EA64" s="246"/>
      <c r="EB64" s="175" t="s">
        <v>283</v>
      </c>
      <c r="EC64" s="188" t="s">
        <v>298</v>
      </c>
      <c r="ED64" s="188">
        <v>1030032</v>
      </c>
      <c r="EE64" s="188"/>
      <c r="EF64" s="189">
        <f>'Datos Mes'!$B$23</f>
        <v>8033.333333333333</v>
      </c>
      <c r="EG64" s="189">
        <f t="shared" si="152"/>
        <v>0</v>
      </c>
      <c r="EH64" s="189">
        <f t="shared" si="153"/>
        <v>0</v>
      </c>
      <c r="EI64" s="189" t="e">
        <f t="shared" si="154"/>
        <v>#DIV/0!</v>
      </c>
      <c r="EJ64" s="189" t="e">
        <f t="shared" si="155"/>
        <v>#DIV/0!</v>
      </c>
      <c r="EK64" s="189">
        <f t="shared" si="156"/>
        <v>0</v>
      </c>
      <c r="EL64" s="189">
        <f t="shared" si="157"/>
        <v>0</v>
      </c>
      <c r="EM64" s="189">
        <f t="shared" si="158"/>
        <v>0</v>
      </c>
      <c r="EN64" s="189">
        <f>'Datos Mes'!$B$24*AL64</f>
        <v>0</v>
      </c>
      <c r="EO64" s="189" t="e">
        <f>IF(SUM(EH64:EN64)&gt;'Datos Mes'!$B$21,'Datos Mes'!$B$21,SUM(EH64:EN64))</f>
        <v>#DIV/0!</v>
      </c>
      <c r="EP64" s="189" t="e">
        <f>IF(SUM(EH64:EN64)&gt;'Datos Mes'!$B$21,SUM(EH64:EN64)-EO64,0)</f>
        <v>#DIV/0!</v>
      </c>
      <c r="EQ64" s="189"/>
      <c r="ER64" s="189" t="e">
        <f>LOOKUP(EO64/AL64,'Datos Mes'!$B$75:$B$82,'Datos Mes'!$C$75:$C$82)*EQ64</f>
        <v>#DIV/0!</v>
      </c>
      <c r="ES64" s="189">
        <f>'Datos Mes'!$B$25*$AQ64</f>
        <v>0</v>
      </c>
      <c r="ET64" s="189">
        <f>'Datos Mes'!$B$26*$AQ64</f>
        <v>0</v>
      </c>
      <c r="EU64" s="189">
        <f t="shared" si="159"/>
        <v>0</v>
      </c>
      <c r="EV64" s="190" t="e">
        <f t="shared" si="160"/>
        <v>#DIV/0!</v>
      </c>
      <c r="EW64" s="280" t="s">
        <v>140</v>
      </c>
      <c r="EX64" s="281"/>
      <c r="EY64" s="190" t="e">
        <f>'Datos Mes'!$B$28*EO64</f>
        <v>#DIV/0!</v>
      </c>
      <c r="EZ64" s="190" t="e">
        <f>IF(EX64*'Datos Mes'!$B$19-EY64&gt;0,EX64*'Datos Mes'!$B$19-EY64,0)</f>
        <v>#DIV/0!</v>
      </c>
      <c r="FA64" s="281" t="s">
        <v>116</v>
      </c>
      <c r="FB64" s="280" t="s">
        <v>299</v>
      </c>
      <c r="FC64" s="192">
        <f>IF(FB64&lt;&gt;"Pensionado",LOOKUP(FA64,'Datos Mes'!$A$87:$A$92,'Datos Mes'!$B$87:$B$92),0)</f>
        <v>0</v>
      </c>
      <c r="FD64" s="190" t="e">
        <f t="shared" si="161"/>
        <v>#DIV/0!</v>
      </c>
      <c r="FE64" s="190" t="e">
        <f>IF(SUM(EH64:EN64)&gt;'Datos Mes'!$B$22,'Datos Mes'!$B$22,SUM(EH64:EN64))</f>
        <v>#DIV/0!</v>
      </c>
      <c r="FF64" s="190" t="e">
        <f>FE64*'Datos Mes'!$B$30</f>
        <v>#DIV/0!</v>
      </c>
      <c r="FG64" s="190" t="e">
        <f t="shared" si="162"/>
        <v>#DIV/0!</v>
      </c>
      <c r="FH64" s="190" t="e">
        <f t="shared" si="163"/>
        <v>#DIV/0!</v>
      </c>
      <c r="FI64" s="193" t="e">
        <f>LOOKUP(FH64,'Datos Mes'!$B$54:$B$69,'Datos Mes'!$C$54:$C$69)</f>
        <v>#DIV/0!</v>
      </c>
      <c r="FJ64" s="190" t="e">
        <f>LOOKUP(FH64,'Datos Mes'!$B$54:$B$69,'Datos Mes'!$E$54:$E$69)</f>
        <v>#DIV/0!</v>
      </c>
      <c r="FK64" s="190" t="e">
        <f t="shared" si="164"/>
        <v>#DIV/0!</v>
      </c>
      <c r="FL64" s="190">
        <f t="shared" si="165"/>
        <v>0</v>
      </c>
      <c r="FM64" s="190">
        <f t="shared" si="166"/>
        <v>0</v>
      </c>
      <c r="FN64" s="190">
        <f t="shared" si="167"/>
        <v>0</v>
      </c>
      <c r="FO64" s="190" t="e">
        <f t="shared" si="168"/>
        <v>#DIV/0!</v>
      </c>
      <c r="FP64" s="190" t="e">
        <f t="shared" si="169"/>
        <v>#DIV/0!</v>
      </c>
      <c r="FQ64" s="320" t="e">
        <f t="shared" si="170"/>
        <v>#DIV/0!</v>
      </c>
      <c r="FR64" s="188"/>
      <c r="FS64" s="190" t="e">
        <f t="shared" si="171"/>
        <v>#DIV/0!</v>
      </c>
      <c r="FT64" s="190" t="e">
        <f>IF($FB64="Activo",LOOKUP($FA64,'Datos Mes'!$A$87:$A$92,'Datos Mes'!$C$87:$C$92),0)*$EO64</f>
        <v>#DIV/0!</v>
      </c>
      <c r="FU64" s="190" t="e">
        <f>IF($FB64="Activo",'Datos Mes'!$B$31,0)*$EO64</f>
        <v>#DIV/0!</v>
      </c>
      <c r="FV64" s="190" t="e">
        <f>'Datos Mes'!$B$32*$EO64</f>
        <v>#DIV/0!</v>
      </c>
      <c r="FW64" s="190" t="e">
        <f>'Datos Mes'!$D$28*$EO64</f>
        <v>#DIV/0!</v>
      </c>
      <c r="FX64" s="188">
        <v>1030032</v>
      </c>
      <c r="FY64" s="190" t="e">
        <f t="shared" si="172"/>
        <v>#DIV/0!</v>
      </c>
      <c r="FZ64" s="190" t="e">
        <f t="shared" si="81"/>
        <v>#DIV/0!</v>
      </c>
      <c r="GA64" s="190" t="e">
        <f t="shared" si="82"/>
        <v>#DIV/0!</v>
      </c>
      <c r="GB64" s="190">
        <f>(AS64+'Datos Mes'!B$24)*30/12</f>
        <v>11356.646825396825</v>
      </c>
      <c r="GC64" s="190" t="e">
        <f t="shared" si="173"/>
        <v>#DIV/0!</v>
      </c>
      <c r="GD64" s="190" t="e">
        <f t="shared" si="174"/>
        <v>#DIV/0!</v>
      </c>
      <c r="GE64" s="192" t="e">
        <f t="shared" si="175"/>
        <v>#DIV/0!</v>
      </c>
    </row>
    <row r="65" spans="1:187">
      <c r="A65" s="248"/>
      <c r="B65" s="248"/>
      <c r="C65" s="173">
        <f t="shared" si="132"/>
        <v>0</v>
      </c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174"/>
      <c r="S65" s="256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7"/>
      <c r="AJ65" s="187"/>
      <c r="AK65" s="176">
        <f t="shared" si="133"/>
        <v>0</v>
      </c>
      <c r="AL65" s="294">
        <f t="shared" si="134"/>
        <v>0</v>
      </c>
      <c r="AM65" s="294">
        <f t="shared" si="135"/>
        <v>0</v>
      </c>
      <c r="AN65" s="295">
        <f t="shared" si="136"/>
        <v>0</v>
      </c>
      <c r="AO65" s="294">
        <f t="shared" si="68"/>
        <v>0</v>
      </c>
      <c r="AP65" s="294">
        <f t="shared" si="63"/>
        <v>0</v>
      </c>
      <c r="AQ65" s="296">
        <f t="shared" si="137"/>
        <v>0</v>
      </c>
      <c r="AR65" s="297">
        <f t="shared" si="138"/>
        <v>0</v>
      </c>
      <c r="AS65" s="249"/>
      <c r="AT65" s="250">
        <f t="shared" si="139"/>
        <v>0</v>
      </c>
      <c r="AU65" s="316"/>
      <c r="AV65" s="177">
        <f t="shared" si="140"/>
        <v>0</v>
      </c>
      <c r="AW65" s="249"/>
      <c r="AX65" s="249"/>
      <c r="AY65" s="177">
        <f t="shared" si="141"/>
        <v>0</v>
      </c>
      <c r="AZ65" s="177">
        <f>(AQ65)*'Datos Mes'!$B$27+DB65</f>
        <v>0</v>
      </c>
      <c r="BA65" s="248"/>
      <c r="BB65" s="254"/>
      <c r="BC65" s="263"/>
      <c r="BD65" s="188"/>
      <c r="BE65" s="188"/>
      <c r="BF65" s="298"/>
      <c r="BG65" s="178">
        <f>(COUNTIF($D65:$AI65,"LL")+DL65)*(AS65-'Datos Mes'!$B$23)</f>
        <v>0</v>
      </c>
      <c r="BH65" s="299">
        <f t="shared" si="142"/>
        <v>0</v>
      </c>
      <c r="BI65" s="230"/>
      <c r="BJ65" s="239"/>
      <c r="BK65" s="231"/>
      <c r="BL65" s="231"/>
      <c r="BM65" s="231"/>
      <c r="BN65" s="231"/>
      <c r="BO65" s="231"/>
      <c r="BP65" s="239"/>
      <c r="BQ65" s="231"/>
      <c r="BR65" s="231"/>
      <c r="BS65" s="231"/>
      <c r="BT65" s="232"/>
      <c r="BU65" s="232"/>
      <c r="BV65" s="231"/>
      <c r="BW65" s="233"/>
      <c r="BX65" s="234"/>
      <c r="BY65" s="231"/>
      <c r="BZ65" s="231"/>
      <c r="CA65" s="235"/>
      <c r="CB65" s="235"/>
      <c r="CC65" s="236"/>
      <c r="CD65" s="236"/>
      <c r="CE65" s="236"/>
      <c r="CF65" s="236"/>
      <c r="CG65" s="236"/>
      <c r="CH65" s="235"/>
      <c r="CI65" s="235"/>
      <c r="CJ65" s="236"/>
      <c r="CK65" s="236"/>
      <c r="CL65" s="236"/>
      <c r="CM65" s="236"/>
      <c r="CN65" s="236"/>
      <c r="CO65" s="235"/>
      <c r="CP65" s="238"/>
      <c r="CQ65" s="237"/>
      <c r="CR65" s="238"/>
      <c r="CS65" s="237"/>
      <c r="CT65" s="237"/>
      <c r="CU65" s="237"/>
      <c r="CV65" s="237"/>
      <c r="CW65" s="237"/>
      <c r="CX65" s="232"/>
      <c r="CY65" s="232"/>
      <c r="CZ65" s="179">
        <f t="shared" si="143"/>
        <v>0</v>
      </c>
      <c r="DA65" s="180"/>
      <c r="DB65" s="241"/>
      <c r="DC65" s="181">
        <f t="shared" si="144"/>
        <v>0</v>
      </c>
      <c r="DD65" s="240"/>
      <c r="DE65" s="241"/>
      <c r="DF65" s="182">
        <f t="shared" si="145"/>
        <v>0</v>
      </c>
      <c r="DG65" s="182">
        <f t="shared" si="146"/>
        <v>0</v>
      </c>
      <c r="DH65" s="183">
        <f t="shared" si="147"/>
        <v>0</v>
      </c>
      <c r="DI65" s="184">
        <f t="shared" si="148"/>
        <v>0</v>
      </c>
      <c r="DJ65" s="42"/>
      <c r="DK65" s="177">
        <f t="shared" si="149"/>
        <v>0</v>
      </c>
      <c r="DL65" s="177">
        <f t="shared" si="150"/>
        <v>0</v>
      </c>
      <c r="DM65" s="177">
        <f t="shared" si="151"/>
        <v>0</v>
      </c>
      <c r="DN65" s="242"/>
      <c r="DO65" s="243"/>
      <c r="DP65" s="243"/>
      <c r="DQ65" s="243"/>
      <c r="DR65" s="303"/>
      <c r="DS65" s="243"/>
      <c r="DT65" s="243"/>
      <c r="DU65" s="243"/>
      <c r="DV65" s="244"/>
      <c r="DW65" s="243"/>
      <c r="DX65" s="243"/>
      <c r="DY65" s="245"/>
      <c r="DZ65" s="245"/>
      <c r="EA65" s="246"/>
      <c r="EB65" s="175" t="s">
        <v>283</v>
      </c>
      <c r="EC65" s="188" t="s">
        <v>298</v>
      </c>
      <c r="ED65" s="188">
        <v>1030033</v>
      </c>
      <c r="EE65" s="188"/>
      <c r="EF65" s="189">
        <f>'Datos Mes'!$B$23</f>
        <v>8033.333333333333</v>
      </c>
      <c r="EG65" s="189">
        <f t="shared" si="152"/>
        <v>0</v>
      </c>
      <c r="EH65" s="189">
        <f t="shared" si="153"/>
        <v>0</v>
      </c>
      <c r="EI65" s="189" t="e">
        <f t="shared" si="154"/>
        <v>#DIV/0!</v>
      </c>
      <c r="EJ65" s="189" t="e">
        <f t="shared" si="155"/>
        <v>#DIV/0!</v>
      </c>
      <c r="EK65" s="189">
        <f t="shared" si="156"/>
        <v>0</v>
      </c>
      <c r="EL65" s="189">
        <f t="shared" si="157"/>
        <v>0</v>
      </c>
      <c r="EM65" s="189">
        <f t="shared" si="158"/>
        <v>0</v>
      </c>
      <c r="EN65" s="189">
        <f>'Datos Mes'!$B$24*AL65</f>
        <v>0</v>
      </c>
      <c r="EO65" s="189" t="e">
        <f>IF(SUM(EH65:EN65)&gt;'Datos Mes'!$B$21,'Datos Mes'!$B$21,SUM(EH65:EN65))</f>
        <v>#DIV/0!</v>
      </c>
      <c r="EP65" s="189" t="e">
        <f>IF(SUM(EH65:EN65)&gt;'Datos Mes'!$B$21,SUM(EH65:EN65)-EO65,0)</f>
        <v>#DIV/0!</v>
      </c>
      <c r="EQ65" s="189"/>
      <c r="ER65" s="189" t="e">
        <f>LOOKUP(EO65/AL65,'Datos Mes'!$B$75:$B$82,'Datos Mes'!$C$75:$C$82)*EQ65</f>
        <v>#DIV/0!</v>
      </c>
      <c r="ES65" s="189">
        <f>'Datos Mes'!$B$25*$AQ65</f>
        <v>0</v>
      </c>
      <c r="ET65" s="189">
        <f>'Datos Mes'!$B$26*$AQ65</f>
        <v>0</v>
      </c>
      <c r="EU65" s="189">
        <f t="shared" si="159"/>
        <v>0</v>
      </c>
      <c r="EV65" s="190" t="e">
        <f t="shared" si="160"/>
        <v>#DIV/0!</v>
      </c>
      <c r="EW65" s="280" t="s">
        <v>140</v>
      </c>
      <c r="EX65" s="281"/>
      <c r="EY65" s="190" t="e">
        <f>'Datos Mes'!$B$28*EO65</f>
        <v>#DIV/0!</v>
      </c>
      <c r="EZ65" s="190" t="e">
        <f>IF(EX65*'Datos Mes'!$B$19-EY65&gt;0,EX65*'Datos Mes'!$B$19-EY65,0)</f>
        <v>#DIV/0!</v>
      </c>
      <c r="FA65" s="281" t="s">
        <v>116</v>
      </c>
      <c r="FB65" s="280" t="s">
        <v>299</v>
      </c>
      <c r="FC65" s="192">
        <f>IF(FB65&lt;&gt;"Pensionado",LOOKUP(FA65,'Datos Mes'!$A$87:$A$92,'Datos Mes'!$B$87:$B$92),0)</f>
        <v>0</v>
      </c>
      <c r="FD65" s="190" t="e">
        <f t="shared" si="161"/>
        <v>#DIV/0!</v>
      </c>
      <c r="FE65" s="190" t="e">
        <f>IF(SUM(EH65:EN65)&gt;'Datos Mes'!$B$22,'Datos Mes'!$B$22,SUM(EH65:EN65))</f>
        <v>#DIV/0!</v>
      </c>
      <c r="FF65" s="190" t="e">
        <f>FE65*'Datos Mes'!$B$30</f>
        <v>#DIV/0!</v>
      </c>
      <c r="FG65" s="190" t="e">
        <f t="shared" si="162"/>
        <v>#DIV/0!</v>
      </c>
      <c r="FH65" s="190" t="e">
        <f t="shared" si="163"/>
        <v>#DIV/0!</v>
      </c>
      <c r="FI65" s="193" t="e">
        <f>LOOKUP(FH65,'Datos Mes'!$B$54:$B$69,'Datos Mes'!$C$54:$C$69)</f>
        <v>#DIV/0!</v>
      </c>
      <c r="FJ65" s="190" t="e">
        <f>LOOKUP(FH65,'Datos Mes'!$B$54:$B$69,'Datos Mes'!$E$54:$E$69)</f>
        <v>#DIV/0!</v>
      </c>
      <c r="FK65" s="190" t="e">
        <f t="shared" si="164"/>
        <v>#DIV/0!</v>
      </c>
      <c r="FL65" s="190">
        <f t="shared" si="165"/>
        <v>0</v>
      </c>
      <c r="FM65" s="190">
        <f t="shared" si="166"/>
        <v>0</v>
      </c>
      <c r="FN65" s="190">
        <f t="shared" si="167"/>
        <v>0</v>
      </c>
      <c r="FO65" s="190" t="e">
        <f t="shared" si="168"/>
        <v>#DIV/0!</v>
      </c>
      <c r="FP65" s="190" t="e">
        <f t="shared" si="169"/>
        <v>#DIV/0!</v>
      </c>
      <c r="FQ65" s="320" t="e">
        <f t="shared" si="170"/>
        <v>#DIV/0!</v>
      </c>
      <c r="FR65" s="188"/>
      <c r="FS65" s="190" t="e">
        <f t="shared" si="171"/>
        <v>#DIV/0!</v>
      </c>
      <c r="FT65" s="190" t="e">
        <f>IF($FB65="Activo",LOOKUP($FA65,'Datos Mes'!$A$87:$A$92,'Datos Mes'!$C$87:$C$92),0)*$EO65</f>
        <v>#DIV/0!</v>
      </c>
      <c r="FU65" s="190" t="e">
        <f>IF($FB65="Activo",'Datos Mes'!$B$31,0)*$EO65</f>
        <v>#DIV/0!</v>
      </c>
      <c r="FV65" s="190" t="e">
        <f>'Datos Mes'!$B$32*$EO65</f>
        <v>#DIV/0!</v>
      </c>
      <c r="FW65" s="190" t="e">
        <f>'Datos Mes'!$D$28*$EO65</f>
        <v>#DIV/0!</v>
      </c>
      <c r="FX65" s="188">
        <v>1030033</v>
      </c>
      <c r="FY65" s="190" t="e">
        <f t="shared" si="172"/>
        <v>#DIV/0!</v>
      </c>
      <c r="FZ65" s="190" t="e">
        <f t="shared" si="81"/>
        <v>#DIV/0!</v>
      </c>
      <c r="GA65" s="190" t="e">
        <f t="shared" si="82"/>
        <v>#DIV/0!</v>
      </c>
      <c r="GB65" s="190">
        <f>(AS65+'Datos Mes'!B$24)*30/12</f>
        <v>11356.646825396825</v>
      </c>
      <c r="GC65" s="190" t="e">
        <f t="shared" si="173"/>
        <v>#DIV/0!</v>
      </c>
      <c r="GD65" s="190" t="e">
        <f t="shared" si="174"/>
        <v>#DIV/0!</v>
      </c>
      <c r="GE65" s="192" t="e">
        <f t="shared" si="175"/>
        <v>#DIV/0!</v>
      </c>
    </row>
    <row r="66" spans="1:187">
      <c r="A66" s="248"/>
      <c r="B66" s="248"/>
      <c r="C66" s="173">
        <f t="shared" si="132"/>
        <v>0</v>
      </c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174"/>
      <c r="S66" s="256"/>
      <c r="T66" s="255"/>
      <c r="U66" s="255"/>
      <c r="V66" s="255"/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  <c r="AG66" s="255"/>
      <c r="AH66" s="255"/>
      <c r="AI66" s="257"/>
      <c r="AJ66" s="187"/>
      <c r="AK66" s="176">
        <f t="shared" si="133"/>
        <v>0</v>
      </c>
      <c r="AL66" s="294">
        <f t="shared" si="134"/>
        <v>0</v>
      </c>
      <c r="AM66" s="294">
        <f t="shared" si="135"/>
        <v>0</v>
      </c>
      <c r="AN66" s="295">
        <f t="shared" si="136"/>
        <v>0</v>
      </c>
      <c r="AO66" s="294">
        <f t="shared" si="68"/>
        <v>0</v>
      </c>
      <c r="AP66" s="294">
        <f t="shared" si="63"/>
        <v>0</v>
      </c>
      <c r="AQ66" s="296">
        <f t="shared" si="137"/>
        <v>0</v>
      </c>
      <c r="AR66" s="297">
        <f t="shared" si="138"/>
        <v>0</v>
      </c>
      <c r="AS66" s="249"/>
      <c r="AT66" s="250">
        <f t="shared" si="139"/>
        <v>0</v>
      </c>
      <c r="AU66" s="316"/>
      <c r="AV66" s="177">
        <f t="shared" si="140"/>
        <v>0</v>
      </c>
      <c r="AW66" s="249"/>
      <c r="AX66" s="249"/>
      <c r="AY66" s="177">
        <f t="shared" si="141"/>
        <v>0</v>
      </c>
      <c r="AZ66" s="177">
        <f>(AQ66)*'Datos Mes'!$B$27+DB66</f>
        <v>0</v>
      </c>
      <c r="BA66" s="248"/>
      <c r="BB66" s="254"/>
      <c r="BC66" s="263"/>
      <c r="BD66" s="188"/>
      <c r="BE66" s="188"/>
      <c r="BF66" s="298"/>
      <c r="BG66" s="178">
        <f>(COUNTIF($D66:$AI66,"LL")+DL66)*(AS66-'Datos Mes'!$B$23)</f>
        <v>0</v>
      </c>
      <c r="BH66" s="299">
        <f t="shared" si="142"/>
        <v>0</v>
      </c>
      <c r="BI66" s="230"/>
      <c r="BJ66" s="239"/>
      <c r="BK66" s="231"/>
      <c r="BL66" s="231"/>
      <c r="BM66" s="231"/>
      <c r="BN66" s="231"/>
      <c r="BO66" s="231"/>
      <c r="BP66" s="239"/>
      <c r="BQ66" s="231"/>
      <c r="BR66" s="231"/>
      <c r="BS66" s="231"/>
      <c r="BT66" s="232"/>
      <c r="BU66" s="232"/>
      <c r="BV66" s="231"/>
      <c r="BW66" s="233"/>
      <c r="BX66" s="234"/>
      <c r="BY66" s="231"/>
      <c r="BZ66" s="231"/>
      <c r="CA66" s="235"/>
      <c r="CB66" s="235"/>
      <c r="CC66" s="236"/>
      <c r="CD66" s="236"/>
      <c r="CE66" s="236"/>
      <c r="CF66" s="236"/>
      <c r="CG66" s="236"/>
      <c r="CH66" s="235"/>
      <c r="CI66" s="235"/>
      <c r="CJ66" s="236"/>
      <c r="CK66" s="236"/>
      <c r="CL66" s="236"/>
      <c r="CM66" s="236"/>
      <c r="CN66" s="236"/>
      <c r="CO66" s="235"/>
      <c r="CP66" s="238"/>
      <c r="CQ66" s="237"/>
      <c r="CR66" s="238"/>
      <c r="CS66" s="237"/>
      <c r="CT66" s="237"/>
      <c r="CU66" s="237"/>
      <c r="CV66" s="237"/>
      <c r="CW66" s="237"/>
      <c r="CX66" s="232"/>
      <c r="CY66" s="232"/>
      <c r="CZ66" s="179">
        <f t="shared" si="143"/>
        <v>0</v>
      </c>
      <c r="DA66" s="180"/>
      <c r="DB66" s="241"/>
      <c r="DC66" s="181">
        <f t="shared" si="144"/>
        <v>0</v>
      </c>
      <c r="DD66" s="240"/>
      <c r="DE66" s="241"/>
      <c r="DF66" s="182">
        <f t="shared" si="145"/>
        <v>0</v>
      </c>
      <c r="DG66" s="182">
        <f t="shared" si="146"/>
        <v>0</v>
      </c>
      <c r="DH66" s="183">
        <f t="shared" si="147"/>
        <v>0</v>
      </c>
      <c r="DI66" s="184">
        <f t="shared" si="148"/>
        <v>0</v>
      </c>
      <c r="DJ66" s="42"/>
      <c r="DK66" s="177">
        <f t="shared" si="149"/>
        <v>0</v>
      </c>
      <c r="DL66" s="177">
        <f t="shared" si="150"/>
        <v>0</v>
      </c>
      <c r="DM66" s="177">
        <f t="shared" si="151"/>
        <v>0</v>
      </c>
      <c r="DN66" s="242"/>
      <c r="DO66" s="243"/>
      <c r="DP66" s="243"/>
      <c r="DQ66" s="243"/>
      <c r="DR66" s="303"/>
      <c r="DS66" s="243"/>
      <c r="DT66" s="243"/>
      <c r="DU66" s="243"/>
      <c r="DV66" s="244"/>
      <c r="DW66" s="243"/>
      <c r="DX66" s="243"/>
      <c r="DY66" s="245"/>
      <c r="DZ66" s="245"/>
      <c r="EA66" s="246"/>
      <c r="EB66" s="175" t="s">
        <v>283</v>
      </c>
      <c r="EC66" s="188" t="s">
        <v>298</v>
      </c>
      <c r="ED66" s="188">
        <v>1030034</v>
      </c>
      <c r="EE66" s="188"/>
      <c r="EF66" s="189">
        <f>'Datos Mes'!$B$23</f>
        <v>8033.333333333333</v>
      </c>
      <c r="EG66" s="189">
        <f t="shared" si="152"/>
        <v>0</v>
      </c>
      <c r="EH66" s="189">
        <f t="shared" si="153"/>
        <v>0</v>
      </c>
      <c r="EI66" s="189" t="e">
        <f t="shared" si="154"/>
        <v>#DIV/0!</v>
      </c>
      <c r="EJ66" s="189" t="e">
        <f t="shared" si="155"/>
        <v>#DIV/0!</v>
      </c>
      <c r="EK66" s="189">
        <f t="shared" si="156"/>
        <v>0</v>
      </c>
      <c r="EL66" s="189">
        <f t="shared" si="157"/>
        <v>0</v>
      </c>
      <c r="EM66" s="189">
        <f t="shared" si="158"/>
        <v>0</v>
      </c>
      <c r="EN66" s="189">
        <f>'Datos Mes'!$B$24*AL66</f>
        <v>0</v>
      </c>
      <c r="EO66" s="189" t="e">
        <f>IF(SUM(EH66:EN66)&gt;'Datos Mes'!$B$21,'Datos Mes'!$B$21,SUM(EH66:EN66))</f>
        <v>#DIV/0!</v>
      </c>
      <c r="EP66" s="189" t="e">
        <f>IF(SUM(EH66:EN66)&gt;'Datos Mes'!$B$21,SUM(EH66:EN66)-EO66,0)</f>
        <v>#DIV/0!</v>
      </c>
      <c r="EQ66" s="189"/>
      <c r="ER66" s="189" t="e">
        <f>LOOKUP(EO66/AL66,'Datos Mes'!$B$75:$B$82,'Datos Mes'!$C$75:$C$82)*EQ66</f>
        <v>#DIV/0!</v>
      </c>
      <c r="ES66" s="189">
        <f>'Datos Mes'!$B$25*$AQ66</f>
        <v>0</v>
      </c>
      <c r="ET66" s="189">
        <f>'Datos Mes'!$B$26*$AQ66</f>
        <v>0</v>
      </c>
      <c r="EU66" s="189">
        <f t="shared" si="159"/>
        <v>0</v>
      </c>
      <c r="EV66" s="190" t="e">
        <f t="shared" si="160"/>
        <v>#DIV/0!</v>
      </c>
      <c r="EW66" s="280" t="s">
        <v>140</v>
      </c>
      <c r="EX66" s="281"/>
      <c r="EY66" s="190" t="e">
        <f>'Datos Mes'!$B$28*EO66</f>
        <v>#DIV/0!</v>
      </c>
      <c r="EZ66" s="190" t="e">
        <f>IF(EX66*'Datos Mes'!$B$19-EY66&gt;0,EX66*'Datos Mes'!$B$19-EY66,0)</f>
        <v>#DIV/0!</v>
      </c>
      <c r="FA66" s="281" t="s">
        <v>116</v>
      </c>
      <c r="FB66" s="280" t="s">
        <v>299</v>
      </c>
      <c r="FC66" s="192">
        <f>IF(FB66&lt;&gt;"Pensionado",LOOKUP(FA66,'Datos Mes'!$A$87:$A$92,'Datos Mes'!$B$87:$B$92),0)</f>
        <v>0</v>
      </c>
      <c r="FD66" s="190" t="e">
        <f t="shared" si="161"/>
        <v>#DIV/0!</v>
      </c>
      <c r="FE66" s="190" t="e">
        <f>IF(SUM(EH66:EN66)&gt;'Datos Mes'!$B$22,'Datos Mes'!$B$22,SUM(EH66:EN66))</f>
        <v>#DIV/0!</v>
      </c>
      <c r="FF66" s="190" t="e">
        <f>FE66*'Datos Mes'!$B$30</f>
        <v>#DIV/0!</v>
      </c>
      <c r="FG66" s="190" t="e">
        <f t="shared" si="162"/>
        <v>#DIV/0!</v>
      </c>
      <c r="FH66" s="190" t="e">
        <f t="shared" si="163"/>
        <v>#DIV/0!</v>
      </c>
      <c r="FI66" s="193" t="e">
        <f>LOOKUP(FH66,'Datos Mes'!$B$54:$B$69,'Datos Mes'!$C$54:$C$69)</f>
        <v>#DIV/0!</v>
      </c>
      <c r="FJ66" s="190" t="e">
        <f>LOOKUP(FH66,'Datos Mes'!$B$54:$B$69,'Datos Mes'!$E$54:$E$69)</f>
        <v>#DIV/0!</v>
      </c>
      <c r="FK66" s="190" t="e">
        <f t="shared" si="164"/>
        <v>#DIV/0!</v>
      </c>
      <c r="FL66" s="190">
        <f t="shared" si="165"/>
        <v>0</v>
      </c>
      <c r="FM66" s="190">
        <f t="shared" si="166"/>
        <v>0</v>
      </c>
      <c r="FN66" s="190">
        <f t="shared" si="167"/>
        <v>0</v>
      </c>
      <c r="FO66" s="190" t="e">
        <f t="shared" si="168"/>
        <v>#DIV/0!</v>
      </c>
      <c r="FP66" s="190" t="e">
        <f t="shared" si="169"/>
        <v>#DIV/0!</v>
      </c>
      <c r="FQ66" s="320" t="e">
        <f t="shared" si="170"/>
        <v>#DIV/0!</v>
      </c>
      <c r="FR66" s="188"/>
      <c r="FS66" s="190" t="e">
        <f t="shared" si="171"/>
        <v>#DIV/0!</v>
      </c>
      <c r="FT66" s="190" t="e">
        <f>IF($FB66="Activo",LOOKUP($FA66,'Datos Mes'!$A$87:$A$92,'Datos Mes'!$C$87:$C$92),0)*$EO66</f>
        <v>#DIV/0!</v>
      </c>
      <c r="FU66" s="190" t="e">
        <f>IF($FB66="Activo",'Datos Mes'!$B$31,0)*$EO66</f>
        <v>#DIV/0!</v>
      </c>
      <c r="FV66" s="190" t="e">
        <f>'Datos Mes'!$B$32*$EO66</f>
        <v>#DIV/0!</v>
      </c>
      <c r="FW66" s="190" t="e">
        <f>'Datos Mes'!$D$28*$EO66</f>
        <v>#DIV/0!</v>
      </c>
      <c r="FX66" s="188">
        <v>1030034</v>
      </c>
      <c r="FY66" s="190" t="e">
        <f t="shared" si="172"/>
        <v>#DIV/0!</v>
      </c>
      <c r="FZ66" s="190" t="e">
        <f t="shared" si="81"/>
        <v>#DIV/0!</v>
      </c>
      <c r="GA66" s="190" t="e">
        <f t="shared" si="82"/>
        <v>#DIV/0!</v>
      </c>
      <c r="GB66" s="190">
        <f>(AS66+'Datos Mes'!B$24)*30/12</f>
        <v>11356.646825396825</v>
      </c>
      <c r="GC66" s="190" t="e">
        <f t="shared" si="173"/>
        <v>#DIV/0!</v>
      </c>
      <c r="GD66" s="190" t="e">
        <f t="shared" si="174"/>
        <v>#DIV/0!</v>
      </c>
      <c r="GE66" s="192" t="e">
        <f t="shared" si="175"/>
        <v>#DIV/0!</v>
      </c>
    </row>
    <row r="67" spans="1:187">
      <c r="A67" s="248"/>
      <c r="B67" s="248"/>
      <c r="C67" s="173">
        <f t="shared" si="132"/>
        <v>0</v>
      </c>
      <c r="D67" s="255"/>
      <c r="E67" s="255"/>
      <c r="F67" s="255"/>
      <c r="G67" s="255"/>
      <c r="H67" s="255"/>
      <c r="I67" s="255"/>
      <c r="J67" s="255"/>
      <c r="K67" s="255"/>
      <c r="L67" s="255"/>
      <c r="M67" s="255"/>
      <c r="N67" s="255"/>
      <c r="O67" s="255"/>
      <c r="P67" s="255"/>
      <c r="Q67" s="255"/>
      <c r="R67" s="174"/>
      <c r="S67" s="256"/>
      <c r="T67" s="255"/>
      <c r="U67" s="255"/>
      <c r="V67" s="255"/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  <c r="AG67" s="255"/>
      <c r="AH67" s="255"/>
      <c r="AI67" s="257"/>
      <c r="AJ67" s="187"/>
      <c r="AK67" s="176">
        <f t="shared" si="133"/>
        <v>0</v>
      </c>
      <c r="AL67" s="294">
        <f t="shared" si="134"/>
        <v>0</v>
      </c>
      <c r="AM67" s="294">
        <f t="shared" si="135"/>
        <v>0</v>
      </c>
      <c r="AN67" s="295">
        <f t="shared" si="136"/>
        <v>0</v>
      </c>
      <c r="AO67" s="294">
        <f t="shared" si="68"/>
        <v>0</v>
      </c>
      <c r="AP67" s="294">
        <f t="shared" si="63"/>
        <v>0</v>
      </c>
      <c r="AQ67" s="296">
        <f t="shared" si="137"/>
        <v>0</v>
      </c>
      <c r="AR67" s="297">
        <f t="shared" si="138"/>
        <v>0</v>
      </c>
      <c r="AS67" s="249"/>
      <c r="AT67" s="250">
        <f t="shared" si="139"/>
        <v>0</v>
      </c>
      <c r="AU67" s="316"/>
      <c r="AV67" s="177">
        <f t="shared" si="140"/>
        <v>0</v>
      </c>
      <c r="AW67" s="249"/>
      <c r="AX67" s="249"/>
      <c r="AY67" s="177">
        <f t="shared" si="141"/>
        <v>0</v>
      </c>
      <c r="AZ67" s="177">
        <f>(AQ67)*'Datos Mes'!$B$27+DB67</f>
        <v>0</v>
      </c>
      <c r="BA67" s="248"/>
      <c r="BB67" s="254"/>
      <c r="BC67" s="263"/>
      <c r="BD67" s="188"/>
      <c r="BE67" s="188"/>
      <c r="BF67" s="298"/>
      <c r="BG67" s="178">
        <f>(COUNTIF($D67:$AI67,"LL")+DL67)*(AS67-'Datos Mes'!$B$23)</f>
        <v>0</v>
      </c>
      <c r="BH67" s="299">
        <f t="shared" si="142"/>
        <v>0</v>
      </c>
      <c r="BI67" s="230"/>
      <c r="BJ67" s="239"/>
      <c r="BK67" s="231"/>
      <c r="BL67" s="231"/>
      <c r="BM67" s="231"/>
      <c r="BN67" s="231"/>
      <c r="BO67" s="231"/>
      <c r="BP67" s="239"/>
      <c r="BQ67" s="231"/>
      <c r="BR67" s="231"/>
      <c r="BS67" s="231"/>
      <c r="BT67" s="232"/>
      <c r="BU67" s="232"/>
      <c r="BV67" s="231"/>
      <c r="BW67" s="233"/>
      <c r="BX67" s="234"/>
      <c r="BY67" s="231"/>
      <c r="BZ67" s="231"/>
      <c r="CA67" s="235"/>
      <c r="CB67" s="235"/>
      <c r="CC67" s="236"/>
      <c r="CD67" s="236"/>
      <c r="CE67" s="236"/>
      <c r="CF67" s="236"/>
      <c r="CG67" s="236"/>
      <c r="CH67" s="235"/>
      <c r="CI67" s="235"/>
      <c r="CJ67" s="236"/>
      <c r="CK67" s="236"/>
      <c r="CL67" s="236"/>
      <c r="CM67" s="236"/>
      <c r="CN67" s="236"/>
      <c r="CO67" s="235"/>
      <c r="CP67" s="238"/>
      <c r="CQ67" s="237"/>
      <c r="CR67" s="238"/>
      <c r="CS67" s="237"/>
      <c r="CT67" s="237"/>
      <c r="CU67" s="237"/>
      <c r="CV67" s="237"/>
      <c r="CW67" s="237"/>
      <c r="CX67" s="232"/>
      <c r="CY67" s="232"/>
      <c r="CZ67" s="179">
        <f t="shared" si="143"/>
        <v>0</v>
      </c>
      <c r="DA67" s="180"/>
      <c r="DB67" s="241"/>
      <c r="DC67" s="181">
        <f t="shared" si="144"/>
        <v>0</v>
      </c>
      <c r="DD67" s="240"/>
      <c r="DE67" s="241"/>
      <c r="DF67" s="182">
        <f t="shared" si="145"/>
        <v>0</v>
      </c>
      <c r="DG67" s="182">
        <f t="shared" si="146"/>
        <v>0</v>
      </c>
      <c r="DH67" s="183">
        <f t="shared" si="147"/>
        <v>0</v>
      </c>
      <c r="DI67" s="184">
        <f t="shared" si="148"/>
        <v>0</v>
      </c>
      <c r="DJ67" s="42"/>
      <c r="DK67" s="177">
        <f t="shared" si="149"/>
        <v>0</v>
      </c>
      <c r="DL67" s="177">
        <f t="shared" si="150"/>
        <v>0</v>
      </c>
      <c r="DM67" s="177">
        <f t="shared" si="151"/>
        <v>0</v>
      </c>
      <c r="DN67" s="242"/>
      <c r="DO67" s="243"/>
      <c r="DP67" s="243"/>
      <c r="DQ67" s="243"/>
      <c r="DR67" s="303"/>
      <c r="DS67" s="243"/>
      <c r="DT67" s="243"/>
      <c r="DU67" s="243"/>
      <c r="DV67" s="244"/>
      <c r="DW67" s="243"/>
      <c r="DX67" s="243"/>
      <c r="DY67" s="245"/>
      <c r="DZ67" s="245"/>
      <c r="EA67" s="246"/>
      <c r="EB67" s="175" t="s">
        <v>283</v>
      </c>
      <c r="EC67" s="188" t="s">
        <v>298</v>
      </c>
      <c r="ED67" s="188">
        <v>1030035</v>
      </c>
      <c r="EE67" s="188"/>
      <c r="EF67" s="189">
        <f>'Datos Mes'!$B$23</f>
        <v>8033.333333333333</v>
      </c>
      <c r="EG67" s="189">
        <f t="shared" si="152"/>
        <v>0</v>
      </c>
      <c r="EH67" s="189">
        <f t="shared" si="153"/>
        <v>0</v>
      </c>
      <c r="EI67" s="189" t="e">
        <f t="shared" si="154"/>
        <v>#DIV/0!</v>
      </c>
      <c r="EJ67" s="189" t="e">
        <f t="shared" si="155"/>
        <v>#DIV/0!</v>
      </c>
      <c r="EK67" s="189">
        <f t="shared" si="156"/>
        <v>0</v>
      </c>
      <c r="EL67" s="189">
        <f t="shared" si="157"/>
        <v>0</v>
      </c>
      <c r="EM67" s="189">
        <f t="shared" si="158"/>
        <v>0</v>
      </c>
      <c r="EN67" s="189">
        <f>'Datos Mes'!$B$24*AL67</f>
        <v>0</v>
      </c>
      <c r="EO67" s="189" t="e">
        <f>IF(SUM(EH67:EN67)&gt;'Datos Mes'!$B$21,'Datos Mes'!$B$21,SUM(EH67:EN67))</f>
        <v>#DIV/0!</v>
      </c>
      <c r="EP67" s="189" t="e">
        <f>IF(SUM(EH67:EN67)&gt;'Datos Mes'!$B$21,SUM(EH67:EN67)-EO67,0)</f>
        <v>#DIV/0!</v>
      </c>
      <c r="EQ67" s="189"/>
      <c r="ER67" s="189" t="e">
        <f>LOOKUP(EO67/AL67,'Datos Mes'!$B$75:$B$82,'Datos Mes'!$C$75:$C$82)*EQ67</f>
        <v>#DIV/0!</v>
      </c>
      <c r="ES67" s="189">
        <f>'Datos Mes'!$B$25*$AQ67</f>
        <v>0</v>
      </c>
      <c r="ET67" s="189">
        <f>'Datos Mes'!$B$26*$AQ67</f>
        <v>0</v>
      </c>
      <c r="EU67" s="189">
        <f t="shared" si="159"/>
        <v>0</v>
      </c>
      <c r="EV67" s="190" t="e">
        <f t="shared" si="160"/>
        <v>#DIV/0!</v>
      </c>
      <c r="EW67" s="280" t="s">
        <v>140</v>
      </c>
      <c r="EX67" s="281"/>
      <c r="EY67" s="190" t="e">
        <f>'Datos Mes'!$B$28*EO67</f>
        <v>#DIV/0!</v>
      </c>
      <c r="EZ67" s="190" t="e">
        <f>IF(EX67*'Datos Mes'!$B$19-EY67&gt;0,EX67*'Datos Mes'!$B$19-EY67,0)</f>
        <v>#DIV/0!</v>
      </c>
      <c r="FA67" s="281" t="s">
        <v>116</v>
      </c>
      <c r="FB67" s="280" t="s">
        <v>299</v>
      </c>
      <c r="FC67" s="192">
        <f>IF(FB67&lt;&gt;"Pensionado",LOOKUP(FA67,'Datos Mes'!$A$87:$A$92,'Datos Mes'!$B$87:$B$92),0)</f>
        <v>0</v>
      </c>
      <c r="FD67" s="190" t="e">
        <f t="shared" si="161"/>
        <v>#DIV/0!</v>
      </c>
      <c r="FE67" s="190" t="e">
        <f>IF(SUM(EH67:EN67)&gt;'Datos Mes'!$B$22,'Datos Mes'!$B$22,SUM(EH67:EN67))</f>
        <v>#DIV/0!</v>
      </c>
      <c r="FF67" s="190" t="e">
        <f>FE67*'Datos Mes'!$B$30</f>
        <v>#DIV/0!</v>
      </c>
      <c r="FG67" s="190" t="e">
        <f t="shared" si="162"/>
        <v>#DIV/0!</v>
      </c>
      <c r="FH67" s="190" t="e">
        <f t="shared" si="163"/>
        <v>#DIV/0!</v>
      </c>
      <c r="FI67" s="193" t="e">
        <f>LOOKUP(FH67,'Datos Mes'!$B$54:$B$69,'Datos Mes'!$C$54:$C$69)</f>
        <v>#DIV/0!</v>
      </c>
      <c r="FJ67" s="190" t="e">
        <f>LOOKUP(FH67,'Datos Mes'!$B$54:$B$69,'Datos Mes'!$E$54:$E$69)</f>
        <v>#DIV/0!</v>
      </c>
      <c r="FK67" s="190" t="e">
        <f t="shared" si="164"/>
        <v>#DIV/0!</v>
      </c>
      <c r="FL67" s="190">
        <f t="shared" si="165"/>
        <v>0</v>
      </c>
      <c r="FM67" s="190">
        <f t="shared" si="166"/>
        <v>0</v>
      </c>
      <c r="FN67" s="190">
        <f t="shared" si="167"/>
        <v>0</v>
      </c>
      <c r="FO67" s="190" t="e">
        <f t="shared" si="168"/>
        <v>#DIV/0!</v>
      </c>
      <c r="FP67" s="190" t="e">
        <f t="shared" si="169"/>
        <v>#DIV/0!</v>
      </c>
      <c r="FQ67" s="320" t="e">
        <f t="shared" si="170"/>
        <v>#DIV/0!</v>
      </c>
      <c r="FR67" s="188"/>
      <c r="FS67" s="190" t="e">
        <f t="shared" si="171"/>
        <v>#DIV/0!</v>
      </c>
      <c r="FT67" s="190" t="e">
        <f>IF($FB67="Activo",LOOKUP($FA67,'Datos Mes'!$A$87:$A$92,'Datos Mes'!$C$87:$C$92),0)*$EO67</f>
        <v>#DIV/0!</v>
      </c>
      <c r="FU67" s="190" t="e">
        <f>IF($FB67="Activo",'Datos Mes'!$B$31,0)*$EO67</f>
        <v>#DIV/0!</v>
      </c>
      <c r="FV67" s="190" t="e">
        <f>'Datos Mes'!$B$32*$EO67</f>
        <v>#DIV/0!</v>
      </c>
      <c r="FW67" s="190" t="e">
        <f>'Datos Mes'!$D$28*$EO67</f>
        <v>#DIV/0!</v>
      </c>
      <c r="FX67" s="188">
        <v>1030035</v>
      </c>
      <c r="FY67" s="190" t="e">
        <f t="shared" si="172"/>
        <v>#DIV/0!</v>
      </c>
      <c r="FZ67" s="190" t="e">
        <f t="shared" si="81"/>
        <v>#DIV/0!</v>
      </c>
      <c r="GA67" s="190" t="e">
        <f t="shared" si="82"/>
        <v>#DIV/0!</v>
      </c>
      <c r="GB67" s="190">
        <f>(AS67+'Datos Mes'!B$24)*30/12</f>
        <v>11356.646825396825</v>
      </c>
      <c r="GC67" s="190" t="e">
        <f t="shared" si="173"/>
        <v>#DIV/0!</v>
      </c>
      <c r="GD67" s="190" t="e">
        <f t="shared" si="174"/>
        <v>#DIV/0!</v>
      </c>
      <c r="GE67" s="192" t="e">
        <f t="shared" si="175"/>
        <v>#DIV/0!</v>
      </c>
    </row>
    <row r="68" spans="1:187">
      <c r="A68" s="248"/>
      <c r="B68" s="248"/>
      <c r="C68" s="173">
        <f t="shared" si="132"/>
        <v>0</v>
      </c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174"/>
      <c r="S68" s="256"/>
      <c r="T68" s="255"/>
      <c r="U68" s="255"/>
      <c r="V68" s="255"/>
      <c r="W68" s="255"/>
      <c r="X68" s="255"/>
      <c r="Y68" s="255"/>
      <c r="Z68" s="255"/>
      <c r="AA68" s="255"/>
      <c r="AB68" s="255"/>
      <c r="AC68" s="255"/>
      <c r="AD68" s="255"/>
      <c r="AE68" s="255"/>
      <c r="AF68" s="255"/>
      <c r="AG68" s="255"/>
      <c r="AH68" s="255"/>
      <c r="AI68" s="257"/>
      <c r="AJ68" s="187"/>
      <c r="AK68" s="176">
        <f t="shared" si="133"/>
        <v>0</v>
      </c>
      <c r="AL68" s="294">
        <f t="shared" si="134"/>
        <v>0</v>
      </c>
      <c r="AM68" s="294">
        <f t="shared" si="135"/>
        <v>0</v>
      </c>
      <c r="AN68" s="295">
        <f t="shared" si="136"/>
        <v>0</v>
      </c>
      <c r="AO68" s="294">
        <f t="shared" si="68"/>
        <v>0</v>
      </c>
      <c r="AP68" s="294">
        <f t="shared" si="63"/>
        <v>0</v>
      </c>
      <c r="AQ68" s="296">
        <f t="shared" si="137"/>
        <v>0</v>
      </c>
      <c r="AR68" s="297">
        <f t="shared" si="138"/>
        <v>0</v>
      </c>
      <c r="AS68" s="249"/>
      <c r="AT68" s="250">
        <f t="shared" si="139"/>
        <v>0</v>
      </c>
      <c r="AU68" s="316"/>
      <c r="AV68" s="177">
        <f t="shared" si="140"/>
        <v>0</v>
      </c>
      <c r="AW68" s="249"/>
      <c r="AX68" s="249"/>
      <c r="AY68" s="177">
        <f t="shared" si="141"/>
        <v>0</v>
      </c>
      <c r="AZ68" s="177">
        <f>(AQ68)*'Datos Mes'!$B$27+DB68</f>
        <v>0</v>
      </c>
      <c r="BA68" s="248"/>
      <c r="BB68" s="254"/>
      <c r="BC68" s="263"/>
      <c r="BD68" s="188"/>
      <c r="BE68" s="188"/>
      <c r="BF68" s="298"/>
      <c r="BG68" s="178">
        <f>(COUNTIF($D68:$AI68,"LL")+DL68)*(AS68-'Datos Mes'!$B$23)</f>
        <v>0</v>
      </c>
      <c r="BH68" s="299">
        <f t="shared" si="142"/>
        <v>0</v>
      </c>
      <c r="BI68" s="230"/>
      <c r="BJ68" s="239"/>
      <c r="BK68" s="231"/>
      <c r="BL68" s="231"/>
      <c r="BM68" s="231"/>
      <c r="BN68" s="231"/>
      <c r="BO68" s="231"/>
      <c r="BP68" s="239"/>
      <c r="BQ68" s="231"/>
      <c r="BR68" s="231"/>
      <c r="BS68" s="231"/>
      <c r="BT68" s="232"/>
      <c r="BU68" s="232"/>
      <c r="BV68" s="231"/>
      <c r="BW68" s="233"/>
      <c r="BX68" s="234"/>
      <c r="BY68" s="231"/>
      <c r="BZ68" s="231"/>
      <c r="CA68" s="235"/>
      <c r="CB68" s="235"/>
      <c r="CC68" s="236"/>
      <c r="CD68" s="236"/>
      <c r="CE68" s="236"/>
      <c r="CF68" s="236"/>
      <c r="CG68" s="236"/>
      <c r="CH68" s="235"/>
      <c r="CI68" s="235"/>
      <c r="CJ68" s="236"/>
      <c r="CK68" s="236"/>
      <c r="CL68" s="236"/>
      <c r="CM68" s="236"/>
      <c r="CN68" s="236"/>
      <c r="CO68" s="235"/>
      <c r="CP68" s="238"/>
      <c r="CQ68" s="237"/>
      <c r="CR68" s="238"/>
      <c r="CS68" s="237"/>
      <c r="CT68" s="237"/>
      <c r="CU68" s="237"/>
      <c r="CV68" s="237"/>
      <c r="CW68" s="237"/>
      <c r="CX68" s="232"/>
      <c r="CY68" s="232"/>
      <c r="CZ68" s="179">
        <f t="shared" si="143"/>
        <v>0</v>
      </c>
      <c r="DA68" s="180"/>
      <c r="DB68" s="241"/>
      <c r="DC68" s="181">
        <f t="shared" si="144"/>
        <v>0</v>
      </c>
      <c r="DD68" s="240"/>
      <c r="DE68" s="241"/>
      <c r="DF68" s="182">
        <f t="shared" si="145"/>
        <v>0</v>
      </c>
      <c r="DG68" s="182">
        <f t="shared" si="146"/>
        <v>0</v>
      </c>
      <c r="DH68" s="183">
        <f t="shared" si="147"/>
        <v>0</v>
      </c>
      <c r="DI68" s="184">
        <f t="shared" si="148"/>
        <v>0</v>
      </c>
      <c r="DJ68" s="42"/>
      <c r="DK68" s="177">
        <f t="shared" si="149"/>
        <v>0</v>
      </c>
      <c r="DL68" s="177">
        <f t="shared" si="150"/>
        <v>0</v>
      </c>
      <c r="DM68" s="177">
        <f t="shared" si="151"/>
        <v>0</v>
      </c>
      <c r="DN68" s="242"/>
      <c r="DO68" s="243"/>
      <c r="DP68" s="243"/>
      <c r="DQ68" s="243"/>
      <c r="DR68" s="303"/>
      <c r="DS68" s="243"/>
      <c r="DT68" s="243"/>
      <c r="DU68" s="243"/>
      <c r="DV68" s="244"/>
      <c r="DW68" s="243"/>
      <c r="DX68" s="243"/>
      <c r="DY68" s="245"/>
      <c r="DZ68" s="245"/>
      <c r="EA68" s="246"/>
      <c r="EB68" s="175" t="s">
        <v>283</v>
      </c>
      <c r="EC68" s="188" t="s">
        <v>298</v>
      </c>
      <c r="ED68" s="188">
        <v>1030036</v>
      </c>
      <c r="EE68" s="188"/>
      <c r="EF68" s="189">
        <f>'Datos Mes'!$B$23</f>
        <v>8033.333333333333</v>
      </c>
      <c r="EG68" s="189">
        <f t="shared" si="152"/>
        <v>0</v>
      </c>
      <c r="EH68" s="189">
        <f t="shared" si="153"/>
        <v>0</v>
      </c>
      <c r="EI68" s="189" t="e">
        <f t="shared" si="154"/>
        <v>#DIV/0!</v>
      </c>
      <c r="EJ68" s="189" t="e">
        <f t="shared" si="155"/>
        <v>#DIV/0!</v>
      </c>
      <c r="EK68" s="189">
        <f t="shared" si="156"/>
        <v>0</v>
      </c>
      <c r="EL68" s="189">
        <f t="shared" si="157"/>
        <v>0</v>
      </c>
      <c r="EM68" s="189">
        <f t="shared" si="158"/>
        <v>0</v>
      </c>
      <c r="EN68" s="189">
        <f>'Datos Mes'!$B$24*AL68</f>
        <v>0</v>
      </c>
      <c r="EO68" s="189" t="e">
        <f>IF(SUM(EH68:EN68)&gt;'Datos Mes'!$B$21,'Datos Mes'!$B$21,SUM(EH68:EN68))</f>
        <v>#DIV/0!</v>
      </c>
      <c r="EP68" s="189" t="e">
        <f>IF(SUM(EH68:EN68)&gt;'Datos Mes'!$B$21,SUM(EH68:EN68)-EO68,0)</f>
        <v>#DIV/0!</v>
      </c>
      <c r="EQ68" s="189"/>
      <c r="ER68" s="189" t="e">
        <f>LOOKUP(EO68/AL68,'Datos Mes'!$B$75:$B$82,'Datos Mes'!$C$75:$C$82)*EQ68</f>
        <v>#DIV/0!</v>
      </c>
      <c r="ES68" s="189">
        <f>'Datos Mes'!$B$25*$AQ68</f>
        <v>0</v>
      </c>
      <c r="ET68" s="189">
        <f>'Datos Mes'!$B$26*$AQ68</f>
        <v>0</v>
      </c>
      <c r="EU68" s="189">
        <f t="shared" si="159"/>
        <v>0</v>
      </c>
      <c r="EV68" s="190" t="e">
        <f t="shared" si="160"/>
        <v>#DIV/0!</v>
      </c>
      <c r="EW68" s="280" t="s">
        <v>140</v>
      </c>
      <c r="EX68" s="281"/>
      <c r="EY68" s="190" t="e">
        <f>'Datos Mes'!$B$28*EO68</f>
        <v>#DIV/0!</v>
      </c>
      <c r="EZ68" s="190" t="e">
        <f>IF(EX68*'Datos Mes'!$B$19-EY68&gt;0,EX68*'Datos Mes'!$B$19-EY68,0)</f>
        <v>#DIV/0!</v>
      </c>
      <c r="FA68" s="281" t="s">
        <v>116</v>
      </c>
      <c r="FB68" s="280" t="s">
        <v>299</v>
      </c>
      <c r="FC68" s="192">
        <f>IF(FB68&lt;&gt;"Pensionado",LOOKUP(FA68,'Datos Mes'!$A$87:$A$92,'Datos Mes'!$B$87:$B$92),0)</f>
        <v>0</v>
      </c>
      <c r="FD68" s="190" t="e">
        <f t="shared" si="161"/>
        <v>#DIV/0!</v>
      </c>
      <c r="FE68" s="190" t="e">
        <f>IF(SUM(EH68:EN68)&gt;'Datos Mes'!$B$22,'Datos Mes'!$B$22,SUM(EH68:EN68))</f>
        <v>#DIV/0!</v>
      </c>
      <c r="FF68" s="190" t="e">
        <f>FE68*'Datos Mes'!$B$30</f>
        <v>#DIV/0!</v>
      </c>
      <c r="FG68" s="190" t="e">
        <f t="shared" si="162"/>
        <v>#DIV/0!</v>
      </c>
      <c r="FH68" s="190" t="e">
        <f t="shared" si="163"/>
        <v>#DIV/0!</v>
      </c>
      <c r="FI68" s="193" t="e">
        <f>LOOKUP(FH68,'Datos Mes'!$B$54:$B$69,'Datos Mes'!$C$54:$C$69)</f>
        <v>#DIV/0!</v>
      </c>
      <c r="FJ68" s="190" t="e">
        <f>LOOKUP(FH68,'Datos Mes'!$B$54:$B$69,'Datos Mes'!$E$54:$E$69)</f>
        <v>#DIV/0!</v>
      </c>
      <c r="FK68" s="190" t="e">
        <f t="shared" si="164"/>
        <v>#DIV/0!</v>
      </c>
      <c r="FL68" s="190">
        <f t="shared" si="165"/>
        <v>0</v>
      </c>
      <c r="FM68" s="190">
        <f t="shared" si="166"/>
        <v>0</v>
      </c>
      <c r="FN68" s="190">
        <f t="shared" si="167"/>
        <v>0</v>
      </c>
      <c r="FO68" s="190" t="e">
        <f t="shared" si="168"/>
        <v>#DIV/0!</v>
      </c>
      <c r="FP68" s="190" t="e">
        <f t="shared" si="169"/>
        <v>#DIV/0!</v>
      </c>
      <c r="FQ68" s="320" t="e">
        <f t="shared" si="170"/>
        <v>#DIV/0!</v>
      </c>
      <c r="FR68" s="188"/>
      <c r="FS68" s="190" t="e">
        <f t="shared" si="171"/>
        <v>#DIV/0!</v>
      </c>
      <c r="FT68" s="190" t="e">
        <f>IF($FB68="Activo",LOOKUP($FA68,'Datos Mes'!$A$87:$A$92,'Datos Mes'!$C$87:$C$92),0)*$EO68</f>
        <v>#DIV/0!</v>
      </c>
      <c r="FU68" s="190" t="e">
        <f>IF($FB68="Activo",'Datos Mes'!$B$31,0)*$EO68</f>
        <v>#DIV/0!</v>
      </c>
      <c r="FV68" s="190" t="e">
        <f>'Datos Mes'!$B$32*$EO68</f>
        <v>#DIV/0!</v>
      </c>
      <c r="FW68" s="190" t="e">
        <f>'Datos Mes'!$D$28*$EO68</f>
        <v>#DIV/0!</v>
      </c>
      <c r="FX68" s="188">
        <v>1030036</v>
      </c>
      <c r="FY68" s="190" t="e">
        <f t="shared" si="172"/>
        <v>#DIV/0!</v>
      </c>
      <c r="FZ68" s="190" t="e">
        <f t="shared" si="81"/>
        <v>#DIV/0!</v>
      </c>
      <c r="GA68" s="190" t="e">
        <f t="shared" si="82"/>
        <v>#DIV/0!</v>
      </c>
      <c r="GB68" s="190">
        <f>(AS68+'Datos Mes'!B$24)*30/12</f>
        <v>11356.646825396825</v>
      </c>
      <c r="GC68" s="190" t="e">
        <f t="shared" si="173"/>
        <v>#DIV/0!</v>
      </c>
      <c r="GD68" s="190" t="e">
        <f t="shared" si="174"/>
        <v>#DIV/0!</v>
      </c>
      <c r="GE68" s="192" t="e">
        <f t="shared" si="175"/>
        <v>#DIV/0!</v>
      </c>
    </row>
    <row r="69" spans="1:187">
      <c r="A69" s="248"/>
      <c r="B69" s="248"/>
      <c r="C69" s="173">
        <f t="shared" si="132"/>
        <v>0</v>
      </c>
      <c r="D69" s="255"/>
      <c r="E69" s="255"/>
      <c r="F69" s="255"/>
      <c r="G69" s="255"/>
      <c r="H69" s="255"/>
      <c r="I69" s="255"/>
      <c r="J69" s="255"/>
      <c r="K69" s="255"/>
      <c r="L69" s="255"/>
      <c r="M69" s="255"/>
      <c r="N69" s="255"/>
      <c r="O69" s="255"/>
      <c r="P69" s="255"/>
      <c r="Q69" s="255"/>
      <c r="R69" s="174"/>
      <c r="S69" s="256"/>
      <c r="T69" s="255"/>
      <c r="U69" s="255"/>
      <c r="V69" s="255"/>
      <c r="W69" s="255"/>
      <c r="X69" s="255"/>
      <c r="Y69" s="255"/>
      <c r="Z69" s="255"/>
      <c r="AA69" s="255"/>
      <c r="AB69" s="255"/>
      <c r="AC69" s="255"/>
      <c r="AD69" s="255"/>
      <c r="AE69" s="255"/>
      <c r="AF69" s="255"/>
      <c r="AG69" s="255"/>
      <c r="AH69" s="255"/>
      <c r="AI69" s="257"/>
      <c r="AJ69" s="187"/>
      <c r="AK69" s="176">
        <f t="shared" si="133"/>
        <v>0</v>
      </c>
      <c r="AL69" s="294">
        <f t="shared" si="134"/>
        <v>0</v>
      </c>
      <c r="AM69" s="294">
        <f t="shared" si="135"/>
        <v>0</v>
      </c>
      <c r="AN69" s="295">
        <f t="shared" si="136"/>
        <v>0</v>
      </c>
      <c r="AO69" s="294">
        <f t="shared" si="68"/>
        <v>0</v>
      </c>
      <c r="AP69" s="294">
        <f t="shared" si="63"/>
        <v>0</v>
      </c>
      <c r="AQ69" s="296">
        <f t="shared" si="137"/>
        <v>0</v>
      </c>
      <c r="AR69" s="297">
        <f t="shared" si="138"/>
        <v>0</v>
      </c>
      <c r="AS69" s="249"/>
      <c r="AT69" s="250">
        <f t="shared" si="139"/>
        <v>0</v>
      </c>
      <c r="AU69" s="316"/>
      <c r="AV69" s="177">
        <f t="shared" si="140"/>
        <v>0</v>
      </c>
      <c r="AW69" s="249"/>
      <c r="AX69" s="249"/>
      <c r="AY69" s="177">
        <f t="shared" si="141"/>
        <v>0</v>
      </c>
      <c r="AZ69" s="177">
        <f>(AQ69)*'Datos Mes'!$B$27+DB69</f>
        <v>0</v>
      </c>
      <c r="BA69" s="248"/>
      <c r="BB69" s="254"/>
      <c r="BC69" s="263"/>
      <c r="BD69" s="188"/>
      <c r="BE69" s="188"/>
      <c r="BF69" s="298"/>
      <c r="BG69" s="178">
        <f>(COUNTIF($D69:$AI69,"LL")+DL69)*(AS69-'Datos Mes'!$B$23)</f>
        <v>0</v>
      </c>
      <c r="BH69" s="299">
        <f t="shared" si="142"/>
        <v>0</v>
      </c>
      <c r="BI69" s="230"/>
      <c r="BJ69" s="239"/>
      <c r="BK69" s="231"/>
      <c r="BL69" s="231"/>
      <c r="BM69" s="231"/>
      <c r="BN69" s="231"/>
      <c r="BO69" s="231"/>
      <c r="BP69" s="239"/>
      <c r="BQ69" s="231"/>
      <c r="BR69" s="231"/>
      <c r="BS69" s="231"/>
      <c r="BT69" s="232"/>
      <c r="BU69" s="232"/>
      <c r="BV69" s="231"/>
      <c r="BW69" s="233"/>
      <c r="BX69" s="234"/>
      <c r="BY69" s="231"/>
      <c r="BZ69" s="231"/>
      <c r="CA69" s="235"/>
      <c r="CB69" s="235"/>
      <c r="CC69" s="236"/>
      <c r="CD69" s="236"/>
      <c r="CE69" s="236"/>
      <c r="CF69" s="236"/>
      <c r="CG69" s="236"/>
      <c r="CH69" s="235"/>
      <c r="CI69" s="235"/>
      <c r="CJ69" s="236"/>
      <c r="CK69" s="236"/>
      <c r="CL69" s="236"/>
      <c r="CM69" s="236"/>
      <c r="CN69" s="236"/>
      <c r="CO69" s="235"/>
      <c r="CP69" s="238"/>
      <c r="CQ69" s="237"/>
      <c r="CR69" s="238"/>
      <c r="CS69" s="237"/>
      <c r="CT69" s="237"/>
      <c r="CU69" s="237"/>
      <c r="CV69" s="237"/>
      <c r="CW69" s="237"/>
      <c r="CX69" s="232"/>
      <c r="CY69" s="232"/>
      <c r="CZ69" s="179">
        <f t="shared" si="143"/>
        <v>0</v>
      </c>
      <c r="DA69" s="180"/>
      <c r="DB69" s="241"/>
      <c r="DC69" s="181">
        <f t="shared" si="144"/>
        <v>0</v>
      </c>
      <c r="DD69" s="240"/>
      <c r="DE69" s="241"/>
      <c r="DF69" s="182">
        <f t="shared" si="145"/>
        <v>0</v>
      </c>
      <c r="DG69" s="182">
        <f t="shared" si="146"/>
        <v>0</v>
      </c>
      <c r="DH69" s="183">
        <f t="shared" si="147"/>
        <v>0</v>
      </c>
      <c r="DI69" s="184">
        <f t="shared" si="148"/>
        <v>0</v>
      </c>
      <c r="DJ69" s="42"/>
      <c r="DK69" s="177">
        <f t="shared" si="149"/>
        <v>0</v>
      </c>
      <c r="DL69" s="177">
        <f t="shared" si="150"/>
        <v>0</v>
      </c>
      <c r="DM69" s="177">
        <f t="shared" si="151"/>
        <v>0</v>
      </c>
      <c r="DN69" s="242"/>
      <c r="DO69" s="243"/>
      <c r="DP69" s="243"/>
      <c r="DQ69" s="243"/>
      <c r="DR69" s="303"/>
      <c r="DS69" s="243"/>
      <c r="DT69" s="243"/>
      <c r="DU69" s="243"/>
      <c r="DV69" s="244"/>
      <c r="DW69" s="243"/>
      <c r="DX69" s="243"/>
      <c r="DY69" s="245"/>
      <c r="DZ69" s="245"/>
      <c r="EA69" s="246"/>
      <c r="EB69" s="175" t="s">
        <v>283</v>
      </c>
      <c r="EC69" s="188" t="s">
        <v>298</v>
      </c>
      <c r="ED69" s="188">
        <v>1030037</v>
      </c>
      <c r="EE69" s="188"/>
      <c r="EF69" s="189">
        <f>'Datos Mes'!$B$23</f>
        <v>8033.333333333333</v>
      </c>
      <c r="EG69" s="189">
        <f t="shared" si="152"/>
        <v>0</v>
      </c>
      <c r="EH69" s="189">
        <f t="shared" si="153"/>
        <v>0</v>
      </c>
      <c r="EI69" s="189" t="e">
        <f t="shared" si="154"/>
        <v>#DIV/0!</v>
      </c>
      <c r="EJ69" s="189" t="e">
        <f t="shared" si="155"/>
        <v>#DIV/0!</v>
      </c>
      <c r="EK69" s="189">
        <f t="shared" si="156"/>
        <v>0</v>
      </c>
      <c r="EL69" s="189">
        <f t="shared" si="157"/>
        <v>0</v>
      </c>
      <c r="EM69" s="189">
        <f t="shared" si="158"/>
        <v>0</v>
      </c>
      <c r="EN69" s="189">
        <f>'Datos Mes'!$B$24*AL69</f>
        <v>0</v>
      </c>
      <c r="EO69" s="189" t="e">
        <f>IF(SUM(EH69:EN69)&gt;'Datos Mes'!$B$21,'Datos Mes'!$B$21,SUM(EH69:EN69))</f>
        <v>#DIV/0!</v>
      </c>
      <c r="EP69" s="189" t="e">
        <f>IF(SUM(EH69:EN69)&gt;'Datos Mes'!$B$21,SUM(EH69:EN69)-EO69,0)</f>
        <v>#DIV/0!</v>
      </c>
      <c r="EQ69" s="189"/>
      <c r="ER69" s="189" t="e">
        <f>LOOKUP(EO69/AL69,'Datos Mes'!$B$75:$B$82,'Datos Mes'!$C$75:$C$82)*EQ69</f>
        <v>#DIV/0!</v>
      </c>
      <c r="ES69" s="189">
        <f>'Datos Mes'!$B$25*$AQ69</f>
        <v>0</v>
      </c>
      <c r="ET69" s="189">
        <f>'Datos Mes'!$B$26*$AQ69</f>
        <v>0</v>
      </c>
      <c r="EU69" s="189">
        <f t="shared" si="159"/>
        <v>0</v>
      </c>
      <c r="EV69" s="190" t="e">
        <f t="shared" si="160"/>
        <v>#DIV/0!</v>
      </c>
      <c r="EW69" s="280" t="s">
        <v>140</v>
      </c>
      <c r="EX69" s="281"/>
      <c r="EY69" s="190" t="e">
        <f>'Datos Mes'!$B$28*EO69</f>
        <v>#DIV/0!</v>
      </c>
      <c r="EZ69" s="190" t="e">
        <f>IF(EX69*'Datos Mes'!$B$19-EY69&gt;0,EX69*'Datos Mes'!$B$19-EY69,0)</f>
        <v>#DIV/0!</v>
      </c>
      <c r="FA69" s="281" t="s">
        <v>116</v>
      </c>
      <c r="FB69" s="280" t="s">
        <v>299</v>
      </c>
      <c r="FC69" s="192">
        <f>IF(FB69&lt;&gt;"Pensionado",LOOKUP(FA69,'Datos Mes'!$A$87:$A$92,'Datos Mes'!$B$87:$B$92),0)</f>
        <v>0</v>
      </c>
      <c r="FD69" s="190" t="e">
        <f t="shared" si="161"/>
        <v>#DIV/0!</v>
      </c>
      <c r="FE69" s="190" t="e">
        <f>IF(SUM(EH69:EN69)&gt;'Datos Mes'!$B$22,'Datos Mes'!$B$22,SUM(EH69:EN69))</f>
        <v>#DIV/0!</v>
      </c>
      <c r="FF69" s="190" t="e">
        <f>FE69*'Datos Mes'!$B$30</f>
        <v>#DIV/0!</v>
      </c>
      <c r="FG69" s="190" t="e">
        <f t="shared" si="162"/>
        <v>#DIV/0!</v>
      </c>
      <c r="FH69" s="190" t="e">
        <f t="shared" si="163"/>
        <v>#DIV/0!</v>
      </c>
      <c r="FI69" s="193" t="e">
        <f>LOOKUP(FH69,'Datos Mes'!$B$54:$B$69,'Datos Mes'!$C$54:$C$69)</f>
        <v>#DIV/0!</v>
      </c>
      <c r="FJ69" s="190" t="e">
        <f>LOOKUP(FH69,'Datos Mes'!$B$54:$B$69,'Datos Mes'!$E$54:$E$69)</f>
        <v>#DIV/0!</v>
      </c>
      <c r="FK69" s="190" t="e">
        <f t="shared" si="164"/>
        <v>#DIV/0!</v>
      </c>
      <c r="FL69" s="190">
        <f t="shared" si="165"/>
        <v>0</v>
      </c>
      <c r="FM69" s="190">
        <f t="shared" si="166"/>
        <v>0</v>
      </c>
      <c r="FN69" s="190">
        <f t="shared" si="167"/>
        <v>0</v>
      </c>
      <c r="FO69" s="190" t="e">
        <f t="shared" si="168"/>
        <v>#DIV/0!</v>
      </c>
      <c r="FP69" s="190" t="e">
        <f t="shared" si="169"/>
        <v>#DIV/0!</v>
      </c>
      <c r="FQ69" s="320" t="e">
        <f t="shared" si="170"/>
        <v>#DIV/0!</v>
      </c>
      <c r="FR69" s="188"/>
      <c r="FS69" s="190" t="e">
        <f t="shared" si="171"/>
        <v>#DIV/0!</v>
      </c>
      <c r="FT69" s="190" t="e">
        <f>IF($FB69="Activo",LOOKUP($FA69,'Datos Mes'!$A$87:$A$92,'Datos Mes'!$C$87:$C$92),0)*$EO69</f>
        <v>#DIV/0!</v>
      </c>
      <c r="FU69" s="190" t="e">
        <f>IF($FB69="Activo",'Datos Mes'!$B$31,0)*$EO69</f>
        <v>#DIV/0!</v>
      </c>
      <c r="FV69" s="190" t="e">
        <f>'Datos Mes'!$B$32*$EO69</f>
        <v>#DIV/0!</v>
      </c>
      <c r="FW69" s="190" t="e">
        <f>'Datos Mes'!$D$28*$EO69</f>
        <v>#DIV/0!</v>
      </c>
      <c r="FX69" s="188">
        <v>1030037</v>
      </c>
      <c r="FY69" s="190" t="e">
        <f t="shared" si="172"/>
        <v>#DIV/0!</v>
      </c>
      <c r="FZ69" s="190" t="e">
        <f t="shared" si="81"/>
        <v>#DIV/0!</v>
      </c>
      <c r="GA69" s="190" t="e">
        <f t="shared" si="82"/>
        <v>#DIV/0!</v>
      </c>
      <c r="GB69" s="190">
        <f>(AS69+'Datos Mes'!B$24)*30/12</f>
        <v>11356.646825396825</v>
      </c>
      <c r="GC69" s="190" t="e">
        <f t="shared" si="173"/>
        <v>#DIV/0!</v>
      </c>
      <c r="GD69" s="190" t="e">
        <f t="shared" si="174"/>
        <v>#DIV/0!</v>
      </c>
      <c r="GE69" s="192" t="e">
        <f t="shared" si="175"/>
        <v>#DIV/0!</v>
      </c>
    </row>
    <row r="70" spans="1:187">
      <c r="A70" s="248"/>
      <c r="B70" s="248"/>
      <c r="C70" s="173">
        <f t="shared" si="132"/>
        <v>0</v>
      </c>
      <c r="D70" s="255"/>
      <c r="E70" s="255"/>
      <c r="F70" s="255"/>
      <c r="G70" s="255"/>
      <c r="H70" s="255"/>
      <c r="I70" s="255"/>
      <c r="J70" s="255"/>
      <c r="K70" s="255"/>
      <c r="L70" s="255"/>
      <c r="M70" s="255"/>
      <c r="N70" s="255"/>
      <c r="O70" s="255"/>
      <c r="P70" s="255"/>
      <c r="Q70" s="255"/>
      <c r="R70" s="174"/>
      <c r="S70" s="256"/>
      <c r="T70" s="255"/>
      <c r="U70" s="255"/>
      <c r="V70" s="255"/>
      <c r="W70" s="255"/>
      <c r="X70" s="255"/>
      <c r="Y70" s="255"/>
      <c r="Z70" s="255"/>
      <c r="AA70" s="255"/>
      <c r="AB70" s="255"/>
      <c r="AC70" s="255"/>
      <c r="AD70" s="255"/>
      <c r="AE70" s="255"/>
      <c r="AF70" s="255"/>
      <c r="AG70" s="255"/>
      <c r="AH70" s="255"/>
      <c r="AI70" s="257"/>
      <c r="AJ70" s="187"/>
      <c r="AK70" s="176">
        <f t="shared" si="133"/>
        <v>0</v>
      </c>
      <c r="AL70" s="294">
        <f t="shared" si="134"/>
        <v>0</v>
      </c>
      <c r="AM70" s="294">
        <f t="shared" si="135"/>
        <v>0</v>
      </c>
      <c r="AN70" s="295">
        <f t="shared" si="136"/>
        <v>0</v>
      </c>
      <c r="AO70" s="294">
        <f t="shared" si="68"/>
        <v>0</v>
      </c>
      <c r="AP70" s="294">
        <f t="shared" si="63"/>
        <v>0</v>
      </c>
      <c r="AQ70" s="296">
        <f t="shared" si="137"/>
        <v>0</v>
      </c>
      <c r="AR70" s="297">
        <f t="shared" si="138"/>
        <v>0</v>
      </c>
      <c r="AS70" s="249"/>
      <c r="AT70" s="250">
        <f t="shared" si="139"/>
        <v>0</v>
      </c>
      <c r="AU70" s="316"/>
      <c r="AV70" s="177">
        <f t="shared" si="140"/>
        <v>0</v>
      </c>
      <c r="AW70" s="249"/>
      <c r="AX70" s="249"/>
      <c r="AY70" s="177">
        <f t="shared" si="141"/>
        <v>0</v>
      </c>
      <c r="AZ70" s="177">
        <f>(AQ70)*'Datos Mes'!$B$27+DB70</f>
        <v>0</v>
      </c>
      <c r="BA70" s="248"/>
      <c r="BB70" s="254"/>
      <c r="BC70" s="263"/>
      <c r="BD70" s="188"/>
      <c r="BE70" s="188"/>
      <c r="BF70" s="298"/>
      <c r="BG70" s="178">
        <f>(COUNTIF($D70:$AI70,"LL")+DL70)*(AS70-'Datos Mes'!$B$23)</f>
        <v>0</v>
      </c>
      <c r="BH70" s="299">
        <f t="shared" si="142"/>
        <v>0</v>
      </c>
      <c r="BI70" s="230"/>
      <c r="BJ70" s="239"/>
      <c r="BK70" s="231"/>
      <c r="BL70" s="231"/>
      <c r="BM70" s="231"/>
      <c r="BN70" s="231"/>
      <c r="BO70" s="231"/>
      <c r="BP70" s="239"/>
      <c r="BQ70" s="231"/>
      <c r="BR70" s="231"/>
      <c r="BS70" s="231"/>
      <c r="BT70" s="232"/>
      <c r="BU70" s="232"/>
      <c r="BV70" s="231"/>
      <c r="BW70" s="233"/>
      <c r="BX70" s="234"/>
      <c r="BY70" s="231"/>
      <c r="BZ70" s="231"/>
      <c r="CA70" s="235"/>
      <c r="CB70" s="235"/>
      <c r="CC70" s="236"/>
      <c r="CD70" s="236"/>
      <c r="CE70" s="236"/>
      <c r="CF70" s="236"/>
      <c r="CG70" s="236"/>
      <c r="CH70" s="235"/>
      <c r="CI70" s="235"/>
      <c r="CJ70" s="236"/>
      <c r="CK70" s="236"/>
      <c r="CL70" s="236"/>
      <c r="CM70" s="236"/>
      <c r="CN70" s="236"/>
      <c r="CO70" s="235"/>
      <c r="CP70" s="238"/>
      <c r="CQ70" s="237"/>
      <c r="CR70" s="238"/>
      <c r="CS70" s="237"/>
      <c r="CT70" s="237"/>
      <c r="CU70" s="237"/>
      <c r="CV70" s="237"/>
      <c r="CW70" s="237"/>
      <c r="CX70" s="232"/>
      <c r="CY70" s="232"/>
      <c r="CZ70" s="179">
        <f t="shared" si="143"/>
        <v>0</v>
      </c>
      <c r="DA70" s="180"/>
      <c r="DB70" s="241"/>
      <c r="DC70" s="181">
        <f t="shared" si="144"/>
        <v>0</v>
      </c>
      <c r="DD70" s="240"/>
      <c r="DE70" s="241"/>
      <c r="DF70" s="182">
        <f t="shared" si="145"/>
        <v>0</v>
      </c>
      <c r="DG70" s="182">
        <f t="shared" si="146"/>
        <v>0</v>
      </c>
      <c r="DH70" s="183">
        <f t="shared" si="147"/>
        <v>0</v>
      </c>
      <c r="DI70" s="184">
        <f t="shared" si="148"/>
        <v>0</v>
      </c>
      <c r="DJ70" s="42"/>
      <c r="DK70" s="177">
        <f t="shared" si="149"/>
        <v>0</v>
      </c>
      <c r="DL70" s="177">
        <f t="shared" si="150"/>
        <v>0</v>
      </c>
      <c r="DM70" s="177">
        <f t="shared" si="151"/>
        <v>0</v>
      </c>
      <c r="DN70" s="242"/>
      <c r="DO70" s="243"/>
      <c r="DP70" s="243"/>
      <c r="DQ70" s="243"/>
      <c r="DR70" s="303"/>
      <c r="DS70" s="243"/>
      <c r="DT70" s="243"/>
      <c r="DU70" s="243"/>
      <c r="DV70" s="244"/>
      <c r="DW70" s="243"/>
      <c r="DX70" s="243"/>
      <c r="DY70" s="245"/>
      <c r="DZ70" s="245"/>
      <c r="EA70" s="246"/>
      <c r="EB70" s="175" t="s">
        <v>283</v>
      </c>
      <c r="EC70" s="188" t="s">
        <v>298</v>
      </c>
      <c r="ED70" s="188">
        <v>1030038</v>
      </c>
      <c r="EE70" s="188"/>
      <c r="EF70" s="189">
        <f>'Datos Mes'!$B$23</f>
        <v>8033.333333333333</v>
      </c>
      <c r="EG70" s="189">
        <f t="shared" si="152"/>
        <v>0</v>
      </c>
      <c r="EH70" s="189">
        <f t="shared" si="153"/>
        <v>0</v>
      </c>
      <c r="EI70" s="189" t="e">
        <f t="shared" si="154"/>
        <v>#DIV/0!</v>
      </c>
      <c r="EJ70" s="189" t="e">
        <f t="shared" si="155"/>
        <v>#DIV/0!</v>
      </c>
      <c r="EK70" s="189">
        <f t="shared" si="156"/>
        <v>0</v>
      </c>
      <c r="EL70" s="189">
        <f t="shared" si="157"/>
        <v>0</v>
      </c>
      <c r="EM70" s="189">
        <f t="shared" si="158"/>
        <v>0</v>
      </c>
      <c r="EN70" s="189">
        <f>'Datos Mes'!$B$24*AL70</f>
        <v>0</v>
      </c>
      <c r="EO70" s="189" t="e">
        <f>IF(SUM(EH70:EN70)&gt;'Datos Mes'!$B$21,'Datos Mes'!$B$21,SUM(EH70:EN70))</f>
        <v>#DIV/0!</v>
      </c>
      <c r="EP70" s="189" t="e">
        <f>IF(SUM(EH70:EN70)&gt;'Datos Mes'!$B$21,SUM(EH70:EN70)-EO70,0)</f>
        <v>#DIV/0!</v>
      </c>
      <c r="EQ70" s="189"/>
      <c r="ER70" s="189" t="e">
        <f>LOOKUP(EO70/AL70,'Datos Mes'!$B$75:$B$82,'Datos Mes'!$C$75:$C$82)*EQ70</f>
        <v>#DIV/0!</v>
      </c>
      <c r="ES70" s="189">
        <f>'Datos Mes'!$B$25*$AQ70</f>
        <v>0</v>
      </c>
      <c r="ET70" s="189">
        <f>'Datos Mes'!$B$26*$AQ70</f>
        <v>0</v>
      </c>
      <c r="EU70" s="189">
        <f t="shared" si="159"/>
        <v>0</v>
      </c>
      <c r="EV70" s="190" t="e">
        <f t="shared" si="160"/>
        <v>#DIV/0!</v>
      </c>
      <c r="EW70" s="280" t="s">
        <v>140</v>
      </c>
      <c r="EX70" s="281"/>
      <c r="EY70" s="190" t="e">
        <f>'Datos Mes'!$B$28*EO70</f>
        <v>#DIV/0!</v>
      </c>
      <c r="EZ70" s="190" t="e">
        <f>IF(EX70*'Datos Mes'!$B$19-EY70&gt;0,EX70*'Datos Mes'!$B$19-EY70,0)</f>
        <v>#DIV/0!</v>
      </c>
      <c r="FA70" s="281" t="s">
        <v>116</v>
      </c>
      <c r="FB70" s="280" t="s">
        <v>299</v>
      </c>
      <c r="FC70" s="192">
        <f>IF(FB70&lt;&gt;"Pensionado",LOOKUP(FA70,'Datos Mes'!$A$87:$A$92,'Datos Mes'!$B$87:$B$92),0)</f>
        <v>0</v>
      </c>
      <c r="FD70" s="190" t="e">
        <f t="shared" si="161"/>
        <v>#DIV/0!</v>
      </c>
      <c r="FE70" s="190" t="e">
        <f>IF(SUM(EH70:EN70)&gt;'Datos Mes'!$B$22,'Datos Mes'!$B$22,SUM(EH70:EN70))</f>
        <v>#DIV/0!</v>
      </c>
      <c r="FF70" s="190" t="e">
        <f>FE70*'Datos Mes'!$B$30</f>
        <v>#DIV/0!</v>
      </c>
      <c r="FG70" s="190" t="e">
        <f t="shared" si="162"/>
        <v>#DIV/0!</v>
      </c>
      <c r="FH70" s="190" t="e">
        <f t="shared" si="163"/>
        <v>#DIV/0!</v>
      </c>
      <c r="FI70" s="193" t="e">
        <f>LOOKUP(FH70,'Datos Mes'!$B$54:$B$69,'Datos Mes'!$C$54:$C$69)</f>
        <v>#DIV/0!</v>
      </c>
      <c r="FJ70" s="190" t="e">
        <f>LOOKUP(FH70,'Datos Mes'!$B$54:$B$69,'Datos Mes'!$E$54:$E$69)</f>
        <v>#DIV/0!</v>
      </c>
      <c r="FK70" s="190" t="e">
        <f t="shared" si="164"/>
        <v>#DIV/0!</v>
      </c>
      <c r="FL70" s="190">
        <f t="shared" si="165"/>
        <v>0</v>
      </c>
      <c r="FM70" s="190">
        <f t="shared" si="166"/>
        <v>0</v>
      </c>
      <c r="FN70" s="190">
        <f t="shared" si="167"/>
        <v>0</v>
      </c>
      <c r="FO70" s="190" t="e">
        <f t="shared" si="168"/>
        <v>#DIV/0!</v>
      </c>
      <c r="FP70" s="190" t="e">
        <f t="shared" si="169"/>
        <v>#DIV/0!</v>
      </c>
      <c r="FQ70" s="320" t="e">
        <f t="shared" si="170"/>
        <v>#DIV/0!</v>
      </c>
      <c r="FR70" s="188"/>
      <c r="FS70" s="190" t="e">
        <f t="shared" si="171"/>
        <v>#DIV/0!</v>
      </c>
      <c r="FT70" s="190" t="e">
        <f>IF($FB70="Activo",LOOKUP($FA70,'Datos Mes'!$A$87:$A$92,'Datos Mes'!$C$87:$C$92),0)*$EO70</f>
        <v>#DIV/0!</v>
      </c>
      <c r="FU70" s="190" t="e">
        <f>IF($FB70="Activo",'Datos Mes'!$B$31,0)*$EO70</f>
        <v>#DIV/0!</v>
      </c>
      <c r="FV70" s="190" t="e">
        <f>'Datos Mes'!$B$32*$EO70</f>
        <v>#DIV/0!</v>
      </c>
      <c r="FW70" s="190" t="e">
        <f>'Datos Mes'!$D$28*$EO70</f>
        <v>#DIV/0!</v>
      </c>
      <c r="FX70" s="188">
        <v>1030038</v>
      </c>
      <c r="FY70" s="190" t="e">
        <f t="shared" si="172"/>
        <v>#DIV/0!</v>
      </c>
      <c r="FZ70" s="190" t="e">
        <f t="shared" si="81"/>
        <v>#DIV/0!</v>
      </c>
      <c r="GA70" s="190" t="e">
        <f t="shared" si="82"/>
        <v>#DIV/0!</v>
      </c>
      <c r="GB70" s="190">
        <f>(AS70+'Datos Mes'!B$24)*30/12</f>
        <v>11356.646825396825</v>
      </c>
      <c r="GC70" s="190" t="e">
        <f t="shared" si="173"/>
        <v>#DIV/0!</v>
      </c>
      <c r="GD70" s="190" t="e">
        <f t="shared" si="174"/>
        <v>#DIV/0!</v>
      </c>
      <c r="GE70" s="192" t="e">
        <f t="shared" si="175"/>
        <v>#DIV/0!</v>
      </c>
    </row>
    <row r="71" spans="1:187">
      <c r="A71" s="248"/>
      <c r="B71" s="248"/>
      <c r="C71" s="173">
        <f t="shared" si="132"/>
        <v>0</v>
      </c>
      <c r="D71" s="255"/>
      <c r="E71" s="255"/>
      <c r="F71" s="255"/>
      <c r="G71" s="255"/>
      <c r="H71" s="255"/>
      <c r="I71" s="255"/>
      <c r="J71" s="255"/>
      <c r="K71" s="255"/>
      <c r="L71" s="255"/>
      <c r="M71" s="255"/>
      <c r="N71" s="255"/>
      <c r="O71" s="255"/>
      <c r="P71" s="255"/>
      <c r="Q71" s="255"/>
      <c r="R71" s="174"/>
      <c r="S71" s="256"/>
      <c r="T71" s="255"/>
      <c r="U71" s="255"/>
      <c r="V71" s="255"/>
      <c r="W71" s="255"/>
      <c r="X71" s="255"/>
      <c r="Y71" s="255"/>
      <c r="Z71" s="255"/>
      <c r="AA71" s="255"/>
      <c r="AB71" s="255"/>
      <c r="AC71" s="255"/>
      <c r="AD71" s="255"/>
      <c r="AE71" s="255"/>
      <c r="AF71" s="255"/>
      <c r="AG71" s="255"/>
      <c r="AH71" s="255"/>
      <c r="AI71" s="257"/>
      <c r="AJ71" s="187"/>
      <c r="AK71" s="176">
        <f t="shared" si="133"/>
        <v>0</v>
      </c>
      <c r="AL71" s="294">
        <f t="shared" si="134"/>
        <v>0</v>
      </c>
      <c r="AM71" s="294">
        <f t="shared" si="135"/>
        <v>0</v>
      </c>
      <c r="AN71" s="295">
        <f t="shared" si="136"/>
        <v>0</v>
      </c>
      <c r="AO71" s="294">
        <f t="shared" si="68"/>
        <v>0</v>
      </c>
      <c r="AP71" s="294">
        <f t="shared" si="63"/>
        <v>0</v>
      </c>
      <c r="AQ71" s="296">
        <f t="shared" si="137"/>
        <v>0</v>
      </c>
      <c r="AR71" s="297">
        <f t="shared" si="138"/>
        <v>0</v>
      </c>
      <c r="AS71" s="249"/>
      <c r="AT71" s="250">
        <f t="shared" si="139"/>
        <v>0</v>
      </c>
      <c r="AU71" s="316"/>
      <c r="AV71" s="177">
        <f t="shared" si="140"/>
        <v>0</v>
      </c>
      <c r="AW71" s="249"/>
      <c r="AX71" s="249"/>
      <c r="AY71" s="177">
        <f t="shared" si="141"/>
        <v>0</v>
      </c>
      <c r="AZ71" s="177">
        <f>(AQ71)*'Datos Mes'!$B$27+DB71</f>
        <v>0</v>
      </c>
      <c r="BA71" s="248"/>
      <c r="BB71" s="254"/>
      <c r="BC71" s="263"/>
      <c r="BD71" s="188"/>
      <c r="BE71" s="188"/>
      <c r="BF71" s="298"/>
      <c r="BG71" s="178">
        <f>(COUNTIF($D71:$AI71,"LL")+DL71)*(AS71-'Datos Mes'!$B$23)</f>
        <v>0</v>
      </c>
      <c r="BH71" s="299">
        <f t="shared" si="142"/>
        <v>0</v>
      </c>
      <c r="BI71" s="230"/>
      <c r="BJ71" s="239"/>
      <c r="BK71" s="231"/>
      <c r="BL71" s="231"/>
      <c r="BM71" s="231"/>
      <c r="BN71" s="231"/>
      <c r="BO71" s="231"/>
      <c r="BP71" s="239"/>
      <c r="BQ71" s="231"/>
      <c r="BR71" s="231"/>
      <c r="BS71" s="231"/>
      <c r="BT71" s="232"/>
      <c r="BU71" s="232"/>
      <c r="BV71" s="231"/>
      <c r="BW71" s="233"/>
      <c r="BX71" s="234"/>
      <c r="BY71" s="231"/>
      <c r="BZ71" s="231"/>
      <c r="CA71" s="235"/>
      <c r="CB71" s="235"/>
      <c r="CC71" s="236"/>
      <c r="CD71" s="236"/>
      <c r="CE71" s="236"/>
      <c r="CF71" s="236"/>
      <c r="CG71" s="236"/>
      <c r="CH71" s="235"/>
      <c r="CI71" s="235"/>
      <c r="CJ71" s="236"/>
      <c r="CK71" s="236"/>
      <c r="CL71" s="236"/>
      <c r="CM71" s="236"/>
      <c r="CN71" s="236"/>
      <c r="CO71" s="235"/>
      <c r="CP71" s="238"/>
      <c r="CQ71" s="237"/>
      <c r="CR71" s="238"/>
      <c r="CS71" s="237"/>
      <c r="CT71" s="237"/>
      <c r="CU71" s="237"/>
      <c r="CV71" s="237"/>
      <c r="CW71" s="237"/>
      <c r="CX71" s="232"/>
      <c r="CY71" s="232"/>
      <c r="CZ71" s="179">
        <f t="shared" si="143"/>
        <v>0</v>
      </c>
      <c r="DA71" s="180"/>
      <c r="DB71" s="241"/>
      <c r="DC71" s="181">
        <f t="shared" si="144"/>
        <v>0</v>
      </c>
      <c r="DD71" s="240"/>
      <c r="DE71" s="241"/>
      <c r="DF71" s="182">
        <f t="shared" si="145"/>
        <v>0</v>
      </c>
      <c r="DG71" s="182">
        <f t="shared" si="146"/>
        <v>0</v>
      </c>
      <c r="DH71" s="183">
        <f t="shared" si="147"/>
        <v>0</v>
      </c>
      <c r="DI71" s="184">
        <f t="shared" si="148"/>
        <v>0</v>
      </c>
      <c r="DJ71" s="42"/>
      <c r="DK71" s="177">
        <f t="shared" si="149"/>
        <v>0</v>
      </c>
      <c r="DL71" s="177">
        <f t="shared" si="150"/>
        <v>0</v>
      </c>
      <c r="DM71" s="177">
        <f t="shared" si="151"/>
        <v>0</v>
      </c>
      <c r="DN71" s="242"/>
      <c r="DO71" s="243"/>
      <c r="DP71" s="243"/>
      <c r="DQ71" s="243"/>
      <c r="DR71" s="303"/>
      <c r="DS71" s="243"/>
      <c r="DT71" s="243"/>
      <c r="DU71" s="243"/>
      <c r="DV71" s="244"/>
      <c r="DW71" s="243"/>
      <c r="DX71" s="243"/>
      <c r="DY71" s="245"/>
      <c r="DZ71" s="245"/>
      <c r="EA71" s="246"/>
      <c r="EB71" s="175" t="s">
        <v>283</v>
      </c>
      <c r="EC71" s="188" t="s">
        <v>298</v>
      </c>
      <c r="ED71" s="188">
        <v>1030039</v>
      </c>
      <c r="EE71" s="188"/>
      <c r="EF71" s="189">
        <f>'Datos Mes'!$B$23</f>
        <v>8033.333333333333</v>
      </c>
      <c r="EG71" s="189">
        <f t="shared" si="152"/>
        <v>0</v>
      </c>
      <c r="EH71" s="189">
        <f t="shared" si="153"/>
        <v>0</v>
      </c>
      <c r="EI71" s="189" t="e">
        <f t="shared" si="154"/>
        <v>#DIV/0!</v>
      </c>
      <c r="EJ71" s="189" t="e">
        <f t="shared" si="155"/>
        <v>#DIV/0!</v>
      </c>
      <c r="EK71" s="189">
        <f t="shared" si="156"/>
        <v>0</v>
      </c>
      <c r="EL71" s="189">
        <f t="shared" si="157"/>
        <v>0</v>
      </c>
      <c r="EM71" s="189">
        <f t="shared" si="158"/>
        <v>0</v>
      </c>
      <c r="EN71" s="189">
        <f>'Datos Mes'!$B$24*AL71</f>
        <v>0</v>
      </c>
      <c r="EO71" s="189" t="e">
        <f>IF(SUM(EH71:EN71)&gt;'Datos Mes'!$B$21,'Datos Mes'!$B$21,SUM(EH71:EN71))</f>
        <v>#DIV/0!</v>
      </c>
      <c r="EP71" s="189" t="e">
        <f>IF(SUM(EH71:EN71)&gt;'Datos Mes'!$B$21,SUM(EH71:EN71)-EO71,0)</f>
        <v>#DIV/0!</v>
      </c>
      <c r="EQ71" s="189"/>
      <c r="ER71" s="189" t="e">
        <f>LOOKUP(EO71/AL71,'Datos Mes'!$B$75:$B$82,'Datos Mes'!$C$75:$C$82)*EQ71</f>
        <v>#DIV/0!</v>
      </c>
      <c r="ES71" s="189">
        <f>'Datos Mes'!$B$25*$AQ71</f>
        <v>0</v>
      </c>
      <c r="ET71" s="189">
        <f>'Datos Mes'!$B$26*$AQ71</f>
        <v>0</v>
      </c>
      <c r="EU71" s="189">
        <f t="shared" si="159"/>
        <v>0</v>
      </c>
      <c r="EV71" s="190" t="e">
        <f t="shared" si="160"/>
        <v>#DIV/0!</v>
      </c>
      <c r="EW71" s="280" t="s">
        <v>140</v>
      </c>
      <c r="EX71" s="281"/>
      <c r="EY71" s="190" t="e">
        <f>'Datos Mes'!$B$28*EO71</f>
        <v>#DIV/0!</v>
      </c>
      <c r="EZ71" s="190" t="e">
        <f>IF(EX71*'Datos Mes'!$B$19-EY71&gt;0,EX71*'Datos Mes'!$B$19-EY71,0)</f>
        <v>#DIV/0!</v>
      </c>
      <c r="FA71" s="281" t="s">
        <v>116</v>
      </c>
      <c r="FB71" s="280" t="s">
        <v>299</v>
      </c>
      <c r="FC71" s="192">
        <f>IF(FB71&lt;&gt;"Pensionado",LOOKUP(FA71,'Datos Mes'!$A$87:$A$92,'Datos Mes'!$B$87:$B$92),0)</f>
        <v>0</v>
      </c>
      <c r="FD71" s="190" t="e">
        <f t="shared" si="161"/>
        <v>#DIV/0!</v>
      </c>
      <c r="FE71" s="190" t="e">
        <f>IF(SUM(EH71:EN71)&gt;'Datos Mes'!$B$22,'Datos Mes'!$B$22,SUM(EH71:EN71))</f>
        <v>#DIV/0!</v>
      </c>
      <c r="FF71" s="190" t="e">
        <f>FE71*'Datos Mes'!$B$30</f>
        <v>#DIV/0!</v>
      </c>
      <c r="FG71" s="190" t="e">
        <f t="shared" si="162"/>
        <v>#DIV/0!</v>
      </c>
      <c r="FH71" s="190" t="e">
        <f t="shared" si="163"/>
        <v>#DIV/0!</v>
      </c>
      <c r="FI71" s="193" t="e">
        <f>LOOKUP(FH71,'Datos Mes'!$B$54:$B$69,'Datos Mes'!$C$54:$C$69)</f>
        <v>#DIV/0!</v>
      </c>
      <c r="FJ71" s="190" t="e">
        <f>LOOKUP(FH71,'Datos Mes'!$B$54:$B$69,'Datos Mes'!$E$54:$E$69)</f>
        <v>#DIV/0!</v>
      </c>
      <c r="FK71" s="190" t="e">
        <f t="shared" si="164"/>
        <v>#DIV/0!</v>
      </c>
      <c r="FL71" s="190">
        <f t="shared" si="165"/>
        <v>0</v>
      </c>
      <c r="FM71" s="190">
        <f t="shared" si="166"/>
        <v>0</v>
      </c>
      <c r="FN71" s="190">
        <f t="shared" si="167"/>
        <v>0</v>
      </c>
      <c r="FO71" s="190" t="e">
        <f t="shared" si="168"/>
        <v>#DIV/0!</v>
      </c>
      <c r="FP71" s="190" t="e">
        <f t="shared" si="169"/>
        <v>#DIV/0!</v>
      </c>
      <c r="FQ71" s="320" t="e">
        <f t="shared" si="170"/>
        <v>#DIV/0!</v>
      </c>
      <c r="FR71" s="188"/>
      <c r="FS71" s="190" t="e">
        <f t="shared" si="171"/>
        <v>#DIV/0!</v>
      </c>
      <c r="FT71" s="190" t="e">
        <f>IF($FB71="Activo",LOOKUP($FA71,'Datos Mes'!$A$87:$A$92,'Datos Mes'!$C$87:$C$92),0)*$EO71</f>
        <v>#DIV/0!</v>
      </c>
      <c r="FU71" s="190" t="e">
        <f>IF($FB71="Activo",'Datos Mes'!$B$31,0)*$EO71</f>
        <v>#DIV/0!</v>
      </c>
      <c r="FV71" s="190" t="e">
        <f>'Datos Mes'!$B$32*$EO71</f>
        <v>#DIV/0!</v>
      </c>
      <c r="FW71" s="190" t="e">
        <f>'Datos Mes'!$D$28*$EO71</f>
        <v>#DIV/0!</v>
      </c>
      <c r="FX71" s="188">
        <v>1030039</v>
      </c>
      <c r="FY71" s="190" t="e">
        <f t="shared" si="172"/>
        <v>#DIV/0!</v>
      </c>
      <c r="FZ71" s="190" t="e">
        <f t="shared" si="81"/>
        <v>#DIV/0!</v>
      </c>
      <c r="GA71" s="190" t="e">
        <f t="shared" si="82"/>
        <v>#DIV/0!</v>
      </c>
      <c r="GB71" s="190">
        <f>(AS71+'Datos Mes'!B$24)*30/12</f>
        <v>11356.646825396825</v>
      </c>
      <c r="GC71" s="190" t="e">
        <f t="shared" si="173"/>
        <v>#DIV/0!</v>
      </c>
      <c r="GD71" s="190" t="e">
        <f t="shared" si="174"/>
        <v>#DIV/0!</v>
      </c>
      <c r="GE71" s="192" t="e">
        <f t="shared" si="175"/>
        <v>#DIV/0!</v>
      </c>
    </row>
    <row r="72" spans="1:187">
      <c r="A72" s="248"/>
      <c r="B72" s="248"/>
      <c r="C72" s="173">
        <f t="shared" si="132"/>
        <v>0</v>
      </c>
      <c r="D72" s="255"/>
      <c r="E72" s="255"/>
      <c r="F72" s="255"/>
      <c r="G72" s="255"/>
      <c r="H72" s="255"/>
      <c r="I72" s="255"/>
      <c r="J72" s="255"/>
      <c r="K72" s="255"/>
      <c r="L72" s="255"/>
      <c r="M72" s="255"/>
      <c r="N72" s="255"/>
      <c r="O72" s="255"/>
      <c r="P72" s="255"/>
      <c r="Q72" s="255"/>
      <c r="R72" s="174"/>
      <c r="S72" s="256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255"/>
      <c r="AH72" s="255"/>
      <c r="AI72" s="257"/>
      <c r="AJ72" s="187"/>
      <c r="AK72" s="176">
        <f t="shared" si="133"/>
        <v>0</v>
      </c>
      <c r="AL72" s="294">
        <f t="shared" si="134"/>
        <v>0</v>
      </c>
      <c r="AM72" s="294">
        <f t="shared" si="135"/>
        <v>0</v>
      </c>
      <c r="AN72" s="295">
        <f t="shared" si="136"/>
        <v>0</v>
      </c>
      <c r="AO72" s="294">
        <f t="shared" si="68"/>
        <v>0</v>
      </c>
      <c r="AP72" s="294">
        <f t="shared" si="63"/>
        <v>0</v>
      </c>
      <c r="AQ72" s="296">
        <f t="shared" si="137"/>
        <v>0</v>
      </c>
      <c r="AR72" s="297">
        <f t="shared" si="138"/>
        <v>0</v>
      </c>
      <c r="AS72" s="249"/>
      <c r="AT72" s="250">
        <f t="shared" si="139"/>
        <v>0</v>
      </c>
      <c r="AU72" s="316"/>
      <c r="AV72" s="177">
        <f t="shared" si="140"/>
        <v>0</v>
      </c>
      <c r="AW72" s="249"/>
      <c r="AX72" s="249"/>
      <c r="AY72" s="177">
        <f t="shared" si="141"/>
        <v>0</v>
      </c>
      <c r="AZ72" s="177">
        <f>(AQ72)*'Datos Mes'!$B$27+DB72</f>
        <v>0</v>
      </c>
      <c r="BA72" s="248"/>
      <c r="BB72" s="254"/>
      <c r="BC72" s="263"/>
      <c r="BD72" s="188"/>
      <c r="BE72" s="188"/>
      <c r="BF72" s="298"/>
      <c r="BG72" s="178">
        <f>(COUNTIF($D72:$AI72,"LL")+DL72)*(AS72-'Datos Mes'!$B$23)</f>
        <v>0</v>
      </c>
      <c r="BH72" s="299">
        <f t="shared" si="142"/>
        <v>0</v>
      </c>
      <c r="BI72" s="230"/>
      <c r="BJ72" s="239"/>
      <c r="BK72" s="231"/>
      <c r="BL72" s="231"/>
      <c r="BM72" s="231"/>
      <c r="BN72" s="231"/>
      <c r="BO72" s="231"/>
      <c r="BP72" s="239"/>
      <c r="BQ72" s="231"/>
      <c r="BR72" s="231"/>
      <c r="BS72" s="231"/>
      <c r="BT72" s="232"/>
      <c r="BU72" s="232"/>
      <c r="BV72" s="231"/>
      <c r="BW72" s="233"/>
      <c r="BX72" s="234"/>
      <c r="BY72" s="231"/>
      <c r="BZ72" s="231"/>
      <c r="CA72" s="235"/>
      <c r="CB72" s="235"/>
      <c r="CC72" s="236"/>
      <c r="CD72" s="236"/>
      <c r="CE72" s="236"/>
      <c r="CF72" s="236"/>
      <c r="CG72" s="236"/>
      <c r="CH72" s="235"/>
      <c r="CI72" s="235"/>
      <c r="CJ72" s="236"/>
      <c r="CK72" s="236"/>
      <c r="CL72" s="236"/>
      <c r="CM72" s="236"/>
      <c r="CN72" s="236"/>
      <c r="CO72" s="235"/>
      <c r="CP72" s="238"/>
      <c r="CQ72" s="237"/>
      <c r="CR72" s="238"/>
      <c r="CS72" s="237"/>
      <c r="CT72" s="237"/>
      <c r="CU72" s="237"/>
      <c r="CV72" s="237"/>
      <c r="CW72" s="237"/>
      <c r="CX72" s="232"/>
      <c r="CY72" s="232"/>
      <c r="CZ72" s="179">
        <f t="shared" si="143"/>
        <v>0</v>
      </c>
      <c r="DA72" s="180"/>
      <c r="DB72" s="241"/>
      <c r="DC72" s="181">
        <f t="shared" si="144"/>
        <v>0</v>
      </c>
      <c r="DD72" s="240"/>
      <c r="DE72" s="241"/>
      <c r="DF72" s="182">
        <f t="shared" si="145"/>
        <v>0</v>
      </c>
      <c r="DG72" s="182">
        <f t="shared" si="146"/>
        <v>0</v>
      </c>
      <c r="DH72" s="183">
        <f t="shared" si="147"/>
        <v>0</v>
      </c>
      <c r="DI72" s="184">
        <f t="shared" si="148"/>
        <v>0</v>
      </c>
      <c r="DJ72" s="42"/>
      <c r="DK72" s="177">
        <f t="shared" si="149"/>
        <v>0</v>
      </c>
      <c r="DL72" s="177">
        <f t="shared" si="150"/>
        <v>0</v>
      </c>
      <c r="DM72" s="177">
        <f t="shared" si="151"/>
        <v>0</v>
      </c>
      <c r="DN72" s="242"/>
      <c r="DO72" s="243"/>
      <c r="DP72" s="243"/>
      <c r="DQ72" s="243"/>
      <c r="DR72" s="303"/>
      <c r="DS72" s="243"/>
      <c r="DT72" s="243"/>
      <c r="DU72" s="243"/>
      <c r="DV72" s="244"/>
      <c r="DW72" s="243"/>
      <c r="DX72" s="243"/>
      <c r="DY72" s="245"/>
      <c r="DZ72" s="245"/>
      <c r="EA72" s="246"/>
      <c r="EB72" s="175" t="s">
        <v>283</v>
      </c>
      <c r="EC72" s="188" t="s">
        <v>298</v>
      </c>
      <c r="ED72" s="188">
        <v>1030040</v>
      </c>
      <c r="EE72" s="188"/>
      <c r="EF72" s="189">
        <f>'Datos Mes'!$B$23</f>
        <v>8033.333333333333</v>
      </c>
      <c r="EG72" s="189">
        <f t="shared" si="152"/>
        <v>0</v>
      </c>
      <c r="EH72" s="189">
        <f t="shared" si="153"/>
        <v>0</v>
      </c>
      <c r="EI72" s="189" t="e">
        <f t="shared" si="154"/>
        <v>#DIV/0!</v>
      </c>
      <c r="EJ72" s="189" t="e">
        <f t="shared" si="155"/>
        <v>#DIV/0!</v>
      </c>
      <c r="EK72" s="189">
        <f t="shared" si="156"/>
        <v>0</v>
      </c>
      <c r="EL72" s="189">
        <f t="shared" si="157"/>
        <v>0</v>
      </c>
      <c r="EM72" s="189">
        <f t="shared" si="158"/>
        <v>0</v>
      </c>
      <c r="EN72" s="189">
        <f>'Datos Mes'!$B$24*AL72</f>
        <v>0</v>
      </c>
      <c r="EO72" s="189" t="e">
        <f>IF(SUM(EH72:EN72)&gt;'Datos Mes'!$B$21,'Datos Mes'!$B$21,SUM(EH72:EN72))</f>
        <v>#DIV/0!</v>
      </c>
      <c r="EP72" s="189" t="e">
        <f>IF(SUM(EH72:EN72)&gt;'Datos Mes'!$B$21,SUM(EH72:EN72)-EO72,0)</f>
        <v>#DIV/0!</v>
      </c>
      <c r="EQ72" s="189"/>
      <c r="ER72" s="189" t="e">
        <f>LOOKUP(EO72/AL72,'Datos Mes'!$B$75:$B$82,'Datos Mes'!$C$75:$C$82)*EQ72</f>
        <v>#DIV/0!</v>
      </c>
      <c r="ES72" s="189">
        <f>'Datos Mes'!$B$25*$AQ72</f>
        <v>0</v>
      </c>
      <c r="ET72" s="189">
        <f>'Datos Mes'!$B$26*$AQ72</f>
        <v>0</v>
      </c>
      <c r="EU72" s="189">
        <f t="shared" si="159"/>
        <v>0</v>
      </c>
      <c r="EV72" s="190" t="e">
        <f t="shared" si="160"/>
        <v>#DIV/0!</v>
      </c>
      <c r="EW72" s="280" t="s">
        <v>140</v>
      </c>
      <c r="EX72" s="281"/>
      <c r="EY72" s="190" t="e">
        <f>'Datos Mes'!$B$28*EO72</f>
        <v>#DIV/0!</v>
      </c>
      <c r="EZ72" s="190" t="e">
        <f>IF(EX72*'Datos Mes'!$B$19-EY72&gt;0,EX72*'Datos Mes'!$B$19-EY72,0)</f>
        <v>#DIV/0!</v>
      </c>
      <c r="FA72" s="281" t="s">
        <v>116</v>
      </c>
      <c r="FB72" s="280" t="s">
        <v>299</v>
      </c>
      <c r="FC72" s="192">
        <f>IF(FB72&lt;&gt;"Pensionado",LOOKUP(FA72,'Datos Mes'!$A$87:$A$92,'Datos Mes'!$B$87:$B$92),0)</f>
        <v>0</v>
      </c>
      <c r="FD72" s="190" t="e">
        <f t="shared" si="161"/>
        <v>#DIV/0!</v>
      </c>
      <c r="FE72" s="190" t="e">
        <f>IF(SUM(EH72:EN72)&gt;'Datos Mes'!$B$22,'Datos Mes'!$B$22,SUM(EH72:EN72))</f>
        <v>#DIV/0!</v>
      </c>
      <c r="FF72" s="190" t="e">
        <f>FE72*'Datos Mes'!$B$30</f>
        <v>#DIV/0!</v>
      </c>
      <c r="FG72" s="190" t="e">
        <f t="shared" si="162"/>
        <v>#DIV/0!</v>
      </c>
      <c r="FH72" s="190" t="e">
        <f t="shared" si="163"/>
        <v>#DIV/0!</v>
      </c>
      <c r="FI72" s="193" t="e">
        <f>LOOKUP(FH72,'Datos Mes'!$B$54:$B$69,'Datos Mes'!$C$54:$C$69)</f>
        <v>#DIV/0!</v>
      </c>
      <c r="FJ72" s="190" t="e">
        <f>LOOKUP(FH72,'Datos Mes'!$B$54:$B$69,'Datos Mes'!$E$54:$E$69)</f>
        <v>#DIV/0!</v>
      </c>
      <c r="FK72" s="190" t="e">
        <f t="shared" si="164"/>
        <v>#DIV/0!</v>
      </c>
      <c r="FL72" s="190">
        <f t="shared" si="165"/>
        <v>0</v>
      </c>
      <c r="FM72" s="190">
        <f t="shared" si="166"/>
        <v>0</v>
      </c>
      <c r="FN72" s="190">
        <f t="shared" si="167"/>
        <v>0</v>
      </c>
      <c r="FO72" s="190" t="e">
        <f t="shared" si="168"/>
        <v>#DIV/0!</v>
      </c>
      <c r="FP72" s="190" t="e">
        <f t="shared" si="169"/>
        <v>#DIV/0!</v>
      </c>
      <c r="FQ72" s="320" t="e">
        <f t="shared" si="170"/>
        <v>#DIV/0!</v>
      </c>
      <c r="FR72" s="188"/>
      <c r="FS72" s="190" t="e">
        <f t="shared" si="171"/>
        <v>#DIV/0!</v>
      </c>
      <c r="FT72" s="190" t="e">
        <f>IF($FB72="Activo",LOOKUP($FA72,'Datos Mes'!$A$87:$A$92,'Datos Mes'!$C$87:$C$92),0)*$EO72</f>
        <v>#DIV/0!</v>
      </c>
      <c r="FU72" s="190" t="e">
        <f>IF($FB72="Activo",'Datos Mes'!$B$31,0)*$EO72</f>
        <v>#DIV/0!</v>
      </c>
      <c r="FV72" s="190" t="e">
        <f>'Datos Mes'!$B$32*$EO72</f>
        <v>#DIV/0!</v>
      </c>
      <c r="FW72" s="190" t="e">
        <f>'Datos Mes'!$D$28*$EO72</f>
        <v>#DIV/0!</v>
      </c>
      <c r="FX72" s="188">
        <v>1030040</v>
      </c>
      <c r="FY72" s="190" t="e">
        <f t="shared" si="172"/>
        <v>#DIV/0!</v>
      </c>
      <c r="FZ72" s="190" t="e">
        <f t="shared" si="81"/>
        <v>#DIV/0!</v>
      </c>
      <c r="GA72" s="190" t="e">
        <f t="shared" si="82"/>
        <v>#DIV/0!</v>
      </c>
      <c r="GB72" s="190">
        <f>(AS72+'Datos Mes'!B$24)*30/12</f>
        <v>11356.646825396825</v>
      </c>
      <c r="GC72" s="190" t="e">
        <f t="shared" si="173"/>
        <v>#DIV/0!</v>
      </c>
      <c r="GD72" s="190" t="e">
        <f t="shared" si="174"/>
        <v>#DIV/0!</v>
      </c>
      <c r="GE72" s="192" t="e">
        <f t="shared" si="175"/>
        <v>#DIV/0!</v>
      </c>
    </row>
    <row r="73" spans="1:187">
      <c r="A73" s="248"/>
      <c r="B73" s="248"/>
      <c r="C73" s="173">
        <f t="shared" si="132"/>
        <v>0</v>
      </c>
      <c r="D73" s="255"/>
      <c r="E73" s="255"/>
      <c r="F73" s="255"/>
      <c r="G73" s="255"/>
      <c r="H73" s="255"/>
      <c r="I73" s="255"/>
      <c r="J73" s="255"/>
      <c r="K73" s="255"/>
      <c r="L73" s="255"/>
      <c r="M73" s="255"/>
      <c r="N73" s="255"/>
      <c r="O73" s="255"/>
      <c r="P73" s="255"/>
      <c r="Q73" s="255"/>
      <c r="R73" s="174"/>
      <c r="S73" s="256"/>
      <c r="T73" s="255"/>
      <c r="U73" s="255"/>
      <c r="V73" s="255"/>
      <c r="W73" s="255"/>
      <c r="X73" s="255"/>
      <c r="Y73" s="255"/>
      <c r="Z73" s="255"/>
      <c r="AA73" s="255"/>
      <c r="AB73" s="255"/>
      <c r="AC73" s="255"/>
      <c r="AD73" s="255"/>
      <c r="AE73" s="255"/>
      <c r="AF73" s="255"/>
      <c r="AG73" s="255"/>
      <c r="AH73" s="255"/>
      <c r="AI73" s="257"/>
      <c r="AJ73" s="187"/>
      <c r="AK73" s="176">
        <f t="shared" si="133"/>
        <v>0</v>
      </c>
      <c r="AL73" s="294">
        <f t="shared" si="134"/>
        <v>0</v>
      </c>
      <c r="AM73" s="294">
        <f t="shared" si="135"/>
        <v>0</v>
      </c>
      <c r="AN73" s="295">
        <f t="shared" si="136"/>
        <v>0</v>
      </c>
      <c r="AO73" s="294">
        <f t="shared" si="68"/>
        <v>0</v>
      </c>
      <c r="AP73" s="294">
        <f t="shared" si="63"/>
        <v>0</v>
      </c>
      <c r="AQ73" s="296">
        <f t="shared" si="137"/>
        <v>0</v>
      </c>
      <c r="AR73" s="297">
        <f t="shared" si="138"/>
        <v>0</v>
      </c>
      <c r="AS73" s="249"/>
      <c r="AT73" s="250">
        <f t="shared" si="139"/>
        <v>0</v>
      </c>
      <c r="AU73" s="316"/>
      <c r="AV73" s="177">
        <f t="shared" si="140"/>
        <v>0</v>
      </c>
      <c r="AW73" s="249"/>
      <c r="AX73" s="249"/>
      <c r="AY73" s="177">
        <f t="shared" si="141"/>
        <v>0</v>
      </c>
      <c r="AZ73" s="177">
        <f>(AQ73)*'Datos Mes'!$B$27+DB73</f>
        <v>0</v>
      </c>
      <c r="BA73" s="248"/>
      <c r="BB73" s="254"/>
      <c r="BC73" s="263"/>
      <c r="BD73" s="188"/>
      <c r="BE73" s="188"/>
      <c r="BF73" s="298"/>
      <c r="BG73" s="178">
        <f>(COUNTIF($D73:$AI73,"LL")+DL73)*(AS73-'Datos Mes'!$B$23)</f>
        <v>0</v>
      </c>
      <c r="BH73" s="299">
        <f t="shared" si="142"/>
        <v>0</v>
      </c>
      <c r="BI73" s="230"/>
      <c r="BJ73" s="239"/>
      <c r="BK73" s="231"/>
      <c r="BL73" s="231"/>
      <c r="BM73" s="231"/>
      <c r="BN73" s="231"/>
      <c r="BO73" s="231"/>
      <c r="BP73" s="239"/>
      <c r="BQ73" s="231"/>
      <c r="BR73" s="231"/>
      <c r="BS73" s="231"/>
      <c r="BT73" s="232"/>
      <c r="BU73" s="232"/>
      <c r="BV73" s="231"/>
      <c r="BW73" s="233"/>
      <c r="BX73" s="234"/>
      <c r="BY73" s="231"/>
      <c r="BZ73" s="231"/>
      <c r="CA73" s="235"/>
      <c r="CB73" s="235"/>
      <c r="CC73" s="236"/>
      <c r="CD73" s="236"/>
      <c r="CE73" s="236"/>
      <c r="CF73" s="236"/>
      <c r="CG73" s="236"/>
      <c r="CH73" s="235"/>
      <c r="CI73" s="235"/>
      <c r="CJ73" s="236"/>
      <c r="CK73" s="236"/>
      <c r="CL73" s="236"/>
      <c r="CM73" s="236"/>
      <c r="CN73" s="236"/>
      <c r="CO73" s="235"/>
      <c r="CP73" s="238"/>
      <c r="CQ73" s="237"/>
      <c r="CR73" s="238"/>
      <c r="CS73" s="237"/>
      <c r="CT73" s="237"/>
      <c r="CU73" s="237"/>
      <c r="CV73" s="237"/>
      <c r="CW73" s="237"/>
      <c r="CX73" s="232"/>
      <c r="CY73" s="232"/>
      <c r="CZ73" s="179">
        <f t="shared" si="143"/>
        <v>0</v>
      </c>
      <c r="DA73" s="180"/>
      <c r="DB73" s="241"/>
      <c r="DC73" s="181">
        <f t="shared" si="144"/>
        <v>0</v>
      </c>
      <c r="DD73" s="240"/>
      <c r="DE73" s="241"/>
      <c r="DF73" s="182">
        <f t="shared" si="145"/>
        <v>0</v>
      </c>
      <c r="DG73" s="182">
        <f t="shared" si="146"/>
        <v>0</v>
      </c>
      <c r="DH73" s="183">
        <f t="shared" si="147"/>
        <v>0</v>
      </c>
      <c r="DI73" s="184">
        <f t="shared" si="148"/>
        <v>0</v>
      </c>
      <c r="DJ73" s="42"/>
      <c r="DK73" s="177">
        <f t="shared" si="149"/>
        <v>0</v>
      </c>
      <c r="DL73" s="177">
        <f t="shared" si="150"/>
        <v>0</v>
      </c>
      <c r="DM73" s="177">
        <f t="shared" si="151"/>
        <v>0</v>
      </c>
      <c r="DN73" s="242"/>
      <c r="DO73" s="243"/>
      <c r="DP73" s="243"/>
      <c r="DQ73" s="243"/>
      <c r="DR73" s="303"/>
      <c r="DS73" s="243"/>
      <c r="DT73" s="243"/>
      <c r="DU73" s="243"/>
      <c r="DV73" s="244"/>
      <c r="DW73" s="243"/>
      <c r="DX73" s="243"/>
      <c r="DY73" s="245"/>
      <c r="DZ73" s="245"/>
      <c r="EA73" s="246"/>
      <c r="EB73" s="175" t="s">
        <v>283</v>
      </c>
      <c r="EC73" s="188" t="s">
        <v>298</v>
      </c>
      <c r="ED73" s="188">
        <v>1030041</v>
      </c>
      <c r="EE73" s="188"/>
      <c r="EF73" s="189">
        <f>'Datos Mes'!$B$23</f>
        <v>8033.333333333333</v>
      </c>
      <c r="EG73" s="189">
        <f t="shared" si="152"/>
        <v>0</v>
      </c>
      <c r="EH73" s="189">
        <f t="shared" si="153"/>
        <v>0</v>
      </c>
      <c r="EI73" s="189" t="e">
        <f t="shared" si="154"/>
        <v>#DIV/0!</v>
      </c>
      <c r="EJ73" s="189" t="e">
        <f t="shared" si="155"/>
        <v>#DIV/0!</v>
      </c>
      <c r="EK73" s="189">
        <f t="shared" si="156"/>
        <v>0</v>
      </c>
      <c r="EL73" s="189">
        <f t="shared" si="157"/>
        <v>0</v>
      </c>
      <c r="EM73" s="189">
        <f t="shared" si="158"/>
        <v>0</v>
      </c>
      <c r="EN73" s="189">
        <f>'Datos Mes'!$B$24*AL73</f>
        <v>0</v>
      </c>
      <c r="EO73" s="189" t="e">
        <f>IF(SUM(EH73:EN73)&gt;'Datos Mes'!$B$21,'Datos Mes'!$B$21,SUM(EH73:EN73))</f>
        <v>#DIV/0!</v>
      </c>
      <c r="EP73" s="189" t="e">
        <f>IF(SUM(EH73:EN73)&gt;'Datos Mes'!$B$21,SUM(EH73:EN73)-EO73,0)</f>
        <v>#DIV/0!</v>
      </c>
      <c r="EQ73" s="189"/>
      <c r="ER73" s="189" t="e">
        <f>LOOKUP(EO73/AL73,'Datos Mes'!$B$75:$B$82,'Datos Mes'!$C$75:$C$82)*EQ73</f>
        <v>#DIV/0!</v>
      </c>
      <c r="ES73" s="189">
        <f>'Datos Mes'!$B$25*$AQ73</f>
        <v>0</v>
      </c>
      <c r="ET73" s="189">
        <f>'Datos Mes'!$B$26*$AQ73</f>
        <v>0</v>
      </c>
      <c r="EU73" s="189">
        <f t="shared" si="159"/>
        <v>0</v>
      </c>
      <c r="EV73" s="190" t="e">
        <f t="shared" si="160"/>
        <v>#DIV/0!</v>
      </c>
      <c r="EW73" s="280" t="s">
        <v>140</v>
      </c>
      <c r="EX73" s="281"/>
      <c r="EY73" s="190" t="e">
        <f>'Datos Mes'!$B$28*EO73</f>
        <v>#DIV/0!</v>
      </c>
      <c r="EZ73" s="190" t="e">
        <f>IF(EX73*'Datos Mes'!$B$19-EY73&gt;0,EX73*'Datos Mes'!$B$19-EY73,0)</f>
        <v>#DIV/0!</v>
      </c>
      <c r="FA73" s="281" t="s">
        <v>116</v>
      </c>
      <c r="FB73" s="280" t="s">
        <v>299</v>
      </c>
      <c r="FC73" s="192">
        <f>IF(FB73&lt;&gt;"Pensionado",LOOKUP(FA73,'Datos Mes'!$A$87:$A$92,'Datos Mes'!$B$87:$B$92),0)</f>
        <v>0</v>
      </c>
      <c r="FD73" s="190" t="e">
        <f t="shared" si="161"/>
        <v>#DIV/0!</v>
      </c>
      <c r="FE73" s="190" t="e">
        <f>IF(SUM(EH73:EN73)&gt;'Datos Mes'!$B$22,'Datos Mes'!$B$22,SUM(EH73:EN73))</f>
        <v>#DIV/0!</v>
      </c>
      <c r="FF73" s="190" t="e">
        <f>FE73*'Datos Mes'!$B$30</f>
        <v>#DIV/0!</v>
      </c>
      <c r="FG73" s="190" t="e">
        <f t="shared" si="162"/>
        <v>#DIV/0!</v>
      </c>
      <c r="FH73" s="190" t="e">
        <f t="shared" si="163"/>
        <v>#DIV/0!</v>
      </c>
      <c r="FI73" s="193" t="e">
        <f>LOOKUP(FH73,'Datos Mes'!$B$54:$B$69,'Datos Mes'!$C$54:$C$69)</f>
        <v>#DIV/0!</v>
      </c>
      <c r="FJ73" s="190" t="e">
        <f>LOOKUP(FH73,'Datos Mes'!$B$54:$B$69,'Datos Mes'!$E$54:$E$69)</f>
        <v>#DIV/0!</v>
      </c>
      <c r="FK73" s="190" t="e">
        <f t="shared" si="164"/>
        <v>#DIV/0!</v>
      </c>
      <c r="FL73" s="190">
        <f t="shared" si="165"/>
        <v>0</v>
      </c>
      <c r="FM73" s="190">
        <f t="shared" si="166"/>
        <v>0</v>
      </c>
      <c r="FN73" s="190">
        <f t="shared" si="167"/>
        <v>0</v>
      </c>
      <c r="FO73" s="190" t="e">
        <f t="shared" si="168"/>
        <v>#DIV/0!</v>
      </c>
      <c r="FP73" s="190" t="e">
        <f t="shared" si="169"/>
        <v>#DIV/0!</v>
      </c>
      <c r="FQ73" s="320" t="e">
        <f t="shared" si="170"/>
        <v>#DIV/0!</v>
      </c>
      <c r="FR73" s="188"/>
      <c r="FS73" s="190" t="e">
        <f t="shared" si="171"/>
        <v>#DIV/0!</v>
      </c>
      <c r="FT73" s="190" t="e">
        <f>IF($FB73="Activo",LOOKUP($FA73,'Datos Mes'!$A$87:$A$92,'Datos Mes'!$C$87:$C$92),0)*$EO73</f>
        <v>#DIV/0!</v>
      </c>
      <c r="FU73" s="190" t="e">
        <f>IF($FB73="Activo",'Datos Mes'!$B$31,0)*$EO73</f>
        <v>#DIV/0!</v>
      </c>
      <c r="FV73" s="190" t="e">
        <f>'Datos Mes'!$B$32*$EO73</f>
        <v>#DIV/0!</v>
      </c>
      <c r="FW73" s="190" t="e">
        <f>'Datos Mes'!$D$28*$EO73</f>
        <v>#DIV/0!</v>
      </c>
      <c r="FX73" s="188">
        <v>1030041</v>
      </c>
      <c r="FY73" s="190" t="e">
        <f t="shared" si="172"/>
        <v>#DIV/0!</v>
      </c>
      <c r="FZ73" s="190" t="e">
        <f t="shared" si="81"/>
        <v>#DIV/0!</v>
      </c>
      <c r="GA73" s="190" t="e">
        <f t="shared" si="82"/>
        <v>#DIV/0!</v>
      </c>
      <c r="GB73" s="190">
        <f>(AS73+'Datos Mes'!B$24)*30/12</f>
        <v>11356.646825396825</v>
      </c>
      <c r="GC73" s="190" t="e">
        <f t="shared" si="173"/>
        <v>#DIV/0!</v>
      </c>
      <c r="GD73" s="190" t="e">
        <f t="shared" si="174"/>
        <v>#DIV/0!</v>
      </c>
      <c r="GE73" s="192" t="e">
        <f t="shared" si="175"/>
        <v>#DIV/0!</v>
      </c>
    </row>
    <row r="74" spans="1:187">
      <c r="A74" s="248"/>
      <c r="B74" s="248"/>
      <c r="C74" s="173">
        <f t="shared" si="132"/>
        <v>0</v>
      </c>
      <c r="D74" s="255"/>
      <c r="E74" s="255"/>
      <c r="F74" s="255"/>
      <c r="G74" s="255"/>
      <c r="H74" s="255"/>
      <c r="I74" s="255"/>
      <c r="J74" s="255"/>
      <c r="K74" s="255"/>
      <c r="L74" s="255"/>
      <c r="M74" s="255"/>
      <c r="N74" s="255"/>
      <c r="O74" s="255"/>
      <c r="P74" s="255"/>
      <c r="Q74" s="255"/>
      <c r="R74" s="174"/>
      <c r="S74" s="256"/>
      <c r="T74" s="255"/>
      <c r="U74" s="255"/>
      <c r="V74" s="255"/>
      <c r="W74" s="255"/>
      <c r="X74" s="255"/>
      <c r="Y74" s="255"/>
      <c r="Z74" s="255"/>
      <c r="AA74" s="255"/>
      <c r="AB74" s="255"/>
      <c r="AC74" s="255"/>
      <c r="AD74" s="255"/>
      <c r="AE74" s="255"/>
      <c r="AF74" s="255"/>
      <c r="AG74" s="255"/>
      <c r="AH74" s="255"/>
      <c r="AI74" s="257"/>
      <c r="AJ74" s="187"/>
      <c r="AK74" s="176">
        <f t="shared" si="133"/>
        <v>0</v>
      </c>
      <c r="AL74" s="294">
        <f t="shared" si="134"/>
        <v>0</v>
      </c>
      <c r="AM74" s="294">
        <f t="shared" si="135"/>
        <v>0</v>
      </c>
      <c r="AN74" s="295">
        <f t="shared" si="136"/>
        <v>0</v>
      </c>
      <c r="AO74" s="294">
        <f t="shared" si="68"/>
        <v>0</v>
      </c>
      <c r="AP74" s="294">
        <f t="shared" si="63"/>
        <v>0</v>
      </c>
      <c r="AQ74" s="296">
        <f t="shared" si="137"/>
        <v>0</v>
      </c>
      <c r="AR74" s="297">
        <f t="shared" si="138"/>
        <v>0</v>
      </c>
      <c r="AS74" s="249"/>
      <c r="AT74" s="250">
        <f t="shared" si="139"/>
        <v>0</v>
      </c>
      <c r="AU74" s="316"/>
      <c r="AV74" s="177">
        <f t="shared" si="140"/>
        <v>0</v>
      </c>
      <c r="AW74" s="249"/>
      <c r="AX74" s="249"/>
      <c r="AY74" s="177">
        <f t="shared" si="141"/>
        <v>0</v>
      </c>
      <c r="AZ74" s="177">
        <f>(AQ74)*'Datos Mes'!$B$27+DB74</f>
        <v>0</v>
      </c>
      <c r="BA74" s="248"/>
      <c r="BB74" s="254"/>
      <c r="BC74" s="263"/>
      <c r="BD74" s="188"/>
      <c r="BE74" s="188"/>
      <c r="BF74" s="298"/>
      <c r="BG74" s="178">
        <f>(COUNTIF($D74:$AI74,"LL")+DL74)*(AS74-'Datos Mes'!$B$23)</f>
        <v>0</v>
      </c>
      <c r="BH74" s="299">
        <f t="shared" si="142"/>
        <v>0</v>
      </c>
      <c r="BI74" s="230"/>
      <c r="BJ74" s="239"/>
      <c r="BK74" s="231"/>
      <c r="BL74" s="231"/>
      <c r="BM74" s="231"/>
      <c r="BN74" s="231"/>
      <c r="BO74" s="231"/>
      <c r="BP74" s="239"/>
      <c r="BQ74" s="231"/>
      <c r="BR74" s="231"/>
      <c r="BS74" s="231"/>
      <c r="BT74" s="232"/>
      <c r="BU74" s="232"/>
      <c r="BV74" s="231"/>
      <c r="BW74" s="233"/>
      <c r="BX74" s="234"/>
      <c r="BY74" s="231"/>
      <c r="BZ74" s="231"/>
      <c r="CA74" s="235"/>
      <c r="CB74" s="235"/>
      <c r="CC74" s="236"/>
      <c r="CD74" s="236"/>
      <c r="CE74" s="236"/>
      <c r="CF74" s="236"/>
      <c r="CG74" s="236"/>
      <c r="CH74" s="235"/>
      <c r="CI74" s="235"/>
      <c r="CJ74" s="236"/>
      <c r="CK74" s="236"/>
      <c r="CL74" s="236"/>
      <c r="CM74" s="236"/>
      <c r="CN74" s="236"/>
      <c r="CO74" s="235"/>
      <c r="CP74" s="238"/>
      <c r="CQ74" s="237"/>
      <c r="CR74" s="238"/>
      <c r="CS74" s="237"/>
      <c r="CT74" s="237"/>
      <c r="CU74" s="237"/>
      <c r="CV74" s="237"/>
      <c r="CW74" s="237"/>
      <c r="CX74" s="232"/>
      <c r="CY74" s="232"/>
      <c r="CZ74" s="179">
        <f t="shared" si="143"/>
        <v>0</v>
      </c>
      <c r="DA74" s="180"/>
      <c r="DB74" s="241"/>
      <c r="DC74" s="181">
        <f t="shared" si="144"/>
        <v>0</v>
      </c>
      <c r="DD74" s="240"/>
      <c r="DE74" s="241"/>
      <c r="DF74" s="182">
        <f t="shared" si="145"/>
        <v>0</v>
      </c>
      <c r="DG74" s="182">
        <f t="shared" si="146"/>
        <v>0</v>
      </c>
      <c r="DH74" s="183">
        <f t="shared" si="147"/>
        <v>0</v>
      </c>
      <c r="DI74" s="184">
        <f t="shared" si="148"/>
        <v>0</v>
      </c>
      <c r="DJ74" s="42"/>
      <c r="DK74" s="177">
        <f t="shared" si="149"/>
        <v>0</v>
      </c>
      <c r="DL74" s="177">
        <f t="shared" si="150"/>
        <v>0</v>
      </c>
      <c r="DM74" s="177">
        <f t="shared" si="151"/>
        <v>0</v>
      </c>
      <c r="DN74" s="242"/>
      <c r="DO74" s="243"/>
      <c r="DP74" s="243"/>
      <c r="DQ74" s="243"/>
      <c r="DR74" s="303"/>
      <c r="DS74" s="243"/>
      <c r="DT74" s="243"/>
      <c r="DU74" s="243"/>
      <c r="DV74" s="244"/>
      <c r="DW74" s="243"/>
      <c r="DX74" s="243"/>
      <c r="DY74" s="245"/>
      <c r="DZ74" s="245"/>
      <c r="EA74" s="246"/>
      <c r="EB74" s="175" t="s">
        <v>283</v>
      </c>
      <c r="EC74" s="188" t="s">
        <v>298</v>
      </c>
      <c r="ED74" s="188">
        <v>1030042</v>
      </c>
      <c r="EE74" s="188"/>
      <c r="EF74" s="189">
        <f>'Datos Mes'!$B$23</f>
        <v>8033.333333333333</v>
      </c>
      <c r="EG74" s="189">
        <f t="shared" si="152"/>
        <v>0</v>
      </c>
      <c r="EH74" s="189">
        <f t="shared" si="153"/>
        <v>0</v>
      </c>
      <c r="EI74" s="189" t="e">
        <f t="shared" si="154"/>
        <v>#DIV/0!</v>
      </c>
      <c r="EJ74" s="189" t="e">
        <f t="shared" si="155"/>
        <v>#DIV/0!</v>
      </c>
      <c r="EK74" s="189">
        <f t="shared" si="156"/>
        <v>0</v>
      </c>
      <c r="EL74" s="189">
        <f t="shared" si="157"/>
        <v>0</v>
      </c>
      <c r="EM74" s="189">
        <f t="shared" si="158"/>
        <v>0</v>
      </c>
      <c r="EN74" s="189">
        <f>'Datos Mes'!$B$24*AL74</f>
        <v>0</v>
      </c>
      <c r="EO74" s="189" t="e">
        <f>IF(SUM(EH74:EN74)&gt;'Datos Mes'!$B$21,'Datos Mes'!$B$21,SUM(EH74:EN74))</f>
        <v>#DIV/0!</v>
      </c>
      <c r="EP74" s="189" t="e">
        <f>IF(SUM(EH74:EN74)&gt;'Datos Mes'!$B$21,SUM(EH74:EN74)-EO74,0)</f>
        <v>#DIV/0!</v>
      </c>
      <c r="EQ74" s="189"/>
      <c r="ER74" s="189" t="e">
        <f>LOOKUP(EO74/AL74,'Datos Mes'!$B$75:$B$82,'Datos Mes'!$C$75:$C$82)*EQ74</f>
        <v>#DIV/0!</v>
      </c>
      <c r="ES74" s="189">
        <f>'Datos Mes'!$B$25*$AQ74</f>
        <v>0</v>
      </c>
      <c r="ET74" s="189">
        <f>'Datos Mes'!$B$26*$AQ74</f>
        <v>0</v>
      </c>
      <c r="EU74" s="189">
        <f t="shared" si="159"/>
        <v>0</v>
      </c>
      <c r="EV74" s="190" t="e">
        <f t="shared" si="160"/>
        <v>#DIV/0!</v>
      </c>
      <c r="EW74" s="280" t="s">
        <v>140</v>
      </c>
      <c r="EX74" s="281"/>
      <c r="EY74" s="190" t="e">
        <f>'Datos Mes'!$B$28*EO74</f>
        <v>#DIV/0!</v>
      </c>
      <c r="EZ74" s="190" t="e">
        <f>IF(EX74*'Datos Mes'!$B$19-EY74&gt;0,EX74*'Datos Mes'!$B$19-EY74,0)</f>
        <v>#DIV/0!</v>
      </c>
      <c r="FA74" s="281" t="s">
        <v>116</v>
      </c>
      <c r="FB74" s="280" t="s">
        <v>299</v>
      </c>
      <c r="FC74" s="192">
        <f>IF(FB74&lt;&gt;"Pensionado",LOOKUP(FA74,'Datos Mes'!$A$87:$A$92,'Datos Mes'!$B$87:$B$92),0)</f>
        <v>0</v>
      </c>
      <c r="FD74" s="190" t="e">
        <f t="shared" si="161"/>
        <v>#DIV/0!</v>
      </c>
      <c r="FE74" s="190" t="e">
        <f>IF(SUM(EH74:EN74)&gt;'Datos Mes'!$B$22,'Datos Mes'!$B$22,SUM(EH74:EN74))</f>
        <v>#DIV/0!</v>
      </c>
      <c r="FF74" s="190" t="e">
        <f>FE74*'Datos Mes'!$B$30</f>
        <v>#DIV/0!</v>
      </c>
      <c r="FG74" s="190" t="e">
        <f t="shared" si="162"/>
        <v>#DIV/0!</v>
      </c>
      <c r="FH74" s="190" t="e">
        <f t="shared" si="163"/>
        <v>#DIV/0!</v>
      </c>
      <c r="FI74" s="193" t="e">
        <f>LOOKUP(FH74,'Datos Mes'!$B$54:$B$69,'Datos Mes'!$C$54:$C$69)</f>
        <v>#DIV/0!</v>
      </c>
      <c r="FJ74" s="190" t="e">
        <f>LOOKUP(FH74,'Datos Mes'!$B$54:$B$69,'Datos Mes'!$E$54:$E$69)</f>
        <v>#DIV/0!</v>
      </c>
      <c r="FK74" s="190" t="e">
        <f t="shared" si="164"/>
        <v>#DIV/0!</v>
      </c>
      <c r="FL74" s="190">
        <f t="shared" si="165"/>
        <v>0</v>
      </c>
      <c r="FM74" s="190">
        <f t="shared" si="166"/>
        <v>0</v>
      </c>
      <c r="FN74" s="190">
        <f t="shared" si="167"/>
        <v>0</v>
      </c>
      <c r="FO74" s="190" t="e">
        <f t="shared" si="168"/>
        <v>#DIV/0!</v>
      </c>
      <c r="FP74" s="190" t="e">
        <f t="shared" si="169"/>
        <v>#DIV/0!</v>
      </c>
      <c r="FQ74" s="320" t="e">
        <f t="shared" si="170"/>
        <v>#DIV/0!</v>
      </c>
      <c r="FR74" s="188"/>
      <c r="FS74" s="190" t="e">
        <f t="shared" si="171"/>
        <v>#DIV/0!</v>
      </c>
      <c r="FT74" s="190" t="e">
        <f>IF($FB74="Activo",LOOKUP($FA74,'Datos Mes'!$A$87:$A$92,'Datos Mes'!$C$87:$C$92),0)*$EO74</f>
        <v>#DIV/0!</v>
      </c>
      <c r="FU74" s="190" t="e">
        <f>IF($FB74="Activo",'Datos Mes'!$B$31,0)*$EO74</f>
        <v>#DIV/0!</v>
      </c>
      <c r="FV74" s="190" t="e">
        <f>'Datos Mes'!$B$32*$EO74</f>
        <v>#DIV/0!</v>
      </c>
      <c r="FW74" s="190" t="e">
        <f>'Datos Mes'!$D$28*$EO74</f>
        <v>#DIV/0!</v>
      </c>
      <c r="FX74" s="188">
        <v>1030042</v>
      </c>
      <c r="FY74" s="190" t="e">
        <f t="shared" si="172"/>
        <v>#DIV/0!</v>
      </c>
      <c r="FZ74" s="190" t="e">
        <f t="shared" si="81"/>
        <v>#DIV/0!</v>
      </c>
      <c r="GA74" s="190" t="e">
        <f t="shared" si="82"/>
        <v>#DIV/0!</v>
      </c>
      <c r="GB74" s="190">
        <f>(AS74+'Datos Mes'!B$24)*30/12</f>
        <v>11356.646825396825</v>
      </c>
      <c r="GC74" s="190" t="e">
        <f t="shared" si="173"/>
        <v>#DIV/0!</v>
      </c>
      <c r="GD74" s="190" t="e">
        <f t="shared" si="174"/>
        <v>#DIV/0!</v>
      </c>
      <c r="GE74" s="192" t="e">
        <f t="shared" si="175"/>
        <v>#DIV/0!</v>
      </c>
    </row>
    <row r="75" spans="1:187">
      <c r="A75" s="248"/>
      <c r="B75" s="248"/>
      <c r="C75" s="173">
        <f t="shared" si="132"/>
        <v>0</v>
      </c>
      <c r="D75" s="255"/>
      <c r="E75" s="255"/>
      <c r="F75" s="255"/>
      <c r="G75" s="255"/>
      <c r="H75" s="255"/>
      <c r="I75" s="255"/>
      <c r="J75" s="255"/>
      <c r="K75" s="255"/>
      <c r="L75" s="255"/>
      <c r="M75" s="255"/>
      <c r="N75" s="255"/>
      <c r="O75" s="255"/>
      <c r="P75" s="255"/>
      <c r="Q75" s="255"/>
      <c r="R75" s="174"/>
      <c r="S75" s="256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  <c r="AG75" s="255"/>
      <c r="AH75" s="255"/>
      <c r="AI75" s="257"/>
      <c r="AJ75" s="187"/>
      <c r="AK75" s="176">
        <f t="shared" si="133"/>
        <v>0</v>
      </c>
      <c r="AL75" s="294">
        <f t="shared" si="134"/>
        <v>0</v>
      </c>
      <c r="AM75" s="294">
        <f t="shared" si="135"/>
        <v>0</v>
      </c>
      <c r="AN75" s="295">
        <f t="shared" si="136"/>
        <v>0</v>
      </c>
      <c r="AO75" s="294">
        <f t="shared" si="68"/>
        <v>0</v>
      </c>
      <c r="AP75" s="294">
        <f t="shared" si="63"/>
        <v>0</v>
      </c>
      <c r="AQ75" s="296">
        <f t="shared" si="137"/>
        <v>0</v>
      </c>
      <c r="AR75" s="297">
        <f t="shared" si="138"/>
        <v>0</v>
      </c>
      <c r="AS75" s="249"/>
      <c r="AT75" s="250">
        <f t="shared" si="139"/>
        <v>0</v>
      </c>
      <c r="AU75" s="316"/>
      <c r="AV75" s="177">
        <f t="shared" si="140"/>
        <v>0</v>
      </c>
      <c r="AW75" s="249"/>
      <c r="AX75" s="249"/>
      <c r="AY75" s="177">
        <f t="shared" si="141"/>
        <v>0</v>
      </c>
      <c r="AZ75" s="177">
        <f>(AQ75)*'Datos Mes'!$B$27+DB75</f>
        <v>0</v>
      </c>
      <c r="BA75" s="248"/>
      <c r="BB75" s="254"/>
      <c r="BC75" s="263"/>
      <c r="BD75" s="188"/>
      <c r="BE75" s="188"/>
      <c r="BF75" s="298"/>
      <c r="BG75" s="178">
        <f>(COUNTIF($D75:$AI75,"LL")+DL75)*(AS75-'Datos Mes'!$B$23)</f>
        <v>0</v>
      </c>
      <c r="BH75" s="299">
        <f t="shared" si="142"/>
        <v>0</v>
      </c>
      <c r="BI75" s="230"/>
      <c r="BJ75" s="239"/>
      <c r="BK75" s="231"/>
      <c r="BL75" s="231"/>
      <c r="BM75" s="231"/>
      <c r="BN75" s="231"/>
      <c r="BO75" s="231"/>
      <c r="BP75" s="239"/>
      <c r="BQ75" s="231"/>
      <c r="BR75" s="231"/>
      <c r="BS75" s="231"/>
      <c r="BT75" s="232"/>
      <c r="BU75" s="232"/>
      <c r="BV75" s="231"/>
      <c r="BW75" s="233"/>
      <c r="BX75" s="234"/>
      <c r="BY75" s="231"/>
      <c r="BZ75" s="231"/>
      <c r="CA75" s="235"/>
      <c r="CB75" s="235"/>
      <c r="CC75" s="236"/>
      <c r="CD75" s="236"/>
      <c r="CE75" s="236"/>
      <c r="CF75" s="236"/>
      <c r="CG75" s="236"/>
      <c r="CH75" s="235"/>
      <c r="CI75" s="235"/>
      <c r="CJ75" s="236"/>
      <c r="CK75" s="236"/>
      <c r="CL75" s="236"/>
      <c r="CM75" s="236"/>
      <c r="CN75" s="236"/>
      <c r="CO75" s="235"/>
      <c r="CP75" s="238"/>
      <c r="CQ75" s="237"/>
      <c r="CR75" s="238"/>
      <c r="CS75" s="237"/>
      <c r="CT75" s="237"/>
      <c r="CU75" s="237"/>
      <c r="CV75" s="237"/>
      <c r="CW75" s="237"/>
      <c r="CX75" s="232"/>
      <c r="CY75" s="232"/>
      <c r="CZ75" s="179">
        <f t="shared" si="143"/>
        <v>0</v>
      </c>
      <c r="DA75" s="180"/>
      <c r="DB75" s="241"/>
      <c r="DC75" s="181">
        <f t="shared" si="144"/>
        <v>0</v>
      </c>
      <c r="DD75" s="240"/>
      <c r="DE75" s="241"/>
      <c r="DF75" s="182">
        <f t="shared" si="145"/>
        <v>0</v>
      </c>
      <c r="DG75" s="182">
        <f t="shared" si="146"/>
        <v>0</v>
      </c>
      <c r="DH75" s="183">
        <f t="shared" si="147"/>
        <v>0</v>
      </c>
      <c r="DI75" s="184">
        <f t="shared" si="148"/>
        <v>0</v>
      </c>
      <c r="DJ75" s="42"/>
      <c r="DK75" s="177">
        <f t="shared" si="149"/>
        <v>0</v>
      </c>
      <c r="DL75" s="177">
        <f t="shared" si="150"/>
        <v>0</v>
      </c>
      <c r="DM75" s="177">
        <f t="shared" si="151"/>
        <v>0</v>
      </c>
      <c r="DN75" s="242"/>
      <c r="DO75" s="243"/>
      <c r="DP75" s="243"/>
      <c r="DQ75" s="243"/>
      <c r="DR75" s="303"/>
      <c r="DS75" s="243"/>
      <c r="DT75" s="243"/>
      <c r="DU75" s="243"/>
      <c r="DV75" s="244"/>
      <c r="DW75" s="243"/>
      <c r="DX75" s="243"/>
      <c r="DY75" s="245"/>
      <c r="DZ75" s="245"/>
      <c r="EA75" s="246"/>
      <c r="EB75" s="175" t="s">
        <v>283</v>
      </c>
      <c r="EC75" s="188" t="s">
        <v>298</v>
      </c>
      <c r="ED75" s="188">
        <v>1030043</v>
      </c>
      <c r="EE75" s="188"/>
      <c r="EF75" s="189">
        <f>'Datos Mes'!$B$23</f>
        <v>8033.333333333333</v>
      </c>
      <c r="EG75" s="189">
        <f t="shared" si="152"/>
        <v>0</v>
      </c>
      <c r="EH75" s="189">
        <f t="shared" si="153"/>
        <v>0</v>
      </c>
      <c r="EI75" s="189" t="e">
        <f t="shared" si="154"/>
        <v>#DIV/0!</v>
      </c>
      <c r="EJ75" s="189" t="e">
        <f t="shared" si="155"/>
        <v>#DIV/0!</v>
      </c>
      <c r="EK75" s="189">
        <f t="shared" si="156"/>
        <v>0</v>
      </c>
      <c r="EL75" s="189">
        <f t="shared" si="157"/>
        <v>0</v>
      </c>
      <c r="EM75" s="189">
        <f t="shared" si="158"/>
        <v>0</v>
      </c>
      <c r="EN75" s="189">
        <f>'Datos Mes'!$B$24*AL75</f>
        <v>0</v>
      </c>
      <c r="EO75" s="189" t="e">
        <f>IF(SUM(EH75:EN75)&gt;'Datos Mes'!$B$21,'Datos Mes'!$B$21,SUM(EH75:EN75))</f>
        <v>#DIV/0!</v>
      </c>
      <c r="EP75" s="189" t="e">
        <f>IF(SUM(EH75:EN75)&gt;'Datos Mes'!$B$21,SUM(EH75:EN75)-EO75,0)</f>
        <v>#DIV/0!</v>
      </c>
      <c r="EQ75" s="189"/>
      <c r="ER75" s="189" t="e">
        <f>LOOKUP(EO75/AL75,'Datos Mes'!$B$75:$B$82,'Datos Mes'!$C$75:$C$82)*EQ75</f>
        <v>#DIV/0!</v>
      </c>
      <c r="ES75" s="189">
        <f>'Datos Mes'!$B$25*$AQ75</f>
        <v>0</v>
      </c>
      <c r="ET75" s="189">
        <f>'Datos Mes'!$B$26*$AQ75</f>
        <v>0</v>
      </c>
      <c r="EU75" s="189">
        <f t="shared" si="159"/>
        <v>0</v>
      </c>
      <c r="EV75" s="190" t="e">
        <f t="shared" si="160"/>
        <v>#DIV/0!</v>
      </c>
      <c r="EW75" s="280" t="s">
        <v>140</v>
      </c>
      <c r="EX75" s="281"/>
      <c r="EY75" s="190" t="e">
        <f>'Datos Mes'!$B$28*EO75</f>
        <v>#DIV/0!</v>
      </c>
      <c r="EZ75" s="190" t="e">
        <f>IF(EX75*'Datos Mes'!$B$19-EY75&gt;0,EX75*'Datos Mes'!$B$19-EY75,0)</f>
        <v>#DIV/0!</v>
      </c>
      <c r="FA75" s="281" t="s">
        <v>116</v>
      </c>
      <c r="FB75" s="280" t="s">
        <v>299</v>
      </c>
      <c r="FC75" s="192">
        <f>IF(FB75&lt;&gt;"Pensionado",LOOKUP(FA75,'Datos Mes'!$A$87:$A$92,'Datos Mes'!$B$87:$B$92),0)</f>
        <v>0</v>
      </c>
      <c r="FD75" s="190" t="e">
        <f t="shared" si="161"/>
        <v>#DIV/0!</v>
      </c>
      <c r="FE75" s="190" t="e">
        <f>IF(SUM(EH75:EN75)&gt;'Datos Mes'!$B$22,'Datos Mes'!$B$22,SUM(EH75:EN75))</f>
        <v>#DIV/0!</v>
      </c>
      <c r="FF75" s="190" t="e">
        <f>FE75*'Datos Mes'!$B$30</f>
        <v>#DIV/0!</v>
      </c>
      <c r="FG75" s="190" t="e">
        <f t="shared" si="162"/>
        <v>#DIV/0!</v>
      </c>
      <c r="FH75" s="190" t="e">
        <f t="shared" si="163"/>
        <v>#DIV/0!</v>
      </c>
      <c r="FI75" s="193" t="e">
        <f>LOOKUP(FH75,'Datos Mes'!$B$54:$B$69,'Datos Mes'!$C$54:$C$69)</f>
        <v>#DIV/0!</v>
      </c>
      <c r="FJ75" s="190" t="e">
        <f>LOOKUP(FH75,'Datos Mes'!$B$54:$B$69,'Datos Mes'!$E$54:$E$69)</f>
        <v>#DIV/0!</v>
      </c>
      <c r="FK75" s="190" t="e">
        <f t="shared" si="164"/>
        <v>#DIV/0!</v>
      </c>
      <c r="FL75" s="190">
        <f t="shared" si="165"/>
        <v>0</v>
      </c>
      <c r="FM75" s="190">
        <f t="shared" si="166"/>
        <v>0</v>
      </c>
      <c r="FN75" s="190">
        <f t="shared" si="167"/>
        <v>0</v>
      </c>
      <c r="FO75" s="190" t="e">
        <f t="shared" si="168"/>
        <v>#DIV/0!</v>
      </c>
      <c r="FP75" s="190" t="e">
        <f t="shared" si="169"/>
        <v>#DIV/0!</v>
      </c>
      <c r="FQ75" s="320" t="e">
        <f t="shared" si="170"/>
        <v>#DIV/0!</v>
      </c>
      <c r="FR75" s="188"/>
      <c r="FS75" s="190" t="e">
        <f t="shared" si="171"/>
        <v>#DIV/0!</v>
      </c>
      <c r="FT75" s="190" t="e">
        <f>IF($FB75="Activo",LOOKUP($FA75,'Datos Mes'!$A$87:$A$92,'Datos Mes'!$C$87:$C$92),0)*$EO75</f>
        <v>#DIV/0!</v>
      </c>
      <c r="FU75" s="190" t="e">
        <f>IF($FB75="Activo",'Datos Mes'!$B$31,0)*$EO75</f>
        <v>#DIV/0!</v>
      </c>
      <c r="FV75" s="190" t="e">
        <f>'Datos Mes'!$B$32*$EO75</f>
        <v>#DIV/0!</v>
      </c>
      <c r="FW75" s="190" t="e">
        <f>'Datos Mes'!$D$28*$EO75</f>
        <v>#DIV/0!</v>
      </c>
      <c r="FX75" s="188">
        <v>1030043</v>
      </c>
      <c r="FY75" s="190" t="e">
        <f t="shared" si="172"/>
        <v>#DIV/0!</v>
      </c>
      <c r="FZ75" s="190" t="e">
        <f t="shared" si="81"/>
        <v>#DIV/0!</v>
      </c>
      <c r="GA75" s="190" t="e">
        <f t="shared" si="82"/>
        <v>#DIV/0!</v>
      </c>
      <c r="GB75" s="190">
        <f>(AS75+'Datos Mes'!B$24)*30/12</f>
        <v>11356.646825396825</v>
      </c>
      <c r="GC75" s="190" t="e">
        <f t="shared" si="173"/>
        <v>#DIV/0!</v>
      </c>
      <c r="GD75" s="190" t="e">
        <f t="shared" si="174"/>
        <v>#DIV/0!</v>
      </c>
      <c r="GE75" s="192" t="e">
        <f t="shared" si="175"/>
        <v>#DIV/0!</v>
      </c>
    </row>
    <row r="76" spans="1:187">
      <c r="A76" s="248"/>
      <c r="B76" s="248"/>
      <c r="C76" s="173">
        <f t="shared" si="132"/>
        <v>0</v>
      </c>
      <c r="D76" s="255"/>
      <c r="E76" s="255"/>
      <c r="F76" s="255"/>
      <c r="G76" s="255"/>
      <c r="H76" s="255"/>
      <c r="I76" s="255"/>
      <c r="J76" s="255"/>
      <c r="K76" s="255"/>
      <c r="L76" s="255"/>
      <c r="M76" s="255"/>
      <c r="N76" s="255"/>
      <c r="O76" s="255"/>
      <c r="P76" s="255"/>
      <c r="Q76" s="255"/>
      <c r="R76" s="174"/>
      <c r="S76" s="256"/>
      <c r="T76" s="255"/>
      <c r="U76" s="255"/>
      <c r="V76" s="255"/>
      <c r="W76" s="255"/>
      <c r="X76" s="255"/>
      <c r="Y76" s="255"/>
      <c r="Z76" s="255"/>
      <c r="AA76" s="255"/>
      <c r="AB76" s="255"/>
      <c r="AC76" s="255"/>
      <c r="AD76" s="255"/>
      <c r="AE76" s="255"/>
      <c r="AF76" s="255"/>
      <c r="AG76" s="255"/>
      <c r="AH76" s="255"/>
      <c r="AI76" s="257"/>
      <c r="AJ76" s="187"/>
      <c r="AK76" s="176">
        <f t="shared" si="133"/>
        <v>0</v>
      </c>
      <c r="AL76" s="294">
        <f t="shared" si="134"/>
        <v>0</v>
      </c>
      <c r="AM76" s="294">
        <f t="shared" si="135"/>
        <v>0</v>
      </c>
      <c r="AN76" s="295">
        <f t="shared" si="136"/>
        <v>0</v>
      </c>
      <c r="AO76" s="294">
        <f t="shared" si="68"/>
        <v>0</v>
      </c>
      <c r="AP76" s="294">
        <f t="shared" si="63"/>
        <v>0</v>
      </c>
      <c r="AQ76" s="296">
        <f t="shared" si="137"/>
        <v>0</v>
      </c>
      <c r="AR76" s="297">
        <f t="shared" si="138"/>
        <v>0</v>
      </c>
      <c r="AS76" s="249"/>
      <c r="AT76" s="250">
        <f t="shared" si="139"/>
        <v>0</v>
      </c>
      <c r="AU76" s="316"/>
      <c r="AV76" s="177">
        <f t="shared" si="140"/>
        <v>0</v>
      </c>
      <c r="AW76" s="249"/>
      <c r="AX76" s="249"/>
      <c r="AY76" s="177">
        <f t="shared" si="141"/>
        <v>0</v>
      </c>
      <c r="AZ76" s="177">
        <f>(AQ76)*'Datos Mes'!$B$27+DB76</f>
        <v>0</v>
      </c>
      <c r="BA76" s="248"/>
      <c r="BB76" s="254"/>
      <c r="BC76" s="263"/>
      <c r="BD76" s="188"/>
      <c r="BE76" s="188"/>
      <c r="BF76" s="298"/>
      <c r="BG76" s="178">
        <f>(COUNTIF($D76:$AI76,"LL")+DL76)*(AS76-'Datos Mes'!$B$23)</f>
        <v>0</v>
      </c>
      <c r="BH76" s="299">
        <f t="shared" si="142"/>
        <v>0</v>
      </c>
      <c r="BI76" s="230"/>
      <c r="BJ76" s="239"/>
      <c r="BK76" s="231"/>
      <c r="BL76" s="231"/>
      <c r="BM76" s="231"/>
      <c r="BN76" s="231"/>
      <c r="BO76" s="231"/>
      <c r="BP76" s="239"/>
      <c r="BQ76" s="231"/>
      <c r="BR76" s="231"/>
      <c r="BS76" s="231"/>
      <c r="BT76" s="232"/>
      <c r="BU76" s="232"/>
      <c r="BV76" s="231"/>
      <c r="BW76" s="233"/>
      <c r="BX76" s="234"/>
      <c r="BY76" s="231"/>
      <c r="BZ76" s="231"/>
      <c r="CA76" s="235"/>
      <c r="CB76" s="235"/>
      <c r="CC76" s="236"/>
      <c r="CD76" s="236"/>
      <c r="CE76" s="236"/>
      <c r="CF76" s="236"/>
      <c r="CG76" s="236"/>
      <c r="CH76" s="235"/>
      <c r="CI76" s="235"/>
      <c r="CJ76" s="236"/>
      <c r="CK76" s="236"/>
      <c r="CL76" s="236"/>
      <c r="CM76" s="236"/>
      <c r="CN76" s="236"/>
      <c r="CO76" s="235"/>
      <c r="CP76" s="238"/>
      <c r="CQ76" s="237"/>
      <c r="CR76" s="238"/>
      <c r="CS76" s="237"/>
      <c r="CT76" s="237"/>
      <c r="CU76" s="237"/>
      <c r="CV76" s="237"/>
      <c r="CW76" s="237"/>
      <c r="CX76" s="232"/>
      <c r="CY76" s="232"/>
      <c r="CZ76" s="179">
        <f t="shared" si="143"/>
        <v>0</v>
      </c>
      <c r="DA76" s="180"/>
      <c r="DB76" s="241"/>
      <c r="DC76" s="181">
        <f t="shared" si="144"/>
        <v>0</v>
      </c>
      <c r="DD76" s="240"/>
      <c r="DE76" s="241"/>
      <c r="DF76" s="182">
        <f t="shared" si="145"/>
        <v>0</v>
      </c>
      <c r="DG76" s="182">
        <f t="shared" si="146"/>
        <v>0</v>
      </c>
      <c r="DH76" s="183">
        <f t="shared" si="147"/>
        <v>0</v>
      </c>
      <c r="DI76" s="184">
        <f t="shared" si="148"/>
        <v>0</v>
      </c>
      <c r="DJ76" s="42"/>
      <c r="DK76" s="177">
        <f t="shared" si="149"/>
        <v>0</v>
      </c>
      <c r="DL76" s="177">
        <f t="shared" si="150"/>
        <v>0</v>
      </c>
      <c r="DM76" s="177">
        <f t="shared" si="151"/>
        <v>0</v>
      </c>
      <c r="DN76" s="242"/>
      <c r="DO76" s="243"/>
      <c r="DP76" s="243"/>
      <c r="DQ76" s="243"/>
      <c r="DR76" s="303"/>
      <c r="DS76" s="243"/>
      <c r="DT76" s="243"/>
      <c r="DU76" s="243"/>
      <c r="DV76" s="244"/>
      <c r="DW76" s="243"/>
      <c r="DX76" s="243"/>
      <c r="DY76" s="245"/>
      <c r="DZ76" s="245"/>
      <c r="EA76" s="246"/>
      <c r="EB76" s="175" t="s">
        <v>283</v>
      </c>
      <c r="EC76" s="188" t="s">
        <v>298</v>
      </c>
      <c r="ED76" s="188">
        <v>1030044</v>
      </c>
      <c r="EE76" s="188"/>
      <c r="EF76" s="189">
        <f>'Datos Mes'!$B$23</f>
        <v>8033.333333333333</v>
      </c>
      <c r="EG76" s="189">
        <f t="shared" si="152"/>
        <v>0</v>
      </c>
      <c r="EH76" s="189">
        <f t="shared" si="153"/>
        <v>0</v>
      </c>
      <c r="EI76" s="189" t="e">
        <f t="shared" si="154"/>
        <v>#DIV/0!</v>
      </c>
      <c r="EJ76" s="189" t="e">
        <f t="shared" si="155"/>
        <v>#DIV/0!</v>
      </c>
      <c r="EK76" s="189">
        <f t="shared" si="156"/>
        <v>0</v>
      </c>
      <c r="EL76" s="189">
        <f t="shared" si="157"/>
        <v>0</v>
      </c>
      <c r="EM76" s="189">
        <f t="shared" si="158"/>
        <v>0</v>
      </c>
      <c r="EN76" s="189">
        <f>'Datos Mes'!$B$24*AL76</f>
        <v>0</v>
      </c>
      <c r="EO76" s="189" t="e">
        <f>IF(SUM(EH76:EN76)&gt;'Datos Mes'!$B$21,'Datos Mes'!$B$21,SUM(EH76:EN76))</f>
        <v>#DIV/0!</v>
      </c>
      <c r="EP76" s="189" t="e">
        <f>IF(SUM(EH76:EN76)&gt;'Datos Mes'!$B$21,SUM(EH76:EN76)-EO76,0)</f>
        <v>#DIV/0!</v>
      </c>
      <c r="EQ76" s="189"/>
      <c r="ER76" s="189" t="e">
        <f>LOOKUP(EO76/AL76,'Datos Mes'!$B$75:$B$82,'Datos Mes'!$C$75:$C$82)*EQ76</f>
        <v>#DIV/0!</v>
      </c>
      <c r="ES76" s="189">
        <f>'Datos Mes'!$B$25*$AQ76</f>
        <v>0</v>
      </c>
      <c r="ET76" s="189">
        <f>'Datos Mes'!$B$26*$AQ76</f>
        <v>0</v>
      </c>
      <c r="EU76" s="189">
        <f t="shared" si="159"/>
        <v>0</v>
      </c>
      <c r="EV76" s="190" t="e">
        <f t="shared" si="160"/>
        <v>#DIV/0!</v>
      </c>
      <c r="EW76" s="280" t="s">
        <v>140</v>
      </c>
      <c r="EX76" s="281"/>
      <c r="EY76" s="190" t="e">
        <f>'Datos Mes'!$B$28*EO76</f>
        <v>#DIV/0!</v>
      </c>
      <c r="EZ76" s="190" t="e">
        <f>IF(EX76*'Datos Mes'!$B$19-EY76&gt;0,EX76*'Datos Mes'!$B$19-EY76,0)</f>
        <v>#DIV/0!</v>
      </c>
      <c r="FA76" s="281" t="s">
        <v>116</v>
      </c>
      <c r="FB76" s="280" t="s">
        <v>299</v>
      </c>
      <c r="FC76" s="192">
        <f>IF(FB76&lt;&gt;"Pensionado",LOOKUP(FA76,'Datos Mes'!$A$87:$A$92,'Datos Mes'!$B$87:$B$92),0)</f>
        <v>0</v>
      </c>
      <c r="FD76" s="190" t="e">
        <f t="shared" si="161"/>
        <v>#DIV/0!</v>
      </c>
      <c r="FE76" s="190" t="e">
        <f>IF(SUM(EH76:EN76)&gt;'Datos Mes'!$B$22,'Datos Mes'!$B$22,SUM(EH76:EN76))</f>
        <v>#DIV/0!</v>
      </c>
      <c r="FF76" s="190" t="e">
        <f>FE76*'Datos Mes'!$B$30</f>
        <v>#DIV/0!</v>
      </c>
      <c r="FG76" s="190" t="e">
        <f t="shared" si="162"/>
        <v>#DIV/0!</v>
      </c>
      <c r="FH76" s="190" t="e">
        <f t="shared" si="163"/>
        <v>#DIV/0!</v>
      </c>
      <c r="FI76" s="193" t="e">
        <f>LOOKUP(FH76,'Datos Mes'!$B$54:$B$69,'Datos Mes'!$C$54:$C$69)</f>
        <v>#DIV/0!</v>
      </c>
      <c r="FJ76" s="190" t="e">
        <f>LOOKUP(FH76,'Datos Mes'!$B$54:$B$69,'Datos Mes'!$E$54:$E$69)</f>
        <v>#DIV/0!</v>
      </c>
      <c r="FK76" s="190" t="e">
        <f t="shared" si="164"/>
        <v>#DIV/0!</v>
      </c>
      <c r="FL76" s="190">
        <f t="shared" si="165"/>
        <v>0</v>
      </c>
      <c r="FM76" s="190">
        <f t="shared" si="166"/>
        <v>0</v>
      </c>
      <c r="FN76" s="190">
        <f t="shared" si="167"/>
        <v>0</v>
      </c>
      <c r="FO76" s="190" t="e">
        <f t="shared" si="168"/>
        <v>#DIV/0!</v>
      </c>
      <c r="FP76" s="190" t="e">
        <f t="shared" si="169"/>
        <v>#DIV/0!</v>
      </c>
      <c r="FQ76" s="320" t="e">
        <f t="shared" si="170"/>
        <v>#DIV/0!</v>
      </c>
      <c r="FR76" s="188"/>
      <c r="FS76" s="190" t="e">
        <f t="shared" si="171"/>
        <v>#DIV/0!</v>
      </c>
      <c r="FT76" s="190" t="e">
        <f>IF($FB76="Activo",LOOKUP($FA76,'Datos Mes'!$A$87:$A$92,'Datos Mes'!$C$87:$C$92),0)*$EO76</f>
        <v>#DIV/0!</v>
      </c>
      <c r="FU76" s="190" t="e">
        <f>IF($FB76="Activo",'Datos Mes'!$B$31,0)*$EO76</f>
        <v>#DIV/0!</v>
      </c>
      <c r="FV76" s="190" t="e">
        <f>'Datos Mes'!$B$32*$EO76</f>
        <v>#DIV/0!</v>
      </c>
      <c r="FW76" s="190" t="e">
        <f>'Datos Mes'!$D$28*$EO76</f>
        <v>#DIV/0!</v>
      </c>
      <c r="FX76" s="188">
        <v>1030044</v>
      </c>
      <c r="FY76" s="190" t="e">
        <f t="shared" si="172"/>
        <v>#DIV/0!</v>
      </c>
      <c r="FZ76" s="190" t="e">
        <f t="shared" si="81"/>
        <v>#DIV/0!</v>
      </c>
      <c r="GA76" s="190" t="e">
        <f t="shared" si="82"/>
        <v>#DIV/0!</v>
      </c>
      <c r="GB76" s="190">
        <f>(AS76+'Datos Mes'!B$24)*30/12</f>
        <v>11356.646825396825</v>
      </c>
      <c r="GC76" s="190" t="e">
        <f t="shared" si="173"/>
        <v>#DIV/0!</v>
      </c>
      <c r="GD76" s="190" t="e">
        <f t="shared" si="174"/>
        <v>#DIV/0!</v>
      </c>
      <c r="GE76" s="192" t="e">
        <f t="shared" si="175"/>
        <v>#DIV/0!</v>
      </c>
    </row>
    <row r="77" spans="1:187">
      <c r="A77" s="248"/>
      <c r="B77" s="248"/>
      <c r="C77" s="173">
        <f t="shared" si="132"/>
        <v>0</v>
      </c>
      <c r="D77" s="255"/>
      <c r="E77" s="255"/>
      <c r="F77" s="255"/>
      <c r="G77" s="255"/>
      <c r="H77" s="255"/>
      <c r="I77" s="255"/>
      <c r="J77" s="255"/>
      <c r="K77" s="255"/>
      <c r="L77" s="255"/>
      <c r="M77" s="255"/>
      <c r="N77" s="255"/>
      <c r="O77" s="255"/>
      <c r="P77" s="255"/>
      <c r="Q77" s="255"/>
      <c r="R77" s="174"/>
      <c r="S77" s="256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  <c r="AG77" s="255"/>
      <c r="AH77" s="255"/>
      <c r="AI77" s="257"/>
      <c r="AJ77" s="187"/>
      <c r="AK77" s="176">
        <f t="shared" si="133"/>
        <v>0</v>
      </c>
      <c r="AL77" s="294">
        <f t="shared" si="134"/>
        <v>0</v>
      </c>
      <c r="AM77" s="294">
        <f t="shared" si="135"/>
        <v>0</v>
      </c>
      <c r="AN77" s="295">
        <f t="shared" si="136"/>
        <v>0</v>
      </c>
      <c r="AO77" s="294">
        <f t="shared" si="68"/>
        <v>0</v>
      </c>
      <c r="AP77" s="294">
        <f t="shared" ref="AP77:AP140" si="176">COUNTIF($D77:$AI77,"X")+COUNTIF($D77:$AK77,"S")+COUNTIF($D77:$AI77,"LL")+COUNTIF($D77:$AK77,"P")+COUNTIF($D77:$AI77,"R")+COUNTIF($D77:$AI77,"F")+COUNTIF($D77:$AI77,"V")</f>
        <v>0</v>
      </c>
      <c r="AQ77" s="296">
        <f t="shared" si="137"/>
        <v>0</v>
      </c>
      <c r="AR77" s="297">
        <f t="shared" si="138"/>
        <v>0</v>
      </c>
      <c r="AS77" s="249"/>
      <c r="AT77" s="250">
        <f t="shared" si="139"/>
        <v>0</v>
      </c>
      <c r="AU77" s="316"/>
      <c r="AV77" s="177">
        <f t="shared" si="140"/>
        <v>0</v>
      </c>
      <c r="AW77" s="249"/>
      <c r="AX77" s="249"/>
      <c r="AY77" s="177">
        <f t="shared" si="141"/>
        <v>0</v>
      </c>
      <c r="AZ77" s="177">
        <f>(AQ77)*'Datos Mes'!$B$27+DB77</f>
        <v>0</v>
      </c>
      <c r="BA77" s="248"/>
      <c r="BB77" s="254"/>
      <c r="BC77" s="263"/>
      <c r="BD77" s="188"/>
      <c r="BE77" s="188"/>
      <c r="BF77" s="298"/>
      <c r="BG77" s="178">
        <f>(COUNTIF($D77:$AI77,"LL")+DL77)*(AS77-'Datos Mes'!$B$23)</f>
        <v>0</v>
      </c>
      <c r="BH77" s="299">
        <f t="shared" si="142"/>
        <v>0</v>
      </c>
      <c r="BI77" s="230"/>
      <c r="BJ77" s="239"/>
      <c r="BK77" s="231"/>
      <c r="BL77" s="231"/>
      <c r="BM77" s="231"/>
      <c r="BN77" s="231"/>
      <c r="BO77" s="231"/>
      <c r="BP77" s="239"/>
      <c r="BQ77" s="231"/>
      <c r="BR77" s="231"/>
      <c r="BS77" s="231"/>
      <c r="BT77" s="232"/>
      <c r="BU77" s="232"/>
      <c r="BV77" s="231"/>
      <c r="BW77" s="233"/>
      <c r="BX77" s="234"/>
      <c r="BY77" s="231"/>
      <c r="BZ77" s="231"/>
      <c r="CA77" s="235"/>
      <c r="CB77" s="235"/>
      <c r="CC77" s="236"/>
      <c r="CD77" s="236"/>
      <c r="CE77" s="236"/>
      <c r="CF77" s="236"/>
      <c r="CG77" s="236"/>
      <c r="CH77" s="235"/>
      <c r="CI77" s="235"/>
      <c r="CJ77" s="236"/>
      <c r="CK77" s="236"/>
      <c r="CL77" s="236"/>
      <c r="CM77" s="236"/>
      <c r="CN77" s="236"/>
      <c r="CO77" s="235"/>
      <c r="CP77" s="238"/>
      <c r="CQ77" s="237"/>
      <c r="CR77" s="238"/>
      <c r="CS77" s="237"/>
      <c r="CT77" s="237"/>
      <c r="CU77" s="237"/>
      <c r="CV77" s="237"/>
      <c r="CW77" s="237"/>
      <c r="CX77" s="232"/>
      <c r="CY77" s="232"/>
      <c r="CZ77" s="179">
        <f t="shared" si="143"/>
        <v>0</v>
      </c>
      <c r="DA77" s="180"/>
      <c r="DB77" s="241"/>
      <c r="DC77" s="181">
        <f t="shared" si="144"/>
        <v>0</v>
      </c>
      <c r="DD77" s="240"/>
      <c r="DE77" s="241"/>
      <c r="DF77" s="182">
        <f t="shared" si="145"/>
        <v>0</v>
      </c>
      <c r="DG77" s="182">
        <f t="shared" si="146"/>
        <v>0</v>
      </c>
      <c r="DH77" s="183">
        <f t="shared" si="147"/>
        <v>0</v>
      </c>
      <c r="DI77" s="184">
        <f t="shared" si="148"/>
        <v>0</v>
      </c>
      <c r="DJ77" s="42"/>
      <c r="DK77" s="177">
        <f t="shared" si="149"/>
        <v>0</v>
      </c>
      <c r="DL77" s="177">
        <f t="shared" si="150"/>
        <v>0</v>
      </c>
      <c r="DM77" s="177">
        <f t="shared" si="151"/>
        <v>0</v>
      </c>
      <c r="DN77" s="242"/>
      <c r="DO77" s="243"/>
      <c r="DP77" s="243"/>
      <c r="DQ77" s="243"/>
      <c r="DR77" s="303"/>
      <c r="DS77" s="243"/>
      <c r="DT77" s="243"/>
      <c r="DU77" s="243"/>
      <c r="DV77" s="244"/>
      <c r="DW77" s="243"/>
      <c r="DX77" s="243"/>
      <c r="DY77" s="245"/>
      <c r="DZ77" s="245"/>
      <c r="EA77" s="246"/>
      <c r="EB77" s="175" t="s">
        <v>283</v>
      </c>
      <c r="EC77" s="188" t="s">
        <v>298</v>
      </c>
      <c r="ED77" s="188">
        <v>1030045</v>
      </c>
      <c r="EE77" s="188"/>
      <c r="EF77" s="189">
        <f>'Datos Mes'!$B$23</f>
        <v>8033.333333333333</v>
      </c>
      <c r="EG77" s="189">
        <f t="shared" si="152"/>
        <v>0</v>
      </c>
      <c r="EH77" s="189">
        <f t="shared" si="153"/>
        <v>0</v>
      </c>
      <c r="EI77" s="189" t="e">
        <f t="shared" si="154"/>
        <v>#DIV/0!</v>
      </c>
      <c r="EJ77" s="189" t="e">
        <f t="shared" si="155"/>
        <v>#DIV/0!</v>
      </c>
      <c r="EK77" s="189">
        <f t="shared" si="156"/>
        <v>0</v>
      </c>
      <c r="EL77" s="189">
        <f t="shared" si="157"/>
        <v>0</v>
      </c>
      <c r="EM77" s="189">
        <f t="shared" si="158"/>
        <v>0</v>
      </c>
      <c r="EN77" s="189">
        <f>'Datos Mes'!$B$24*AL77</f>
        <v>0</v>
      </c>
      <c r="EO77" s="189" t="e">
        <f>IF(SUM(EH77:EN77)&gt;'Datos Mes'!$B$21,'Datos Mes'!$B$21,SUM(EH77:EN77))</f>
        <v>#DIV/0!</v>
      </c>
      <c r="EP77" s="189" t="e">
        <f>IF(SUM(EH77:EN77)&gt;'Datos Mes'!$B$21,SUM(EH77:EN77)-EO77,0)</f>
        <v>#DIV/0!</v>
      </c>
      <c r="EQ77" s="189"/>
      <c r="ER77" s="189" t="e">
        <f>LOOKUP(EO77/AL77,'Datos Mes'!$B$75:$B$82,'Datos Mes'!$C$75:$C$82)*EQ77</f>
        <v>#DIV/0!</v>
      </c>
      <c r="ES77" s="189">
        <f>'Datos Mes'!$B$25*$AQ77</f>
        <v>0</v>
      </c>
      <c r="ET77" s="189">
        <f>'Datos Mes'!$B$26*$AQ77</f>
        <v>0</v>
      </c>
      <c r="EU77" s="189">
        <f t="shared" si="159"/>
        <v>0</v>
      </c>
      <c r="EV77" s="190" t="e">
        <f t="shared" si="160"/>
        <v>#DIV/0!</v>
      </c>
      <c r="EW77" s="280" t="s">
        <v>140</v>
      </c>
      <c r="EX77" s="281"/>
      <c r="EY77" s="190" t="e">
        <f>'Datos Mes'!$B$28*EO77</f>
        <v>#DIV/0!</v>
      </c>
      <c r="EZ77" s="190" t="e">
        <f>IF(EX77*'Datos Mes'!$B$19-EY77&gt;0,EX77*'Datos Mes'!$B$19-EY77,0)</f>
        <v>#DIV/0!</v>
      </c>
      <c r="FA77" s="281" t="s">
        <v>116</v>
      </c>
      <c r="FB77" s="280" t="s">
        <v>299</v>
      </c>
      <c r="FC77" s="192">
        <f>IF(FB77&lt;&gt;"Pensionado",LOOKUP(FA77,'Datos Mes'!$A$87:$A$92,'Datos Mes'!$B$87:$B$92),0)</f>
        <v>0</v>
      </c>
      <c r="FD77" s="190" t="e">
        <f t="shared" si="161"/>
        <v>#DIV/0!</v>
      </c>
      <c r="FE77" s="190" t="e">
        <f>IF(SUM(EH77:EN77)&gt;'Datos Mes'!$B$22,'Datos Mes'!$B$22,SUM(EH77:EN77))</f>
        <v>#DIV/0!</v>
      </c>
      <c r="FF77" s="190" t="e">
        <f>FE77*'Datos Mes'!$B$30</f>
        <v>#DIV/0!</v>
      </c>
      <c r="FG77" s="190" t="e">
        <f t="shared" si="162"/>
        <v>#DIV/0!</v>
      </c>
      <c r="FH77" s="190" t="e">
        <f t="shared" si="163"/>
        <v>#DIV/0!</v>
      </c>
      <c r="FI77" s="193" t="e">
        <f>LOOKUP(FH77,'Datos Mes'!$B$54:$B$69,'Datos Mes'!$C$54:$C$69)</f>
        <v>#DIV/0!</v>
      </c>
      <c r="FJ77" s="190" t="e">
        <f>LOOKUP(FH77,'Datos Mes'!$B$54:$B$69,'Datos Mes'!$E$54:$E$69)</f>
        <v>#DIV/0!</v>
      </c>
      <c r="FK77" s="190" t="e">
        <f t="shared" si="164"/>
        <v>#DIV/0!</v>
      </c>
      <c r="FL77" s="190">
        <f t="shared" si="165"/>
        <v>0</v>
      </c>
      <c r="FM77" s="190">
        <f t="shared" si="166"/>
        <v>0</v>
      </c>
      <c r="FN77" s="190">
        <f t="shared" si="167"/>
        <v>0</v>
      </c>
      <c r="FO77" s="190" t="e">
        <f t="shared" si="168"/>
        <v>#DIV/0!</v>
      </c>
      <c r="FP77" s="190" t="e">
        <f t="shared" si="169"/>
        <v>#DIV/0!</v>
      </c>
      <c r="FQ77" s="320" t="e">
        <f t="shared" si="170"/>
        <v>#DIV/0!</v>
      </c>
      <c r="FR77" s="188"/>
      <c r="FS77" s="190" t="e">
        <f t="shared" si="171"/>
        <v>#DIV/0!</v>
      </c>
      <c r="FT77" s="190" t="e">
        <f>IF($FB77="Activo",LOOKUP($FA77,'Datos Mes'!$A$87:$A$92,'Datos Mes'!$C$87:$C$92),0)*$EO77</f>
        <v>#DIV/0!</v>
      </c>
      <c r="FU77" s="190" t="e">
        <f>IF($FB77="Activo",'Datos Mes'!$B$31,0)*$EO77</f>
        <v>#DIV/0!</v>
      </c>
      <c r="FV77" s="190" t="e">
        <f>'Datos Mes'!$B$32*$EO77</f>
        <v>#DIV/0!</v>
      </c>
      <c r="FW77" s="190" t="e">
        <f>'Datos Mes'!$D$28*$EO77</f>
        <v>#DIV/0!</v>
      </c>
      <c r="FX77" s="188">
        <v>1030045</v>
      </c>
      <c r="FY77" s="190" t="e">
        <f t="shared" si="172"/>
        <v>#DIV/0!</v>
      </c>
      <c r="FZ77" s="190" t="e">
        <f t="shared" si="81"/>
        <v>#DIV/0!</v>
      </c>
      <c r="GA77" s="190" t="e">
        <f t="shared" si="82"/>
        <v>#DIV/0!</v>
      </c>
      <c r="GB77" s="190">
        <f>(AS77+'Datos Mes'!B$24)*30/12</f>
        <v>11356.646825396825</v>
      </c>
      <c r="GC77" s="190" t="e">
        <f t="shared" si="173"/>
        <v>#DIV/0!</v>
      </c>
      <c r="GD77" s="190" t="e">
        <f t="shared" si="174"/>
        <v>#DIV/0!</v>
      </c>
      <c r="GE77" s="192" t="e">
        <f t="shared" si="175"/>
        <v>#DIV/0!</v>
      </c>
    </row>
    <row r="78" spans="1:187">
      <c r="A78" s="248"/>
      <c r="B78" s="248"/>
      <c r="C78" s="173">
        <f t="shared" si="132"/>
        <v>0</v>
      </c>
      <c r="D78" s="255"/>
      <c r="E78" s="255"/>
      <c r="F78" s="255"/>
      <c r="G78" s="255"/>
      <c r="H78" s="255"/>
      <c r="I78" s="255"/>
      <c r="J78" s="255"/>
      <c r="K78" s="255"/>
      <c r="L78" s="255"/>
      <c r="M78" s="255"/>
      <c r="N78" s="255"/>
      <c r="O78" s="255"/>
      <c r="P78" s="255"/>
      <c r="Q78" s="255"/>
      <c r="R78" s="174"/>
      <c r="S78" s="256"/>
      <c r="T78" s="255"/>
      <c r="U78" s="255"/>
      <c r="V78" s="255"/>
      <c r="W78" s="255"/>
      <c r="X78" s="255"/>
      <c r="Y78" s="255"/>
      <c r="Z78" s="255"/>
      <c r="AA78" s="255"/>
      <c r="AB78" s="255"/>
      <c r="AC78" s="255"/>
      <c r="AD78" s="255"/>
      <c r="AE78" s="255"/>
      <c r="AF78" s="255"/>
      <c r="AG78" s="255"/>
      <c r="AH78" s="255"/>
      <c r="AI78" s="257"/>
      <c r="AJ78" s="187"/>
      <c r="AK78" s="176">
        <f t="shared" si="133"/>
        <v>0</v>
      </c>
      <c r="AL78" s="294">
        <f t="shared" si="134"/>
        <v>0</v>
      </c>
      <c r="AM78" s="294">
        <f t="shared" si="135"/>
        <v>0</v>
      </c>
      <c r="AN78" s="295">
        <f t="shared" si="136"/>
        <v>0</v>
      </c>
      <c r="AO78" s="294">
        <f t="shared" si="68"/>
        <v>0</v>
      </c>
      <c r="AP78" s="294">
        <f t="shared" si="176"/>
        <v>0</v>
      </c>
      <c r="AQ78" s="296">
        <f t="shared" si="137"/>
        <v>0</v>
      </c>
      <c r="AR78" s="297">
        <f t="shared" si="138"/>
        <v>0</v>
      </c>
      <c r="AS78" s="249"/>
      <c r="AT78" s="250">
        <f t="shared" si="139"/>
        <v>0</v>
      </c>
      <c r="AU78" s="316"/>
      <c r="AV78" s="177">
        <f t="shared" si="140"/>
        <v>0</v>
      </c>
      <c r="AW78" s="249"/>
      <c r="AX78" s="249"/>
      <c r="AY78" s="177">
        <f t="shared" si="141"/>
        <v>0</v>
      </c>
      <c r="AZ78" s="177">
        <f>(AQ78)*'Datos Mes'!$B$27+DB78</f>
        <v>0</v>
      </c>
      <c r="BA78" s="248"/>
      <c r="BB78" s="254"/>
      <c r="BC78" s="263"/>
      <c r="BD78" s="188"/>
      <c r="BE78" s="188"/>
      <c r="BF78" s="298"/>
      <c r="BG78" s="178">
        <f>(COUNTIF($D78:$AI78,"LL")+DL78)*(AS78-'Datos Mes'!$B$23)</f>
        <v>0</v>
      </c>
      <c r="BH78" s="299">
        <f t="shared" si="142"/>
        <v>0</v>
      </c>
      <c r="BI78" s="230"/>
      <c r="BJ78" s="239"/>
      <c r="BK78" s="231"/>
      <c r="BL78" s="231"/>
      <c r="BM78" s="231"/>
      <c r="BN78" s="231"/>
      <c r="BO78" s="231"/>
      <c r="BP78" s="239"/>
      <c r="BQ78" s="231"/>
      <c r="BR78" s="231"/>
      <c r="BS78" s="231"/>
      <c r="BT78" s="232"/>
      <c r="BU78" s="232"/>
      <c r="BV78" s="231"/>
      <c r="BW78" s="233"/>
      <c r="BX78" s="234"/>
      <c r="BY78" s="231"/>
      <c r="BZ78" s="231"/>
      <c r="CA78" s="235"/>
      <c r="CB78" s="235"/>
      <c r="CC78" s="236"/>
      <c r="CD78" s="236"/>
      <c r="CE78" s="236"/>
      <c r="CF78" s="236"/>
      <c r="CG78" s="236"/>
      <c r="CH78" s="235"/>
      <c r="CI78" s="235"/>
      <c r="CJ78" s="236"/>
      <c r="CK78" s="236"/>
      <c r="CL78" s="236"/>
      <c r="CM78" s="236"/>
      <c r="CN78" s="236"/>
      <c r="CO78" s="235"/>
      <c r="CP78" s="238"/>
      <c r="CQ78" s="237"/>
      <c r="CR78" s="238"/>
      <c r="CS78" s="237"/>
      <c r="CT78" s="237"/>
      <c r="CU78" s="237"/>
      <c r="CV78" s="237"/>
      <c r="CW78" s="237"/>
      <c r="CX78" s="232"/>
      <c r="CY78" s="232"/>
      <c r="CZ78" s="179">
        <f t="shared" si="143"/>
        <v>0</v>
      </c>
      <c r="DA78" s="180"/>
      <c r="DB78" s="241"/>
      <c r="DC78" s="181">
        <f t="shared" si="144"/>
        <v>0</v>
      </c>
      <c r="DD78" s="240"/>
      <c r="DE78" s="241"/>
      <c r="DF78" s="182">
        <f t="shared" si="145"/>
        <v>0</v>
      </c>
      <c r="DG78" s="182">
        <f t="shared" si="146"/>
        <v>0</v>
      </c>
      <c r="DH78" s="183">
        <f t="shared" si="147"/>
        <v>0</v>
      </c>
      <c r="DI78" s="184">
        <f t="shared" si="148"/>
        <v>0</v>
      </c>
      <c r="DJ78" s="42"/>
      <c r="DK78" s="177">
        <f t="shared" si="149"/>
        <v>0</v>
      </c>
      <c r="DL78" s="177">
        <f t="shared" si="150"/>
        <v>0</v>
      </c>
      <c r="DM78" s="177">
        <f t="shared" si="151"/>
        <v>0</v>
      </c>
      <c r="DN78" s="242"/>
      <c r="DO78" s="243"/>
      <c r="DP78" s="243"/>
      <c r="DQ78" s="243"/>
      <c r="DR78" s="303"/>
      <c r="DS78" s="243"/>
      <c r="DT78" s="243"/>
      <c r="DU78" s="243"/>
      <c r="DV78" s="244"/>
      <c r="DW78" s="243"/>
      <c r="DX78" s="243"/>
      <c r="DY78" s="245"/>
      <c r="DZ78" s="245"/>
      <c r="EA78" s="246"/>
      <c r="EB78" s="175" t="s">
        <v>283</v>
      </c>
      <c r="EC78" s="188" t="s">
        <v>298</v>
      </c>
      <c r="ED78" s="188">
        <v>1030046</v>
      </c>
      <c r="EE78" s="188"/>
      <c r="EF78" s="189">
        <f>'Datos Mes'!$B$23</f>
        <v>8033.333333333333</v>
      </c>
      <c r="EG78" s="189">
        <f t="shared" si="152"/>
        <v>0</v>
      </c>
      <c r="EH78" s="189">
        <f t="shared" si="153"/>
        <v>0</v>
      </c>
      <c r="EI78" s="189" t="e">
        <f t="shared" si="154"/>
        <v>#DIV/0!</v>
      </c>
      <c r="EJ78" s="189" t="e">
        <f t="shared" si="155"/>
        <v>#DIV/0!</v>
      </c>
      <c r="EK78" s="189">
        <f t="shared" si="156"/>
        <v>0</v>
      </c>
      <c r="EL78" s="189">
        <f t="shared" si="157"/>
        <v>0</v>
      </c>
      <c r="EM78" s="189">
        <f t="shared" si="158"/>
        <v>0</v>
      </c>
      <c r="EN78" s="189">
        <f>'Datos Mes'!$B$24*AL78</f>
        <v>0</v>
      </c>
      <c r="EO78" s="189" t="e">
        <f>IF(SUM(EH78:EN78)&gt;'Datos Mes'!$B$21,'Datos Mes'!$B$21,SUM(EH78:EN78))</f>
        <v>#DIV/0!</v>
      </c>
      <c r="EP78" s="189" t="e">
        <f>IF(SUM(EH78:EN78)&gt;'Datos Mes'!$B$21,SUM(EH78:EN78)-EO78,0)</f>
        <v>#DIV/0!</v>
      </c>
      <c r="EQ78" s="189"/>
      <c r="ER78" s="189" t="e">
        <f>LOOKUP(EO78/AL78,'Datos Mes'!$B$75:$B$82,'Datos Mes'!$C$75:$C$82)*EQ78</f>
        <v>#DIV/0!</v>
      </c>
      <c r="ES78" s="189">
        <f>'Datos Mes'!$B$25*$AQ78</f>
        <v>0</v>
      </c>
      <c r="ET78" s="189">
        <f>'Datos Mes'!$B$26*$AQ78</f>
        <v>0</v>
      </c>
      <c r="EU78" s="189">
        <f t="shared" si="159"/>
        <v>0</v>
      </c>
      <c r="EV78" s="190" t="e">
        <f t="shared" si="160"/>
        <v>#DIV/0!</v>
      </c>
      <c r="EW78" s="280" t="s">
        <v>140</v>
      </c>
      <c r="EX78" s="281"/>
      <c r="EY78" s="190" t="e">
        <f>'Datos Mes'!$B$28*EO78</f>
        <v>#DIV/0!</v>
      </c>
      <c r="EZ78" s="190" t="e">
        <f>IF(EX78*'Datos Mes'!$B$19-EY78&gt;0,EX78*'Datos Mes'!$B$19-EY78,0)</f>
        <v>#DIV/0!</v>
      </c>
      <c r="FA78" s="281" t="s">
        <v>116</v>
      </c>
      <c r="FB78" s="280" t="s">
        <v>299</v>
      </c>
      <c r="FC78" s="192">
        <f>IF(FB78&lt;&gt;"Pensionado",LOOKUP(FA78,'Datos Mes'!$A$87:$A$92,'Datos Mes'!$B$87:$B$92),0)</f>
        <v>0</v>
      </c>
      <c r="FD78" s="190" t="e">
        <f t="shared" si="161"/>
        <v>#DIV/0!</v>
      </c>
      <c r="FE78" s="190" t="e">
        <f>IF(SUM(EH78:EN78)&gt;'Datos Mes'!$B$22,'Datos Mes'!$B$22,SUM(EH78:EN78))</f>
        <v>#DIV/0!</v>
      </c>
      <c r="FF78" s="190" t="e">
        <f>FE78*'Datos Mes'!$B$30</f>
        <v>#DIV/0!</v>
      </c>
      <c r="FG78" s="190" t="e">
        <f t="shared" si="162"/>
        <v>#DIV/0!</v>
      </c>
      <c r="FH78" s="190" t="e">
        <f t="shared" si="163"/>
        <v>#DIV/0!</v>
      </c>
      <c r="FI78" s="193" t="e">
        <f>LOOKUP(FH78,'Datos Mes'!$B$54:$B$69,'Datos Mes'!$C$54:$C$69)</f>
        <v>#DIV/0!</v>
      </c>
      <c r="FJ78" s="190" t="e">
        <f>LOOKUP(FH78,'Datos Mes'!$B$54:$B$69,'Datos Mes'!$E$54:$E$69)</f>
        <v>#DIV/0!</v>
      </c>
      <c r="FK78" s="190" t="e">
        <f t="shared" si="164"/>
        <v>#DIV/0!</v>
      </c>
      <c r="FL78" s="190">
        <f t="shared" si="165"/>
        <v>0</v>
      </c>
      <c r="FM78" s="190">
        <f t="shared" si="166"/>
        <v>0</v>
      </c>
      <c r="FN78" s="190">
        <f t="shared" si="167"/>
        <v>0</v>
      </c>
      <c r="FO78" s="190" t="e">
        <f t="shared" si="168"/>
        <v>#DIV/0!</v>
      </c>
      <c r="FP78" s="190" t="e">
        <f t="shared" si="169"/>
        <v>#DIV/0!</v>
      </c>
      <c r="FQ78" s="320" t="e">
        <f t="shared" si="170"/>
        <v>#DIV/0!</v>
      </c>
      <c r="FR78" s="188"/>
      <c r="FS78" s="190" t="e">
        <f t="shared" si="171"/>
        <v>#DIV/0!</v>
      </c>
      <c r="FT78" s="190" t="e">
        <f>IF($FB78="Activo",LOOKUP($FA78,'Datos Mes'!$A$87:$A$92,'Datos Mes'!$C$87:$C$92),0)*$EO78</f>
        <v>#DIV/0!</v>
      </c>
      <c r="FU78" s="190" t="e">
        <f>IF($FB78="Activo",'Datos Mes'!$B$31,0)*$EO78</f>
        <v>#DIV/0!</v>
      </c>
      <c r="FV78" s="190" t="e">
        <f>'Datos Mes'!$B$32*$EO78</f>
        <v>#DIV/0!</v>
      </c>
      <c r="FW78" s="190" t="e">
        <f>'Datos Mes'!$D$28*$EO78</f>
        <v>#DIV/0!</v>
      </c>
      <c r="FX78" s="188">
        <v>1030046</v>
      </c>
      <c r="FY78" s="190" t="e">
        <f t="shared" si="172"/>
        <v>#DIV/0!</v>
      </c>
      <c r="FZ78" s="190" t="e">
        <f t="shared" si="81"/>
        <v>#DIV/0!</v>
      </c>
      <c r="GA78" s="190" t="e">
        <f t="shared" si="82"/>
        <v>#DIV/0!</v>
      </c>
      <c r="GB78" s="190">
        <f>(AS78+'Datos Mes'!B$24)*30/12</f>
        <v>11356.646825396825</v>
      </c>
      <c r="GC78" s="190" t="e">
        <f t="shared" si="173"/>
        <v>#DIV/0!</v>
      </c>
      <c r="GD78" s="190" t="e">
        <f t="shared" si="174"/>
        <v>#DIV/0!</v>
      </c>
      <c r="GE78" s="192" t="e">
        <f t="shared" si="175"/>
        <v>#DIV/0!</v>
      </c>
    </row>
    <row r="79" spans="1:187">
      <c r="A79" s="248"/>
      <c r="B79" s="248"/>
      <c r="C79" s="173">
        <f t="shared" si="132"/>
        <v>0</v>
      </c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174"/>
      <c r="S79" s="256"/>
      <c r="T79" s="255"/>
      <c r="U79" s="255"/>
      <c r="V79" s="255"/>
      <c r="W79" s="255"/>
      <c r="X79" s="255"/>
      <c r="Y79" s="255"/>
      <c r="Z79" s="255"/>
      <c r="AA79" s="255"/>
      <c r="AB79" s="255"/>
      <c r="AC79" s="255"/>
      <c r="AD79" s="255"/>
      <c r="AE79" s="255"/>
      <c r="AF79" s="255"/>
      <c r="AG79" s="255"/>
      <c r="AH79" s="255"/>
      <c r="AI79" s="257"/>
      <c r="AJ79" s="187"/>
      <c r="AK79" s="176">
        <f t="shared" si="133"/>
        <v>0</v>
      </c>
      <c r="AL79" s="294">
        <f t="shared" si="134"/>
        <v>0</v>
      </c>
      <c r="AM79" s="294">
        <f t="shared" si="135"/>
        <v>0</v>
      </c>
      <c r="AN79" s="295">
        <f t="shared" si="136"/>
        <v>0</v>
      </c>
      <c r="AO79" s="294">
        <f t="shared" si="68"/>
        <v>0</v>
      </c>
      <c r="AP79" s="294">
        <f t="shared" si="176"/>
        <v>0</v>
      </c>
      <c r="AQ79" s="296">
        <f t="shared" si="137"/>
        <v>0</v>
      </c>
      <c r="AR79" s="297">
        <f t="shared" si="138"/>
        <v>0</v>
      </c>
      <c r="AS79" s="249"/>
      <c r="AT79" s="250">
        <f t="shared" si="139"/>
        <v>0</v>
      </c>
      <c r="AU79" s="316"/>
      <c r="AV79" s="177">
        <f t="shared" si="140"/>
        <v>0</v>
      </c>
      <c r="AW79" s="249"/>
      <c r="AX79" s="249"/>
      <c r="AY79" s="177">
        <f t="shared" si="141"/>
        <v>0</v>
      </c>
      <c r="AZ79" s="177">
        <f>(AQ79)*'Datos Mes'!$B$27+DB79</f>
        <v>0</v>
      </c>
      <c r="BA79" s="248"/>
      <c r="BB79" s="254"/>
      <c r="BC79" s="263"/>
      <c r="BD79" s="188"/>
      <c r="BE79" s="188"/>
      <c r="BF79" s="298"/>
      <c r="BG79" s="178">
        <f>(COUNTIF($D79:$AI79,"LL")+DL79)*(AS79-'Datos Mes'!$B$23)</f>
        <v>0</v>
      </c>
      <c r="BH79" s="299">
        <f t="shared" si="142"/>
        <v>0</v>
      </c>
      <c r="BI79" s="230"/>
      <c r="BJ79" s="239"/>
      <c r="BK79" s="231"/>
      <c r="BL79" s="231"/>
      <c r="BM79" s="231"/>
      <c r="BN79" s="231"/>
      <c r="BO79" s="231"/>
      <c r="BP79" s="239"/>
      <c r="BQ79" s="231"/>
      <c r="BR79" s="231"/>
      <c r="BS79" s="231"/>
      <c r="BT79" s="232"/>
      <c r="BU79" s="232"/>
      <c r="BV79" s="231"/>
      <c r="BW79" s="233"/>
      <c r="BX79" s="234"/>
      <c r="BY79" s="231"/>
      <c r="BZ79" s="231"/>
      <c r="CA79" s="235"/>
      <c r="CB79" s="235"/>
      <c r="CC79" s="236"/>
      <c r="CD79" s="236"/>
      <c r="CE79" s="236"/>
      <c r="CF79" s="236"/>
      <c r="CG79" s="236"/>
      <c r="CH79" s="235"/>
      <c r="CI79" s="235"/>
      <c r="CJ79" s="236"/>
      <c r="CK79" s="236"/>
      <c r="CL79" s="236"/>
      <c r="CM79" s="236"/>
      <c r="CN79" s="236"/>
      <c r="CO79" s="235"/>
      <c r="CP79" s="238"/>
      <c r="CQ79" s="237"/>
      <c r="CR79" s="238"/>
      <c r="CS79" s="237"/>
      <c r="CT79" s="237"/>
      <c r="CU79" s="237"/>
      <c r="CV79" s="237"/>
      <c r="CW79" s="237"/>
      <c r="CX79" s="232"/>
      <c r="CY79" s="232"/>
      <c r="CZ79" s="179">
        <f t="shared" si="143"/>
        <v>0</v>
      </c>
      <c r="DA79" s="180"/>
      <c r="DB79" s="241"/>
      <c r="DC79" s="181">
        <f t="shared" si="144"/>
        <v>0</v>
      </c>
      <c r="DD79" s="240"/>
      <c r="DE79" s="241"/>
      <c r="DF79" s="182">
        <f t="shared" si="145"/>
        <v>0</v>
      </c>
      <c r="DG79" s="182">
        <f t="shared" si="146"/>
        <v>0</v>
      </c>
      <c r="DH79" s="183">
        <f t="shared" si="147"/>
        <v>0</v>
      </c>
      <c r="DI79" s="184">
        <f t="shared" si="148"/>
        <v>0</v>
      </c>
      <c r="DJ79" s="42"/>
      <c r="DK79" s="177">
        <f t="shared" si="149"/>
        <v>0</v>
      </c>
      <c r="DL79" s="177">
        <f t="shared" si="150"/>
        <v>0</v>
      </c>
      <c r="DM79" s="177">
        <f t="shared" si="151"/>
        <v>0</v>
      </c>
      <c r="DN79" s="242"/>
      <c r="DO79" s="243"/>
      <c r="DP79" s="243"/>
      <c r="DQ79" s="243"/>
      <c r="DR79" s="303"/>
      <c r="DS79" s="243"/>
      <c r="DT79" s="243"/>
      <c r="DU79" s="243"/>
      <c r="DV79" s="244"/>
      <c r="DW79" s="243"/>
      <c r="DX79" s="243"/>
      <c r="DY79" s="245"/>
      <c r="DZ79" s="245"/>
      <c r="EA79" s="246"/>
      <c r="EB79" s="175" t="s">
        <v>283</v>
      </c>
      <c r="EC79" s="188" t="s">
        <v>298</v>
      </c>
      <c r="ED79" s="188">
        <v>1030047</v>
      </c>
      <c r="EE79" s="188"/>
      <c r="EF79" s="189">
        <f>'Datos Mes'!$B$23</f>
        <v>8033.333333333333</v>
      </c>
      <c r="EG79" s="189">
        <f t="shared" si="152"/>
        <v>0</v>
      </c>
      <c r="EH79" s="189">
        <f t="shared" si="153"/>
        <v>0</v>
      </c>
      <c r="EI79" s="189" t="e">
        <f t="shared" si="154"/>
        <v>#DIV/0!</v>
      </c>
      <c r="EJ79" s="189" t="e">
        <f t="shared" si="155"/>
        <v>#DIV/0!</v>
      </c>
      <c r="EK79" s="189">
        <f t="shared" si="156"/>
        <v>0</v>
      </c>
      <c r="EL79" s="189">
        <f t="shared" si="157"/>
        <v>0</v>
      </c>
      <c r="EM79" s="189">
        <f t="shared" si="158"/>
        <v>0</v>
      </c>
      <c r="EN79" s="189">
        <f>'Datos Mes'!$B$24*AL79</f>
        <v>0</v>
      </c>
      <c r="EO79" s="189" t="e">
        <f>IF(SUM(EH79:EN79)&gt;'Datos Mes'!$B$21,'Datos Mes'!$B$21,SUM(EH79:EN79))</f>
        <v>#DIV/0!</v>
      </c>
      <c r="EP79" s="189" t="e">
        <f>IF(SUM(EH79:EN79)&gt;'Datos Mes'!$B$21,SUM(EH79:EN79)-EO79,0)</f>
        <v>#DIV/0!</v>
      </c>
      <c r="EQ79" s="189"/>
      <c r="ER79" s="189" t="e">
        <f>LOOKUP(EO79/AL79,'Datos Mes'!$B$75:$B$82,'Datos Mes'!$C$75:$C$82)*EQ79</f>
        <v>#DIV/0!</v>
      </c>
      <c r="ES79" s="189">
        <f>'Datos Mes'!$B$25*$AQ79</f>
        <v>0</v>
      </c>
      <c r="ET79" s="189">
        <f>'Datos Mes'!$B$26*$AQ79</f>
        <v>0</v>
      </c>
      <c r="EU79" s="189">
        <f t="shared" si="159"/>
        <v>0</v>
      </c>
      <c r="EV79" s="190" t="e">
        <f t="shared" si="160"/>
        <v>#DIV/0!</v>
      </c>
      <c r="EW79" s="280" t="s">
        <v>140</v>
      </c>
      <c r="EX79" s="281"/>
      <c r="EY79" s="190" t="e">
        <f>'Datos Mes'!$B$28*EO79</f>
        <v>#DIV/0!</v>
      </c>
      <c r="EZ79" s="190" t="e">
        <f>IF(EX79*'Datos Mes'!$B$19-EY79&gt;0,EX79*'Datos Mes'!$B$19-EY79,0)</f>
        <v>#DIV/0!</v>
      </c>
      <c r="FA79" s="281" t="s">
        <v>116</v>
      </c>
      <c r="FB79" s="280" t="s">
        <v>299</v>
      </c>
      <c r="FC79" s="192">
        <f>IF(FB79&lt;&gt;"Pensionado",LOOKUP(FA79,'Datos Mes'!$A$87:$A$92,'Datos Mes'!$B$87:$B$92),0)</f>
        <v>0</v>
      </c>
      <c r="FD79" s="190" t="e">
        <f t="shared" si="161"/>
        <v>#DIV/0!</v>
      </c>
      <c r="FE79" s="190" t="e">
        <f>IF(SUM(EH79:EN79)&gt;'Datos Mes'!$B$22,'Datos Mes'!$B$22,SUM(EH79:EN79))</f>
        <v>#DIV/0!</v>
      </c>
      <c r="FF79" s="190" t="e">
        <f>FE79*'Datos Mes'!$B$30</f>
        <v>#DIV/0!</v>
      </c>
      <c r="FG79" s="190" t="e">
        <f t="shared" si="162"/>
        <v>#DIV/0!</v>
      </c>
      <c r="FH79" s="190" t="e">
        <f t="shared" si="163"/>
        <v>#DIV/0!</v>
      </c>
      <c r="FI79" s="193" t="e">
        <f>LOOKUP(FH79,'Datos Mes'!$B$54:$B$69,'Datos Mes'!$C$54:$C$69)</f>
        <v>#DIV/0!</v>
      </c>
      <c r="FJ79" s="190" t="e">
        <f>LOOKUP(FH79,'Datos Mes'!$B$54:$B$69,'Datos Mes'!$E$54:$E$69)</f>
        <v>#DIV/0!</v>
      </c>
      <c r="FK79" s="190" t="e">
        <f t="shared" si="164"/>
        <v>#DIV/0!</v>
      </c>
      <c r="FL79" s="190">
        <f t="shared" si="165"/>
        <v>0</v>
      </c>
      <c r="FM79" s="190">
        <f t="shared" si="166"/>
        <v>0</v>
      </c>
      <c r="FN79" s="190">
        <f t="shared" si="167"/>
        <v>0</v>
      </c>
      <c r="FO79" s="190" t="e">
        <f t="shared" si="168"/>
        <v>#DIV/0!</v>
      </c>
      <c r="FP79" s="190" t="e">
        <f t="shared" si="169"/>
        <v>#DIV/0!</v>
      </c>
      <c r="FQ79" s="320" t="e">
        <f t="shared" si="170"/>
        <v>#DIV/0!</v>
      </c>
      <c r="FR79" s="188"/>
      <c r="FS79" s="190" t="e">
        <f t="shared" si="171"/>
        <v>#DIV/0!</v>
      </c>
      <c r="FT79" s="190" t="e">
        <f>IF($FB79="Activo",LOOKUP($FA79,'Datos Mes'!$A$87:$A$92,'Datos Mes'!$C$87:$C$92),0)*$EO79</f>
        <v>#DIV/0!</v>
      </c>
      <c r="FU79" s="190" t="e">
        <f>IF($FB79="Activo",'Datos Mes'!$B$31,0)*$EO79</f>
        <v>#DIV/0!</v>
      </c>
      <c r="FV79" s="190" t="e">
        <f>'Datos Mes'!$B$32*$EO79</f>
        <v>#DIV/0!</v>
      </c>
      <c r="FW79" s="190" t="e">
        <f>'Datos Mes'!$D$28*$EO79</f>
        <v>#DIV/0!</v>
      </c>
      <c r="FX79" s="188">
        <v>1030047</v>
      </c>
      <c r="FY79" s="190" t="e">
        <f t="shared" si="172"/>
        <v>#DIV/0!</v>
      </c>
      <c r="FZ79" s="190" t="e">
        <f t="shared" si="81"/>
        <v>#DIV/0!</v>
      </c>
      <c r="GA79" s="190" t="e">
        <f t="shared" si="82"/>
        <v>#DIV/0!</v>
      </c>
      <c r="GB79" s="190">
        <f>(AS79+'Datos Mes'!B$24)*30/12</f>
        <v>11356.646825396825</v>
      </c>
      <c r="GC79" s="190" t="e">
        <f t="shared" si="173"/>
        <v>#DIV/0!</v>
      </c>
      <c r="GD79" s="190" t="e">
        <f t="shared" si="174"/>
        <v>#DIV/0!</v>
      </c>
      <c r="GE79" s="192" t="e">
        <f t="shared" si="175"/>
        <v>#DIV/0!</v>
      </c>
    </row>
    <row r="80" spans="1:187">
      <c r="A80" s="248"/>
      <c r="B80" s="248"/>
      <c r="C80" s="173">
        <f t="shared" si="132"/>
        <v>0</v>
      </c>
      <c r="D80" s="255"/>
      <c r="E80" s="255"/>
      <c r="F80" s="255"/>
      <c r="G80" s="255"/>
      <c r="H80" s="255"/>
      <c r="I80" s="255"/>
      <c r="J80" s="255"/>
      <c r="K80" s="255"/>
      <c r="L80" s="255"/>
      <c r="M80" s="255"/>
      <c r="N80" s="255"/>
      <c r="O80" s="255"/>
      <c r="P80" s="255"/>
      <c r="Q80" s="255"/>
      <c r="R80" s="174"/>
      <c r="S80" s="256"/>
      <c r="T80" s="255"/>
      <c r="U80" s="255"/>
      <c r="V80" s="255"/>
      <c r="W80" s="255"/>
      <c r="X80" s="255"/>
      <c r="Y80" s="255"/>
      <c r="Z80" s="255"/>
      <c r="AA80" s="255"/>
      <c r="AB80" s="255"/>
      <c r="AC80" s="255"/>
      <c r="AD80" s="255"/>
      <c r="AE80" s="255"/>
      <c r="AF80" s="255"/>
      <c r="AG80" s="255"/>
      <c r="AH80" s="255"/>
      <c r="AI80" s="257"/>
      <c r="AJ80" s="187"/>
      <c r="AK80" s="176">
        <f t="shared" si="133"/>
        <v>0</v>
      </c>
      <c r="AL80" s="294">
        <f t="shared" si="134"/>
        <v>0</v>
      </c>
      <c r="AM80" s="294">
        <f t="shared" si="135"/>
        <v>0</v>
      </c>
      <c r="AN80" s="295">
        <f t="shared" si="136"/>
        <v>0</v>
      </c>
      <c r="AO80" s="294">
        <f t="shared" si="68"/>
        <v>0</v>
      </c>
      <c r="AP80" s="294">
        <f t="shared" si="176"/>
        <v>0</v>
      </c>
      <c r="AQ80" s="296">
        <f t="shared" si="137"/>
        <v>0</v>
      </c>
      <c r="AR80" s="297">
        <f t="shared" si="138"/>
        <v>0</v>
      </c>
      <c r="AS80" s="249"/>
      <c r="AT80" s="250">
        <f t="shared" si="139"/>
        <v>0</v>
      </c>
      <c r="AU80" s="316"/>
      <c r="AV80" s="177">
        <f t="shared" si="140"/>
        <v>0</v>
      </c>
      <c r="AW80" s="249"/>
      <c r="AX80" s="249"/>
      <c r="AY80" s="177">
        <f t="shared" si="141"/>
        <v>0</v>
      </c>
      <c r="AZ80" s="177">
        <f>(AQ80)*'Datos Mes'!$B$27+DB80</f>
        <v>0</v>
      </c>
      <c r="BA80" s="248"/>
      <c r="BB80" s="254"/>
      <c r="BC80" s="263"/>
      <c r="BD80" s="188"/>
      <c r="BE80" s="188"/>
      <c r="BF80" s="298"/>
      <c r="BG80" s="178">
        <f>(COUNTIF($D80:$AI80,"LL")+DL80)*(AS80-'Datos Mes'!$B$23)</f>
        <v>0</v>
      </c>
      <c r="BH80" s="299">
        <f t="shared" si="142"/>
        <v>0</v>
      </c>
      <c r="BI80" s="230"/>
      <c r="BJ80" s="239"/>
      <c r="BK80" s="231"/>
      <c r="BL80" s="231"/>
      <c r="BM80" s="231"/>
      <c r="BN80" s="231"/>
      <c r="BO80" s="231"/>
      <c r="BP80" s="239"/>
      <c r="BQ80" s="231"/>
      <c r="BR80" s="231"/>
      <c r="BS80" s="231"/>
      <c r="BT80" s="232"/>
      <c r="BU80" s="232"/>
      <c r="BV80" s="231"/>
      <c r="BW80" s="233"/>
      <c r="BX80" s="234"/>
      <c r="BY80" s="231"/>
      <c r="BZ80" s="231"/>
      <c r="CA80" s="235"/>
      <c r="CB80" s="235"/>
      <c r="CC80" s="236"/>
      <c r="CD80" s="236"/>
      <c r="CE80" s="236"/>
      <c r="CF80" s="236"/>
      <c r="CG80" s="236"/>
      <c r="CH80" s="235"/>
      <c r="CI80" s="235"/>
      <c r="CJ80" s="236"/>
      <c r="CK80" s="236"/>
      <c r="CL80" s="236"/>
      <c r="CM80" s="236"/>
      <c r="CN80" s="236"/>
      <c r="CO80" s="235"/>
      <c r="CP80" s="238"/>
      <c r="CQ80" s="237"/>
      <c r="CR80" s="238"/>
      <c r="CS80" s="237"/>
      <c r="CT80" s="237"/>
      <c r="CU80" s="237"/>
      <c r="CV80" s="237"/>
      <c r="CW80" s="237"/>
      <c r="CX80" s="232"/>
      <c r="CY80" s="232"/>
      <c r="CZ80" s="179">
        <f t="shared" si="143"/>
        <v>0</v>
      </c>
      <c r="DA80" s="180"/>
      <c r="DB80" s="241"/>
      <c r="DC80" s="181">
        <f t="shared" si="144"/>
        <v>0</v>
      </c>
      <c r="DD80" s="240"/>
      <c r="DE80" s="241"/>
      <c r="DF80" s="182">
        <f t="shared" si="145"/>
        <v>0</v>
      </c>
      <c r="DG80" s="182">
        <f t="shared" si="146"/>
        <v>0</v>
      </c>
      <c r="DH80" s="183">
        <f t="shared" si="147"/>
        <v>0</v>
      </c>
      <c r="DI80" s="184">
        <f t="shared" si="148"/>
        <v>0</v>
      </c>
      <c r="DJ80" s="42"/>
      <c r="DK80" s="177">
        <f t="shared" si="149"/>
        <v>0</v>
      </c>
      <c r="DL80" s="177">
        <f t="shared" si="150"/>
        <v>0</v>
      </c>
      <c r="DM80" s="177">
        <f t="shared" si="151"/>
        <v>0</v>
      </c>
      <c r="DN80" s="242"/>
      <c r="DO80" s="243"/>
      <c r="DP80" s="243"/>
      <c r="DQ80" s="243"/>
      <c r="DR80" s="303"/>
      <c r="DS80" s="243"/>
      <c r="DT80" s="243"/>
      <c r="DU80" s="243"/>
      <c r="DV80" s="244"/>
      <c r="DW80" s="243"/>
      <c r="DX80" s="243"/>
      <c r="DY80" s="245"/>
      <c r="DZ80" s="245"/>
      <c r="EA80" s="246"/>
      <c r="EB80" s="175" t="s">
        <v>283</v>
      </c>
      <c r="EC80" s="188" t="s">
        <v>298</v>
      </c>
      <c r="ED80" s="188">
        <v>1030048</v>
      </c>
      <c r="EE80" s="188"/>
      <c r="EF80" s="189">
        <f>'Datos Mes'!$B$23</f>
        <v>8033.333333333333</v>
      </c>
      <c r="EG80" s="189">
        <f t="shared" si="152"/>
        <v>0</v>
      </c>
      <c r="EH80" s="189">
        <f t="shared" si="153"/>
        <v>0</v>
      </c>
      <c r="EI80" s="189" t="e">
        <f t="shared" si="154"/>
        <v>#DIV/0!</v>
      </c>
      <c r="EJ80" s="189" t="e">
        <f t="shared" si="155"/>
        <v>#DIV/0!</v>
      </c>
      <c r="EK80" s="189">
        <f t="shared" si="156"/>
        <v>0</v>
      </c>
      <c r="EL80" s="189">
        <f t="shared" si="157"/>
        <v>0</v>
      </c>
      <c r="EM80" s="189">
        <f t="shared" si="158"/>
        <v>0</v>
      </c>
      <c r="EN80" s="189">
        <f>'Datos Mes'!$B$24*AL80</f>
        <v>0</v>
      </c>
      <c r="EO80" s="189" t="e">
        <f>IF(SUM(EH80:EN80)&gt;'Datos Mes'!$B$21,'Datos Mes'!$B$21,SUM(EH80:EN80))</f>
        <v>#DIV/0!</v>
      </c>
      <c r="EP80" s="189" t="e">
        <f>IF(SUM(EH80:EN80)&gt;'Datos Mes'!$B$21,SUM(EH80:EN80)-EO80,0)</f>
        <v>#DIV/0!</v>
      </c>
      <c r="EQ80" s="189"/>
      <c r="ER80" s="189" t="e">
        <f>LOOKUP(EO80/AL80,'Datos Mes'!$B$75:$B$82,'Datos Mes'!$C$75:$C$82)*EQ80</f>
        <v>#DIV/0!</v>
      </c>
      <c r="ES80" s="189">
        <f>'Datos Mes'!$B$25*$AQ80</f>
        <v>0</v>
      </c>
      <c r="ET80" s="189">
        <f>'Datos Mes'!$B$26*$AQ80</f>
        <v>0</v>
      </c>
      <c r="EU80" s="189">
        <f t="shared" si="159"/>
        <v>0</v>
      </c>
      <c r="EV80" s="190" t="e">
        <f t="shared" si="160"/>
        <v>#DIV/0!</v>
      </c>
      <c r="EW80" s="280" t="s">
        <v>140</v>
      </c>
      <c r="EX80" s="281"/>
      <c r="EY80" s="190" t="e">
        <f>'Datos Mes'!$B$28*EO80</f>
        <v>#DIV/0!</v>
      </c>
      <c r="EZ80" s="190" t="e">
        <f>IF(EX80*'Datos Mes'!$B$19-EY80&gt;0,EX80*'Datos Mes'!$B$19-EY80,0)</f>
        <v>#DIV/0!</v>
      </c>
      <c r="FA80" s="281" t="s">
        <v>116</v>
      </c>
      <c r="FB80" s="280" t="s">
        <v>299</v>
      </c>
      <c r="FC80" s="192">
        <f>IF(FB80&lt;&gt;"Pensionado",LOOKUP(FA80,'Datos Mes'!$A$87:$A$92,'Datos Mes'!$B$87:$B$92),0)</f>
        <v>0</v>
      </c>
      <c r="FD80" s="190" t="e">
        <f t="shared" si="161"/>
        <v>#DIV/0!</v>
      </c>
      <c r="FE80" s="190" t="e">
        <f>IF(SUM(EH80:EN80)&gt;'Datos Mes'!$B$22,'Datos Mes'!$B$22,SUM(EH80:EN80))</f>
        <v>#DIV/0!</v>
      </c>
      <c r="FF80" s="190" t="e">
        <f>FE80*'Datos Mes'!$B$30</f>
        <v>#DIV/0!</v>
      </c>
      <c r="FG80" s="190" t="e">
        <f t="shared" si="162"/>
        <v>#DIV/0!</v>
      </c>
      <c r="FH80" s="190" t="e">
        <f t="shared" si="163"/>
        <v>#DIV/0!</v>
      </c>
      <c r="FI80" s="193" t="e">
        <f>LOOKUP(FH80,'Datos Mes'!$B$54:$B$69,'Datos Mes'!$C$54:$C$69)</f>
        <v>#DIV/0!</v>
      </c>
      <c r="FJ80" s="190" t="e">
        <f>LOOKUP(FH80,'Datos Mes'!$B$54:$B$69,'Datos Mes'!$E$54:$E$69)</f>
        <v>#DIV/0!</v>
      </c>
      <c r="FK80" s="190" t="e">
        <f t="shared" si="164"/>
        <v>#DIV/0!</v>
      </c>
      <c r="FL80" s="190">
        <f t="shared" si="165"/>
        <v>0</v>
      </c>
      <c r="FM80" s="190">
        <f t="shared" si="166"/>
        <v>0</v>
      </c>
      <c r="FN80" s="190">
        <f t="shared" si="167"/>
        <v>0</v>
      </c>
      <c r="FO80" s="190" t="e">
        <f t="shared" si="168"/>
        <v>#DIV/0!</v>
      </c>
      <c r="FP80" s="190" t="e">
        <f t="shared" si="169"/>
        <v>#DIV/0!</v>
      </c>
      <c r="FQ80" s="320" t="e">
        <f t="shared" si="170"/>
        <v>#DIV/0!</v>
      </c>
      <c r="FR80" s="188"/>
      <c r="FS80" s="190" t="e">
        <f t="shared" si="171"/>
        <v>#DIV/0!</v>
      </c>
      <c r="FT80" s="190" t="e">
        <f>IF($FB80="Activo",LOOKUP($FA80,'Datos Mes'!$A$87:$A$92,'Datos Mes'!$C$87:$C$92),0)*$EO80</f>
        <v>#DIV/0!</v>
      </c>
      <c r="FU80" s="190" t="e">
        <f>IF($FB80="Activo",'Datos Mes'!$B$31,0)*$EO80</f>
        <v>#DIV/0!</v>
      </c>
      <c r="FV80" s="190" t="e">
        <f>'Datos Mes'!$B$32*$EO80</f>
        <v>#DIV/0!</v>
      </c>
      <c r="FW80" s="190" t="e">
        <f>'Datos Mes'!$D$28*$EO80</f>
        <v>#DIV/0!</v>
      </c>
      <c r="FX80" s="188">
        <v>1030048</v>
      </c>
      <c r="FY80" s="190" t="e">
        <f t="shared" si="172"/>
        <v>#DIV/0!</v>
      </c>
      <c r="FZ80" s="190" t="e">
        <f t="shared" si="81"/>
        <v>#DIV/0!</v>
      </c>
      <c r="GA80" s="190" t="e">
        <f t="shared" si="82"/>
        <v>#DIV/0!</v>
      </c>
      <c r="GB80" s="190">
        <f>(AS80+'Datos Mes'!B$24)*30/12</f>
        <v>11356.646825396825</v>
      </c>
      <c r="GC80" s="190" t="e">
        <f t="shared" si="173"/>
        <v>#DIV/0!</v>
      </c>
      <c r="GD80" s="190" t="e">
        <f t="shared" si="174"/>
        <v>#DIV/0!</v>
      </c>
      <c r="GE80" s="192" t="e">
        <f t="shared" si="175"/>
        <v>#DIV/0!</v>
      </c>
    </row>
    <row r="81" spans="1:187">
      <c r="A81" s="248"/>
      <c r="B81" s="248"/>
      <c r="C81" s="173">
        <f t="shared" si="132"/>
        <v>0</v>
      </c>
      <c r="D81" s="255"/>
      <c r="E81" s="255"/>
      <c r="F81" s="255"/>
      <c r="G81" s="255"/>
      <c r="H81" s="255"/>
      <c r="I81" s="255"/>
      <c r="J81" s="255"/>
      <c r="K81" s="255"/>
      <c r="L81" s="255"/>
      <c r="M81" s="255"/>
      <c r="N81" s="255"/>
      <c r="O81" s="255"/>
      <c r="P81" s="255"/>
      <c r="Q81" s="255"/>
      <c r="R81" s="174"/>
      <c r="S81" s="256"/>
      <c r="T81" s="255"/>
      <c r="U81" s="255"/>
      <c r="V81" s="255"/>
      <c r="W81" s="255"/>
      <c r="X81" s="255"/>
      <c r="Y81" s="255"/>
      <c r="Z81" s="255"/>
      <c r="AA81" s="255"/>
      <c r="AB81" s="255"/>
      <c r="AC81" s="255"/>
      <c r="AD81" s="255"/>
      <c r="AE81" s="255"/>
      <c r="AF81" s="255"/>
      <c r="AG81" s="255"/>
      <c r="AH81" s="255"/>
      <c r="AI81" s="257"/>
      <c r="AJ81" s="187"/>
      <c r="AK81" s="176">
        <f t="shared" si="133"/>
        <v>0</v>
      </c>
      <c r="AL81" s="294">
        <f t="shared" si="134"/>
        <v>0</v>
      </c>
      <c r="AM81" s="294">
        <f t="shared" si="135"/>
        <v>0</v>
      </c>
      <c r="AN81" s="295">
        <f t="shared" si="136"/>
        <v>0</v>
      </c>
      <c r="AO81" s="294">
        <f t="shared" si="68"/>
        <v>0</v>
      </c>
      <c r="AP81" s="294">
        <f t="shared" si="176"/>
        <v>0</v>
      </c>
      <c r="AQ81" s="296">
        <f t="shared" si="137"/>
        <v>0</v>
      </c>
      <c r="AR81" s="297">
        <f t="shared" si="138"/>
        <v>0</v>
      </c>
      <c r="AS81" s="249"/>
      <c r="AT81" s="250">
        <f t="shared" si="139"/>
        <v>0</v>
      </c>
      <c r="AU81" s="316"/>
      <c r="AV81" s="177">
        <f t="shared" si="140"/>
        <v>0</v>
      </c>
      <c r="AW81" s="249"/>
      <c r="AX81" s="249"/>
      <c r="AY81" s="177">
        <f t="shared" si="141"/>
        <v>0</v>
      </c>
      <c r="AZ81" s="177">
        <f>(AQ81)*'Datos Mes'!$B$27+DB81</f>
        <v>0</v>
      </c>
      <c r="BA81" s="248"/>
      <c r="BB81" s="254"/>
      <c r="BC81" s="263"/>
      <c r="BD81" s="188"/>
      <c r="BE81" s="188"/>
      <c r="BF81" s="298"/>
      <c r="BG81" s="178">
        <f>(COUNTIF($D81:$AI81,"LL")+DL81)*(AS81-'Datos Mes'!$B$23)</f>
        <v>0</v>
      </c>
      <c r="BH81" s="299">
        <f t="shared" si="142"/>
        <v>0</v>
      </c>
      <c r="BI81" s="230"/>
      <c r="BJ81" s="239"/>
      <c r="BK81" s="231"/>
      <c r="BL81" s="231"/>
      <c r="BM81" s="231"/>
      <c r="BN81" s="231"/>
      <c r="BO81" s="231"/>
      <c r="BP81" s="239"/>
      <c r="BQ81" s="231"/>
      <c r="BR81" s="231"/>
      <c r="BS81" s="231"/>
      <c r="BT81" s="232"/>
      <c r="BU81" s="232"/>
      <c r="BV81" s="231"/>
      <c r="BW81" s="233"/>
      <c r="BX81" s="234"/>
      <c r="BY81" s="231"/>
      <c r="BZ81" s="231"/>
      <c r="CA81" s="235"/>
      <c r="CB81" s="235"/>
      <c r="CC81" s="236"/>
      <c r="CD81" s="236"/>
      <c r="CE81" s="236"/>
      <c r="CF81" s="236"/>
      <c r="CG81" s="236"/>
      <c r="CH81" s="235"/>
      <c r="CI81" s="235"/>
      <c r="CJ81" s="236"/>
      <c r="CK81" s="236"/>
      <c r="CL81" s="236"/>
      <c r="CM81" s="236"/>
      <c r="CN81" s="236"/>
      <c r="CO81" s="235"/>
      <c r="CP81" s="238"/>
      <c r="CQ81" s="237"/>
      <c r="CR81" s="238"/>
      <c r="CS81" s="237"/>
      <c r="CT81" s="237"/>
      <c r="CU81" s="237"/>
      <c r="CV81" s="237"/>
      <c r="CW81" s="237"/>
      <c r="CX81" s="232"/>
      <c r="CY81" s="232"/>
      <c r="CZ81" s="179">
        <f t="shared" si="143"/>
        <v>0</v>
      </c>
      <c r="DA81" s="180"/>
      <c r="DB81" s="241"/>
      <c r="DC81" s="181">
        <f t="shared" si="144"/>
        <v>0</v>
      </c>
      <c r="DD81" s="240"/>
      <c r="DE81" s="241"/>
      <c r="DF81" s="182">
        <f t="shared" si="145"/>
        <v>0</v>
      </c>
      <c r="DG81" s="182">
        <f t="shared" si="146"/>
        <v>0</v>
      </c>
      <c r="DH81" s="183">
        <f t="shared" si="147"/>
        <v>0</v>
      </c>
      <c r="DI81" s="184">
        <f t="shared" si="148"/>
        <v>0</v>
      </c>
      <c r="DJ81" s="42"/>
      <c r="DK81" s="177">
        <f t="shared" si="149"/>
        <v>0</v>
      </c>
      <c r="DL81" s="177">
        <f t="shared" si="150"/>
        <v>0</v>
      </c>
      <c r="DM81" s="177">
        <f t="shared" si="151"/>
        <v>0</v>
      </c>
      <c r="DN81" s="242"/>
      <c r="DO81" s="243"/>
      <c r="DP81" s="243"/>
      <c r="DQ81" s="243"/>
      <c r="DR81" s="303"/>
      <c r="DS81" s="243"/>
      <c r="DT81" s="243"/>
      <c r="DU81" s="243"/>
      <c r="DV81" s="244"/>
      <c r="DW81" s="243"/>
      <c r="DX81" s="243"/>
      <c r="DY81" s="245"/>
      <c r="DZ81" s="245"/>
      <c r="EA81" s="246"/>
      <c r="EB81" s="175" t="s">
        <v>283</v>
      </c>
      <c r="EC81" s="188" t="s">
        <v>298</v>
      </c>
      <c r="ED81" s="188">
        <v>1030049</v>
      </c>
      <c r="EE81" s="188"/>
      <c r="EF81" s="189">
        <f>'Datos Mes'!$B$23</f>
        <v>8033.333333333333</v>
      </c>
      <c r="EG81" s="189">
        <f t="shared" si="152"/>
        <v>0</v>
      </c>
      <c r="EH81" s="189">
        <f t="shared" si="153"/>
        <v>0</v>
      </c>
      <c r="EI81" s="189" t="e">
        <f t="shared" si="154"/>
        <v>#DIV/0!</v>
      </c>
      <c r="EJ81" s="189" t="e">
        <f t="shared" si="155"/>
        <v>#DIV/0!</v>
      </c>
      <c r="EK81" s="189">
        <f t="shared" si="156"/>
        <v>0</v>
      </c>
      <c r="EL81" s="189">
        <f t="shared" si="157"/>
        <v>0</v>
      </c>
      <c r="EM81" s="189">
        <f t="shared" si="158"/>
        <v>0</v>
      </c>
      <c r="EN81" s="189">
        <f>'Datos Mes'!$B$24*AL81</f>
        <v>0</v>
      </c>
      <c r="EO81" s="189" t="e">
        <f>IF(SUM(EH81:EN81)&gt;'Datos Mes'!$B$21,'Datos Mes'!$B$21,SUM(EH81:EN81))</f>
        <v>#DIV/0!</v>
      </c>
      <c r="EP81" s="189" t="e">
        <f>IF(SUM(EH81:EN81)&gt;'Datos Mes'!$B$21,SUM(EH81:EN81)-EO81,0)</f>
        <v>#DIV/0!</v>
      </c>
      <c r="EQ81" s="189"/>
      <c r="ER81" s="189" t="e">
        <f>LOOKUP(EO81/AL81,'Datos Mes'!$B$75:$B$82,'Datos Mes'!$C$75:$C$82)*EQ81</f>
        <v>#DIV/0!</v>
      </c>
      <c r="ES81" s="189">
        <f>'Datos Mes'!$B$25*$AQ81</f>
        <v>0</v>
      </c>
      <c r="ET81" s="189">
        <f>'Datos Mes'!$B$26*$AQ81</f>
        <v>0</v>
      </c>
      <c r="EU81" s="189">
        <f t="shared" si="159"/>
        <v>0</v>
      </c>
      <c r="EV81" s="190" t="e">
        <f t="shared" si="160"/>
        <v>#DIV/0!</v>
      </c>
      <c r="EW81" s="280" t="s">
        <v>140</v>
      </c>
      <c r="EX81" s="281"/>
      <c r="EY81" s="190" t="e">
        <f>'Datos Mes'!$B$28*EO81</f>
        <v>#DIV/0!</v>
      </c>
      <c r="EZ81" s="190" t="e">
        <f>IF(EX81*'Datos Mes'!$B$19-EY81&gt;0,EX81*'Datos Mes'!$B$19-EY81,0)</f>
        <v>#DIV/0!</v>
      </c>
      <c r="FA81" s="281" t="s">
        <v>116</v>
      </c>
      <c r="FB81" s="280" t="s">
        <v>299</v>
      </c>
      <c r="FC81" s="192">
        <f>IF(FB81&lt;&gt;"Pensionado",LOOKUP(FA81,'Datos Mes'!$A$87:$A$92,'Datos Mes'!$B$87:$B$92),0)</f>
        <v>0</v>
      </c>
      <c r="FD81" s="190" t="e">
        <f t="shared" si="161"/>
        <v>#DIV/0!</v>
      </c>
      <c r="FE81" s="190" t="e">
        <f>IF(SUM(EH81:EN81)&gt;'Datos Mes'!$B$22,'Datos Mes'!$B$22,SUM(EH81:EN81))</f>
        <v>#DIV/0!</v>
      </c>
      <c r="FF81" s="190" t="e">
        <f>FE81*'Datos Mes'!$B$30</f>
        <v>#DIV/0!</v>
      </c>
      <c r="FG81" s="190" t="e">
        <f t="shared" si="162"/>
        <v>#DIV/0!</v>
      </c>
      <c r="FH81" s="190" t="e">
        <f t="shared" si="163"/>
        <v>#DIV/0!</v>
      </c>
      <c r="FI81" s="193" t="e">
        <f>LOOKUP(FH81,'Datos Mes'!$B$54:$B$69,'Datos Mes'!$C$54:$C$69)</f>
        <v>#DIV/0!</v>
      </c>
      <c r="FJ81" s="190" t="e">
        <f>LOOKUP(FH81,'Datos Mes'!$B$54:$B$69,'Datos Mes'!$E$54:$E$69)</f>
        <v>#DIV/0!</v>
      </c>
      <c r="FK81" s="190" t="e">
        <f t="shared" si="164"/>
        <v>#DIV/0!</v>
      </c>
      <c r="FL81" s="190">
        <f t="shared" si="165"/>
        <v>0</v>
      </c>
      <c r="FM81" s="190">
        <f t="shared" si="166"/>
        <v>0</v>
      </c>
      <c r="FN81" s="190">
        <f t="shared" si="167"/>
        <v>0</v>
      </c>
      <c r="FO81" s="190" t="e">
        <f t="shared" si="168"/>
        <v>#DIV/0!</v>
      </c>
      <c r="FP81" s="190" t="e">
        <f t="shared" si="169"/>
        <v>#DIV/0!</v>
      </c>
      <c r="FQ81" s="320" t="e">
        <f t="shared" si="170"/>
        <v>#DIV/0!</v>
      </c>
      <c r="FR81" s="188"/>
      <c r="FS81" s="190" t="e">
        <f t="shared" si="171"/>
        <v>#DIV/0!</v>
      </c>
      <c r="FT81" s="190" t="e">
        <f>IF($FB81="Activo",LOOKUP($FA81,'Datos Mes'!$A$87:$A$92,'Datos Mes'!$C$87:$C$92),0)*$EO81</f>
        <v>#DIV/0!</v>
      </c>
      <c r="FU81" s="190" t="e">
        <f>IF($FB81="Activo",'Datos Mes'!$B$31,0)*$EO81</f>
        <v>#DIV/0!</v>
      </c>
      <c r="FV81" s="190" t="e">
        <f>'Datos Mes'!$B$32*$EO81</f>
        <v>#DIV/0!</v>
      </c>
      <c r="FW81" s="190" t="e">
        <f>'Datos Mes'!$D$28*$EO81</f>
        <v>#DIV/0!</v>
      </c>
      <c r="FX81" s="188">
        <v>1030049</v>
      </c>
      <c r="FY81" s="190" t="e">
        <f t="shared" si="172"/>
        <v>#DIV/0!</v>
      </c>
      <c r="FZ81" s="190" t="e">
        <f t="shared" si="81"/>
        <v>#DIV/0!</v>
      </c>
      <c r="GA81" s="190" t="e">
        <f t="shared" si="82"/>
        <v>#DIV/0!</v>
      </c>
      <c r="GB81" s="190">
        <f>(AS81+'Datos Mes'!B$24)*30/12</f>
        <v>11356.646825396825</v>
      </c>
      <c r="GC81" s="190" t="e">
        <f t="shared" si="173"/>
        <v>#DIV/0!</v>
      </c>
      <c r="GD81" s="190" t="e">
        <f t="shared" si="174"/>
        <v>#DIV/0!</v>
      </c>
      <c r="GE81" s="192" t="e">
        <f t="shared" si="175"/>
        <v>#DIV/0!</v>
      </c>
    </row>
    <row r="82" spans="1:187">
      <c r="A82" s="248"/>
      <c r="B82" s="248"/>
      <c r="C82" s="173">
        <f t="shared" si="132"/>
        <v>0</v>
      </c>
      <c r="D82" s="255"/>
      <c r="E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174"/>
      <c r="S82" s="256"/>
      <c r="T82" s="255"/>
      <c r="U82" s="255"/>
      <c r="V82" s="255"/>
      <c r="W82" s="255"/>
      <c r="X82" s="255"/>
      <c r="Y82" s="255"/>
      <c r="Z82" s="255"/>
      <c r="AA82" s="255"/>
      <c r="AB82" s="255"/>
      <c r="AC82" s="255"/>
      <c r="AD82" s="255"/>
      <c r="AE82" s="255"/>
      <c r="AF82" s="255"/>
      <c r="AG82" s="255"/>
      <c r="AH82" s="255"/>
      <c r="AI82" s="257"/>
      <c r="AJ82" s="187"/>
      <c r="AK82" s="176">
        <f t="shared" si="133"/>
        <v>0</v>
      </c>
      <c r="AL82" s="294">
        <f t="shared" si="134"/>
        <v>0</v>
      </c>
      <c r="AM82" s="294">
        <f t="shared" si="135"/>
        <v>0</v>
      </c>
      <c r="AN82" s="295">
        <f t="shared" si="136"/>
        <v>0</v>
      </c>
      <c r="AO82" s="294">
        <f t="shared" si="68"/>
        <v>0</v>
      </c>
      <c r="AP82" s="294">
        <f t="shared" si="176"/>
        <v>0</v>
      </c>
      <c r="AQ82" s="296">
        <f t="shared" si="137"/>
        <v>0</v>
      </c>
      <c r="AR82" s="297">
        <f t="shared" si="138"/>
        <v>0</v>
      </c>
      <c r="AS82" s="249"/>
      <c r="AT82" s="250">
        <f t="shared" si="139"/>
        <v>0</v>
      </c>
      <c r="AU82" s="316"/>
      <c r="AV82" s="177">
        <f t="shared" si="140"/>
        <v>0</v>
      </c>
      <c r="AW82" s="249"/>
      <c r="AX82" s="249"/>
      <c r="AY82" s="177">
        <f t="shared" si="141"/>
        <v>0</v>
      </c>
      <c r="AZ82" s="177">
        <f>(AQ82)*'Datos Mes'!$B$27+DB82</f>
        <v>0</v>
      </c>
      <c r="BA82" s="248"/>
      <c r="BB82" s="254"/>
      <c r="BC82" s="263"/>
      <c r="BD82" s="188"/>
      <c r="BE82" s="188"/>
      <c r="BF82" s="298"/>
      <c r="BG82" s="178">
        <f>(COUNTIF($D82:$AI82,"LL")+DL82)*(AS82-'Datos Mes'!$B$23)</f>
        <v>0</v>
      </c>
      <c r="BH82" s="299">
        <f t="shared" si="142"/>
        <v>0</v>
      </c>
      <c r="BI82" s="230"/>
      <c r="BJ82" s="239"/>
      <c r="BK82" s="231"/>
      <c r="BL82" s="231"/>
      <c r="BM82" s="231"/>
      <c r="BN82" s="231"/>
      <c r="BO82" s="231"/>
      <c r="BP82" s="239"/>
      <c r="BQ82" s="231"/>
      <c r="BR82" s="231"/>
      <c r="BS82" s="231"/>
      <c r="BT82" s="232"/>
      <c r="BU82" s="232"/>
      <c r="BV82" s="231"/>
      <c r="BW82" s="233"/>
      <c r="BX82" s="234"/>
      <c r="BY82" s="231"/>
      <c r="BZ82" s="231"/>
      <c r="CA82" s="235"/>
      <c r="CB82" s="235"/>
      <c r="CC82" s="236"/>
      <c r="CD82" s="236"/>
      <c r="CE82" s="236"/>
      <c r="CF82" s="236"/>
      <c r="CG82" s="236"/>
      <c r="CH82" s="235"/>
      <c r="CI82" s="235"/>
      <c r="CJ82" s="236"/>
      <c r="CK82" s="236"/>
      <c r="CL82" s="236"/>
      <c r="CM82" s="236"/>
      <c r="CN82" s="236"/>
      <c r="CO82" s="235"/>
      <c r="CP82" s="238"/>
      <c r="CQ82" s="237"/>
      <c r="CR82" s="238"/>
      <c r="CS82" s="237"/>
      <c r="CT82" s="237"/>
      <c r="CU82" s="237"/>
      <c r="CV82" s="237"/>
      <c r="CW82" s="237"/>
      <c r="CX82" s="232"/>
      <c r="CY82" s="232"/>
      <c r="CZ82" s="179">
        <f t="shared" si="143"/>
        <v>0</v>
      </c>
      <c r="DA82" s="180"/>
      <c r="DB82" s="241"/>
      <c r="DC82" s="181">
        <f t="shared" si="144"/>
        <v>0</v>
      </c>
      <c r="DD82" s="240"/>
      <c r="DE82" s="241"/>
      <c r="DF82" s="182">
        <f t="shared" si="145"/>
        <v>0</v>
      </c>
      <c r="DG82" s="182">
        <f t="shared" si="146"/>
        <v>0</v>
      </c>
      <c r="DH82" s="183">
        <f t="shared" si="147"/>
        <v>0</v>
      </c>
      <c r="DI82" s="184">
        <f t="shared" si="148"/>
        <v>0</v>
      </c>
      <c r="DJ82" s="42"/>
      <c r="DK82" s="177">
        <f t="shared" si="149"/>
        <v>0</v>
      </c>
      <c r="DL82" s="177">
        <f t="shared" si="150"/>
        <v>0</v>
      </c>
      <c r="DM82" s="177">
        <f t="shared" si="151"/>
        <v>0</v>
      </c>
      <c r="DN82" s="242"/>
      <c r="DO82" s="243"/>
      <c r="DP82" s="243"/>
      <c r="DQ82" s="243"/>
      <c r="DR82" s="303"/>
      <c r="DS82" s="243"/>
      <c r="DT82" s="243"/>
      <c r="DU82" s="243"/>
      <c r="DV82" s="244"/>
      <c r="DW82" s="243"/>
      <c r="DX82" s="243"/>
      <c r="DY82" s="245"/>
      <c r="DZ82" s="245"/>
      <c r="EA82" s="246"/>
      <c r="EB82" s="175" t="s">
        <v>283</v>
      </c>
      <c r="EC82" s="188" t="s">
        <v>298</v>
      </c>
      <c r="ED82" s="188">
        <v>1030050</v>
      </c>
      <c r="EE82" s="188"/>
      <c r="EF82" s="189">
        <f>'Datos Mes'!$B$23</f>
        <v>8033.333333333333</v>
      </c>
      <c r="EG82" s="189">
        <f t="shared" si="152"/>
        <v>0</v>
      </c>
      <c r="EH82" s="189">
        <f t="shared" si="153"/>
        <v>0</v>
      </c>
      <c r="EI82" s="189" t="e">
        <f t="shared" si="154"/>
        <v>#DIV/0!</v>
      </c>
      <c r="EJ82" s="189" t="e">
        <f t="shared" si="155"/>
        <v>#DIV/0!</v>
      </c>
      <c r="EK82" s="189">
        <f t="shared" si="156"/>
        <v>0</v>
      </c>
      <c r="EL82" s="189">
        <f t="shared" si="157"/>
        <v>0</v>
      </c>
      <c r="EM82" s="189">
        <f t="shared" si="158"/>
        <v>0</v>
      </c>
      <c r="EN82" s="189">
        <f>'Datos Mes'!$B$24*AL82</f>
        <v>0</v>
      </c>
      <c r="EO82" s="189" t="e">
        <f>IF(SUM(EH82:EN82)&gt;'Datos Mes'!$B$21,'Datos Mes'!$B$21,SUM(EH82:EN82))</f>
        <v>#DIV/0!</v>
      </c>
      <c r="EP82" s="189" t="e">
        <f>IF(SUM(EH82:EN82)&gt;'Datos Mes'!$B$21,SUM(EH82:EN82)-EO82,0)</f>
        <v>#DIV/0!</v>
      </c>
      <c r="EQ82" s="189"/>
      <c r="ER82" s="189" t="e">
        <f>LOOKUP(EO82/AL82,'Datos Mes'!$B$75:$B$82,'Datos Mes'!$C$75:$C$82)*EQ82</f>
        <v>#DIV/0!</v>
      </c>
      <c r="ES82" s="189">
        <f>'Datos Mes'!$B$25*$AQ82</f>
        <v>0</v>
      </c>
      <c r="ET82" s="189">
        <f>'Datos Mes'!$B$26*$AQ82</f>
        <v>0</v>
      </c>
      <c r="EU82" s="189">
        <f t="shared" si="159"/>
        <v>0</v>
      </c>
      <c r="EV82" s="190" t="e">
        <f t="shared" si="160"/>
        <v>#DIV/0!</v>
      </c>
      <c r="EW82" s="280" t="s">
        <v>140</v>
      </c>
      <c r="EX82" s="281"/>
      <c r="EY82" s="190" t="e">
        <f>'Datos Mes'!$B$28*EO82</f>
        <v>#DIV/0!</v>
      </c>
      <c r="EZ82" s="190" t="e">
        <f>IF(EX82*'Datos Mes'!$B$19-EY82&gt;0,EX82*'Datos Mes'!$B$19-EY82,0)</f>
        <v>#DIV/0!</v>
      </c>
      <c r="FA82" s="281" t="s">
        <v>116</v>
      </c>
      <c r="FB82" s="280" t="s">
        <v>299</v>
      </c>
      <c r="FC82" s="192">
        <f>IF(FB82&lt;&gt;"Pensionado",LOOKUP(FA82,'Datos Mes'!$A$87:$A$92,'Datos Mes'!$B$87:$B$92),0)</f>
        <v>0</v>
      </c>
      <c r="FD82" s="190" t="e">
        <f t="shared" si="161"/>
        <v>#DIV/0!</v>
      </c>
      <c r="FE82" s="190" t="e">
        <f>IF(SUM(EH82:EN82)&gt;'Datos Mes'!$B$22,'Datos Mes'!$B$22,SUM(EH82:EN82))</f>
        <v>#DIV/0!</v>
      </c>
      <c r="FF82" s="190" t="e">
        <f>FE82*'Datos Mes'!$B$30</f>
        <v>#DIV/0!</v>
      </c>
      <c r="FG82" s="190" t="e">
        <f t="shared" si="162"/>
        <v>#DIV/0!</v>
      </c>
      <c r="FH82" s="190" t="e">
        <f t="shared" si="163"/>
        <v>#DIV/0!</v>
      </c>
      <c r="FI82" s="193" t="e">
        <f>LOOKUP(FH82,'Datos Mes'!$B$54:$B$69,'Datos Mes'!$C$54:$C$69)</f>
        <v>#DIV/0!</v>
      </c>
      <c r="FJ82" s="190" t="e">
        <f>LOOKUP(FH82,'Datos Mes'!$B$54:$B$69,'Datos Mes'!$E$54:$E$69)</f>
        <v>#DIV/0!</v>
      </c>
      <c r="FK82" s="190" t="e">
        <f t="shared" si="164"/>
        <v>#DIV/0!</v>
      </c>
      <c r="FL82" s="190">
        <f t="shared" si="165"/>
        <v>0</v>
      </c>
      <c r="FM82" s="190">
        <f t="shared" si="166"/>
        <v>0</v>
      </c>
      <c r="FN82" s="190">
        <f t="shared" si="167"/>
        <v>0</v>
      </c>
      <c r="FO82" s="190" t="e">
        <f t="shared" si="168"/>
        <v>#DIV/0!</v>
      </c>
      <c r="FP82" s="190" t="e">
        <f t="shared" si="169"/>
        <v>#DIV/0!</v>
      </c>
      <c r="FQ82" s="320" t="e">
        <f t="shared" si="170"/>
        <v>#DIV/0!</v>
      </c>
      <c r="FR82" s="188"/>
      <c r="FS82" s="190" t="e">
        <f t="shared" si="171"/>
        <v>#DIV/0!</v>
      </c>
      <c r="FT82" s="190" t="e">
        <f>IF($FB82="Activo",LOOKUP($FA82,'Datos Mes'!$A$87:$A$92,'Datos Mes'!$C$87:$C$92),0)*$EO82</f>
        <v>#DIV/0!</v>
      </c>
      <c r="FU82" s="190" t="e">
        <f>IF($FB82="Activo",'Datos Mes'!$B$31,0)*$EO82</f>
        <v>#DIV/0!</v>
      </c>
      <c r="FV82" s="190" t="e">
        <f>'Datos Mes'!$B$32*$EO82</f>
        <v>#DIV/0!</v>
      </c>
      <c r="FW82" s="190" t="e">
        <f>'Datos Mes'!$D$28*$EO82</f>
        <v>#DIV/0!</v>
      </c>
      <c r="FX82" s="188">
        <v>1030050</v>
      </c>
      <c r="FY82" s="190" t="e">
        <f t="shared" si="172"/>
        <v>#DIV/0!</v>
      </c>
      <c r="FZ82" s="190" t="e">
        <f t="shared" si="81"/>
        <v>#DIV/0!</v>
      </c>
      <c r="GA82" s="190" t="e">
        <f t="shared" si="82"/>
        <v>#DIV/0!</v>
      </c>
      <c r="GB82" s="190">
        <f>(AS82+'Datos Mes'!B$24)*30/12</f>
        <v>11356.646825396825</v>
      </c>
      <c r="GC82" s="190" t="e">
        <f t="shared" si="173"/>
        <v>#DIV/0!</v>
      </c>
      <c r="GD82" s="190" t="e">
        <f t="shared" si="174"/>
        <v>#DIV/0!</v>
      </c>
      <c r="GE82" s="192" t="e">
        <f t="shared" si="175"/>
        <v>#DIV/0!</v>
      </c>
    </row>
    <row r="83" spans="1:187">
      <c r="A83" s="248"/>
      <c r="B83" s="248"/>
      <c r="C83" s="173">
        <f t="shared" si="132"/>
        <v>0</v>
      </c>
      <c r="D83" s="255"/>
      <c r="E83" s="255"/>
      <c r="F83" s="255"/>
      <c r="G83" s="255"/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174"/>
      <c r="S83" s="256"/>
      <c r="T83" s="255"/>
      <c r="U83" s="255"/>
      <c r="V83" s="255"/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  <c r="AG83" s="255"/>
      <c r="AH83" s="255"/>
      <c r="AI83" s="257"/>
      <c r="AJ83" s="187"/>
      <c r="AK83" s="176">
        <f t="shared" si="133"/>
        <v>0</v>
      </c>
      <c r="AL83" s="294">
        <f t="shared" si="134"/>
        <v>0</v>
      </c>
      <c r="AM83" s="294">
        <f t="shared" si="135"/>
        <v>0</v>
      </c>
      <c r="AN83" s="295">
        <f t="shared" si="136"/>
        <v>0</v>
      </c>
      <c r="AO83" s="294">
        <f t="shared" si="68"/>
        <v>0</v>
      </c>
      <c r="AP83" s="294">
        <f t="shared" si="176"/>
        <v>0</v>
      </c>
      <c r="AQ83" s="296">
        <f t="shared" si="137"/>
        <v>0</v>
      </c>
      <c r="AR83" s="297">
        <f t="shared" si="138"/>
        <v>0</v>
      </c>
      <c r="AS83" s="249"/>
      <c r="AT83" s="250">
        <f t="shared" si="139"/>
        <v>0</v>
      </c>
      <c r="AU83" s="316"/>
      <c r="AV83" s="177">
        <f t="shared" si="140"/>
        <v>0</v>
      </c>
      <c r="AW83" s="249"/>
      <c r="AX83" s="249"/>
      <c r="AY83" s="177">
        <f t="shared" si="141"/>
        <v>0</v>
      </c>
      <c r="AZ83" s="177">
        <f>(AQ83)*'Datos Mes'!$B$27+DB83</f>
        <v>0</v>
      </c>
      <c r="BA83" s="248"/>
      <c r="BB83" s="254"/>
      <c r="BC83" s="263"/>
      <c r="BD83" s="188"/>
      <c r="BE83" s="188"/>
      <c r="BF83" s="298"/>
      <c r="BG83" s="178">
        <f>(COUNTIF($D83:$AI83,"LL")+DL83)*(AS83-'Datos Mes'!$B$23)</f>
        <v>0</v>
      </c>
      <c r="BH83" s="299">
        <f t="shared" si="142"/>
        <v>0</v>
      </c>
      <c r="BI83" s="230"/>
      <c r="BJ83" s="239"/>
      <c r="BK83" s="231"/>
      <c r="BL83" s="231"/>
      <c r="BM83" s="231"/>
      <c r="BN83" s="231"/>
      <c r="BO83" s="231"/>
      <c r="BP83" s="239"/>
      <c r="BQ83" s="231"/>
      <c r="BR83" s="231"/>
      <c r="BS83" s="231"/>
      <c r="BT83" s="232"/>
      <c r="BU83" s="232"/>
      <c r="BV83" s="231"/>
      <c r="BW83" s="233"/>
      <c r="BX83" s="234"/>
      <c r="BY83" s="231"/>
      <c r="BZ83" s="231"/>
      <c r="CA83" s="235"/>
      <c r="CB83" s="235"/>
      <c r="CC83" s="236"/>
      <c r="CD83" s="236"/>
      <c r="CE83" s="236"/>
      <c r="CF83" s="236"/>
      <c r="CG83" s="236"/>
      <c r="CH83" s="235"/>
      <c r="CI83" s="235"/>
      <c r="CJ83" s="236"/>
      <c r="CK83" s="236"/>
      <c r="CL83" s="236"/>
      <c r="CM83" s="236"/>
      <c r="CN83" s="236"/>
      <c r="CO83" s="235"/>
      <c r="CP83" s="238"/>
      <c r="CQ83" s="237"/>
      <c r="CR83" s="238"/>
      <c r="CS83" s="237"/>
      <c r="CT83" s="237"/>
      <c r="CU83" s="237"/>
      <c r="CV83" s="237"/>
      <c r="CW83" s="237"/>
      <c r="CX83" s="232"/>
      <c r="CY83" s="232"/>
      <c r="CZ83" s="179">
        <f t="shared" si="143"/>
        <v>0</v>
      </c>
      <c r="DA83" s="180"/>
      <c r="DB83" s="241"/>
      <c r="DC83" s="181">
        <f t="shared" si="144"/>
        <v>0</v>
      </c>
      <c r="DD83" s="240"/>
      <c r="DE83" s="241"/>
      <c r="DF83" s="182">
        <f t="shared" si="145"/>
        <v>0</v>
      </c>
      <c r="DG83" s="182">
        <f t="shared" si="146"/>
        <v>0</v>
      </c>
      <c r="DH83" s="183">
        <f t="shared" si="147"/>
        <v>0</v>
      </c>
      <c r="DI83" s="184">
        <f t="shared" si="148"/>
        <v>0</v>
      </c>
      <c r="DJ83" s="42"/>
      <c r="DK83" s="177">
        <f t="shared" si="149"/>
        <v>0</v>
      </c>
      <c r="DL83" s="177">
        <f t="shared" si="150"/>
        <v>0</v>
      </c>
      <c r="DM83" s="177">
        <f t="shared" si="151"/>
        <v>0</v>
      </c>
      <c r="DN83" s="242"/>
      <c r="DO83" s="243"/>
      <c r="DP83" s="243"/>
      <c r="DQ83" s="243"/>
      <c r="DR83" s="303"/>
      <c r="DS83" s="243"/>
      <c r="DT83" s="243"/>
      <c r="DU83" s="243"/>
      <c r="DV83" s="244"/>
      <c r="DW83" s="243"/>
      <c r="DX83" s="243"/>
      <c r="DY83" s="245"/>
      <c r="DZ83" s="245"/>
      <c r="EA83" s="246"/>
      <c r="EB83" s="175" t="s">
        <v>283</v>
      </c>
      <c r="EC83" s="188" t="s">
        <v>298</v>
      </c>
      <c r="ED83" s="188">
        <v>1030051</v>
      </c>
      <c r="EE83" s="188"/>
      <c r="EF83" s="189">
        <f>'Datos Mes'!$B$23</f>
        <v>8033.333333333333</v>
      </c>
      <c r="EG83" s="189">
        <f t="shared" si="152"/>
        <v>0</v>
      </c>
      <c r="EH83" s="189">
        <f t="shared" si="153"/>
        <v>0</v>
      </c>
      <c r="EI83" s="189" t="e">
        <f t="shared" si="154"/>
        <v>#DIV/0!</v>
      </c>
      <c r="EJ83" s="189" t="e">
        <f t="shared" si="155"/>
        <v>#DIV/0!</v>
      </c>
      <c r="EK83" s="189">
        <f t="shared" si="156"/>
        <v>0</v>
      </c>
      <c r="EL83" s="189">
        <f t="shared" si="157"/>
        <v>0</v>
      </c>
      <c r="EM83" s="189">
        <f t="shared" si="158"/>
        <v>0</v>
      </c>
      <c r="EN83" s="189">
        <f>'Datos Mes'!$B$24*AL83</f>
        <v>0</v>
      </c>
      <c r="EO83" s="189" t="e">
        <f>IF(SUM(EH83:EN83)&gt;'Datos Mes'!$B$21,'Datos Mes'!$B$21,SUM(EH83:EN83))</f>
        <v>#DIV/0!</v>
      </c>
      <c r="EP83" s="189" t="e">
        <f>IF(SUM(EH83:EN83)&gt;'Datos Mes'!$B$21,SUM(EH83:EN83)-EO83,0)</f>
        <v>#DIV/0!</v>
      </c>
      <c r="EQ83" s="189"/>
      <c r="ER83" s="189" t="e">
        <f>LOOKUP(EO83/AL83,'Datos Mes'!$B$75:$B$82,'Datos Mes'!$C$75:$C$82)*EQ83</f>
        <v>#DIV/0!</v>
      </c>
      <c r="ES83" s="189">
        <f>'Datos Mes'!$B$25*$AQ83</f>
        <v>0</v>
      </c>
      <c r="ET83" s="189">
        <f>'Datos Mes'!$B$26*$AQ83</f>
        <v>0</v>
      </c>
      <c r="EU83" s="189">
        <f t="shared" si="159"/>
        <v>0</v>
      </c>
      <c r="EV83" s="190" t="e">
        <f t="shared" si="160"/>
        <v>#DIV/0!</v>
      </c>
      <c r="EW83" s="280" t="s">
        <v>140</v>
      </c>
      <c r="EX83" s="281"/>
      <c r="EY83" s="190" t="e">
        <f>'Datos Mes'!$B$28*EO83</f>
        <v>#DIV/0!</v>
      </c>
      <c r="EZ83" s="190" t="e">
        <f>IF(EX83*'Datos Mes'!$B$19-EY83&gt;0,EX83*'Datos Mes'!$B$19-EY83,0)</f>
        <v>#DIV/0!</v>
      </c>
      <c r="FA83" s="281" t="s">
        <v>116</v>
      </c>
      <c r="FB83" s="280" t="s">
        <v>299</v>
      </c>
      <c r="FC83" s="192">
        <f>IF(FB83&lt;&gt;"Pensionado",LOOKUP(FA83,'Datos Mes'!$A$87:$A$92,'Datos Mes'!$B$87:$B$92),0)</f>
        <v>0</v>
      </c>
      <c r="FD83" s="190" t="e">
        <f t="shared" si="161"/>
        <v>#DIV/0!</v>
      </c>
      <c r="FE83" s="190" t="e">
        <f>IF(SUM(EH83:EN83)&gt;'Datos Mes'!$B$22,'Datos Mes'!$B$22,SUM(EH83:EN83))</f>
        <v>#DIV/0!</v>
      </c>
      <c r="FF83" s="190" t="e">
        <f>FE83*'Datos Mes'!$B$30</f>
        <v>#DIV/0!</v>
      </c>
      <c r="FG83" s="190" t="e">
        <f t="shared" si="162"/>
        <v>#DIV/0!</v>
      </c>
      <c r="FH83" s="190" t="e">
        <f t="shared" si="163"/>
        <v>#DIV/0!</v>
      </c>
      <c r="FI83" s="193" t="e">
        <f>LOOKUP(FH83,'Datos Mes'!$B$54:$B$69,'Datos Mes'!$C$54:$C$69)</f>
        <v>#DIV/0!</v>
      </c>
      <c r="FJ83" s="190" t="e">
        <f>LOOKUP(FH83,'Datos Mes'!$B$54:$B$69,'Datos Mes'!$E$54:$E$69)</f>
        <v>#DIV/0!</v>
      </c>
      <c r="FK83" s="190" t="e">
        <f t="shared" si="164"/>
        <v>#DIV/0!</v>
      </c>
      <c r="FL83" s="190">
        <f t="shared" si="165"/>
        <v>0</v>
      </c>
      <c r="FM83" s="190">
        <f t="shared" si="166"/>
        <v>0</v>
      </c>
      <c r="FN83" s="190">
        <f t="shared" si="167"/>
        <v>0</v>
      </c>
      <c r="FO83" s="190" t="e">
        <f t="shared" si="168"/>
        <v>#DIV/0!</v>
      </c>
      <c r="FP83" s="190" t="e">
        <f t="shared" si="169"/>
        <v>#DIV/0!</v>
      </c>
      <c r="FQ83" s="320" t="e">
        <f t="shared" si="170"/>
        <v>#DIV/0!</v>
      </c>
      <c r="FR83" s="188"/>
      <c r="FS83" s="190" t="e">
        <f t="shared" si="171"/>
        <v>#DIV/0!</v>
      </c>
      <c r="FT83" s="190" t="e">
        <f>IF($FB83="Activo",LOOKUP($FA83,'Datos Mes'!$A$87:$A$92,'Datos Mes'!$C$87:$C$92),0)*$EO83</f>
        <v>#DIV/0!</v>
      </c>
      <c r="FU83" s="190" t="e">
        <f>IF($FB83="Activo",'Datos Mes'!$B$31,0)*$EO83</f>
        <v>#DIV/0!</v>
      </c>
      <c r="FV83" s="190" t="e">
        <f>'Datos Mes'!$B$32*$EO83</f>
        <v>#DIV/0!</v>
      </c>
      <c r="FW83" s="190" t="e">
        <f>'Datos Mes'!$D$28*$EO83</f>
        <v>#DIV/0!</v>
      </c>
      <c r="FX83" s="188">
        <v>1030051</v>
      </c>
      <c r="FY83" s="190" t="e">
        <f t="shared" si="172"/>
        <v>#DIV/0!</v>
      </c>
      <c r="FZ83" s="190" t="e">
        <f t="shared" si="81"/>
        <v>#DIV/0!</v>
      </c>
      <c r="GA83" s="190" t="e">
        <f t="shared" si="82"/>
        <v>#DIV/0!</v>
      </c>
      <c r="GB83" s="190">
        <f>(AS83+'Datos Mes'!B$24)*30/12</f>
        <v>11356.646825396825</v>
      </c>
      <c r="GC83" s="190" t="e">
        <f t="shared" si="173"/>
        <v>#DIV/0!</v>
      </c>
      <c r="GD83" s="190" t="e">
        <f t="shared" si="174"/>
        <v>#DIV/0!</v>
      </c>
      <c r="GE83" s="192" t="e">
        <f t="shared" si="175"/>
        <v>#DIV/0!</v>
      </c>
    </row>
    <row r="84" spans="1:187">
      <c r="A84" s="248"/>
      <c r="B84" s="248"/>
      <c r="C84" s="173">
        <f t="shared" si="132"/>
        <v>0</v>
      </c>
      <c r="D84" s="255"/>
      <c r="E84" s="255"/>
      <c r="F84" s="255"/>
      <c r="G84" s="255"/>
      <c r="H84" s="255"/>
      <c r="I84" s="255"/>
      <c r="J84" s="255"/>
      <c r="K84" s="255"/>
      <c r="L84" s="255"/>
      <c r="M84" s="255"/>
      <c r="N84" s="255"/>
      <c r="O84" s="255"/>
      <c r="P84" s="255"/>
      <c r="Q84" s="255"/>
      <c r="R84" s="174"/>
      <c r="S84" s="256"/>
      <c r="T84" s="255"/>
      <c r="U84" s="255"/>
      <c r="V84" s="255"/>
      <c r="W84" s="255"/>
      <c r="X84" s="255"/>
      <c r="Y84" s="255"/>
      <c r="Z84" s="255"/>
      <c r="AA84" s="255"/>
      <c r="AB84" s="255"/>
      <c r="AC84" s="255"/>
      <c r="AD84" s="255"/>
      <c r="AE84" s="255"/>
      <c r="AF84" s="255"/>
      <c r="AG84" s="255"/>
      <c r="AH84" s="255"/>
      <c r="AI84" s="257"/>
      <c r="AJ84" s="187"/>
      <c r="AK84" s="176">
        <f t="shared" si="133"/>
        <v>0</v>
      </c>
      <c r="AL84" s="294">
        <f t="shared" si="134"/>
        <v>0</v>
      </c>
      <c r="AM84" s="294">
        <f t="shared" si="135"/>
        <v>0</v>
      </c>
      <c r="AN84" s="295">
        <f t="shared" si="136"/>
        <v>0</v>
      </c>
      <c r="AO84" s="294">
        <f t="shared" si="68"/>
        <v>0</v>
      </c>
      <c r="AP84" s="294">
        <f t="shared" si="176"/>
        <v>0</v>
      </c>
      <c r="AQ84" s="296">
        <f t="shared" si="137"/>
        <v>0</v>
      </c>
      <c r="AR84" s="297">
        <f t="shared" si="138"/>
        <v>0</v>
      </c>
      <c r="AS84" s="249"/>
      <c r="AT84" s="250">
        <f t="shared" si="139"/>
        <v>0</v>
      </c>
      <c r="AU84" s="316"/>
      <c r="AV84" s="177">
        <f t="shared" si="140"/>
        <v>0</v>
      </c>
      <c r="AW84" s="249"/>
      <c r="AX84" s="249"/>
      <c r="AY84" s="177">
        <f t="shared" si="141"/>
        <v>0</v>
      </c>
      <c r="AZ84" s="177">
        <f>(AQ84)*'Datos Mes'!$B$27+DB84</f>
        <v>0</v>
      </c>
      <c r="BA84" s="248"/>
      <c r="BB84" s="254"/>
      <c r="BC84" s="263"/>
      <c r="BD84" s="188"/>
      <c r="BE84" s="188"/>
      <c r="BF84" s="298"/>
      <c r="BG84" s="178">
        <f>(COUNTIF($D84:$AI84,"LL")+DL84)*(AS84-'Datos Mes'!$B$23)</f>
        <v>0</v>
      </c>
      <c r="BH84" s="299">
        <f t="shared" si="142"/>
        <v>0</v>
      </c>
      <c r="BI84" s="230"/>
      <c r="BJ84" s="239"/>
      <c r="BK84" s="231"/>
      <c r="BL84" s="231"/>
      <c r="BM84" s="231"/>
      <c r="BN84" s="231"/>
      <c r="BO84" s="231"/>
      <c r="BP84" s="239"/>
      <c r="BQ84" s="231"/>
      <c r="BR84" s="231"/>
      <c r="BS84" s="231"/>
      <c r="BT84" s="232"/>
      <c r="BU84" s="232"/>
      <c r="BV84" s="231"/>
      <c r="BW84" s="233"/>
      <c r="BX84" s="234"/>
      <c r="BY84" s="231"/>
      <c r="BZ84" s="231"/>
      <c r="CA84" s="235"/>
      <c r="CB84" s="235"/>
      <c r="CC84" s="236"/>
      <c r="CD84" s="236"/>
      <c r="CE84" s="236"/>
      <c r="CF84" s="236"/>
      <c r="CG84" s="236"/>
      <c r="CH84" s="235"/>
      <c r="CI84" s="235"/>
      <c r="CJ84" s="236"/>
      <c r="CK84" s="236"/>
      <c r="CL84" s="236"/>
      <c r="CM84" s="236"/>
      <c r="CN84" s="236"/>
      <c r="CO84" s="235"/>
      <c r="CP84" s="238"/>
      <c r="CQ84" s="237"/>
      <c r="CR84" s="238"/>
      <c r="CS84" s="237"/>
      <c r="CT84" s="237"/>
      <c r="CU84" s="237"/>
      <c r="CV84" s="237"/>
      <c r="CW84" s="237"/>
      <c r="CX84" s="232"/>
      <c r="CY84" s="232"/>
      <c r="CZ84" s="179">
        <f t="shared" si="143"/>
        <v>0</v>
      </c>
      <c r="DA84" s="180"/>
      <c r="DB84" s="241"/>
      <c r="DC84" s="181">
        <f t="shared" si="144"/>
        <v>0</v>
      </c>
      <c r="DD84" s="240"/>
      <c r="DE84" s="241"/>
      <c r="DF84" s="182">
        <f t="shared" si="145"/>
        <v>0</v>
      </c>
      <c r="DG84" s="182">
        <f t="shared" si="146"/>
        <v>0</v>
      </c>
      <c r="DH84" s="183">
        <f t="shared" si="147"/>
        <v>0</v>
      </c>
      <c r="DI84" s="184">
        <f t="shared" si="148"/>
        <v>0</v>
      </c>
      <c r="DJ84" s="42"/>
      <c r="DK84" s="177">
        <f t="shared" si="149"/>
        <v>0</v>
      </c>
      <c r="DL84" s="177">
        <f t="shared" si="150"/>
        <v>0</v>
      </c>
      <c r="DM84" s="177">
        <f t="shared" si="151"/>
        <v>0</v>
      </c>
      <c r="DN84" s="242"/>
      <c r="DO84" s="243"/>
      <c r="DP84" s="243"/>
      <c r="DQ84" s="243"/>
      <c r="DR84" s="303"/>
      <c r="DS84" s="243"/>
      <c r="DT84" s="243"/>
      <c r="DU84" s="243"/>
      <c r="DV84" s="244"/>
      <c r="DW84" s="243"/>
      <c r="DX84" s="243"/>
      <c r="DY84" s="245"/>
      <c r="DZ84" s="245"/>
      <c r="EA84" s="246"/>
      <c r="EB84" s="175" t="s">
        <v>283</v>
      </c>
      <c r="EC84" s="188" t="s">
        <v>298</v>
      </c>
      <c r="ED84" s="188">
        <v>1030052</v>
      </c>
      <c r="EE84" s="188"/>
      <c r="EF84" s="189">
        <f>'Datos Mes'!$B$23</f>
        <v>8033.333333333333</v>
      </c>
      <c r="EG84" s="189">
        <f t="shared" si="152"/>
        <v>0</v>
      </c>
      <c r="EH84" s="189">
        <f t="shared" si="153"/>
        <v>0</v>
      </c>
      <c r="EI84" s="189" t="e">
        <f t="shared" si="154"/>
        <v>#DIV/0!</v>
      </c>
      <c r="EJ84" s="189" t="e">
        <f t="shared" si="155"/>
        <v>#DIV/0!</v>
      </c>
      <c r="EK84" s="189">
        <f t="shared" si="156"/>
        <v>0</v>
      </c>
      <c r="EL84" s="189">
        <f t="shared" si="157"/>
        <v>0</v>
      </c>
      <c r="EM84" s="189">
        <f t="shared" si="158"/>
        <v>0</v>
      </c>
      <c r="EN84" s="189">
        <f>'Datos Mes'!$B$24*AL84</f>
        <v>0</v>
      </c>
      <c r="EO84" s="189" t="e">
        <f>IF(SUM(EH84:EN84)&gt;'Datos Mes'!$B$21,'Datos Mes'!$B$21,SUM(EH84:EN84))</f>
        <v>#DIV/0!</v>
      </c>
      <c r="EP84" s="189" t="e">
        <f>IF(SUM(EH84:EN84)&gt;'Datos Mes'!$B$21,SUM(EH84:EN84)-EO84,0)</f>
        <v>#DIV/0!</v>
      </c>
      <c r="EQ84" s="189"/>
      <c r="ER84" s="189" t="e">
        <f>LOOKUP(EO84/AL84,'Datos Mes'!$B$75:$B$82,'Datos Mes'!$C$75:$C$82)*EQ84</f>
        <v>#DIV/0!</v>
      </c>
      <c r="ES84" s="189">
        <f>'Datos Mes'!$B$25*$AQ84</f>
        <v>0</v>
      </c>
      <c r="ET84" s="189">
        <f>'Datos Mes'!$B$26*$AQ84</f>
        <v>0</v>
      </c>
      <c r="EU84" s="189">
        <f t="shared" si="159"/>
        <v>0</v>
      </c>
      <c r="EV84" s="190" t="e">
        <f t="shared" si="160"/>
        <v>#DIV/0!</v>
      </c>
      <c r="EW84" s="280" t="s">
        <v>140</v>
      </c>
      <c r="EX84" s="281"/>
      <c r="EY84" s="190" t="e">
        <f>'Datos Mes'!$B$28*EO84</f>
        <v>#DIV/0!</v>
      </c>
      <c r="EZ84" s="190" t="e">
        <f>IF(EX84*'Datos Mes'!$B$19-EY84&gt;0,EX84*'Datos Mes'!$B$19-EY84,0)</f>
        <v>#DIV/0!</v>
      </c>
      <c r="FA84" s="281" t="s">
        <v>116</v>
      </c>
      <c r="FB84" s="280" t="s">
        <v>299</v>
      </c>
      <c r="FC84" s="192">
        <f>IF(FB84&lt;&gt;"Pensionado",LOOKUP(FA84,'Datos Mes'!$A$87:$A$92,'Datos Mes'!$B$87:$B$92),0)</f>
        <v>0</v>
      </c>
      <c r="FD84" s="190" t="e">
        <f t="shared" si="161"/>
        <v>#DIV/0!</v>
      </c>
      <c r="FE84" s="190" t="e">
        <f>IF(SUM(EH84:EN84)&gt;'Datos Mes'!$B$22,'Datos Mes'!$B$22,SUM(EH84:EN84))</f>
        <v>#DIV/0!</v>
      </c>
      <c r="FF84" s="190" t="e">
        <f>FE84*'Datos Mes'!$B$30</f>
        <v>#DIV/0!</v>
      </c>
      <c r="FG84" s="190" t="e">
        <f t="shared" si="162"/>
        <v>#DIV/0!</v>
      </c>
      <c r="FH84" s="190" t="e">
        <f t="shared" si="163"/>
        <v>#DIV/0!</v>
      </c>
      <c r="FI84" s="193" t="e">
        <f>LOOKUP(FH84,'Datos Mes'!$B$54:$B$69,'Datos Mes'!$C$54:$C$69)</f>
        <v>#DIV/0!</v>
      </c>
      <c r="FJ84" s="190" t="e">
        <f>LOOKUP(FH84,'Datos Mes'!$B$54:$B$69,'Datos Mes'!$E$54:$E$69)</f>
        <v>#DIV/0!</v>
      </c>
      <c r="FK84" s="190" t="e">
        <f t="shared" si="164"/>
        <v>#DIV/0!</v>
      </c>
      <c r="FL84" s="190">
        <f t="shared" si="165"/>
        <v>0</v>
      </c>
      <c r="FM84" s="190">
        <f t="shared" si="166"/>
        <v>0</v>
      </c>
      <c r="FN84" s="190">
        <f t="shared" si="167"/>
        <v>0</v>
      </c>
      <c r="FO84" s="190" t="e">
        <f t="shared" si="168"/>
        <v>#DIV/0!</v>
      </c>
      <c r="FP84" s="190" t="e">
        <f t="shared" si="169"/>
        <v>#DIV/0!</v>
      </c>
      <c r="FQ84" s="320" t="e">
        <f t="shared" si="170"/>
        <v>#DIV/0!</v>
      </c>
      <c r="FR84" s="188"/>
      <c r="FS84" s="190" t="e">
        <f t="shared" si="171"/>
        <v>#DIV/0!</v>
      </c>
      <c r="FT84" s="190" t="e">
        <f>IF($FB84="Activo",LOOKUP($FA84,'Datos Mes'!$A$87:$A$92,'Datos Mes'!$C$87:$C$92),0)*$EO84</f>
        <v>#DIV/0!</v>
      </c>
      <c r="FU84" s="190" t="e">
        <f>IF($FB84="Activo",'Datos Mes'!$B$31,0)*$EO84</f>
        <v>#DIV/0!</v>
      </c>
      <c r="FV84" s="190" t="e">
        <f>'Datos Mes'!$B$32*$EO84</f>
        <v>#DIV/0!</v>
      </c>
      <c r="FW84" s="190" t="e">
        <f>'Datos Mes'!$D$28*$EO84</f>
        <v>#DIV/0!</v>
      </c>
      <c r="FX84" s="188">
        <v>1030052</v>
      </c>
      <c r="FY84" s="190" t="e">
        <f t="shared" si="172"/>
        <v>#DIV/0!</v>
      </c>
      <c r="FZ84" s="190" t="e">
        <f t="shared" si="81"/>
        <v>#DIV/0!</v>
      </c>
      <c r="GA84" s="190" t="e">
        <f t="shared" si="82"/>
        <v>#DIV/0!</v>
      </c>
      <c r="GB84" s="190">
        <f>(AS84+'Datos Mes'!B$24)*30/12</f>
        <v>11356.646825396825</v>
      </c>
      <c r="GC84" s="190" t="e">
        <f t="shared" si="173"/>
        <v>#DIV/0!</v>
      </c>
      <c r="GD84" s="190" t="e">
        <f t="shared" si="174"/>
        <v>#DIV/0!</v>
      </c>
      <c r="GE84" s="192" t="e">
        <f t="shared" si="175"/>
        <v>#DIV/0!</v>
      </c>
    </row>
    <row r="85" spans="1:187">
      <c r="A85" s="248"/>
      <c r="B85" s="248"/>
      <c r="C85" s="173">
        <f t="shared" si="132"/>
        <v>0</v>
      </c>
      <c r="D85" s="255"/>
      <c r="E85" s="255"/>
      <c r="F85" s="255"/>
      <c r="G85" s="255"/>
      <c r="H85" s="255"/>
      <c r="I85" s="255"/>
      <c r="J85" s="255"/>
      <c r="K85" s="255"/>
      <c r="L85" s="255"/>
      <c r="M85" s="255"/>
      <c r="N85" s="255"/>
      <c r="O85" s="255"/>
      <c r="P85" s="255"/>
      <c r="Q85" s="255"/>
      <c r="R85" s="174"/>
      <c r="S85" s="256"/>
      <c r="T85" s="255"/>
      <c r="U85" s="255"/>
      <c r="V85" s="255"/>
      <c r="W85" s="255"/>
      <c r="X85" s="255"/>
      <c r="Y85" s="255"/>
      <c r="Z85" s="255"/>
      <c r="AA85" s="255"/>
      <c r="AB85" s="255"/>
      <c r="AC85" s="255"/>
      <c r="AD85" s="255"/>
      <c r="AE85" s="255"/>
      <c r="AF85" s="255"/>
      <c r="AG85" s="255"/>
      <c r="AH85" s="255"/>
      <c r="AI85" s="257"/>
      <c r="AJ85" s="187"/>
      <c r="AK85" s="176">
        <f t="shared" si="133"/>
        <v>0</v>
      </c>
      <c r="AL85" s="294">
        <f t="shared" si="134"/>
        <v>0</v>
      </c>
      <c r="AM85" s="294">
        <f t="shared" si="135"/>
        <v>0</v>
      </c>
      <c r="AN85" s="295">
        <f t="shared" si="136"/>
        <v>0</v>
      </c>
      <c r="AO85" s="294">
        <f t="shared" si="68"/>
        <v>0</v>
      </c>
      <c r="AP85" s="294">
        <f t="shared" si="176"/>
        <v>0</v>
      </c>
      <c r="AQ85" s="296">
        <f t="shared" si="137"/>
        <v>0</v>
      </c>
      <c r="AR85" s="297">
        <f t="shared" si="138"/>
        <v>0</v>
      </c>
      <c r="AS85" s="249"/>
      <c r="AT85" s="250">
        <f t="shared" si="139"/>
        <v>0</v>
      </c>
      <c r="AU85" s="316"/>
      <c r="AV85" s="177">
        <f t="shared" si="140"/>
        <v>0</v>
      </c>
      <c r="AW85" s="249"/>
      <c r="AX85" s="249"/>
      <c r="AY85" s="177">
        <f t="shared" si="141"/>
        <v>0</v>
      </c>
      <c r="AZ85" s="177">
        <f>(AQ85)*'Datos Mes'!$B$27+DB85</f>
        <v>0</v>
      </c>
      <c r="BA85" s="248"/>
      <c r="BB85" s="254"/>
      <c r="BC85" s="263"/>
      <c r="BD85" s="188"/>
      <c r="BE85" s="188"/>
      <c r="BF85" s="298"/>
      <c r="BG85" s="178">
        <f>(COUNTIF($D85:$AI85,"LL")+DL85)*(AS85-'Datos Mes'!$B$23)</f>
        <v>0</v>
      </c>
      <c r="BH85" s="299">
        <f t="shared" si="142"/>
        <v>0</v>
      </c>
      <c r="BI85" s="230"/>
      <c r="BJ85" s="239"/>
      <c r="BK85" s="231"/>
      <c r="BL85" s="231"/>
      <c r="BM85" s="231"/>
      <c r="BN85" s="231"/>
      <c r="BO85" s="231"/>
      <c r="BP85" s="239"/>
      <c r="BQ85" s="231"/>
      <c r="BR85" s="231"/>
      <c r="BS85" s="231"/>
      <c r="BT85" s="232"/>
      <c r="BU85" s="232"/>
      <c r="BV85" s="231"/>
      <c r="BW85" s="233"/>
      <c r="BX85" s="234"/>
      <c r="BY85" s="231"/>
      <c r="BZ85" s="231"/>
      <c r="CA85" s="235"/>
      <c r="CB85" s="235"/>
      <c r="CC85" s="236"/>
      <c r="CD85" s="236"/>
      <c r="CE85" s="236"/>
      <c r="CF85" s="236"/>
      <c r="CG85" s="236"/>
      <c r="CH85" s="235"/>
      <c r="CI85" s="235"/>
      <c r="CJ85" s="236"/>
      <c r="CK85" s="236"/>
      <c r="CL85" s="236"/>
      <c r="CM85" s="236"/>
      <c r="CN85" s="236"/>
      <c r="CO85" s="235"/>
      <c r="CP85" s="238"/>
      <c r="CQ85" s="237"/>
      <c r="CR85" s="238"/>
      <c r="CS85" s="237"/>
      <c r="CT85" s="237"/>
      <c r="CU85" s="237"/>
      <c r="CV85" s="237"/>
      <c r="CW85" s="237"/>
      <c r="CX85" s="232"/>
      <c r="CY85" s="232"/>
      <c r="CZ85" s="179">
        <f t="shared" si="143"/>
        <v>0</v>
      </c>
      <c r="DA85" s="180"/>
      <c r="DB85" s="241"/>
      <c r="DC85" s="181">
        <f t="shared" si="144"/>
        <v>0</v>
      </c>
      <c r="DD85" s="240"/>
      <c r="DE85" s="241"/>
      <c r="DF85" s="182">
        <f t="shared" si="145"/>
        <v>0</v>
      </c>
      <c r="DG85" s="182">
        <f t="shared" si="146"/>
        <v>0</v>
      </c>
      <c r="DH85" s="183">
        <f t="shared" si="147"/>
        <v>0</v>
      </c>
      <c r="DI85" s="184">
        <f t="shared" si="148"/>
        <v>0</v>
      </c>
      <c r="DJ85" s="42"/>
      <c r="DK85" s="177">
        <f t="shared" si="149"/>
        <v>0</v>
      </c>
      <c r="DL85" s="177">
        <f t="shared" si="150"/>
        <v>0</v>
      </c>
      <c r="DM85" s="177">
        <f t="shared" si="151"/>
        <v>0</v>
      </c>
      <c r="DN85" s="242"/>
      <c r="DO85" s="243"/>
      <c r="DP85" s="243"/>
      <c r="DQ85" s="243"/>
      <c r="DR85" s="303"/>
      <c r="DS85" s="243"/>
      <c r="DT85" s="243"/>
      <c r="DU85" s="243"/>
      <c r="DV85" s="244"/>
      <c r="DW85" s="243"/>
      <c r="DX85" s="243"/>
      <c r="DY85" s="245"/>
      <c r="DZ85" s="245"/>
      <c r="EA85" s="246"/>
      <c r="EB85" s="175" t="s">
        <v>283</v>
      </c>
      <c r="EC85" s="188" t="s">
        <v>298</v>
      </c>
      <c r="ED85" s="188">
        <v>1030053</v>
      </c>
      <c r="EE85" s="188"/>
      <c r="EF85" s="189">
        <f>'Datos Mes'!$B$23</f>
        <v>8033.333333333333</v>
      </c>
      <c r="EG85" s="189">
        <f t="shared" si="152"/>
        <v>0</v>
      </c>
      <c r="EH85" s="189">
        <f t="shared" si="153"/>
        <v>0</v>
      </c>
      <c r="EI85" s="189" t="e">
        <f t="shared" si="154"/>
        <v>#DIV/0!</v>
      </c>
      <c r="EJ85" s="189" t="e">
        <f t="shared" si="155"/>
        <v>#DIV/0!</v>
      </c>
      <c r="EK85" s="189">
        <f t="shared" si="156"/>
        <v>0</v>
      </c>
      <c r="EL85" s="189">
        <f t="shared" si="157"/>
        <v>0</v>
      </c>
      <c r="EM85" s="189">
        <f t="shared" si="158"/>
        <v>0</v>
      </c>
      <c r="EN85" s="189">
        <f>'Datos Mes'!$B$24*AL85</f>
        <v>0</v>
      </c>
      <c r="EO85" s="189" t="e">
        <f>IF(SUM(EH85:EN85)&gt;'Datos Mes'!$B$21,'Datos Mes'!$B$21,SUM(EH85:EN85))</f>
        <v>#DIV/0!</v>
      </c>
      <c r="EP85" s="189" t="e">
        <f>IF(SUM(EH85:EN85)&gt;'Datos Mes'!$B$21,SUM(EH85:EN85)-EO85,0)</f>
        <v>#DIV/0!</v>
      </c>
      <c r="EQ85" s="189"/>
      <c r="ER85" s="189" t="e">
        <f>LOOKUP(EO85/AL85,'Datos Mes'!$B$75:$B$82,'Datos Mes'!$C$75:$C$82)*EQ85</f>
        <v>#DIV/0!</v>
      </c>
      <c r="ES85" s="189">
        <f>'Datos Mes'!$B$25*$AQ85</f>
        <v>0</v>
      </c>
      <c r="ET85" s="189">
        <f>'Datos Mes'!$B$26*$AQ85</f>
        <v>0</v>
      </c>
      <c r="EU85" s="189">
        <f t="shared" si="159"/>
        <v>0</v>
      </c>
      <c r="EV85" s="190" t="e">
        <f t="shared" si="160"/>
        <v>#DIV/0!</v>
      </c>
      <c r="EW85" s="280" t="s">
        <v>140</v>
      </c>
      <c r="EX85" s="281"/>
      <c r="EY85" s="190" t="e">
        <f>'Datos Mes'!$B$28*EO85</f>
        <v>#DIV/0!</v>
      </c>
      <c r="EZ85" s="190" t="e">
        <f>IF(EX85*'Datos Mes'!$B$19-EY85&gt;0,EX85*'Datos Mes'!$B$19-EY85,0)</f>
        <v>#DIV/0!</v>
      </c>
      <c r="FA85" s="281" t="s">
        <v>116</v>
      </c>
      <c r="FB85" s="280" t="s">
        <v>299</v>
      </c>
      <c r="FC85" s="192">
        <f>IF(FB85&lt;&gt;"Pensionado",LOOKUP(FA85,'Datos Mes'!$A$87:$A$92,'Datos Mes'!$B$87:$B$92),0)</f>
        <v>0</v>
      </c>
      <c r="FD85" s="190" t="e">
        <f t="shared" si="161"/>
        <v>#DIV/0!</v>
      </c>
      <c r="FE85" s="190" t="e">
        <f>IF(SUM(EH85:EN85)&gt;'Datos Mes'!$B$22,'Datos Mes'!$B$22,SUM(EH85:EN85))</f>
        <v>#DIV/0!</v>
      </c>
      <c r="FF85" s="190" t="e">
        <f>FE85*'Datos Mes'!$B$30</f>
        <v>#DIV/0!</v>
      </c>
      <c r="FG85" s="190" t="e">
        <f t="shared" si="162"/>
        <v>#DIV/0!</v>
      </c>
      <c r="FH85" s="190" t="e">
        <f t="shared" si="163"/>
        <v>#DIV/0!</v>
      </c>
      <c r="FI85" s="193" t="e">
        <f>LOOKUP(FH85,'Datos Mes'!$B$54:$B$69,'Datos Mes'!$C$54:$C$69)</f>
        <v>#DIV/0!</v>
      </c>
      <c r="FJ85" s="190" t="e">
        <f>LOOKUP(FH85,'Datos Mes'!$B$54:$B$69,'Datos Mes'!$E$54:$E$69)</f>
        <v>#DIV/0!</v>
      </c>
      <c r="FK85" s="190" t="e">
        <f t="shared" si="164"/>
        <v>#DIV/0!</v>
      </c>
      <c r="FL85" s="190">
        <f t="shared" si="165"/>
        <v>0</v>
      </c>
      <c r="FM85" s="190">
        <f t="shared" si="166"/>
        <v>0</v>
      </c>
      <c r="FN85" s="190">
        <f t="shared" si="167"/>
        <v>0</v>
      </c>
      <c r="FO85" s="190" t="e">
        <f t="shared" si="168"/>
        <v>#DIV/0!</v>
      </c>
      <c r="FP85" s="190" t="e">
        <f t="shared" si="169"/>
        <v>#DIV/0!</v>
      </c>
      <c r="FQ85" s="320" t="e">
        <f t="shared" si="170"/>
        <v>#DIV/0!</v>
      </c>
      <c r="FR85" s="188"/>
      <c r="FS85" s="190" t="e">
        <f t="shared" si="171"/>
        <v>#DIV/0!</v>
      </c>
      <c r="FT85" s="190" t="e">
        <f>IF($FB85="Activo",LOOKUP($FA85,'Datos Mes'!$A$87:$A$92,'Datos Mes'!$C$87:$C$92),0)*$EO85</f>
        <v>#DIV/0!</v>
      </c>
      <c r="FU85" s="190" t="e">
        <f>IF($FB85="Activo",'Datos Mes'!$B$31,0)*$EO85</f>
        <v>#DIV/0!</v>
      </c>
      <c r="FV85" s="190" t="e">
        <f>'Datos Mes'!$B$32*$EO85</f>
        <v>#DIV/0!</v>
      </c>
      <c r="FW85" s="190" t="e">
        <f>'Datos Mes'!$D$28*$EO85</f>
        <v>#DIV/0!</v>
      </c>
      <c r="FX85" s="188">
        <v>1030053</v>
      </c>
      <c r="FY85" s="190" t="e">
        <f t="shared" si="172"/>
        <v>#DIV/0!</v>
      </c>
      <c r="FZ85" s="190" t="e">
        <f t="shared" si="81"/>
        <v>#DIV/0!</v>
      </c>
      <c r="GA85" s="190" t="e">
        <f t="shared" si="82"/>
        <v>#DIV/0!</v>
      </c>
      <c r="GB85" s="190">
        <f>(AS85+'Datos Mes'!B$24)*30/12</f>
        <v>11356.646825396825</v>
      </c>
      <c r="GC85" s="190" t="e">
        <f t="shared" si="173"/>
        <v>#DIV/0!</v>
      </c>
      <c r="GD85" s="190" t="e">
        <f t="shared" si="174"/>
        <v>#DIV/0!</v>
      </c>
      <c r="GE85" s="192" t="e">
        <f t="shared" si="175"/>
        <v>#DIV/0!</v>
      </c>
    </row>
    <row r="86" spans="1:187">
      <c r="A86" s="248"/>
      <c r="B86" s="248"/>
      <c r="C86" s="173">
        <f t="shared" si="132"/>
        <v>0</v>
      </c>
      <c r="D86" s="255"/>
      <c r="E86" s="255"/>
      <c r="F86" s="255"/>
      <c r="G86" s="255"/>
      <c r="H86" s="255"/>
      <c r="I86" s="255"/>
      <c r="J86" s="255"/>
      <c r="K86" s="255"/>
      <c r="L86" s="255"/>
      <c r="M86" s="255"/>
      <c r="N86" s="255"/>
      <c r="O86" s="255"/>
      <c r="P86" s="255"/>
      <c r="Q86" s="255"/>
      <c r="R86" s="174"/>
      <c r="S86" s="256"/>
      <c r="T86" s="255"/>
      <c r="U86" s="255"/>
      <c r="V86" s="255"/>
      <c r="W86" s="255"/>
      <c r="X86" s="255"/>
      <c r="Y86" s="255"/>
      <c r="Z86" s="255"/>
      <c r="AA86" s="255"/>
      <c r="AB86" s="255"/>
      <c r="AC86" s="255"/>
      <c r="AD86" s="255"/>
      <c r="AE86" s="255"/>
      <c r="AF86" s="255"/>
      <c r="AG86" s="255"/>
      <c r="AH86" s="255"/>
      <c r="AI86" s="257"/>
      <c r="AJ86" s="187"/>
      <c r="AK86" s="176">
        <f t="shared" si="133"/>
        <v>0</v>
      </c>
      <c r="AL86" s="294">
        <f t="shared" si="134"/>
        <v>0</v>
      </c>
      <c r="AM86" s="294">
        <f t="shared" si="135"/>
        <v>0</v>
      </c>
      <c r="AN86" s="295">
        <f t="shared" si="136"/>
        <v>0</v>
      </c>
      <c r="AO86" s="294">
        <f t="shared" si="68"/>
        <v>0</v>
      </c>
      <c r="AP86" s="294">
        <f t="shared" si="176"/>
        <v>0</v>
      </c>
      <c r="AQ86" s="296">
        <f t="shared" si="137"/>
        <v>0</v>
      </c>
      <c r="AR86" s="297">
        <f t="shared" si="138"/>
        <v>0</v>
      </c>
      <c r="AS86" s="249"/>
      <c r="AT86" s="250">
        <f t="shared" si="139"/>
        <v>0</v>
      </c>
      <c r="AU86" s="316"/>
      <c r="AV86" s="177">
        <f t="shared" si="140"/>
        <v>0</v>
      </c>
      <c r="AW86" s="249"/>
      <c r="AX86" s="249"/>
      <c r="AY86" s="177">
        <f t="shared" si="141"/>
        <v>0</v>
      </c>
      <c r="AZ86" s="177">
        <f>(AQ86)*'Datos Mes'!$B$27+DB86</f>
        <v>0</v>
      </c>
      <c r="BA86" s="248"/>
      <c r="BB86" s="254"/>
      <c r="BC86" s="263"/>
      <c r="BD86" s="188"/>
      <c r="BE86" s="188"/>
      <c r="BF86" s="298"/>
      <c r="BG86" s="178">
        <f>(COUNTIF($D86:$AI86,"LL")+DL86)*(AS86-'Datos Mes'!$B$23)</f>
        <v>0</v>
      </c>
      <c r="BH86" s="299">
        <f t="shared" si="142"/>
        <v>0</v>
      </c>
      <c r="BI86" s="230"/>
      <c r="BJ86" s="239"/>
      <c r="BK86" s="231"/>
      <c r="BL86" s="231"/>
      <c r="BM86" s="231"/>
      <c r="BN86" s="231"/>
      <c r="BO86" s="231"/>
      <c r="BP86" s="239"/>
      <c r="BQ86" s="231"/>
      <c r="BR86" s="231"/>
      <c r="BS86" s="231"/>
      <c r="BT86" s="232"/>
      <c r="BU86" s="232"/>
      <c r="BV86" s="231"/>
      <c r="BW86" s="233"/>
      <c r="BX86" s="234"/>
      <c r="BY86" s="231"/>
      <c r="BZ86" s="231"/>
      <c r="CA86" s="235"/>
      <c r="CB86" s="235"/>
      <c r="CC86" s="236"/>
      <c r="CD86" s="236"/>
      <c r="CE86" s="236"/>
      <c r="CF86" s="236"/>
      <c r="CG86" s="236"/>
      <c r="CH86" s="235"/>
      <c r="CI86" s="235"/>
      <c r="CJ86" s="236"/>
      <c r="CK86" s="236"/>
      <c r="CL86" s="236"/>
      <c r="CM86" s="236"/>
      <c r="CN86" s="236"/>
      <c r="CO86" s="235"/>
      <c r="CP86" s="238"/>
      <c r="CQ86" s="237"/>
      <c r="CR86" s="238"/>
      <c r="CS86" s="237"/>
      <c r="CT86" s="237"/>
      <c r="CU86" s="237"/>
      <c r="CV86" s="237"/>
      <c r="CW86" s="237"/>
      <c r="CX86" s="232"/>
      <c r="CY86" s="232"/>
      <c r="CZ86" s="179">
        <f t="shared" si="143"/>
        <v>0</v>
      </c>
      <c r="DA86" s="180"/>
      <c r="DB86" s="241"/>
      <c r="DC86" s="181">
        <f t="shared" si="144"/>
        <v>0</v>
      </c>
      <c r="DD86" s="240"/>
      <c r="DE86" s="241"/>
      <c r="DF86" s="182">
        <f t="shared" si="145"/>
        <v>0</v>
      </c>
      <c r="DG86" s="182">
        <f t="shared" si="146"/>
        <v>0</v>
      </c>
      <c r="DH86" s="183">
        <f t="shared" si="147"/>
        <v>0</v>
      </c>
      <c r="DI86" s="184">
        <f t="shared" si="148"/>
        <v>0</v>
      </c>
      <c r="DJ86" s="42"/>
      <c r="DK86" s="177">
        <f t="shared" si="149"/>
        <v>0</v>
      </c>
      <c r="DL86" s="177">
        <f t="shared" si="150"/>
        <v>0</v>
      </c>
      <c r="DM86" s="177">
        <f t="shared" si="151"/>
        <v>0</v>
      </c>
      <c r="DN86" s="242"/>
      <c r="DO86" s="243"/>
      <c r="DP86" s="243"/>
      <c r="DQ86" s="243"/>
      <c r="DR86" s="303"/>
      <c r="DS86" s="243"/>
      <c r="DT86" s="243"/>
      <c r="DU86" s="243"/>
      <c r="DV86" s="244"/>
      <c r="DW86" s="243"/>
      <c r="DX86" s="243"/>
      <c r="DY86" s="245"/>
      <c r="DZ86" s="245"/>
      <c r="EA86" s="246"/>
      <c r="EB86" s="175" t="s">
        <v>283</v>
      </c>
      <c r="EC86" s="188" t="s">
        <v>298</v>
      </c>
      <c r="ED86" s="188">
        <v>1030054</v>
      </c>
      <c r="EE86" s="188"/>
      <c r="EF86" s="189">
        <f>'Datos Mes'!$B$23</f>
        <v>8033.333333333333</v>
      </c>
      <c r="EG86" s="189">
        <f t="shared" si="152"/>
        <v>0</v>
      </c>
      <c r="EH86" s="189">
        <f t="shared" si="153"/>
        <v>0</v>
      </c>
      <c r="EI86" s="189" t="e">
        <f t="shared" si="154"/>
        <v>#DIV/0!</v>
      </c>
      <c r="EJ86" s="189" t="e">
        <f t="shared" si="155"/>
        <v>#DIV/0!</v>
      </c>
      <c r="EK86" s="189">
        <f t="shared" si="156"/>
        <v>0</v>
      </c>
      <c r="EL86" s="189">
        <f t="shared" si="157"/>
        <v>0</v>
      </c>
      <c r="EM86" s="189">
        <f t="shared" si="158"/>
        <v>0</v>
      </c>
      <c r="EN86" s="189">
        <f>'Datos Mes'!$B$24*AL86</f>
        <v>0</v>
      </c>
      <c r="EO86" s="189" t="e">
        <f>IF(SUM(EH86:EN86)&gt;'Datos Mes'!$B$21,'Datos Mes'!$B$21,SUM(EH86:EN86))</f>
        <v>#DIV/0!</v>
      </c>
      <c r="EP86" s="189" t="e">
        <f>IF(SUM(EH86:EN86)&gt;'Datos Mes'!$B$21,SUM(EH86:EN86)-EO86,0)</f>
        <v>#DIV/0!</v>
      </c>
      <c r="EQ86" s="189"/>
      <c r="ER86" s="189" t="e">
        <f>LOOKUP(EO86/AL86,'Datos Mes'!$B$75:$B$82,'Datos Mes'!$C$75:$C$82)*EQ86</f>
        <v>#DIV/0!</v>
      </c>
      <c r="ES86" s="189">
        <f>'Datos Mes'!$B$25*$AQ86</f>
        <v>0</v>
      </c>
      <c r="ET86" s="189">
        <f>'Datos Mes'!$B$26*$AQ86</f>
        <v>0</v>
      </c>
      <c r="EU86" s="189">
        <f t="shared" si="159"/>
        <v>0</v>
      </c>
      <c r="EV86" s="190" t="e">
        <f t="shared" si="160"/>
        <v>#DIV/0!</v>
      </c>
      <c r="EW86" s="280" t="s">
        <v>140</v>
      </c>
      <c r="EX86" s="281"/>
      <c r="EY86" s="190" t="e">
        <f>'Datos Mes'!$B$28*EO86</f>
        <v>#DIV/0!</v>
      </c>
      <c r="EZ86" s="190" t="e">
        <f>IF(EX86*'Datos Mes'!$B$19-EY86&gt;0,EX86*'Datos Mes'!$B$19-EY86,0)</f>
        <v>#DIV/0!</v>
      </c>
      <c r="FA86" s="281" t="s">
        <v>116</v>
      </c>
      <c r="FB86" s="280" t="s">
        <v>299</v>
      </c>
      <c r="FC86" s="192">
        <f>IF(FB86&lt;&gt;"Pensionado",LOOKUP(FA86,'Datos Mes'!$A$87:$A$92,'Datos Mes'!$B$87:$B$92),0)</f>
        <v>0</v>
      </c>
      <c r="FD86" s="190" t="e">
        <f t="shared" si="161"/>
        <v>#DIV/0!</v>
      </c>
      <c r="FE86" s="190" t="e">
        <f>IF(SUM(EH86:EN86)&gt;'Datos Mes'!$B$22,'Datos Mes'!$B$22,SUM(EH86:EN86))</f>
        <v>#DIV/0!</v>
      </c>
      <c r="FF86" s="190" t="e">
        <f>FE86*'Datos Mes'!$B$30</f>
        <v>#DIV/0!</v>
      </c>
      <c r="FG86" s="190" t="e">
        <f t="shared" si="162"/>
        <v>#DIV/0!</v>
      </c>
      <c r="FH86" s="190" t="e">
        <f t="shared" si="163"/>
        <v>#DIV/0!</v>
      </c>
      <c r="FI86" s="193" t="e">
        <f>LOOKUP(FH86,'Datos Mes'!$B$54:$B$69,'Datos Mes'!$C$54:$C$69)</f>
        <v>#DIV/0!</v>
      </c>
      <c r="FJ86" s="190" t="e">
        <f>LOOKUP(FH86,'Datos Mes'!$B$54:$B$69,'Datos Mes'!$E$54:$E$69)</f>
        <v>#DIV/0!</v>
      </c>
      <c r="FK86" s="190" t="e">
        <f t="shared" si="164"/>
        <v>#DIV/0!</v>
      </c>
      <c r="FL86" s="190">
        <f t="shared" si="165"/>
        <v>0</v>
      </c>
      <c r="FM86" s="190">
        <f t="shared" si="166"/>
        <v>0</v>
      </c>
      <c r="FN86" s="190">
        <f t="shared" si="167"/>
        <v>0</v>
      </c>
      <c r="FO86" s="190" t="e">
        <f t="shared" si="168"/>
        <v>#DIV/0!</v>
      </c>
      <c r="FP86" s="190" t="e">
        <f t="shared" si="169"/>
        <v>#DIV/0!</v>
      </c>
      <c r="FQ86" s="320" t="e">
        <f t="shared" si="170"/>
        <v>#DIV/0!</v>
      </c>
      <c r="FR86" s="188"/>
      <c r="FS86" s="190" t="e">
        <f t="shared" si="171"/>
        <v>#DIV/0!</v>
      </c>
      <c r="FT86" s="190" t="e">
        <f>IF($FB86="Activo",LOOKUP($FA86,'Datos Mes'!$A$87:$A$92,'Datos Mes'!$C$87:$C$92),0)*$EO86</f>
        <v>#DIV/0!</v>
      </c>
      <c r="FU86" s="190" t="e">
        <f>IF($FB86="Activo",'Datos Mes'!$B$31,0)*$EO86</f>
        <v>#DIV/0!</v>
      </c>
      <c r="FV86" s="190" t="e">
        <f>'Datos Mes'!$B$32*$EO86</f>
        <v>#DIV/0!</v>
      </c>
      <c r="FW86" s="190" t="e">
        <f>'Datos Mes'!$D$28*$EO86</f>
        <v>#DIV/0!</v>
      </c>
      <c r="FX86" s="188">
        <v>1030054</v>
      </c>
      <c r="FY86" s="190" t="e">
        <f t="shared" si="172"/>
        <v>#DIV/0!</v>
      </c>
      <c r="FZ86" s="190" t="e">
        <f t="shared" si="81"/>
        <v>#DIV/0!</v>
      </c>
      <c r="GA86" s="190" t="e">
        <f t="shared" si="82"/>
        <v>#DIV/0!</v>
      </c>
      <c r="GB86" s="190">
        <f>(AS86+'Datos Mes'!B$24)*30/12</f>
        <v>11356.646825396825</v>
      </c>
      <c r="GC86" s="190" t="e">
        <f t="shared" si="173"/>
        <v>#DIV/0!</v>
      </c>
      <c r="GD86" s="190" t="e">
        <f t="shared" si="174"/>
        <v>#DIV/0!</v>
      </c>
      <c r="GE86" s="192" t="e">
        <f t="shared" si="175"/>
        <v>#DIV/0!</v>
      </c>
    </row>
    <row r="87" spans="1:187">
      <c r="A87" s="248"/>
      <c r="B87" s="248"/>
      <c r="C87" s="173">
        <f t="shared" si="132"/>
        <v>0</v>
      </c>
      <c r="D87" s="255"/>
      <c r="E87" s="255"/>
      <c r="F87" s="255"/>
      <c r="G87" s="255"/>
      <c r="H87" s="255"/>
      <c r="I87" s="255"/>
      <c r="J87" s="255"/>
      <c r="K87" s="255"/>
      <c r="L87" s="255"/>
      <c r="M87" s="255"/>
      <c r="N87" s="255"/>
      <c r="O87" s="255"/>
      <c r="P87" s="255"/>
      <c r="Q87" s="255"/>
      <c r="R87" s="174"/>
      <c r="S87" s="256"/>
      <c r="T87" s="255"/>
      <c r="U87" s="255"/>
      <c r="V87" s="255"/>
      <c r="W87" s="255"/>
      <c r="X87" s="255"/>
      <c r="Y87" s="255"/>
      <c r="Z87" s="255"/>
      <c r="AA87" s="255"/>
      <c r="AB87" s="255"/>
      <c r="AC87" s="255"/>
      <c r="AD87" s="255"/>
      <c r="AE87" s="255"/>
      <c r="AF87" s="255"/>
      <c r="AG87" s="255"/>
      <c r="AH87" s="255"/>
      <c r="AI87" s="257"/>
      <c r="AJ87" s="187"/>
      <c r="AK87" s="176">
        <f t="shared" si="133"/>
        <v>0</v>
      </c>
      <c r="AL87" s="294">
        <f t="shared" si="134"/>
        <v>0</v>
      </c>
      <c r="AM87" s="294">
        <f t="shared" si="135"/>
        <v>0</v>
      </c>
      <c r="AN87" s="295">
        <f t="shared" si="136"/>
        <v>0</v>
      </c>
      <c r="AO87" s="294">
        <f t="shared" si="68"/>
        <v>0</v>
      </c>
      <c r="AP87" s="294">
        <f t="shared" si="176"/>
        <v>0</v>
      </c>
      <c r="AQ87" s="296">
        <f t="shared" si="137"/>
        <v>0</v>
      </c>
      <c r="AR87" s="297">
        <f t="shared" si="138"/>
        <v>0</v>
      </c>
      <c r="AS87" s="249"/>
      <c r="AT87" s="250">
        <f t="shared" si="139"/>
        <v>0</v>
      </c>
      <c r="AU87" s="316"/>
      <c r="AV87" s="177">
        <f t="shared" si="140"/>
        <v>0</v>
      </c>
      <c r="AW87" s="249"/>
      <c r="AX87" s="249"/>
      <c r="AY87" s="177">
        <f t="shared" si="141"/>
        <v>0</v>
      </c>
      <c r="AZ87" s="177">
        <f>(AQ87)*'Datos Mes'!$B$27+DB87</f>
        <v>0</v>
      </c>
      <c r="BA87" s="248"/>
      <c r="BB87" s="254"/>
      <c r="BC87" s="263"/>
      <c r="BD87" s="188"/>
      <c r="BE87" s="188"/>
      <c r="BF87" s="298"/>
      <c r="BG87" s="178">
        <f>(COUNTIF($D87:$AI87,"LL")+DL87)*(AS87-'Datos Mes'!$B$23)</f>
        <v>0</v>
      </c>
      <c r="BH87" s="299">
        <f t="shared" si="142"/>
        <v>0</v>
      </c>
      <c r="BI87" s="230"/>
      <c r="BJ87" s="239"/>
      <c r="BK87" s="231"/>
      <c r="BL87" s="231"/>
      <c r="BM87" s="231"/>
      <c r="BN87" s="231"/>
      <c r="BO87" s="231"/>
      <c r="BP87" s="239"/>
      <c r="BQ87" s="231"/>
      <c r="BR87" s="231"/>
      <c r="BS87" s="231"/>
      <c r="BT87" s="232"/>
      <c r="BU87" s="232"/>
      <c r="BV87" s="231"/>
      <c r="BW87" s="233"/>
      <c r="BX87" s="234"/>
      <c r="BY87" s="231"/>
      <c r="BZ87" s="231"/>
      <c r="CA87" s="235"/>
      <c r="CB87" s="235"/>
      <c r="CC87" s="236"/>
      <c r="CD87" s="236"/>
      <c r="CE87" s="236"/>
      <c r="CF87" s="236"/>
      <c r="CG87" s="236"/>
      <c r="CH87" s="235"/>
      <c r="CI87" s="235"/>
      <c r="CJ87" s="236"/>
      <c r="CK87" s="236"/>
      <c r="CL87" s="236"/>
      <c r="CM87" s="236"/>
      <c r="CN87" s="236"/>
      <c r="CO87" s="235"/>
      <c r="CP87" s="238"/>
      <c r="CQ87" s="237"/>
      <c r="CR87" s="238"/>
      <c r="CS87" s="237"/>
      <c r="CT87" s="237"/>
      <c r="CU87" s="237"/>
      <c r="CV87" s="237"/>
      <c r="CW87" s="237"/>
      <c r="CX87" s="232"/>
      <c r="CY87" s="232"/>
      <c r="CZ87" s="179">
        <f t="shared" si="143"/>
        <v>0</v>
      </c>
      <c r="DA87" s="180"/>
      <c r="DB87" s="241"/>
      <c r="DC87" s="181">
        <f t="shared" si="144"/>
        <v>0</v>
      </c>
      <c r="DD87" s="240"/>
      <c r="DE87" s="241"/>
      <c r="DF87" s="182">
        <f t="shared" si="145"/>
        <v>0</v>
      </c>
      <c r="DG87" s="182">
        <f t="shared" si="146"/>
        <v>0</v>
      </c>
      <c r="DH87" s="183">
        <f t="shared" si="147"/>
        <v>0</v>
      </c>
      <c r="DI87" s="184">
        <f t="shared" si="148"/>
        <v>0</v>
      </c>
      <c r="DJ87" s="42"/>
      <c r="DK87" s="177">
        <f t="shared" si="149"/>
        <v>0</v>
      </c>
      <c r="DL87" s="177">
        <f t="shared" si="150"/>
        <v>0</v>
      </c>
      <c r="DM87" s="177">
        <f t="shared" si="151"/>
        <v>0</v>
      </c>
      <c r="DN87" s="242"/>
      <c r="DO87" s="243"/>
      <c r="DP87" s="243"/>
      <c r="DQ87" s="243"/>
      <c r="DR87" s="303"/>
      <c r="DS87" s="243"/>
      <c r="DT87" s="243"/>
      <c r="DU87" s="243"/>
      <c r="DV87" s="244"/>
      <c r="DW87" s="243"/>
      <c r="DX87" s="243"/>
      <c r="DY87" s="245"/>
      <c r="DZ87" s="245"/>
      <c r="EA87" s="246"/>
      <c r="EB87" s="175" t="s">
        <v>283</v>
      </c>
      <c r="EC87" s="188" t="s">
        <v>298</v>
      </c>
      <c r="ED87" s="188">
        <v>1030055</v>
      </c>
      <c r="EE87" s="188"/>
      <c r="EF87" s="189">
        <f>'Datos Mes'!$B$23</f>
        <v>8033.333333333333</v>
      </c>
      <c r="EG87" s="189">
        <f t="shared" si="152"/>
        <v>0</v>
      </c>
      <c r="EH87" s="189">
        <f t="shared" si="153"/>
        <v>0</v>
      </c>
      <c r="EI87" s="189" t="e">
        <f t="shared" si="154"/>
        <v>#DIV/0!</v>
      </c>
      <c r="EJ87" s="189" t="e">
        <f t="shared" si="155"/>
        <v>#DIV/0!</v>
      </c>
      <c r="EK87" s="189">
        <f t="shared" si="156"/>
        <v>0</v>
      </c>
      <c r="EL87" s="189">
        <f t="shared" si="157"/>
        <v>0</v>
      </c>
      <c r="EM87" s="189">
        <f t="shared" si="158"/>
        <v>0</v>
      </c>
      <c r="EN87" s="189">
        <f>'Datos Mes'!$B$24*AL87</f>
        <v>0</v>
      </c>
      <c r="EO87" s="189" t="e">
        <f>IF(SUM(EH87:EN87)&gt;'Datos Mes'!$B$21,'Datos Mes'!$B$21,SUM(EH87:EN87))</f>
        <v>#DIV/0!</v>
      </c>
      <c r="EP87" s="189" t="e">
        <f>IF(SUM(EH87:EN87)&gt;'Datos Mes'!$B$21,SUM(EH87:EN87)-EO87,0)</f>
        <v>#DIV/0!</v>
      </c>
      <c r="EQ87" s="189"/>
      <c r="ER87" s="189" t="e">
        <f>LOOKUP(EO87/AL87,'Datos Mes'!$B$75:$B$82,'Datos Mes'!$C$75:$C$82)*EQ87</f>
        <v>#DIV/0!</v>
      </c>
      <c r="ES87" s="189">
        <f>'Datos Mes'!$B$25*$AQ87</f>
        <v>0</v>
      </c>
      <c r="ET87" s="189">
        <f>'Datos Mes'!$B$26*$AQ87</f>
        <v>0</v>
      </c>
      <c r="EU87" s="189">
        <f t="shared" si="159"/>
        <v>0</v>
      </c>
      <c r="EV87" s="190" t="e">
        <f t="shared" si="160"/>
        <v>#DIV/0!</v>
      </c>
      <c r="EW87" s="280" t="s">
        <v>140</v>
      </c>
      <c r="EX87" s="281"/>
      <c r="EY87" s="190" t="e">
        <f>'Datos Mes'!$B$28*EO87</f>
        <v>#DIV/0!</v>
      </c>
      <c r="EZ87" s="190" t="e">
        <f>IF(EX87*'Datos Mes'!$B$19-EY87&gt;0,EX87*'Datos Mes'!$B$19-EY87,0)</f>
        <v>#DIV/0!</v>
      </c>
      <c r="FA87" s="281" t="s">
        <v>116</v>
      </c>
      <c r="FB87" s="280" t="s">
        <v>299</v>
      </c>
      <c r="FC87" s="192">
        <f>IF(FB87&lt;&gt;"Pensionado",LOOKUP(FA87,'Datos Mes'!$A$87:$A$92,'Datos Mes'!$B$87:$B$92),0)</f>
        <v>0</v>
      </c>
      <c r="FD87" s="190" t="e">
        <f t="shared" si="161"/>
        <v>#DIV/0!</v>
      </c>
      <c r="FE87" s="190" t="e">
        <f>IF(SUM(EH87:EN87)&gt;'Datos Mes'!$B$22,'Datos Mes'!$B$22,SUM(EH87:EN87))</f>
        <v>#DIV/0!</v>
      </c>
      <c r="FF87" s="190" t="e">
        <f>FE87*'Datos Mes'!$B$30</f>
        <v>#DIV/0!</v>
      </c>
      <c r="FG87" s="190" t="e">
        <f t="shared" si="162"/>
        <v>#DIV/0!</v>
      </c>
      <c r="FH87" s="190" t="e">
        <f t="shared" si="163"/>
        <v>#DIV/0!</v>
      </c>
      <c r="FI87" s="193" t="e">
        <f>LOOKUP(FH87,'Datos Mes'!$B$54:$B$69,'Datos Mes'!$C$54:$C$69)</f>
        <v>#DIV/0!</v>
      </c>
      <c r="FJ87" s="190" t="e">
        <f>LOOKUP(FH87,'Datos Mes'!$B$54:$B$69,'Datos Mes'!$E$54:$E$69)</f>
        <v>#DIV/0!</v>
      </c>
      <c r="FK87" s="190" t="e">
        <f t="shared" si="164"/>
        <v>#DIV/0!</v>
      </c>
      <c r="FL87" s="190">
        <f t="shared" si="165"/>
        <v>0</v>
      </c>
      <c r="FM87" s="190">
        <f t="shared" si="166"/>
        <v>0</v>
      </c>
      <c r="FN87" s="190">
        <f t="shared" si="167"/>
        <v>0</v>
      </c>
      <c r="FO87" s="190" t="e">
        <f t="shared" si="168"/>
        <v>#DIV/0!</v>
      </c>
      <c r="FP87" s="190" t="e">
        <f t="shared" si="169"/>
        <v>#DIV/0!</v>
      </c>
      <c r="FQ87" s="320" t="e">
        <f t="shared" si="170"/>
        <v>#DIV/0!</v>
      </c>
      <c r="FR87" s="188"/>
      <c r="FS87" s="190" t="e">
        <f t="shared" si="171"/>
        <v>#DIV/0!</v>
      </c>
      <c r="FT87" s="190" t="e">
        <f>IF($FB87="Activo",LOOKUP($FA87,'Datos Mes'!$A$87:$A$92,'Datos Mes'!$C$87:$C$92),0)*$EO87</f>
        <v>#DIV/0!</v>
      </c>
      <c r="FU87" s="190" t="e">
        <f>IF($FB87="Activo",'Datos Mes'!$B$31,0)*$EO87</f>
        <v>#DIV/0!</v>
      </c>
      <c r="FV87" s="190" t="e">
        <f>'Datos Mes'!$B$32*$EO87</f>
        <v>#DIV/0!</v>
      </c>
      <c r="FW87" s="190" t="e">
        <f>'Datos Mes'!$D$28*$EO87</f>
        <v>#DIV/0!</v>
      </c>
      <c r="FX87" s="188">
        <v>1030055</v>
      </c>
      <c r="FY87" s="190" t="e">
        <f t="shared" si="172"/>
        <v>#DIV/0!</v>
      </c>
      <c r="FZ87" s="190" t="e">
        <f t="shared" si="81"/>
        <v>#DIV/0!</v>
      </c>
      <c r="GA87" s="190" t="e">
        <f t="shared" si="82"/>
        <v>#DIV/0!</v>
      </c>
      <c r="GB87" s="190">
        <f>(AS87+'Datos Mes'!B$24)*30/12</f>
        <v>11356.646825396825</v>
      </c>
      <c r="GC87" s="190" t="e">
        <f t="shared" si="173"/>
        <v>#DIV/0!</v>
      </c>
      <c r="GD87" s="190" t="e">
        <f t="shared" si="174"/>
        <v>#DIV/0!</v>
      </c>
      <c r="GE87" s="192" t="e">
        <f t="shared" si="175"/>
        <v>#DIV/0!</v>
      </c>
    </row>
    <row r="88" spans="1:187">
      <c r="A88" s="248"/>
      <c r="B88" s="248"/>
      <c r="C88" s="173">
        <f t="shared" si="132"/>
        <v>0</v>
      </c>
      <c r="D88" s="255"/>
      <c r="E88" s="255"/>
      <c r="F88" s="255"/>
      <c r="G88" s="255"/>
      <c r="H88" s="255"/>
      <c r="I88" s="255"/>
      <c r="J88" s="255"/>
      <c r="K88" s="255"/>
      <c r="L88" s="255"/>
      <c r="M88" s="255"/>
      <c r="N88" s="255"/>
      <c r="O88" s="255"/>
      <c r="P88" s="255"/>
      <c r="Q88" s="255"/>
      <c r="R88" s="174"/>
      <c r="S88" s="256"/>
      <c r="T88" s="255"/>
      <c r="U88" s="255"/>
      <c r="V88" s="255"/>
      <c r="W88" s="255"/>
      <c r="X88" s="255"/>
      <c r="Y88" s="255"/>
      <c r="Z88" s="255"/>
      <c r="AA88" s="255"/>
      <c r="AB88" s="255"/>
      <c r="AC88" s="255"/>
      <c r="AD88" s="255"/>
      <c r="AE88" s="255"/>
      <c r="AF88" s="255"/>
      <c r="AG88" s="255"/>
      <c r="AH88" s="255"/>
      <c r="AI88" s="257"/>
      <c r="AJ88" s="187"/>
      <c r="AK88" s="176">
        <f t="shared" si="133"/>
        <v>0</v>
      </c>
      <c r="AL88" s="294">
        <f t="shared" si="134"/>
        <v>0</v>
      </c>
      <c r="AM88" s="294">
        <f t="shared" si="135"/>
        <v>0</v>
      </c>
      <c r="AN88" s="295">
        <f t="shared" si="136"/>
        <v>0</v>
      </c>
      <c r="AO88" s="294">
        <f t="shared" si="68"/>
        <v>0</v>
      </c>
      <c r="AP88" s="294">
        <f t="shared" si="176"/>
        <v>0</v>
      </c>
      <c r="AQ88" s="296">
        <f t="shared" si="137"/>
        <v>0</v>
      </c>
      <c r="AR88" s="297">
        <f t="shared" si="138"/>
        <v>0</v>
      </c>
      <c r="AS88" s="249"/>
      <c r="AT88" s="250">
        <f t="shared" si="139"/>
        <v>0</v>
      </c>
      <c r="AU88" s="316"/>
      <c r="AV88" s="177">
        <f t="shared" si="140"/>
        <v>0</v>
      </c>
      <c r="AW88" s="249"/>
      <c r="AX88" s="249"/>
      <c r="AY88" s="177">
        <f t="shared" si="141"/>
        <v>0</v>
      </c>
      <c r="AZ88" s="177">
        <f>(AQ88)*'Datos Mes'!$B$27+DB88</f>
        <v>0</v>
      </c>
      <c r="BA88" s="248"/>
      <c r="BB88" s="254"/>
      <c r="BC88" s="263"/>
      <c r="BD88" s="188"/>
      <c r="BE88" s="188"/>
      <c r="BF88" s="298"/>
      <c r="BG88" s="178">
        <f>(COUNTIF($D88:$AI88,"LL")+DL88)*(AS88-'Datos Mes'!$B$23)</f>
        <v>0</v>
      </c>
      <c r="BH88" s="299">
        <f t="shared" si="142"/>
        <v>0</v>
      </c>
      <c r="BI88" s="230"/>
      <c r="BJ88" s="239"/>
      <c r="BK88" s="231"/>
      <c r="BL88" s="231"/>
      <c r="BM88" s="231"/>
      <c r="BN88" s="231"/>
      <c r="BO88" s="231"/>
      <c r="BP88" s="239"/>
      <c r="BQ88" s="231"/>
      <c r="BR88" s="231"/>
      <c r="BS88" s="231"/>
      <c r="BT88" s="232"/>
      <c r="BU88" s="232"/>
      <c r="BV88" s="231"/>
      <c r="BW88" s="233"/>
      <c r="BX88" s="234"/>
      <c r="BY88" s="231"/>
      <c r="BZ88" s="231"/>
      <c r="CA88" s="235"/>
      <c r="CB88" s="235"/>
      <c r="CC88" s="236"/>
      <c r="CD88" s="236"/>
      <c r="CE88" s="236"/>
      <c r="CF88" s="236"/>
      <c r="CG88" s="236"/>
      <c r="CH88" s="235"/>
      <c r="CI88" s="235"/>
      <c r="CJ88" s="236"/>
      <c r="CK88" s="236"/>
      <c r="CL88" s="236"/>
      <c r="CM88" s="236"/>
      <c r="CN88" s="236"/>
      <c r="CO88" s="235"/>
      <c r="CP88" s="238"/>
      <c r="CQ88" s="237"/>
      <c r="CR88" s="238"/>
      <c r="CS88" s="237"/>
      <c r="CT88" s="237"/>
      <c r="CU88" s="237"/>
      <c r="CV88" s="237"/>
      <c r="CW88" s="237"/>
      <c r="CX88" s="232"/>
      <c r="CY88" s="232"/>
      <c r="CZ88" s="179">
        <f t="shared" si="143"/>
        <v>0</v>
      </c>
      <c r="DA88" s="180"/>
      <c r="DB88" s="241"/>
      <c r="DC88" s="181">
        <f t="shared" si="144"/>
        <v>0</v>
      </c>
      <c r="DD88" s="240"/>
      <c r="DE88" s="241"/>
      <c r="DF88" s="182">
        <f t="shared" si="145"/>
        <v>0</v>
      </c>
      <c r="DG88" s="182">
        <f t="shared" si="146"/>
        <v>0</v>
      </c>
      <c r="DH88" s="183">
        <f t="shared" si="147"/>
        <v>0</v>
      </c>
      <c r="DI88" s="184">
        <f t="shared" si="148"/>
        <v>0</v>
      </c>
      <c r="DJ88" s="42"/>
      <c r="DK88" s="177">
        <f t="shared" si="149"/>
        <v>0</v>
      </c>
      <c r="DL88" s="177">
        <f t="shared" si="150"/>
        <v>0</v>
      </c>
      <c r="DM88" s="177">
        <f t="shared" si="151"/>
        <v>0</v>
      </c>
      <c r="DN88" s="242"/>
      <c r="DO88" s="243"/>
      <c r="DP88" s="243"/>
      <c r="DQ88" s="243"/>
      <c r="DR88" s="303"/>
      <c r="DS88" s="243"/>
      <c r="DT88" s="243"/>
      <c r="DU88" s="243"/>
      <c r="DV88" s="244"/>
      <c r="DW88" s="243"/>
      <c r="DX88" s="243"/>
      <c r="DY88" s="245"/>
      <c r="DZ88" s="245"/>
      <c r="EA88" s="246"/>
      <c r="EB88" s="175" t="s">
        <v>283</v>
      </c>
      <c r="EC88" s="188" t="s">
        <v>298</v>
      </c>
      <c r="ED88" s="188">
        <v>1030056</v>
      </c>
      <c r="EE88" s="188"/>
      <c r="EF88" s="189">
        <f>'Datos Mes'!$B$23</f>
        <v>8033.333333333333</v>
      </c>
      <c r="EG88" s="189">
        <f t="shared" si="152"/>
        <v>0</v>
      </c>
      <c r="EH88" s="189">
        <f t="shared" si="153"/>
        <v>0</v>
      </c>
      <c r="EI88" s="189" t="e">
        <f t="shared" si="154"/>
        <v>#DIV/0!</v>
      </c>
      <c r="EJ88" s="189" t="e">
        <f t="shared" si="155"/>
        <v>#DIV/0!</v>
      </c>
      <c r="EK88" s="189">
        <f t="shared" si="156"/>
        <v>0</v>
      </c>
      <c r="EL88" s="189">
        <f t="shared" si="157"/>
        <v>0</v>
      </c>
      <c r="EM88" s="189">
        <f t="shared" si="158"/>
        <v>0</v>
      </c>
      <c r="EN88" s="189">
        <f>'Datos Mes'!$B$24*AL88</f>
        <v>0</v>
      </c>
      <c r="EO88" s="189" t="e">
        <f>IF(SUM(EH88:EN88)&gt;'Datos Mes'!$B$21,'Datos Mes'!$B$21,SUM(EH88:EN88))</f>
        <v>#DIV/0!</v>
      </c>
      <c r="EP88" s="189" t="e">
        <f>IF(SUM(EH88:EN88)&gt;'Datos Mes'!$B$21,SUM(EH88:EN88)-EO88,0)</f>
        <v>#DIV/0!</v>
      </c>
      <c r="EQ88" s="189"/>
      <c r="ER88" s="189" t="e">
        <f>LOOKUP(EO88/AL88,'Datos Mes'!$B$75:$B$82,'Datos Mes'!$C$75:$C$82)*EQ88</f>
        <v>#DIV/0!</v>
      </c>
      <c r="ES88" s="189">
        <f>'Datos Mes'!$B$25*$AQ88</f>
        <v>0</v>
      </c>
      <c r="ET88" s="189">
        <f>'Datos Mes'!$B$26*$AQ88</f>
        <v>0</v>
      </c>
      <c r="EU88" s="189">
        <f t="shared" si="159"/>
        <v>0</v>
      </c>
      <c r="EV88" s="190" t="e">
        <f t="shared" si="160"/>
        <v>#DIV/0!</v>
      </c>
      <c r="EW88" s="280" t="s">
        <v>140</v>
      </c>
      <c r="EX88" s="281"/>
      <c r="EY88" s="190" t="e">
        <f>'Datos Mes'!$B$28*EO88</f>
        <v>#DIV/0!</v>
      </c>
      <c r="EZ88" s="190" t="e">
        <f>IF(EX88*'Datos Mes'!$B$19-EY88&gt;0,EX88*'Datos Mes'!$B$19-EY88,0)</f>
        <v>#DIV/0!</v>
      </c>
      <c r="FA88" s="281" t="s">
        <v>116</v>
      </c>
      <c r="FB88" s="280" t="s">
        <v>299</v>
      </c>
      <c r="FC88" s="192">
        <f>IF(FB88&lt;&gt;"Pensionado",LOOKUP(FA88,'Datos Mes'!$A$87:$A$92,'Datos Mes'!$B$87:$B$92),0)</f>
        <v>0</v>
      </c>
      <c r="FD88" s="190" t="e">
        <f t="shared" si="161"/>
        <v>#DIV/0!</v>
      </c>
      <c r="FE88" s="190" t="e">
        <f>IF(SUM(EH88:EN88)&gt;'Datos Mes'!$B$22,'Datos Mes'!$B$22,SUM(EH88:EN88))</f>
        <v>#DIV/0!</v>
      </c>
      <c r="FF88" s="190" t="e">
        <f>FE88*'Datos Mes'!$B$30</f>
        <v>#DIV/0!</v>
      </c>
      <c r="FG88" s="190" t="e">
        <f t="shared" si="162"/>
        <v>#DIV/0!</v>
      </c>
      <c r="FH88" s="190" t="e">
        <f t="shared" si="163"/>
        <v>#DIV/0!</v>
      </c>
      <c r="FI88" s="193" t="e">
        <f>LOOKUP(FH88,'Datos Mes'!$B$54:$B$69,'Datos Mes'!$C$54:$C$69)</f>
        <v>#DIV/0!</v>
      </c>
      <c r="FJ88" s="190" t="e">
        <f>LOOKUP(FH88,'Datos Mes'!$B$54:$B$69,'Datos Mes'!$E$54:$E$69)</f>
        <v>#DIV/0!</v>
      </c>
      <c r="FK88" s="190" t="e">
        <f t="shared" si="164"/>
        <v>#DIV/0!</v>
      </c>
      <c r="FL88" s="190">
        <f t="shared" si="165"/>
        <v>0</v>
      </c>
      <c r="FM88" s="190">
        <f t="shared" si="166"/>
        <v>0</v>
      </c>
      <c r="FN88" s="190">
        <f t="shared" si="167"/>
        <v>0</v>
      </c>
      <c r="FO88" s="190" t="e">
        <f t="shared" si="168"/>
        <v>#DIV/0!</v>
      </c>
      <c r="FP88" s="190" t="e">
        <f t="shared" si="169"/>
        <v>#DIV/0!</v>
      </c>
      <c r="FQ88" s="320" t="e">
        <f t="shared" si="170"/>
        <v>#DIV/0!</v>
      </c>
      <c r="FR88" s="188"/>
      <c r="FS88" s="190" t="e">
        <f t="shared" si="171"/>
        <v>#DIV/0!</v>
      </c>
      <c r="FT88" s="190" t="e">
        <f>IF($FB88="Activo",LOOKUP($FA88,'Datos Mes'!$A$87:$A$92,'Datos Mes'!$C$87:$C$92),0)*$EO88</f>
        <v>#DIV/0!</v>
      </c>
      <c r="FU88" s="190" t="e">
        <f>IF($FB88="Activo",'Datos Mes'!$B$31,0)*$EO88</f>
        <v>#DIV/0!</v>
      </c>
      <c r="FV88" s="190" t="e">
        <f>'Datos Mes'!$B$32*$EO88</f>
        <v>#DIV/0!</v>
      </c>
      <c r="FW88" s="190" t="e">
        <f>'Datos Mes'!$D$28*$EO88</f>
        <v>#DIV/0!</v>
      </c>
      <c r="FX88" s="188">
        <v>1030056</v>
      </c>
      <c r="FY88" s="190" t="e">
        <f t="shared" si="172"/>
        <v>#DIV/0!</v>
      </c>
      <c r="FZ88" s="190" t="e">
        <f t="shared" si="81"/>
        <v>#DIV/0!</v>
      </c>
      <c r="GA88" s="190" t="e">
        <f t="shared" si="82"/>
        <v>#DIV/0!</v>
      </c>
      <c r="GB88" s="190">
        <f>(AS88+'Datos Mes'!B$24)*30/12</f>
        <v>11356.646825396825</v>
      </c>
      <c r="GC88" s="190" t="e">
        <f t="shared" si="173"/>
        <v>#DIV/0!</v>
      </c>
      <c r="GD88" s="190" t="e">
        <f t="shared" si="174"/>
        <v>#DIV/0!</v>
      </c>
      <c r="GE88" s="192" t="e">
        <f t="shared" si="175"/>
        <v>#DIV/0!</v>
      </c>
    </row>
    <row r="89" spans="1:187">
      <c r="A89" s="248"/>
      <c r="B89" s="248"/>
      <c r="C89" s="173">
        <f t="shared" si="132"/>
        <v>0</v>
      </c>
      <c r="D89" s="255"/>
      <c r="E89" s="255"/>
      <c r="F89" s="255"/>
      <c r="G89" s="255"/>
      <c r="H89" s="255"/>
      <c r="I89" s="255"/>
      <c r="J89" s="255"/>
      <c r="K89" s="255"/>
      <c r="L89" s="255"/>
      <c r="M89" s="255"/>
      <c r="N89" s="255"/>
      <c r="O89" s="255"/>
      <c r="P89" s="255"/>
      <c r="Q89" s="255"/>
      <c r="R89" s="174"/>
      <c r="S89" s="256"/>
      <c r="T89" s="255"/>
      <c r="U89" s="255"/>
      <c r="V89" s="255"/>
      <c r="W89" s="255"/>
      <c r="X89" s="255"/>
      <c r="Y89" s="255"/>
      <c r="Z89" s="255"/>
      <c r="AA89" s="255"/>
      <c r="AB89" s="255"/>
      <c r="AC89" s="255"/>
      <c r="AD89" s="255"/>
      <c r="AE89" s="255"/>
      <c r="AF89" s="255"/>
      <c r="AG89" s="255"/>
      <c r="AH89" s="255"/>
      <c r="AI89" s="257"/>
      <c r="AJ89" s="187"/>
      <c r="AK89" s="176">
        <f t="shared" si="133"/>
        <v>0</v>
      </c>
      <c r="AL89" s="294">
        <f t="shared" si="134"/>
        <v>0</v>
      </c>
      <c r="AM89" s="294">
        <f t="shared" si="135"/>
        <v>0</v>
      </c>
      <c r="AN89" s="295">
        <f t="shared" si="136"/>
        <v>0</v>
      </c>
      <c r="AO89" s="294">
        <f t="shared" si="68"/>
        <v>0</v>
      </c>
      <c r="AP89" s="294">
        <f t="shared" si="176"/>
        <v>0</v>
      </c>
      <c r="AQ89" s="296">
        <f t="shared" si="137"/>
        <v>0</v>
      </c>
      <c r="AR89" s="297">
        <f t="shared" si="138"/>
        <v>0</v>
      </c>
      <c r="AS89" s="249"/>
      <c r="AT89" s="250">
        <f t="shared" si="139"/>
        <v>0</v>
      </c>
      <c r="AU89" s="316"/>
      <c r="AV89" s="177">
        <f t="shared" si="140"/>
        <v>0</v>
      </c>
      <c r="AW89" s="249"/>
      <c r="AX89" s="249"/>
      <c r="AY89" s="177">
        <f t="shared" si="141"/>
        <v>0</v>
      </c>
      <c r="AZ89" s="177">
        <f>(AQ89)*'Datos Mes'!$B$27+DB89</f>
        <v>0</v>
      </c>
      <c r="BA89" s="248"/>
      <c r="BB89" s="254"/>
      <c r="BC89" s="263"/>
      <c r="BD89" s="188"/>
      <c r="BE89" s="188"/>
      <c r="BF89" s="298"/>
      <c r="BG89" s="178">
        <f>(COUNTIF($D89:$AI89,"LL")+DL89)*(AS89-'Datos Mes'!$B$23)</f>
        <v>0</v>
      </c>
      <c r="BH89" s="299">
        <f t="shared" si="142"/>
        <v>0</v>
      </c>
      <c r="BI89" s="230"/>
      <c r="BJ89" s="239"/>
      <c r="BK89" s="231"/>
      <c r="BL89" s="231"/>
      <c r="BM89" s="231"/>
      <c r="BN89" s="231"/>
      <c r="BO89" s="231"/>
      <c r="BP89" s="239"/>
      <c r="BQ89" s="231"/>
      <c r="BR89" s="231"/>
      <c r="BS89" s="231"/>
      <c r="BT89" s="232"/>
      <c r="BU89" s="232"/>
      <c r="BV89" s="231"/>
      <c r="BW89" s="233"/>
      <c r="BX89" s="234"/>
      <c r="BY89" s="231"/>
      <c r="BZ89" s="231"/>
      <c r="CA89" s="235"/>
      <c r="CB89" s="235"/>
      <c r="CC89" s="236"/>
      <c r="CD89" s="236"/>
      <c r="CE89" s="236"/>
      <c r="CF89" s="236"/>
      <c r="CG89" s="236"/>
      <c r="CH89" s="235"/>
      <c r="CI89" s="235"/>
      <c r="CJ89" s="236"/>
      <c r="CK89" s="236"/>
      <c r="CL89" s="236"/>
      <c r="CM89" s="236"/>
      <c r="CN89" s="236"/>
      <c r="CO89" s="235"/>
      <c r="CP89" s="238"/>
      <c r="CQ89" s="237"/>
      <c r="CR89" s="238"/>
      <c r="CS89" s="237"/>
      <c r="CT89" s="237"/>
      <c r="CU89" s="237"/>
      <c r="CV89" s="237"/>
      <c r="CW89" s="237"/>
      <c r="CX89" s="232"/>
      <c r="CY89" s="232"/>
      <c r="CZ89" s="179">
        <f t="shared" si="143"/>
        <v>0</v>
      </c>
      <c r="DA89" s="180"/>
      <c r="DB89" s="241"/>
      <c r="DC89" s="181">
        <f t="shared" si="144"/>
        <v>0</v>
      </c>
      <c r="DD89" s="240"/>
      <c r="DE89" s="241"/>
      <c r="DF89" s="182">
        <f t="shared" si="145"/>
        <v>0</v>
      </c>
      <c r="DG89" s="182">
        <f t="shared" si="146"/>
        <v>0</v>
      </c>
      <c r="DH89" s="183">
        <f t="shared" si="147"/>
        <v>0</v>
      </c>
      <c r="DI89" s="184">
        <f t="shared" si="148"/>
        <v>0</v>
      </c>
      <c r="DJ89" s="42"/>
      <c r="DK89" s="177">
        <f t="shared" si="149"/>
        <v>0</v>
      </c>
      <c r="DL89" s="177">
        <f t="shared" si="150"/>
        <v>0</v>
      </c>
      <c r="DM89" s="177">
        <f t="shared" si="151"/>
        <v>0</v>
      </c>
      <c r="DN89" s="242"/>
      <c r="DO89" s="243"/>
      <c r="DP89" s="243"/>
      <c r="DQ89" s="243"/>
      <c r="DR89" s="303"/>
      <c r="DS89" s="243"/>
      <c r="DT89" s="243"/>
      <c r="DU89" s="243"/>
      <c r="DV89" s="244"/>
      <c r="DW89" s="243"/>
      <c r="DX89" s="243"/>
      <c r="DY89" s="245"/>
      <c r="DZ89" s="245"/>
      <c r="EA89" s="246"/>
      <c r="EB89" s="175" t="s">
        <v>283</v>
      </c>
      <c r="EC89" s="188" t="s">
        <v>298</v>
      </c>
      <c r="ED89" s="188">
        <v>1030057</v>
      </c>
      <c r="EE89" s="188"/>
      <c r="EF89" s="189">
        <f>'Datos Mes'!$B$23</f>
        <v>8033.333333333333</v>
      </c>
      <c r="EG89" s="189">
        <f t="shared" si="152"/>
        <v>0</v>
      </c>
      <c r="EH89" s="189">
        <f t="shared" si="153"/>
        <v>0</v>
      </c>
      <c r="EI89" s="189" t="e">
        <f t="shared" si="154"/>
        <v>#DIV/0!</v>
      </c>
      <c r="EJ89" s="189" t="e">
        <f t="shared" si="155"/>
        <v>#DIV/0!</v>
      </c>
      <c r="EK89" s="189">
        <f t="shared" si="156"/>
        <v>0</v>
      </c>
      <c r="EL89" s="189">
        <f t="shared" si="157"/>
        <v>0</v>
      </c>
      <c r="EM89" s="189">
        <f t="shared" si="158"/>
        <v>0</v>
      </c>
      <c r="EN89" s="189">
        <f>'Datos Mes'!$B$24*AL89</f>
        <v>0</v>
      </c>
      <c r="EO89" s="189" t="e">
        <f>IF(SUM(EH89:EN89)&gt;'Datos Mes'!$B$21,'Datos Mes'!$B$21,SUM(EH89:EN89))</f>
        <v>#DIV/0!</v>
      </c>
      <c r="EP89" s="189" t="e">
        <f>IF(SUM(EH89:EN89)&gt;'Datos Mes'!$B$21,SUM(EH89:EN89)-EO89,0)</f>
        <v>#DIV/0!</v>
      </c>
      <c r="EQ89" s="189"/>
      <c r="ER89" s="189" t="e">
        <f>LOOKUP(EO89/AL89,'Datos Mes'!$B$75:$B$82,'Datos Mes'!$C$75:$C$82)*EQ89</f>
        <v>#DIV/0!</v>
      </c>
      <c r="ES89" s="189">
        <f>'Datos Mes'!$B$25*$AQ89</f>
        <v>0</v>
      </c>
      <c r="ET89" s="189">
        <f>'Datos Mes'!$B$26*$AQ89</f>
        <v>0</v>
      </c>
      <c r="EU89" s="189">
        <f t="shared" si="159"/>
        <v>0</v>
      </c>
      <c r="EV89" s="190" t="e">
        <f t="shared" si="160"/>
        <v>#DIV/0!</v>
      </c>
      <c r="EW89" s="280" t="s">
        <v>140</v>
      </c>
      <c r="EX89" s="281"/>
      <c r="EY89" s="190" t="e">
        <f>'Datos Mes'!$B$28*EO89</f>
        <v>#DIV/0!</v>
      </c>
      <c r="EZ89" s="190" t="e">
        <f>IF(EX89*'Datos Mes'!$B$19-EY89&gt;0,EX89*'Datos Mes'!$B$19-EY89,0)</f>
        <v>#DIV/0!</v>
      </c>
      <c r="FA89" s="281" t="s">
        <v>116</v>
      </c>
      <c r="FB89" s="280" t="s">
        <v>299</v>
      </c>
      <c r="FC89" s="192">
        <f>IF(FB89&lt;&gt;"Pensionado",LOOKUP(FA89,'Datos Mes'!$A$87:$A$92,'Datos Mes'!$B$87:$B$92),0)</f>
        <v>0</v>
      </c>
      <c r="FD89" s="190" t="e">
        <f t="shared" si="161"/>
        <v>#DIV/0!</v>
      </c>
      <c r="FE89" s="190" t="e">
        <f>IF(SUM(EH89:EN89)&gt;'Datos Mes'!$B$22,'Datos Mes'!$B$22,SUM(EH89:EN89))</f>
        <v>#DIV/0!</v>
      </c>
      <c r="FF89" s="190" t="e">
        <f>FE89*'Datos Mes'!$B$30</f>
        <v>#DIV/0!</v>
      </c>
      <c r="FG89" s="190" t="e">
        <f t="shared" si="162"/>
        <v>#DIV/0!</v>
      </c>
      <c r="FH89" s="190" t="e">
        <f t="shared" si="163"/>
        <v>#DIV/0!</v>
      </c>
      <c r="FI89" s="193" t="e">
        <f>LOOKUP(FH89,'Datos Mes'!$B$54:$B$69,'Datos Mes'!$C$54:$C$69)</f>
        <v>#DIV/0!</v>
      </c>
      <c r="FJ89" s="190" t="e">
        <f>LOOKUP(FH89,'Datos Mes'!$B$54:$B$69,'Datos Mes'!$E$54:$E$69)</f>
        <v>#DIV/0!</v>
      </c>
      <c r="FK89" s="190" t="e">
        <f t="shared" si="164"/>
        <v>#DIV/0!</v>
      </c>
      <c r="FL89" s="190">
        <f t="shared" si="165"/>
        <v>0</v>
      </c>
      <c r="FM89" s="190">
        <f t="shared" si="166"/>
        <v>0</v>
      </c>
      <c r="FN89" s="190">
        <f t="shared" si="167"/>
        <v>0</v>
      </c>
      <c r="FO89" s="190" t="e">
        <f t="shared" si="168"/>
        <v>#DIV/0!</v>
      </c>
      <c r="FP89" s="190" t="e">
        <f t="shared" si="169"/>
        <v>#DIV/0!</v>
      </c>
      <c r="FQ89" s="320" t="e">
        <f t="shared" si="170"/>
        <v>#DIV/0!</v>
      </c>
      <c r="FR89" s="188"/>
      <c r="FS89" s="190" t="e">
        <f t="shared" si="171"/>
        <v>#DIV/0!</v>
      </c>
      <c r="FT89" s="190" t="e">
        <f>IF($FB89="Activo",LOOKUP($FA89,'Datos Mes'!$A$87:$A$92,'Datos Mes'!$C$87:$C$92),0)*$EO89</f>
        <v>#DIV/0!</v>
      </c>
      <c r="FU89" s="190" t="e">
        <f>IF($FB89="Activo",'Datos Mes'!$B$31,0)*$EO89</f>
        <v>#DIV/0!</v>
      </c>
      <c r="FV89" s="190" t="e">
        <f>'Datos Mes'!$B$32*$EO89</f>
        <v>#DIV/0!</v>
      </c>
      <c r="FW89" s="190" t="e">
        <f>'Datos Mes'!$D$28*$EO89</f>
        <v>#DIV/0!</v>
      </c>
      <c r="FX89" s="188">
        <v>1030057</v>
      </c>
      <c r="FY89" s="190" t="e">
        <f t="shared" si="172"/>
        <v>#DIV/0!</v>
      </c>
      <c r="FZ89" s="190" t="e">
        <f t="shared" si="81"/>
        <v>#DIV/0!</v>
      </c>
      <c r="GA89" s="190" t="e">
        <f t="shared" si="82"/>
        <v>#DIV/0!</v>
      </c>
      <c r="GB89" s="190">
        <f>(AS89+'Datos Mes'!B$24)*30/12</f>
        <v>11356.646825396825</v>
      </c>
      <c r="GC89" s="190" t="e">
        <f t="shared" si="173"/>
        <v>#DIV/0!</v>
      </c>
      <c r="GD89" s="190" t="e">
        <f t="shared" si="174"/>
        <v>#DIV/0!</v>
      </c>
      <c r="GE89" s="192" t="e">
        <f t="shared" si="175"/>
        <v>#DIV/0!</v>
      </c>
    </row>
    <row r="90" spans="1:187">
      <c r="A90" s="248"/>
      <c r="B90" s="248"/>
      <c r="C90" s="173">
        <f t="shared" si="132"/>
        <v>0</v>
      </c>
      <c r="D90" s="255"/>
      <c r="E90" s="255"/>
      <c r="F90" s="255"/>
      <c r="G90" s="255"/>
      <c r="H90" s="255"/>
      <c r="I90" s="255"/>
      <c r="J90" s="255"/>
      <c r="K90" s="255"/>
      <c r="L90" s="255"/>
      <c r="M90" s="255"/>
      <c r="N90" s="255"/>
      <c r="O90" s="255"/>
      <c r="P90" s="255"/>
      <c r="Q90" s="255"/>
      <c r="R90" s="174"/>
      <c r="S90" s="256"/>
      <c r="T90" s="255"/>
      <c r="U90" s="255"/>
      <c r="V90" s="255"/>
      <c r="W90" s="255"/>
      <c r="X90" s="255"/>
      <c r="Y90" s="255"/>
      <c r="Z90" s="255"/>
      <c r="AA90" s="255"/>
      <c r="AB90" s="255"/>
      <c r="AC90" s="255"/>
      <c r="AD90" s="255"/>
      <c r="AE90" s="255"/>
      <c r="AF90" s="255"/>
      <c r="AG90" s="255"/>
      <c r="AH90" s="255"/>
      <c r="AI90" s="257"/>
      <c r="AJ90" s="187"/>
      <c r="AK90" s="176">
        <f t="shared" si="133"/>
        <v>0</v>
      </c>
      <c r="AL90" s="294">
        <f t="shared" si="134"/>
        <v>0</v>
      </c>
      <c r="AM90" s="294">
        <f t="shared" si="135"/>
        <v>0</v>
      </c>
      <c r="AN90" s="295">
        <f t="shared" si="136"/>
        <v>0</v>
      </c>
      <c r="AO90" s="294">
        <f t="shared" ref="AO90:AO153" si="177">COUNTIF($D90:$AI90,"X")+COUNTIF($D90:$AI90,"LL")+COUNTIF($D90:$AK90,"P")+COUNTIF($D90:$AI90,"R")+COUNTIF($D90:$AI90,"F")+COUNTIF($D90:$AI90,"V")</f>
        <v>0</v>
      </c>
      <c r="AP90" s="294">
        <f t="shared" si="176"/>
        <v>0</v>
      </c>
      <c r="AQ90" s="296">
        <f t="shared" si="137"/>
        <v>0</v>
      </c>
      <c r="AR90" s="297">
        <f t="shared" si="138"/>
        <v>0</v>
      </c>
      <c r="AS90" s="249"/>
      <c r="AT90" s="250">
        <f t="shared" si="139"/>
        <v>0</v>
      </c>
      <c r="AU90" s="316"/>
      <c r="AV90" s="177">
        <f t="shared" si="140"/>
        <v>0</v>
      </c>
      <c r="AW90" s="249"/>
      <c r="AX90" s="249"/>
      <c r="AY90" s="177">
        <f t="shared" si="141"/>
        <v>0</v>
      </c>
      <c r="AZ90" s="177">
        <f>(AQ90)*'Datos Mes'!$B$27+DB90</f>
        <v>0</v>
      </c>
      <c r="BA90" s="248"/>
      <c r="BB90" s="254"/>
      <c r="BC90" s="263"/>
      <c r="BD90" s="188"/>
      <c r="BE90" s="188"/>
      <c r="BF90" s="298"/>
      <c r="BG90" s="178">
        <f>(COUNTIF($D90:$AI90,"LL")+DL90)*(AS90-'Datos Mes'!$B$23)</f>
        <v>0</v>
      </c>
      <c r="BH90" s="299">
        <f t="shared" si="142"/>
        <v>0</v>
      </c>
      <c r="BI90" s="230"/>
      <c r="BJ90" s="239"/>
      <c r="BK90" s="231"/>
      <c r="BL90" s="231"/>
      <c r="BM90" s="231"/>
      <c r="BN90" s="231"/>
      <c r="BO90" s="231"/>
      <c r="BP90" s="239"/>
      <c r="BQ90" s="231"/>
      <c r="BR90" s="231"/>
      <c r="BS90" s="231"/>
      <c r="BT90" s="232"/>
      <c r="BU90" s="232"/>
      <c r="BV90" s="231"/>
      <c r="BW90" s="233"/>
      <c r="BX90" s="234"/>
      <c r="BY90" s="231"/>
      <c r="BZ90" s="231"/>
      <c r="CA90" s="235"/>
      <c r="CB90" s="235"/>
      <c r="CC90" s="236"/>
      <c r="CD90" s="236"/>
      <c r="CE90" s="236"/>
      <c r="CF90" s="236"/>
      <c r="CG90" s="236"/>
      <c r="CH90" s="235"/>
      <c r="CI90" s="235"/>
      <c r="CJ90" s="236"/>
      <c r="CK90" s="236"/>
      <c r="CL90" s="236"/>
      <c r="CM90" s="236"/>
      <c r="CN90" s="236"/>
      <c r="CO90" s="235"/>
      <c r="CP90" s="238"/>
      <c r="CQ90" s="237"/>
      <c r="CR90" s="238"/>
      <c r="CS90" s="237"/>
      <c r="CT90" s="237"/>
      <c r="CU90" s="237"/>
      <c r="CV90" s="237"/>
      <c r="CW90" s="237"/>
      <c r="CX90" s="232"/>
      <c r="CY90" s="232"/>
      <c r="CZ90" s="179">
        <f t="shared" si="143"/>
        <v>0</v>
      </c>
      <c r="DA90" s="180"/>
      <c r="DB90" s="241"/>
      <c r="DC90" s="181">
        <f t="shared" si="144"/>
        <v>0</v>
      </c>
      <c r="DD90" s="240"/>
      <c r="DE90" s="241"/>
      <c r="DF90" s="182">
        <f t="shared" si="145"/>
        <v>0</v>
      </c>
      <c r="DG90" s="182">
        <f t="shared" si="146"/>
        <v>0</v>
      </c>
      <c r="DH90" s="183">
        <f t="shared" si="147"/>
        <v>0</v>
      </c>
      <c r="DI90" s="184">
        <f t="shared" si="148"/>
        <v>0</v>
      </c>
      <c r="DJ90" s="42"/>
      <c r="DK90" s="177">
        <f t="shared" si="149"/>
        <v>0</v>
      </c>
      <c r="DL90" s="177">
        <f t="shared" si="150"/>
        <v>0</v>
      </c>
      <c r="DM90" s="177">
        <f t="shared" si="151"/>
        <v>0</v>
      </c>
      <c r="DN90" s="242"/>
      <c r="DO90" s="243"/>
      <c r="DP90" s="243"/>
      <c r="DQ90" s="243"/>
      <c r="DR90" s="303"/>
      <c r="DS90" s="243"/>
      <c r="DT90" s="243"/>
      <c r="DU90" s="243"/>
      <c r="DV90" s="244"/>
      <c r="DW90" s="243"/>
      <c r="DX90" s="243"/>
      <c r="DY90" s="245"/>
      <c r="DZ90" s="245"/>
      <c r="EA90" s="246"/>
      <c r="EB90" s="175" t="s">
        <v>283</v>
      </c>
      <c r="EC90" s="188" t="s">
        <v>298</v>
      </c>
      <c r="ED90" s="188">
        <v>1030058</v>
      </c>
      <c r="EE90" s="188"/>
      <c r="EF90" s="189">
        <f>'Datos Mes'!$B$23</f>
        <v>8033.333333333333</v>
      </c>
      <c r="EG90" s="189">
        <f t="shared" si="152"/>
        <v>0</v>
      </c>
      <c r="EH90" s="189">
        <f t="shared" si="153"/>
        <v>0</v>
      </c>
      <c r="EI90" s="189" t="e">
        <f t="shared" si="154"/>
        <v>#DIV/0!</v>
      </c>
      <c r="EJ90" s="189" t="e">
        <f t="shared" si="155"/>
        <v>#DIV/0!</v>
      </c>
      <c r="EK90" s="189">
        <f t="shared" si="156"/>
        <v>0</v>
      </c>
      <c r="EL90" s="189">
        <f t="shared" si="157"/>
        <v>0</v>
      </c>
      <c r="EM90" s="189">
        <f t="shared" si="158"/>
        <v>0</v>
      </c>
      <c r="EN90" s="189">
        <f>'Datos Mes'!$B$24*AL90</f>
        <v>0</v>
      </c>
      <c r="EO90" s="189" t="e">
        <f>IF(SUM(EH90:EN90)&gt;'Datos Mes'!$B$21,'Datos Mes'!$B$21,SUM(EH90:EN90))</f>
        <v>#DIV/0!</v>
      </c>
      <c r="EP90" s="189" t="e">
        <f>IF(SUM(EH90:EN90)&gt;'Datos Mes'!$B$21,SUM(EH90:EN90)-EO90,0)</f>
        <v>#DIV/0!</v>
      </c>
      <c r="EQ90" s="189"/>
      <c r="ER90" s="189" t="e">
        <f>LOOKUP(EO90/AL90,'Datos Mes'!$B$75:$B$82,'Datos Mes'!$C$75:$C$82)*EQ90</f>
        <v>#DIV/0!</v>
      </c>
      <c r="ES90" s="189">
        <f>'Datos Mes'!$B$25*$AQ90</f>
        <v>0</v>
      </c>
      <c r="ET90" s="189">
        <f>'Datos Mes'!$B$26*$AQ90</f>
        <v>0</v>
      </c>
      <c r="EU90" s="189">
        <f t="shared" si="159"/>
        <v>0</v>
      </c>
      <c r="EV90" s="190" t="e">
        <f t="shared" si="160"/>
        <v>#DIV/0!</v>
      </c>
      <c r="EW90" s="280" t="s">
        <v>140</v>
      </c>
      <c r="EX90" s="281"/>
      <c r="EY90" s="190" t="e">
        <f>'Datos Mes'!$B$28*EO90</f>
        <v>#DIV/0!</v>
      </c>
      <c r="EZ90" s="190" t="e">
        <f>IF(EX90*'Datos Mes'!$B$19-EY90&gt;0,EX90*'Datos Mes'!$B$19-EY90,0)</f>
        <v>#DIV/0!</v>
      </c>
      <c r="FA90" s="281" t="s">
        <v>116</v>
      </c>
      <c r="FB90" s="280" t="s">
        <v>299</v>
      </c>
      <c r="FC90" s="192">
        <f>IF(FB90&lt;&gt;"Pensionado",LOOKUP(FA90,'Datos Mes'!$A$87:$A$92,'Datos Mes'!$B$87:$B$92),0)</f>
        <v>0</v>
      </c>
      <c r="FD90" s="190" t="e">
        <f t="shared" si="161"/>
        <v>#DIV/0!</v>
      </c>
      <c r="FE90" s="190" t="e">
        <f>IF(SUM(EH90:EN90)&gt;'Datos Mes'!$B$22,'Datos Mes'!$B$22,SUM(EH90:EN90))</f>
        <v>#DIV/0!</v>
      </c>
      <c r="FF90" s="190" t="e">
        <f>FE90*'Datos Mes'!$B$30</f>
        <v>#DIV/0!</v>
      </c>
      <c r="FG90" s="190" t="e">
        <f t="shared" si="162"/>
        <v>#DIV/0!</v>
      </c>
      <c r="FH90" s="190" t="e">
        <f t="shared" si="163"/>
        <v>#DIV/0!</v>
      </c>
      <c r="FI90" s="193" t="e">
        <f>LOOKUP(FH90,'Datos Mes'!$B$54:$B$69,'Datos Mes'!$C$54:$C$69)</f>
        <v>#DIV/0!</v>
      </c>
      <c r="FJ90" s="190" t="e">
        <f>LOOKUP(FH90,'Datos Mes'!$B$54:$B$69,'Datos Mes'!$E$54:$E$69)</f>
        <v>#DIV/0!</v>
      </c>
      <c r="FK90" s="190" t="e">
        <f t="shared" si="164"/>
        <v>#DIV/0!</v>
      </c>
      <c r="FL90" s="190">
        <f t="shared" si="165"/>
        <v>0</v>
      </c>
      <c r="FM90" s="190">
        <f t="shared" si="166"/>
        <v>0</v>
      </c>
      <c r="FN90" s="190">
        <f t="shared" si="167"/>
        <v>0</v>
      </c>
      <c r="FO90" s="190" t="e">
        <f t="shared" si="168"/>
        <v>#DIV/0!</v>
      </c>
      <c r="FP90" s="190" t="e">
        <f t="shared" si="169"/>
        <v>#DIV/0!</v>
      </c>
      <c r="FQ90" s="320" t="e">
        <f t="shared" si="170"/>
        <v>#DIV/0!</v>
      </c>
      <c r="FR90" s="188"/>
      <c r="FS90" s="190" t="e">
        <f t="shared" si="171"/>
        <v>#DIV/0!</v>
      </c>
      <c r="FT90" s="190" t="e">
        <f>IF($FB90="Activo",LOOKUP($FA90,'Datos Mes'!$A$87:$A$92,'Datos Mes'!$C$87:$C$92),0)*$EO90</f>
        <v>#DIV/0!</v>
      </c>
      <c r="FU90" s="190" t="e">
        <f>IF($FB90="Activo",'Datos Mes'!$B$31,0)*$EO90</f>
        <v>#DIV/0!</v>
      </c>
      <c r="FV90" s="190" t="e">
        <f>'Datos Mes'!$B$32*$EO90</f>
        <v>#DIV/0!</v>
      </c>
      <c r="FW90" s="190" t="e">
        <f>'Datos Mes'!$D$28*$EO90</f>
        <v>#DIV/0!</v>
      </c>
      <c r="FX90" s="188">
        <v>1030058</v>
      </c>
      <c r="FY90" s="190" t="e">
        <f t="shared" si="172"/>
        <v>#DIV/0!</v>
      </c>
      <c r="FZ90" s="190" t="e">
        <f t="shared" ref="FZ90:FZ153" si="178">$FY90/($AL90+$AN90)*1.75</f>
        <v>#DIV/0!</v>
      </c>
      <c r="GA90" s="190" t="e">
        <f t="shared" ref="GA90:GA153" si="179">$FY90/($AL90+$AN90)*13/12</f>
        <v>#DIV/0!</v>
      </c>
      <c r="GB90" s="190">
        <f>(AS90+'Datos Mes'!B$24)*30/12</f>
        <v>11356.646825396825</v>
      </c>
      <c r="GC90" s="190" t="e">
        <f t="shared" si="173"/>
        <v>#DIV/0!</v>
      </c>
      <c r="GD90" s="190" t="e">
        <f t="shared" si="174"/>
        <v>#DIV/0!</v>
      </c>
      <c r="GE90" s="192" t="e">
        <f t="shared" si="175"/>
        <v>#DIV/0!</v>
      </c>
    </row>
    <row r="91" spans="1:187">
      <c r="A91" s="248"/>
      <c r="B91" s="248"/>
      <c r="C91" s="173">
        <f t="shared" si="132"/>
        <v>0</v>
      </c>
      <c r="D91" s="255"/>
      <c r="E91" s="255"/>
      <c r="F91" s="255"/>
      <c r="G91" s="255"/>
      <c r="H91" s="255"/>
      <c r="I91" s="255"/>
      <c r="J91" s="255"/>
      <c r="K91" s="255"/>
      <c r="L91" s="255"/>
      <c r="M91" s="255"/>
      <c r="N91" s="255"/>
      <c r="O91" s="255"/>
      <c r="P91" s="255"/>
      <c r="Q91" s="255"/>
      <c r="R91" s="174"/>
      <c r="S91" s="256"/>
      <c r="T91" s="255"/>
      <c r="U91" s="255"/>
      <c r="V91" s="255"/>
      <c r="W91" s="255"/>
      <c r="X91" s="255"/>
      <c r="Y91" s="255"/>
      <c r="Z91" s="255"/>
      <c r="AA91" s="255"/>
      <c r="AB91" s="255"/>
      <c r="AC91" s="255"/>
      <c r="AD91" s="255"/>
      <c r="AE91" s="255"/>
      <c r="AF91" s="255"/>
      <c r="AG91" s="255"/>
      <c r="AH91" s="255"/>
      <c r="AI91" s="257"/>
      <c r="AJ91" s="187"/>
      <c r="AK91" s="176">
        <f t="shared" si="133"/>
        <v>0</v>
      </c>
      <c r="AL91" s="294">
        <f t="shared" si="134"/>
        <v>0</v>
      </c>
      <c r="AM91" s="294">
        <f t="shared" si="135"/>
        <v>0</v>
      </c>
      <c r="AN91" s="295">
        <f t="shared" si="136"/>
        <v>0</v>
      </c>
      <c r="AO91" s="294">
        <f t="shared" si="177"/>
        <v>0</v>
      </c>
      <c r="AP91" s="294">
        <f t="shared" si="176"/>
        <v>0</v>
      </c>
      <c r="AQ91" s="296">
        <f t="shared" si="137"/>
        <v>0</v>
      </c>
      <c r="AR91" s="297">
        <f t="shared" si="138"/>
        <v>0</v>
      </c>
      <c r="AS91" s="249"/>
      <c r="AT91" s="250">
        <f t="shared" si="139"/>
        <v>0</v>
      </c>
      <c r="AU91" s="316"/>
      <c r="AV91" s="177">
        <f t="shared" si="140"/>
        <v>0</v>
      </c>
      <c r="AW91" s="249"/>
      <c r="AX91" s="249"/>
      <c r="AY91" s="177">
        <f t="shared" si="141"/>
        <v>0</v>
      </c>
      <c r="AZ91" s="177">
        <f>(AQ91)*'Datos Mes'!$B$27+DB91</f>
        <v>0</v>
      </c>
      <c r="BA91" s="248"/>
      <c r="BB91" s="254"/>
      <c r="BC91" s="263"/>
      <c r="BD91" s="188"/>
      <c r="BE91" s="188"/>
      <c r="BF91" s="298"/>
      <c r="BG91" s="178">
        <f>(COUNTIF($D91:$AI91,"LL")+DL91)*(AS91-'Datos Mes'!$B$23)</f>
        <v>0</v>
      </c>
      <c r="BH91" s="299">
        <f t="shared" si="142"/>
        <v>0</v>
      </c>
      <c r="BI91" s="230"/>
      <c r="BJ91" s="239"/>
      <c r="BK91" s="231"/>
      <c r="BL91" s="231"/>
      <c r="BM91" s="231"/>
      <c r="BN91" s="231"/>
      <c r="BO91" s="231"/>
      <c r="BP91" s="239"/>
      <c r="BQ91" s="231"/>
      <c r="BR91" s="231"/>
      <c r="BS91" s="231"/>
      <c r="BT91" s="232"/>
      <c r="BU91" s="232"/>
      <c r="BV91" s="231"/>
      <c r="BW91" s="233"/>
      <c r="BX91" s="234"/>
      <c r="BY91" s="231"/>
      <c r="BZ91" s="231"/>
      <c r="CA91" s="235"/>
      <c r="CB91" s="235"/>
      <c r="CC91" s="236"/>
      <c r="CD91" s="236"/>
      <c r="CE91" s="236"/>
      <c r="CF91" s="236"/>
      <c r="CG91" s="236"/>
      <c r="CH91" s="235"/>
      <c r="CI91" s="235"/>
      <c r="CJ91" s="236"/>
      <c r="CK91" s="236"/>
      <c r="CL91" s="236"/>
      <c r="CM91" s="236"/>
      <c r="CN91" s="236"/>
      <c r="CO91" s="235"/>
      <c r="CP91" s="238"/>
      <c r="CQ91" s="237"/>
      <c r="CR91" s="238"/>
      <c r="CS91" s="237"/>
      <c r="CT91" s="237"/>
      <c r="CU91" s="237"/>
      <c r="CV91" s="237"/>
      <c r="CW91" s="237"/>
      <c r="CX91" s="232"/>
      <c r="CY91" s="232"/>
      <c r="CZ91" s="179">
        <f t="shared" si="143"/>
        <v>0</v>
      </c>
      <c r="DA91" s="180"/>
      <c r="DB91" s="241"/>
      <c r="DC91" s="181">
        <f t="shared" si="144"/>
        <v>0</v>
      </c>
      <c r="DD91" s="240"/>
      <c r="DE91" s="241"/>
      <c r="DF91" s="182">
        <f t="shared" si="145"/>
        <v>0</v>
      </c>
      <c r="DG91" s="182">
        <f t="shared" si="146"/>
        <v>0</v>
      </c>
      <c r="DH91" s="183">
        <f t="shared" si="147"/>
        <v>0</v>
      </c>
      <c r="DI91" s="184">
        <f t="shared" si="148"/>
        <v>0</v>
      </c>
      <c r="DJ91" s="42"/>
      <c r="DK91" s="177">
        <f t="shared" si="149"/>
        <v>0</v>
      </c>
      <c r="DL91" s="177">
        <f t="shared" si="150"/>
        <v>0</v>
      </c>
      <c r="DM91" s="177">
        <f t="shared" si="151"/>
        <v>0</v>
      </c>
      <c r="DN91" s="242"/>
      <c r="DO91" s="243"/>
      <c r="DP91" s="243"/>
      <c r="DQ91" s="243"/>
      <c r="DR91" s="303"/>
      <c r="DS91" s="243"/>
      <c r="DT91" s="243"/>
      <c r="DU91" s="243"/>
      <c r="DV91" s="244"/>
      <c r="DW91" s="243"/>
      <c r="DX91" s="243"/>
      <c r="DY91" s="245"/>
      <c r="DZ91" s="245"/>
      <c r="EA91" s="246"/>
      <c r="EB91" s="175" t="s">
        <v>283</v>
      </c>
      <c r="EC91" s="188" t="s">
        <v>298</v>
      </c>
      <c r="ED91" s="188">
        <v>1030059</v>
      </c>
      <c r="EE91" s="188"/>
      <c r="EF91" s="189">
        <f>'Datos Mes'!$B$23</f>
        <v>8033.333333333333</v>
      </c>
      <c r="EG91" s="189">
        <f t="shared" si="152"/>
        <v>0</v>
      </c>
      <c r="EH91" s="189">
        <f t="shared" si="153"/>
        <v>0</v>
      </c>
      <c r="EI91" s="189" t="e">
        <f t="shared" si="154"/>
        <v>#DIV/0!</v>
      </c>
      <c r="EJ91" s="189" t="e">
        <f t="shared" si="155"/>
        <v>#DIV/0!</v>
      </c>
      <c r="EK91" s="189">
        <f t="shared" si="156"/>
        <v>0</v>
      </c>
      <c r="EL91" s="189">
        <f t="shared" si="157"/>
        <v>0</v>
      </c>
      <c r="EM91" s="189">
        <f t="shared" si="158"/>
        <v>0</v>
      </c>
      <c r="EN91" s="189">
        <f>'Datos Mes'!$B$24*AL91</f>
        <v>0</v>
      </c>
      <c r="EO91" s="189" t="e">
        <f>IF(SUM(EH91:EN91)&gt;'Datos Mes'!$B$21,'Datos Mes'!$B$21,SUM(EH91:EN91))</f>
        <v>#DIV/0!</v>
      </c>
      <c r="EP91" s="189" t="e">
        <f>IF(SUM(EH91:EN91)&gt;'Datos Mes'!$B$21,SUM(EH91:EN91)-EO91,0)</f>
        <v>#DIV/0!</v>
      </c>
      <c r="EQ91" s="189"/>
      <c r="ER91" s="189" t="e">
        <f>LOOKUP(EO91/AL91,'Datos Mes'!$B$75:$B$82,'Datos Mes'!$C$75:$C$82)*EQ91</f>
        <v>#DIV/0!</v>
      </c>
      <c r="ES91" s="189">
        <f>'Datos Mes'!$B$25*$AQ91</f>
        <v>0</v>
      </c>
      <c r="ET91" s="189">
        <f>'Datos Mes'!$B$26*$AQ91</f>
        <v>0</v>
      </c>
      <c r="EU91" s="189">
        <f t="shared" si="159"/>
        <v>0</v>
      </c>
      <c r="EV91" s="190" t="e">
        <f t="shared" si="160"/>
        <v>#DIV/0!</v>
      </c>
      <c r="EW91" s="280" t="s">
        <v>140</v>
      </c>
      <c r="EX91" s="281"/>
      <c r="EY91" s="190" t="e">
        <f>'Datos Mes'!$B$28*EO91</f>
        <v>#DIV/0!</v>
      </c>
      <c r="EZ91" s="190" t="e">
        <f>IF(EX91*'Datos Mes'!$B$19-EY91&gt;0,EX91*'Datos Mes'!$B$19-EY91,0)</f>
        <v>#DIV/0!</v>
      </c>
      <c r="FA91" s="281" t="s">
        <v>116</v>
      </c>
      <c r="FB91" s="280" t="s">
        <v>299</v>
      </c>
      <c r="FC91" s="192">
        <f>IF(FB91&lt;&gt;"Pensionado",LOOKUP(FA91,'Datos Mes'!$A$87:$A$92,'Datos Mes'!$B$87:$B$92),0)</f>
        <v>0</v>
      </c>
      <c r="FD91" s="190" t="e">
        <f t="shared" si="161"/>
        <v>#DIV/0!</v>
      </c>
      <c r="FE91" s="190" t="e">
        <f>IF(SUM(EH91:EN91)&gt;'Datos Mes'!$B$22,'Datos Mes'!$B$22,SUM(EH91:EN91))</f>
        <v>#DIV/0!</v>
      </c>
      <c r="FF91" s="190" t="e">
        <f>FE91*'Datos Mes'!$B$30</f>
        <v>#DIV/0!</v>
      </c>
      <c r="FG91" s="190" t="e">
        <f t="shared" si="162"/>
        <v>#DIV/0!</v>
      </c>
      <c r="FH91" s="190" t="e">
        <f t="shared" si="163"/>
        <v>#DIV/0!</v>
      </c>
      <c r="FI91" s="193" t="e">
        <f>LOOKUP(FH91,'Datos Mes'!$B$54:$B$69,'Datos Mes'!$C$54:$C$69)</f>
        <v>#DIV/0!</v>
      </c>
      <c r="FJ91" s="190" t="e">
        <f>LOOKUP(FH91,'Datos Mes'!$B$54:$B$69,'Datos Mes'!$E$54:$E$69)</f>
        <v>#DIV/0!</v>
      </c>
      <c r="FK91" s="190" t="e">
        <f t="shared" si="164"/>
        <v>#DIV/0!</v>
      </c>
      <c r="FL91" s="190">
        <f t="shared" si="165"/>
        <v>0</v>
      </c>
      <c r="FM91" s="190">
        <f t="shared" si="166"/>
        <v>0</v>
      </c>
      <c r="FN91" s="190">
        <f t="shared" si="167"/>
        <v>0</v>
      </c>
      <c r="FO91" s="190" t="e">
        <f t="shared" si="168"/>
        <v>#DIV/0!</v>
      </c>
      <c r="FP91" s="190" t="e">
        <f t="shared" si="169"/>
        <v>#DIV/0!</v>
      </c>
      <c r="FQ91" s="320" t="e">
        <f t="shared" si="170"/>
        <v>#DIV/0!</v>
      </c>
      <c r="FR91" s="188"/>
      <c r="FS91" s="190" t="e">
        <f t="shared" si="171"/>
        <v>#DIV/0!</v>
      </c>
      <c r="FT91" s="190" t="e">
        <f>IF($FB91="Activo",LOOKUP($FA91,'Datos Mes'!$A$87:$A$92,'Datos Mes'!$C$87:$C$92),0)*$EO91</f>
        <v>#DIV/0!</v>
      </c>
      <c r="FU91" s="190" t="e">
        <f>IF($FB91="Activo",'Datos Mes'!$B$31,0)*$EO91</f>
        <v>#DIV/0!</v>
      </c>
      <c r="FV91" s="190" t="e">
        <f>'Datos Mes'!$B$32*$EO91</f>
        <v>#DIV/0!</v>
      </c>
      <c r="FW91" s="190" t="e">
        <f>'Datos Mes'!$D$28*$EO91</f>
        <v>#DIV/0!</v>
      </c>
      <c r="FX91" s="188">
        <v>1030059</v>
      </c>
      <c r="FY91" s="190" t="e">
        <f t="shared" si="172"/>
        <v>#DIV/0!</v>
      </c>
      <c r="FZ91" s="190" t="e">
        <f t="shared" si="178"/>
        <v>#DIV/0!</v>
      </c>
      <c r="GA91" s="190" t="e">
        <f t="shared" si="179"/>
        <v>#DIV/0!</v>
      </c>
      <c r="GB91" s="190">
        <f>(AS91+'Datos Mes'!B$24)*30/12</f>
        <v>11356.646825396825</v>
      </c>
      <c r="GC91" s="190" t="e">
        <f t="shared" si="173"/>
        <v>#DIV/0!</v>
      </c>
      <c r="GD91" s="190" t="e">
        <f t="shared" si="174"/>
        <v>#DIV/0!</v>
      </c>
      <c r="GE91" s="192" t="e">
        <f t="shared" si="175"/>
        <v>#DIV/0!</v>
      </c>
    </row>
    <row r="92" spans="1:187">
      <c r="A92" s="248"/>
      <c r="B92" s="248"/>
      <c r="C92" s="173">
        <f t="shared" si="132"/>
        <v>0</v>
      </c>
      <c r="D92" s="255"/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5"/>
      <c r="R92" s="174"/>
      <c r="S92" s="256"/>
      <c r="T92" s="255"/>
      <c r="U92" s="255"/>
      <c r="V92" s="255"/>
      <c r="W92" s="255"/>
      <c r="X92" s="255"/>
      <c r="Y92" s="255"/>
      <c r="Z92" s="255"/>
      <c r="AA92" s="255"/>
      <c r="AB92" s="255"/>
      <c r="AC92" s="255"/>
      <c r="AD92" s="255"/>
      <c r="AE92" s="255"/>
      <c r="AF92" s="255"/>
      <c r="AG92" s="255"/>
      <c r="AH92" s="255"/>
      <c r="AI92" s="257"/>
      <c r="AJ92" s="187"/>
      <c r="AK92" s="176">
        <f t="shared" si="133"/>
        <v>0</v>
      </c>
      <c r="AL92" s="294">
        <f t="shared" si="134"/>
        <v>0</v>
      </c>
      <c r="AM92" s="294">
        <f t="shared" si="135"/>
        <v>0</v>
      </c>
      <c r="AN92" s="295">
        <f t="shared" si="136"/>
        <v>0</v>
      </c>
      <c r="AO92" s="294">
        <f t="shared" si="177"/>
        <v>0</v>
      </c>
      <c r="AP92" s="294">
        <f t="shared" si="176"/>
        <v>0</v>
      </c>
      <c r="AQ92" s="296">
        <f t="shared" si="137"/>
        <v>0</v>
      </c>
      <c r="AR92" s="297">
        <f t="shared" si="138"/>
        <v>0</v>
      </c>
      <c r="AS92" s="249"/>
      <c r="AT92" s="250">
        <f t="shared" si="139"/>
        <v>0</v>
      </c>
      <c r="AU92" s="316"/>
      <c r="AV92" s="177">
        <f t="shared" si="140"/>
        <v>0</v>
      </c>
      <c r="AW92" s="249"/>
      <c r="AX92" s="249"/>
      <c r="AY92" s="177">
        <f t="shared" si="141"/>
        <v>0</v>
      </c>
      <c r="AZ92" s="177">
        <f>(AQ92)*'Datos Mes'!$B$27+DB92</f>
        <v>0</v>
      </c>
      <c r="BA92" s="248"/>
      <c r="BB92" s="254"/>
      <c r="BC92" s="263"/>
      <c r="BD92" s="188"/>
      <c r="BE92" s="188"/>
      <c r="BF92" s="298"/>
      <c r="BG92" s="178">
        <f>(COUNTIF($D92:$AI92,"LL")+DL92)*(AS92-'Datos Mes'!$B$23)</f>
        <v>0</v>
      </c>
      <c r="BH92" s="299">
        <f t="shared" si="142"/>
        <v>0</v>
      </c>
      <c r="BI92" s="230"/>
      <c r="BJ92" s="239"/>
      <c r="BK92" s="231"/>
      <c r="BL92" s="231"/>
      <c r="BM92" s="231"/>
      <c r="BN92" s="231"/>
      <c r="BO92" s="231"/>
      <c r="BP92" s="239"/>
      <c r="BQ92" s="231"/>
      <c r="BR92" s="231"/>
      <c r="BS92" s="231"/>
      <c r="BT92" s="232"/>
      <c r="BU92" s="232"/>
      <c r="BV92" s="231"/>
      <c r="BW92" s="233"/>
      <c r="BX92" s="234"/>
      <c r="BY92" s="231"/>
      <c r="BZ92" s="231"/>
      <c r="CA92" s="235"/>
      <c r="CB92" s="235"/>
      <c r="CC92" s="236"/>
      <c r="CD92" s="236"/>
      <c r="CE92" s="236"/>
      <c r="CF92" s="236"/>
      <c r="CG92" s="236"/>
      <c r="CH92" s="235"/>
      <c r="CI92" s="235"/>
      <c r="CJ92" s="236"/>
      <c r="CK92" s="236"/>
      <c r="CL92" s="236"/>
      <c r="CM92" s="236"/>
      <c r="CN92" s="236"/>
      <c r="CO92" s="235"/>
      <c r="CP92" s="238"/>
      <c r="CQ92" s="237"/>
      <c r="CR92" s="238"/>
      <c r="CS92" s="237"/>
      <c r="CT92" s="237"/>
      <c r="CU92" s="237"/>
      <c r="CV92" s="237"/>
      <c r="CW92" s="237"/>
      <c r="CX92" s="232"/>
      <c r="CY92" s="232"/>
      <c r="CZ92" s="179">
        <f t="shared" si="143"/>
        <v>0</v>
      </c>
      <c r="DA92" s="180"/>
      <c r="DB92" s="241"/>
      <c r="DC92" s="181">
        <f t="shared" si="144"/>
        <v>0</v>
      </c>
      <c r="DD92" s="240"/>
      <c r="DE92" s="241"/>
      <c r="DF92" s="182">
        <f t="shared" si="145"/>
        <v>0</v>
      </c>
      <c r="DG92" s="182">
        <f t="shared" si="146"/>
        <v>0</v>
      </c>
      <c r="DH92" s="183">
        <f t="shared" si="147"/>
        <v>0</v>
      </c>
      <c r="DI92" s="184">
        <f t="shared" si="148"/>
        <v>0</v>
      </c>
      <c r="DJ92" s="42"/>
      <c r="DK92" s="177">
        <f t="shared" si="149"/>
        <v>0</v>
      </c>
      <c r="DL92" s="177">
        <f t="shared" si="150"/>
        <v>0</v>
      </c>
      <c r="DM92" s="177">
        <f t="shared" si="151"/>
        <v>0</v>
      </c>
      <c r="DN92" s="242"/>
      <c r="DO92" s="243"/>
      <c r="DP92" s="243"/>
      <c r="DQ92" s="243"/>
      <c r="DR92" s="303"/>
      <c r="DS92" s="243"/>
      <c r="DT92" s="243"/>
      <c r="DU92" s="243"/>
      <c r="DV92" s="244"/>
      <c r="DW92" s="243"/>
      <c r="DX92" s="243"/>
      <c r="DY92" s="245"/>
      <c r="DZ92" s="245"/>
      <c r="EA92" s="246"/>
      <c r="EB92" s="175" t="s">
        <v>283</v>
      </c>
      <c r="EC92" s="188" t="s">
        <v>298</v>
      </c>
      <c r="ED92" s="188">
        <v>1030060</v>
      </c>
      <c r="EE92" s="188"/>
      <c r="EF92" s="189">
        <f>'Datos Mes'!$B$23</f>
        <v>8033.333333333333</v>
      </c>
      <c r="EG92" s="189">
        <f t="shared" si="152"/>
        <v>0</v>
      </c>
      <c r="EH92" s="189">
        <f t="shared" si="153"/>
        <v>0</v>
      </c>
      <c r="EI92" s="189" t="e">
        <f t="shared" si="154"/>
        <v>#DIV/0!</v>
      </c>
      <c r="EJ92" s="189" t="e">
        <f t="shared" si="155"/>
        <v>#DIV/0!</v>
      </c>
      <c r="EK92" s="189">
        <f t="shared" si="156"/>
        <v>0</v>
      </c>
      <c r="EL92" s="189">
        <f t="shared" si="157"/>
        <v>0</v>
      </c>
      <c r="EM92" s="189">
        <f t="shared" si="158"/>
        <v>0</v>
      </c>
      <c r="EN92" s="189">
        <f>'Datos Mes'!$B$24*AL92</f>
        <v>0</v>
      </c>
      <c r="EO92" s="189" t="e">
        <f>IF(SUM(EH92:EN92)&gt;'Datos Mes'!$B$21,'Datos Mes'!$B$21,SUM(EH92:EN92))</f>
        <v>#DIV/0!</v>
      </c>
      <c r="EP92" s="189" t="e">
        <f>IF(SUM(EH92:EN92)&gt;'Datos Mes'!$B$21,SUM(EH92:EN92)-EO92,0)</f>
        <v>#DIV/0!</v>
      </c>
      <c r="EQ92" s="189"/>
      <c r="ER92" s="189" t="e">
        <f>LOOKUP(EO92/AL92,'Datos Mes'!$B$75:$B$82,'Datos Mes'!$C$75:$C$82)*EQ92</f>
        <v>#DIV/0!</v>
      </c>
      <c r="ES92" s="189">
        <f>'Datos Mes'!$B$25*$AQ92</f>
        <v>0</v>
      </c>
      <c r="ET92" s="189">
        <f>'Datos Mes'!$B$26*$AQ92</f>
        <v>0</v>
      </c>
      <c r="EU92" s="189">
        <f t="shared" si="159"/>
        <v>0</v>
      </c>
      <c r="EV92" s="190" t="e">
        <f t="shared" si="160"/>
        <v>#DIV/0!</v>
      </c>
      <c r="EW92" s="280" t="s">
        <v>140</v>
      </c>
      <c r="EX92" s="281"/>
      <c r="EY92" s="190" t="e">
        <f>'Datos Mes'!$B$28*EO92</f>
        <v>#DIV/0!</v>
      </c>
      <c r="EZ92" s="190" t="e">
        <f>IF(EX92*'Datos Mes'!$B$19-EY92&gt;0,EX92*'Datos Mes'!$B$19-EY92,0)</f>
        <v>#DIV/0!</v>
      </c>
      <c r="FA92" s="281" t="s">
        <v>116</v>
      </c>
      <c r="FB92" s="280" t="s">
        <v>299</v>
      </c>
      <c r="FC92" s="192">
        <f>IF(FB92&lt;&gt;"Pensionado",LOOKUP(FA92,'Datos Mes'!$A$87:$A$92,'Datos Mes'!$B$87:$B$92),0)</f>
        <v>0</v>
      </c>
      <c r="FD92" s="190" t="e">
        <f t="shared" si="161"/>
        <v>#DIV/0!</v>
      </c>
      <c r="FE92" s="190" t="e">
        <f>IF(SUM(EH92:EN92)&gt;'Datos Mes'!$B$22,'Datos Mes'!$B$22,SUM(EH92:EN92))</f>
        <v>#DIV/0!</v>
      </c>
      <c r="FF92" s="190" t="e">
        <f>FE92*'Datos Mes'!$B$30</f>
        <v>#DIV/0!</v>
      </c>
      <c r="FG92" s="190" t="e">
        <f t="shared" si="162"/>
        <v>#DIV/0!</v>
      </c>
      <c r="FH92" s="190" t="e">
        <f t="shared" si="163"/>
        <v>#DIV/0!</v>
      </c>
      <c r="FI92" s="193" t="e">
        <f>LOOKUP(FH92,'Datos Mes'!$B$54:$B$69,'Datos Mes'!$C$54:$C$69)</f>
        <v>#DIV/0!</v>
      </c>
      <c r="FJ92" s="190" t="e">
        <f>LOOKUP(FH92,'Datos Mes'!$B$54:$B$69,'Datos Mes'!$E$54:$E$69)</f>
        <v>#DIV/0!</v>
      </c>
      <c r="FK92" s="190" t="e">
        <f t="shared" si="164"/>
        <v>#DIV/0!</v>
      </c>
      <c r="FL92" s="190">
        <f t="shared" si="165"/>
        <v>0</v>
      </c>
      <c r="FM92" s="190">
        <f t="shared" si="166"/>
        <v>0</v>
      </c>
      <c r="FN92" s="190">
        <f t="shared" si="167"/>
        <v>0</v>
      </c>
      <c r="FO92" s="190" t="e">
        <f t="shared" si="168"/>
        <v>#DIV/0!</v>
      </c>
      <c r="FP92" s="190" t="e">
        <f t="shared" si="169"/>
        <v>#DIV/0!</v>
      </c>
      <c r="FQ92" s="320" t="e">
        <f t="shared" si="170"/>
        <v>#DIV/0!</v>
      </c>
      <c r="FR92" s="188"/>
      <c r="FS92" s="190" t="e">
        <f t="shared" si="171"/>
        <v>#DIV/0!</v>
      </c>
      <c r="FT92" s="190" t="e">
        <f>IF($FB92="Activo",LOOKUP($FA92,'Datos Mes'!$A$87:$A$92,'Datos Mes'!$C$87:$C$92),0)*$EO92</f>
        <v>#DIV/0!</v>
      </c>
      <c r="FU92" s="190" t="e">
        <f>IF($FB92="Activo",'Datos Mes'!$B$31,0)*$EO92</f>
        <v>#DIV/0!</v>
      </c>
      <c r="FV92" s="190" t="e">
        <f>'Datos Mes'!$B$32*$EO92</f>
        <v>#DIV/0!</v>
      </c>
      <c r="FW92" s="190" t="e">
        <f>'Datos Mes'!$D$28*$EO92</f>
        <v>#DIV/0!</v>
      </c>
      <c r="FX92" s="188">
        <v>1030060</v>
      </c>
      <c r="FY92" s="190" t="e">
        <f t="shared" si="172"/>
        <v>#DIV/0!</v>
      </c>
      <c r="FZ92" s="190" t="e">
        <f t="shared" si="178"/>
        <v>#DIV/0!</v>
      </c>
      <c r="GA92" s="190" t="e">
        <f t="shared" si="179"/>
        <v>#DIV/0!</v>
      </c>
      <c r="GB92" s="190">
        <f>(AS92+'Datos Mes'!B$24)*30/12</f>
        <v>11356.646825396825</v>
      </c>
      <c r="GC92" s="190" t="e">
        <f t="shared" si="173"/>
        <v>#DIV/0!</v>
      </c>
      <c r="GD92" s="190" t="e">
        <f t="shared" si="174"/>
        <v>#DIV/0!</v>
      </c>
      <c r="GE92" s="192" t="e">
        <f t="shared" si="175"/>
        <v>#DIV/0!</v>
      </c>
    </row>
    <row r="93" spans="1:187">
      <c r="A93" s="248"/>
      <c r="B93" s="248"/>
      <c r="C93" s="173">
        <f t="shared" si="132"/>
        <v>0</v>
      </c>
      <c r="D93" s="255"/>
      <c r="E93" s="255"/>
      <c r="F93" s="255"/>
      <c r="G93" s="255"/>
      <c r="H93" s="255"/>
      <c r="I93" s="255"/>
      <c r="J93" s="255"/>
      <c r="K93" s="255"/>
      <c r="L93" s="255"/>
      <c r="M93" s="255"/>
      <c r="N93" s="255"/>
      <c r="O93" s="255"/>
      <c r="P93" s="255"/>
      <c r="Q93" s="255"/>
      <c r="R93" s="174"/>
      <c r="S93" s="256"/>
      <c r="T93" s="255"/>
      <c r="U93" s="255"/>
      <c r="V93" s="255"/>
      <c r="W93" s="255"/>
      <c r="X93" s="255"/>
      <c r="Y93" s="255"/>
      <c r="Z93" s="255"/>
      <c r="AA93" s="255"/>
      <c r="AB93" s="255"/>
      <c r="AC93" s="255"/>
      <c r="AD93" s="255"/>
      <c r="AE93" s="255"/>
      <c r="AF93" s="255"/>
      <c r="AG93" s="255"/>
      <c r="AH93" s="255"/>
      <c r="AI93" s="257"/>
      <c r="AJ93" s="187"/>
      <c r="AK93" s="176">
        <f t="shared" si="133"/>
        <v>0</v>
      </c>
      <c r="AL93" s="294">
        <f t="shared" si="134"/>
        <v>0</v>
      </c>
      <c r="AM93" s="294">
        <f t="shared" si="135"/>
        <v>0</v>
      </c>
      <c r="AN93" s="295">
        <f t="shared" si="136"/>
        <v>0</v>
      </c>
      <c r="AO93" s="294">
        <f t="shared" si="177"/>
        <v>0</v>
      </c>
      <c r="AP93" s="294">
        <f t="shared" si="176"/>
        <v>0</v>
      </c>
      <c r="AQ93" s="296">
        <f t="shared" si="137"/>
        <v>0</v>
      </c>
      <c r="AR93" s="297">
        <f t="shared" si="138"/>
        <v>0</v>
      </c>
      <c r="AS93" s="249"/>
      <c r="AT93" s="250">
        <f t="shared" si="139"/>
        <v>0</v>
      </c>
      <c r="AU93" s="316"/>
      <c r="AV93" s="177">
        <f t="shared" si="140"/>
        <v>0</v>
      </c>
      <c r="AW93" s="249"/>
      <c r="AX93" s="249"/>
      <c r="AY93" s="177">
        <f t="shared" si="141"/>
        <v>0</v>
      </c>
      <c r="AZ93" s="177">
        <f>(AQ93)*'Datos Mes'!$B$27+DB93</f>
        <v>0</v>
      </c>
      <c r="BA93" s="248"/>
      <c r="BB93" s="254"/>
      <c r="BC93" s="263"/>
      <c r="BD93" s="188"/>
      <c r="BE93" s="188"/>
      <c r="BF93" s="298"/>
      <c r="BG93" s="178">
        <f>(COUNTIF($D93:$AI93,"LL")+DL93)*(AS93-'Datos Mes'!$B$23)</f>
        <v>0</v>
      </c>
      <c r="BH93" s="299">
        <f t="shared" si="142"/>
        <v>0</v>
      </c>
      <c r="BI93" s="230"/>
      <c r="BJ93" s="239"/>
      <c r="BK93" s="231"/>
      <c r="BL93" s="231"/>
      <c r="BM93" s="231"/>
      <c r="BN93" s="231"/>
      <c r="BO93" s="231"/>
      <c r="BP93" s="239"/>
      <c r="BQ93" s="231"/>
      <c r="BR93" s="231"/>
      <c r="BS93" s="231"/>
      <c r="BT93" s="232"/>
      <c r="BU93" s="232"/>
      <c r="BV93" s="231"/>
      <c r="BW93" s="233"/>
      <c r="BX93" s="234"/>
      <c r="BY93" s="231"/>
      <c r="BZ93" s="231"/>
      <c r="CA93" s="235"/>
      <c r="CB93" s="235"/>
      <c r="CC93" s="236"/>
      <c r="CD93" s="236"/>
      <c r="CE93" s="236"/>
      <c r="CF93" s="236"/>
      <c r="CG93" s="236"/>
      <c r="CH93" s="235"/>
      <c r="CI93" s="235"/>
      <c r="CJ93" s="236"/>
      <c r="CK93" s="236"/>
      <c r="CL93" s="236"/>
      <c r="CM93" s="236"/>
      <c r="CN93" s="236"/>
      <c r="CO93" s="235"/>
      <c r="CP93" s="238"/>
      <c r="CQ93" s="237"/>
      <c r="CR93" s="238"/>
      <c r="CS93" s="237"/>
      <c r="CT93" s="237"/>
      <c r="CU93" s="237"/>
      <c r="CV93" s="237"/>
      <c r="CW93" s="237"/>
      <c r="CX93" s="232"/>
      <c r="CY93" s="232"/>
      <c r="CZ93" s="179">
        <f t="shared" si="143"/>
        <v>0</v>
      </c>
      <c r="DA93" s="180"/>
      <c r="DB93" s="241"/>
      <c r="DC93" s="181">
        <f t="shared" si="144"/>
        <v>0</v>
      </c>
      <c r="DD93" s="240"/>
      <c r="DE93" s="241"/>
      <c r="DF93" s="182">
        <f t="shared" si="145"/>
        <v>0</v>
      </c>
      <c r="DG93" s="182">
        <f t="shared" si="146"/>
        <v>0</v>
      </c>
      <c r="DH93" s="183">
        <f t="shared" si="147"/>
        <v>0</v>
      </c>
      <c r="DI93" s="184">
        <f t="shared" si="148"/>
        <v>0</v>
      </c>
      <c r="DJ93" s="42"/>
      <c r="DK93" s="177">
        <f t="shared" si="149"/>
        <v>0</v>
      </c>
      <c r="DL93" s="177">
        <f t="shared" si="150"/>
        <v>0</v>
      </c>
      <c r="DM93" s="177">
        <f t="shared" si="151"/>
        <v>0</v>
      </c>
      <c r="DN93" s="242"/>
      <c r="DO93" s="243"/>
      <c r="DP93" s="243"/>
      <c r="DQ93" s="243"/>
      <c r="DR93" s="303"/>
      <c r="DS93" s="243"/>
      <c r="DT93" s="243"/>
      <c r="DU93" s="243"/>
      <c r="DV93" s="244"/>
      <c r="DW93" s="243"/>
      <c r="DX93" s="243"/>
      <c r="DY93" s="245"/>
      <c r="DZ93" s="245"/>
      <c r="EA93" s="246"/>
      <c r="EB93" s="175" t="s">
        <v>283</v>
      </c>
      <c r="EC93" s="188" t="s">
        <v>298</v>
      </c>
      <c r="ED93" s="188">
        <v>1030061</v>
      </c>
      <c r="EE93" s="188"/>
      <c r="EF93" s="189">
        <f>'Datos Mes'!$B$23</f>
        <v>8033.333333333333</v>
      </c>
      <c r="EG93" s="189">
        <f t="shared" si="152"/>
        <v>0</v>
      </c>
      <c r="EH93" s="189">
        <f t="shared" si="153"/>
        <v>0</v>
      </c>
      <c r="EI93" s="189" t="e">
        <f t="shared" si="154"/>
        <v>#DIV/0!</v>
      </c>
      <c r="EJ93" s="189" t="e">
        <f t="shared" si="155"/>
        <v>#DIV/0!</v>
      </c>
      <c r="EK93" s="189">
        <f t="shared" si="156"/>
        <v>0</v>
      </c>
      <c r="EL93" s="189">
        <f t="shared" si="157"/>
        <v>0</v>
      </c>
      <c r="EM93" s="189">
        <f t="shared" si="158"/>
        <v>0</v>
      </c>
      <c r="EN93" s="189">
        <f>'Datos Mes'!$B$24*AL93</f>
        <v>0</v>
      </c>
      <c r="EO93" s="189" t="e">
        <f>IF(SUM(EH93:EN93)&gt;'Datos Mes'!$B$21,'Datos Mes'!$B$21,SUM(EH93:EN93))</f>
        <v>#DIV/0!</v>
      </c>
      <c r="EP93" s="189" t="e">
        <f>IF(SUM(EH93:EN93)&gt;'Datos Mes'!$B$21,SUM(EH93:EN93)-EO93,0)</f>
        <v>#DIV/0!</v>
      </c>
      <c r="EQ93" s="189"/>
      <c r="ER93" s="189" t="e">
        <f>LOOKUP(EO93/AL93,'Datos Mes'!$B$75:$B$82,'Datos Mes'!$C$75:$C$82)*EQ93</f>
        <v>#DIV/0!</v>
      </c>
      <c r="ES93" s="189">
        <f>'Datos Mes'!$B$25*$AQ93</f>
        <v>0</v>
      </c>
      <c r="ET93" s="189">
        <f>'Datos Mes'!$B$26*$AQ93</f>
        <v>0</v>
      </c>
      <c r="EU93" s="189">
        <f t="shared" si="159"/>
        <v>0</v>
      </c>
      <c r="EV93" s="190" t="e">
        <f t="shared" si="160"/>
        <v>#DIV/0!</v>
      </c>
      <c r="EW93" s="280" t="s">
        <v>140</v>
      </c>
      <c r="EX93" s="281"/>
      <c r="EY93" s="190" t="e">
        <f>'Datos Mes'!$B$28*EO93</f>
        <v>#DIV/0!</v>
      </c>
      <c r="EZ93" s="190" t="e">
        <f>IF(EX93*'Datos Mes'!$B$19-EY93&gt;0,EX93*'Datos Mes'!$B$19-EY93,0)</f>
        <v>#DIV/0!</v>
      </c>
      <c r="FA93" s="281" t="s">
        <v>116</v>
      </c>
      <c r="FB93" s="280" t="s">
        <v>299</v>
      </c>
      <c r="FC93" s="192">
        <f>IF(FB93&lt;&gt;"Pensionado",LOOKUP(FA93,'Datos Mes'!$A$87:$A$92,'Datos Mes'!$B$87:$B$92),0)</f>
        <v>0</v>
      </c>
      <c r="FD93" s="190" t="e">
        <f t="shared" si="161"/>
        <v>#DIV/0!</v>
      </c>
      <c r="FE93" s="190" t="e">
        <f>IF(SUM(EH93:EN93)&gt;'Datos Mes'!$B$22,'Datos Mes'!$B$22,SUM(EH93:EN93))</f>
        <v>#DIV/0!</v>
      </c>
      <c r="FF93" s="190" t="e">
        <f>FE93*'Datos Mes'!$B$30</f>
        <v>#DIV/0!</v>
      </c>
      <c r="FG93" s="190" t="e">
        <f t="shared" si="162"/>
        <v>#DIV/0!</v>
      </c>
      <c r="FH93" s="190" t="e">
        <f t="shared" si="163"/>
        <v>#DIV/0!</v>
      </c>
      <c r="FI93" s="193" t="e">
        <f>LOOKUP(FH93,'Datos Mes'!$B$54:$B$69,'Datos Mes'!$C$54:$C$69)</f>
        <v>#DIV/0!</v>
      </c>
      <c r="FJ93" s="190" t="e">
        <f>LOOKUP(FH93,'Datos Mes'!$B$54:$B$69,'Datos Mes'!$E$54:$E$69)</f>
        <v>#DIV/0!</v>
      </c>
      <c r="FK93" s="190" t="e">
        <f t="shared" si="164"/>
        <v>#DIV/0!</v>
      </c>
      <c r="FL93" s="190">
        <f t="shared" si="165"/>
        <v>0</v>
      </c>
      <c r="FM93" s="190">
        <f t="shared" si="166"/>
        <v>0</v>
      </c>
      <c r="FN93" s="190">
        <f t="shared" si="167"/>
        <v>0</v>
      </c>
      <c r="FO93" s="190" t="e">
        <f t="shared" si="168"/>
        <v>#DIV/0!</v>
      </c>
      <c r="FP93" s="190" t="e">
        <f t="shared" si="169"/>
        <v>#DIV/0!</v>
      </c>
      <c r="FQ93" s="320" t="e">
        <f t="shared" si="170"/>
        <v>#DIV/0!</v>
      </c>
      <c r="FR93" s="188"/>
      <c r="FS93" s="190" t="e">
        <f t="shared" si="171"/>
        <v>#DIV/0!</v>
      </c>
      <c r="FT93" s="190" t="e">
        <f>IF($FB93="Activo",LOOKUP($FA93,'Datos Mes'!$A$87:$A$92,'Datos Mes'!$C$87:$C$92),0)*$EO93</f>
        <v>#DIV/0!</v>
      </c>
      <c r="FU93" s="190" t="e">
        <f>IF($FB93="Activo",'Datos Mes'!$B$31,0)*$EO93</f>
        <v>#DIV/0!</v>
      </c>
      <c r="FV93" s="190" t="e">
        <f>'Datos Mes'!$B$32*$EO93</f>
        <v>#DIV/0!</v>
      </c>
      <c r="FW93" s="190" t="e">
        <f>'Datos Mes'!$D$28*$EO93</f>
        <v>#DIV/0!</v>
      </c>
      <c r="FX93" s="188">
        <v>1030061</v>
      </c>
      <c r="FY93" s="190" t="e">
        <f t="shared" si="172"/>
        <v>#DIV/0!</v>
      </c>
      <c r="FZ93" s="190" t="e">
        <f t="shared" si="178"/>
        <v>#DIV/0!</v>
      </c>
      <c r="GA93" s="190" t="e">
        <f t="shared" si="179"/>
        <v>#DIV/0!</v>
      </c>
      <c r="GB93" s="190">
        <f>(AS93+'Datos Mes'!B$24)*30/12</f>
        <v>11356.646825396825</v>
      </c>
      <c r="GC93" s="190" t="e">
        <f t="shared" si="173"/>
        <v>#DIV/0!</v>
      </c>
      <c r="GD93" s="190" t="e">
        <f t="shared" si="174"/>
        <v>#DIV/0!</v>
      </c>
      <c r="GE93" s="192" t="e">
        <f t="shared" si="175"/>
        <v>#DIV/0!</v>
      </c>
    </row>
    <row r="94" spans="1:187">
      <c r="A94" s="248"/>
      <c r="B94" s="248"/>
      <c r="C94" s="173">
        <f t="shared" si="132"/>
        <v>0</v>
      </c>
      <c r="D94" s="255"/>
      <c r="E94" s="255"/>
      <c r="F94" s="255"/>
      <c r="G94" s="255"/>
      <c r="H94" s="255"/>
      <c r="I94" s="255"/>
      <c r="J94" s="255"/>
      <c r="K94" s="255"/>
      <c r="L94" s="255"/>
      <c r="M94" s="255"/>
      <c r="N94" s="255"/>
      <c r="O94" s="255"/>
      <c r="P94" s="255"/>
      <c r="Q94" s="255"/>
      <c r="R94" s="174"/>
      <c r="S94" s="256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  <c r="AG94" s="255"/>
      <c r="AH94" s="255"/>
      <c r="AI94" s="257"/>
      <c r="AJ94" s="187"/>
      <c r="AK94" s="176">
        <f t="shared" si="133"/>
        <v>0</v>
      </c>
      <c r="AL94" s="294">
        <f t="shared" si="134"/>
        <v>0</v>
      </c>
      <c r="AM94" s="294">
        <f t="shared" si="135"/>
        <v>0</v>
      </c>
      <c r="AN94" s="295">
        <f t="shared" si="136"/>
        <v>0</v>
      </c>
      <c r="AO94" s="294">
        <f t="shared" si="177"/>
        <v>0</v>
      </c>
      <c r="AP94" s="294">
        <f t="shared" si="176"/>
        <v>0</v>
      </c>
      <c r="AQ94" s="296">
        <f t="shared" si="137"/>
        <v>0</v>
      </c>
      <c r="AR94" s="297">
        <f t="shared" si="138"/>
        <v>0</v>
      </c>
      <c r="AS94" s="249"/>
      <c r="AT94" s="250">
        <f t="shared" si="139"/>
        <v>0</v>
      </c>
      <c r="AU94" s="316"/>
      <c r="AV94" s="177">
        <f t="shared" si="140"/>
        <v>0</v>
      </c>
      <c r="AW94" s="249"/>
      <c r="AX94" s="249"/>
      <c r="AY94" s="177">
        <f t="shared" si="141"/>
        <v>0</v>
      </c>
      <c r="AZ94" s="177">
        <f>(AQ94)*'Datos Mes'!$B$27+DB94</f>
        <v>0</v>
      </c>
      <c r="BA94" s="248"/>
      <c r="BB94" s="254"/>
      <c r="BC94" s="263"/>
      <c r="BD94" s="188"/>
      <c r="BE94" s="188"/>
      <c r="BF94" s="298"/>
      <c r="BG94" s="178">
        <f>(COUNTIF($D94:$AI94,"LL")+DL94)*(AS94-'Datos Mes'!$B$23)</f>
        <v>0</v>
      </c>
      <c r="BH94" s="299">
        <f t="shared" si="142"/>
        <v>0</v>
      </c>
      <c r="BI94" s="230"/>
      <c r="BJ94" s="239"/>
      <c r="BK94" s="231"/>
      <c r="BL94" s="231"/>
      <c r="BM94" s="231"/>
      <c r="BN94" s="231"/>
      <c r="BO94" s="231"/>
      <c r="BP94" s="239"/>
      <c r="BQ94" s="231"/>
      <c r="BR94" s="231"/>
      <c r="BS94" s="231"/>
      <c r="BT94" s="232"/>
      <c r="BU94" s="232"/>
      <c r="BV94" s="231"/>
      <c r="BW94" s="233"/>
      <c r="BX94" s="234"/>
      <c r="BY94" s="231"/>
      <c r="BZ94" s="231"/>
      <c r="CA94" s="235"/>
      <c r="CB94" s="235"/>
      <c r="CC94" s="236"/>
      <c r="CD94" s="236"/>
      <c r="CE94" s="236"/>
      <c r="CF94" s="236"/>
      <c r="CG94" s="236"/>
      <c r="CH94" s="235"/>
      <c r="CI94" s="235"/>
      <c r="CJ94" s="236"/>
      <c r="CK94" s="236"/>
      <c r="CL94" s="236"/>
      <c r="CM94" s="236"/>
      <c r="CN94" s="236"/>
      <c r="CO94" s="235"/>
      <c r="CP94" s="238"/>
      <c r="CQ94" s="237"/>
      <c r="CR94" s="238"/>
      <c r="CS94" s="237"/>
      <c r="CT94" s="237"/>
      <c r="CU94" s="237"/>
      <c r="CV94" s="237"/>
      <c r="CW94" s="237"/>
      <c r="CX94" s="232"/>
      <c r="CY94" s="232"/>
      <c r="CZ94" s="179">
        <f t="shared" si="143"/>
        <v>0</v>
      </c>
      <c r="DA94" s="180"/>
      <c r="DB94" s="241"/>
      <c r="DC94" s="181">
        <f t="shared" si="144"/>
        <v>0</v>
      </c>
      <c r="DD94" s="240"/>
      <c r="DE94" s="241"/>
      <c r="DF94" s="182">
        <f t="shared" si="145"/>
        <v>0</v>
      </c>
      <c r="DG94" s="182">
        <f t="shared" si="146"/>
        <v>0</v>
      </c>
      <c r="DH94" s="183">
        <f t="shared" si="147"/>
        <v>0</v>
      </c>
      <c r="DI94" s="184">
        <f t="shared" si="148"/>
        <v>0</v>
      </c>
      <c r="DJ94" s="42"/>
      <c r="DK94" s="177">
        <f t="shared" si="149"/>
        <v>0</v>
      </c>
      <c r="DL94" s="177">
        <f t="shared" si="150"/>
        <v>0</v>
      </c>
      <c r="DM94" s="177">
        <f t="shared" si="151"/>
        <v>0</v>
      </c>
      <c r="DN94" s="242"/>
      <c r="DO94" s="243"/>
      <c r="DP94" s="243"/>
      <c r="DQ94" s="243"/>
      <c r="DR94" s="303"/>
      <c r="DS94" s="243"/>
      <c r="DT94" s="243"/>
      <c r="DU94" s="243"/>
      <c r="DV94" s="244"/>
      <c r="DW94" s="243"/>
      <c r="DX94" s="243"/>
      <c r="DY94" s="245"/>
      <c r="DZ94" s="245"/>
      <c r="EA94" s="246"/>
      <c r="EB94" s="175" t="s">
        <v>283</v>
      </c>
      <c r="EC94" s="188" t="s">
        <v>298</v>
      </c>
      <c r="ED94" s="188">
        <v>1030062</v>
      </c>
      <c r="EE94" s="188"/>
      <c r="EF94" s="189">
        <f>'Datos Mes'!$B$23</f>
        <v>8033.333333333333</v>
      </c>
      <c r="EG94" s="189">
        <f t="shared" si="152"/>
        <v>0</v>
      </c>
      <c r="EH94" s="189">
        <f t="shared" si="153"/>
        <v>0</v>
      </c>
      <c r="EI94" s="189" t="e">
        <f t="shared" si="154"/>
        <v>#DIV/0!</v>
      </c>
      <c r="EJ94" s="189" t="e">
        <f t="shared" si="155"/>
        <v>#DIV/0!</v>
      </c>
      <c r="EK94" s="189">
        <f t="shared" si="156"/>
        <v>0</v>
      </c>
      <c r="EL94" s="189">
        <f t="shared" si="157"/>
        <v>0</v>
      </c>
      <c r="EM94" s="189">
        <f t="shared" si="158"/>
        <v>0</v>
      </c>
      <c r="EN94" s="189">
        <f>'Datos Mes'!$B$24*AL94</f>
        <v>0</v>
      </c>
      <c r="EO94" s="189" t="e">
        <f>IF(SUM(EH94:EN94)&gt;'Datos Mes'!$B$21,'Datos Mes'!$B$21,SUM(EH94:EN94))</f>
        <v>#DIV/0!</v>
      </c>
      <c r="EP94" s="189" t="e">
        <f>IF(SUM(EH94:EN94)&gt;'Datos Mes'!$B$21,SUM(EH94:EN94)-EO94,0)</f>
        <v>#DIV/0!</v>
      </c>
      <c r="EQ94" s="189"/>
      <c r="ER94" s="189" t="e">
        <f>LOOKUP(EO94/AL94,'Datos Mes'!$B$75:$B$82,'Datos Mes'!$C$75:$C$82)*EQ94</f>
        <v>#DIV/0!</v>
      </c>
      <c r="ES94" s="189">
        <f>'Datos Mes'!$B$25*$AQ94</f>
        <v>0</v>
      </c>
      <c r="ET94" s="189">
        <f>'Datos Mes'!$B$26*$AQ94</f>
        <v>0</v>
      </c>
      <c r="EU94" s="189">
        <f t="shared" si="159"/>
        <v>0</v>
      </c>
      <c r="EV94" s="190" t="e">
        <f t="shared" si="160"/>
        <v>#DIV/0!</v>
      </c>
      <c r="EW94" s="280" t="s">
        <v>140</v>
      </c>
      <c r="EX94" s="281"/>
      <c r="EY94" s="190" t="e">
        <f>'Datos Mes'!$B$28*EO94</f>
        <v>#DIV/0!</v>
      </c>
      <c r="EZ94" s="190" t="e">
        <f>IF(EX94*'Datos Mes'!$B$19-EY94&gt;0,EX94*'Datos Mes'!$B$19-EY94,0)</f>
        <v>#DIV/0!</v>
      </c>
      <c r="FA94" s="281" t="s">
        <v>116</v>
      </c>
      <c r="FB94" s="280" t="s">
        <v>299</v>
      </c>
      <c r="FC94" s="192">
        <f>IF(FB94&lt;&gt;"Pensionado",LOOKUP(FA94,'Datos Mes'!$A$87:$A$92,'Datos Mes'!$B$87:$B$92),0)</f>
        <v>0</v>
      </c>
      <c r="FD94" s="190" t="e">
        <f t="shared" si="161"/>
        <v>#DIV/0!</v>
      </c>
      <c r="FE94" s="190" t="e">
        <f>IF(SUM(EH94:EN94)&gt;'Datos Mes'!$B$22,'Datos Mes'!$B$22,SUM(EH94:EN94))</f>
        <v>#DIV/0!</v>
      </c>
      <c r="FF94" s="190" t="e">
        <f>FE94*'Datos Mes'!$B$30</f>
        <v>#DIV/0!</v>
      </c>
      <c r="FG94" s="190" t="e">
        <f t="shared" si="162"/>
        <v>#DIV/0!</v>
      </c>
      <c r="FH94" s="190" t="e">
        <f t="shared" si="163"/>
        <v>#DIV/0!</v>
      </c>
      <c r="FI94" s="193" t="e">
        <f>LOOKUP(FH94,'Datos Mes'!$B$54:$B$69,'Datos Mes'!$C$54:$C$69)</f>
        <v>#DIV/0!</v>
      </c>
      <c r="FJ94" s="190" t="e">
        <f>LOOKUP(FH94,'Datos Mes'!$B$54:$B$69,'Datos Mes'!$E$54:$E$69)</f>
        <v>#DIV/0!</v>
      </c>
      <c r="FK94" s="190" t="e">
        <f t="shared" si="164"/>
        <v>#DIV/0!</v>
      </c>
      <c r="FL94" s="190">
        <f t="shared" si="165"/>
        <v>0</v>
      </c>
      <c r="FM94" s="190">
        <f t="shared" si="166"/>
        <v>0</v>
      </c>
      <c r="FN94" s="190">
        <f t="shared" si="167"/>
        <v>0</v>
      </c>
      <c r="FO94" s="190" t="e">
        <f t="shared" si="168"/>
        <v>#DIV/0!</v>
      </c>
      <c r="FP94" s="190" t="e">
        <f t="shared" si="169"/>
        <v>#DIV/0!</v>
      </c>
      <c r="FQ94" s="320" t="e">
        <f t="shared" si="170"/>
        <v>#DIV/0!</v>
      </c>
      <c r="FR94" s="188"/>
      <c r="FS94" s="190" t="e">
        <f t="shared" si="171"/>
        <v>#DIV/0!</v>
      </c>
      <c r="FT94" s="190" t="e">
        <f>IF($FB94="Activo",LOOKUP($FA94,'Datos Mes'!$A$87:$A$92,'Datos Mes'!$C$87:$C$92),0)*$EO94</f>
        <v>#DIV/0!</v>
      </c>
      <c r="FU94" s="190" t="e">
        <f>IF($FB94="Activo",'Datos Mes'!$B$31,0)*$EO94</f>
        <v>#DIV/0!</v>
      </c>
      <c r="FV94" s="190" t="e">
        <f>'Datos Mes'!$B$32*$EO94</f>
        <v>#DIV/0!</v>
      </c>
      <c r="FW94" s="190" t="e">
        <f>'Datos Mes'!$D$28*$EO94</f>
        <v>#DIV/0!</v>
      </c>
      <c r="FX94" s="188">
        <v>1030062</v>
      </c>
      <c r="FY94" s="190" t="e">
        <f t="shared" si="172"/>
        <v>#DIV/0!</v>
      </c>
      <c r="FZ94" s="190" t="e">
        <f t="shared" si="178"/>
        <v>#DIV/0!</v>
      </c>
      <c r="GA94" s="190" t="e">
        <f t="shared" si="179"/>
        <v>#DIV/0!</v>
      </c>
      <c r="GB94" s="190">
        <f>(AS94+'Datos Mes'!B$24)*30/12</f>
        <v>11356.646825396825</v>
      </c>
      <c r="GC94" s="190" t="e">
        <f t="shared" si="173"/>
        <v>#DIV/0!</v>
      </c>
      <c r="GD94" s="190" t="e">
        <f t="shared" si="174"/>
        <v>#DIV/0!</v>
      </c>
      <c r="GE94" s="192" t="e">
        <f t="shared" si="175"/>
        <v>#DIV/0!</v>
      </c>
    </row>
    <row r="95" spans="1:187">
      <c r="A95" s="248"/>
      <c r="B95" s="248"/>
      <c r="C95" s="173">
        <f t="shared" si="132"/>
        <v>0</v>
      </c>
      <c r="D95" s="255"/>
      <c r="E95" s="255"/>
      <c r="F95" s="255"/>
      <c r="G95" s="255"/>
      <c r="H95" s="255"/>
      <c r="I95" s="255"/>
      <c r="J95" s="255"/>
      <c r="K95" s="255"/>
      <c r="L95" s="255"/>
      <c r="M95" s="255"/>
      <c r="N95" s="255"/>
      <c r="O95" s="255"/>
      <c r="P95" s="255"/>
      <c r="Q95" s="255"/>
      <c r="R95" s="174"/>
      <c r="S95" s="256"/>
      <c r="T95" s="255"/>
      <c r="U95" s="255"/>
      <c r="V95" s="255"/>
      <c r="W95" s="255"/>
      <c r="X95" s="255"/>
      <c r="Y95" s="255"/>
      <c r="Z95" s="255"/>
      <c r="AA95" s="255"/>
      <c r="AB95" s="255"/>
      <c r="AC95" s="255"/>
      <c r="AD95" s="255"/>
      <c r="AE95" s="255"/>
      <c r="AF95" s="255"/>
      <c r="AG95" s="255"/>
      <c r="AH95" s="255"/>
      <c r="AI95" s="257"/>
      <c r="AJ95" s="187"/>
      <c r="AK95" s="176">
        <f t="shared" si="133"/>
        <v>0</v>
      </c>
      <c r="AL95" s="294">
        <f t="shared" si="134"/>
        <v>0</v>
      </c>
      <c r="AM95" s="294">
        <f t="shared" si="135"/>
        <v>0</v>
      </c>
      <c r="AN95" s="295">
        <f t="shared" si="136"/>
        <v>0</v>
      </c>
      <c r="AO95" s="294">
        <f t="shared" si="177"/>
        <v>0</v>
      </c>
      <c r="AP95" s="294">
        <f t="shared" si="176"/>
        <v>0</v>
      </c>
      <c r="AQ95" s="296">
        <f t="shared" si="137"/>
        <v>0</v>
      </c>
      <c r="AR95" s="297">
        <f t="shared" si="138"/>
        <v>0</v>
      </c>
      <c r="AS95" s="249"/>
      <c r="AT95" s="250">
        <f t="shared" si="139"/>
        <v>0</v>
      </c>
      <c r="AU95" s="316"/>
      <c r="AV95" s="177">
        <f t="shared" si="140"/>
        <v>0</v>
      </c>
      <c r="AW95" s="249"/>
      <c r="AX95" s="249"/>
      <c r="AY95" s="177">
        <f t="shared" si="141"/>
        <v>0</v>
      </c>
      <c r="AZ95" s="177">
        <f>(AQ95)*'Datos Mes'!$B$27+DB95</f>
        <v>0</v>
      </c>
      <c r="BA95" s="248"/>
      <c r="BB95" s="254"/>
      <c r="BC95" s="263"/>
      <c r="BD95" s="188"/>
      <c r="BE95" s="188"/>
      <c r="BF95" s="298"/>
      <c r="BG95" s="178">
        <f>(COUNTIF($D95:$AI95,"LL")+DL95)*(AS95-'Datos Mes'!$B$23)</f>
        <v>0</v>
      </c>
      <c r="BH95" s="299">
        <f t="shared" si="142"/>
        <v>0</v>
      </c>
      <c r="BI95" s="230"/>
      <c r="BJ95" s="239"/>
      <c r="BK95" s="231"/>
      <c r="BL95" s="231"/>
      <c r="BM95" s="231"/>
      <c r="BN95" s="231"/>
      <c r="BO95" s="231"/>
      <c r="BP95" s="239"/>
      <c r="BQ95" s="231"/>
      <c r="BR95" s="231"/>
      <c r="BS95" s="231"/>
      <c r="BT95" s="232"/>
      <c r="BU95" s="232"/>
      <c r="BV95" s="231"/>
      <c r="BW95" s="233"/>
      <c r="BX95" s="234"/>
      <c r="BY95" s="231"/>
      <c r="BZ95" s="231"/>
      <c r="CA95" s="235"/>
      <c r="CB95" s="235"/>
      <c r="CC95" s="236"/>
      <c r="CD95" s="236"/>
      <c r="CE95" s="236"/>
      <c r="CF95" s="236"/>
      <c r="CG95" s="236"/>
      <c r="CH95" s="235"/>
      <c r="CI95" s="235"/>
      <c r="CJ95" s="236"/>
      <c r="CK95" s="236"/>
      <c r="CL95" s="236"/>
      <c r="CM95" s="236"/>
      <c r="CN95" s="236"/>
      <c r="CO95" s="235"/>
      <c r="CP95" s="238"/>
      <c r="CQ95" s="237"/>
      <c r="CR95" s="238"/>
      <c r="CS95" s="237"/>
      <c r="CT95" s="237"/>
      <c r="CU95" s="237"/>
      <c r="CV95" s="237"/>
      <c r="CW95" s="237"/>
      <c r="CX95" s="232"/>
      <c r="CY95" s="232"/>
      <c r="CZ95" s="179">
        <f t="shared" si="143"/>
        <v>0</v>
      </c>
      <c r="DA95" s="180"/>
      <c r="DB95" s="241"/>
      <c r="DC95" s="181">
        <f t="shared" si="144"/>
        <v>0</v>
      </c>
      <c r="DD95" s="240"/>
      <c r="DE95" s="241"/>
      <c r="DF95" s="182">
        <f t="shared" si="145"/>
        <v>0</v>
      </c>
      <c r="DG95" s="182">
        <f t="shared" si="146"/>
        <v>0</v>
      </c>
      <c r="DH95" s="183">
        <f t="shared" si="147"/>
        <v>0</v>
      </c>
      <c r="DI95" s="184">
        <f t="shared" si="148"/>
        <v>0</v>
      </c>
      <c r="DJ95" s="42"/>
      <c r="DK95" s="177">
        <f t="shared" si="149"/>
        <v>0</v>
      </c>
      <c r="DL95" s="177">
        <f t="shared" si="150"/>
        <v>0</v>
      </c>
      <c r="DM95" s="177">
        <f t="shared" si="151"/>
        <v>0</v>
      </c>
      <c r="DN95" s="242"/>
      <c r="DO95" s="243"/>
      <c r="DP95" s="243"/>
      <c r="DQ95" s="243"/>
      <c r="DR95" s="303"/>
      <c r="DS95" s="243"/>
      <c r="DT95" s="243"/>
      <c r="DU95" s="243"/>
      <c r="DV95" s="244"/>
      <c r="DW95" s="243"/>
      <c r="DX95" s="243"/>
      <c r="DY95" s="245"/>
      <c r="DZ95" s="245"/>
      <c r="EA95" s="246"/>
      <c r="EB95" s="175" t="s">
        <v>283</v>
      </c>
      <c r="EC95" s="188" t="s">
        <v>298</v>
      </c>
      <c r="ED95" s="188">
        <v>1030063</v>
      </c>
      <c r="EE95" s="188"/>
      <c r="EF95" s="189">
        <f>'Datos Mes'!$B$23</f>
        <v>8033.333333333333</v>
      </c>
      <c r="EG95" s="189">
        <f t="shared" si="152"/>
        <v>0</v>
      </c>
      <c r="EH95" s="189">
        <f t="shared" si="153"/>
        <v>0</v>
      </c>
      <c r="EI95" s="189" t="e">
        <f t="shared" si="154"/>
        <v>#DIV/0!</v>
      </c>
      <c r="EJ95" s="189" t="e">
        <f t="shared" si="155"/>
        <v>#DIV/0!</v>
      </c>
      <c r="EK95" s="189">
        <f t="shared" si="156"/>
        <v>0</v>
      </c>
      <c r="EL95" s="189">
        <f t="shared" si="157"/>
        <v>0</v>
      </c>
      <c r="EM95" s="189">
        <f t="shared" si="158"/>
        <v>0</v>
      </c>
      <c r="EN95" s="189">
        <f>'Datos Mes'!$B$24*AL95</f>
        <v>0</v>
      </c>
      <c r="EO95" s="189" t="e">
        <f>IF(SUM(EH95:EN95)&gt;'Datos Mes'!$B$21,'Datos Mes'!$B$21,SUM(EH95:EN95))</f>
        <v>#DIV/0!</v>
      </c>
      <c r="EP95" s="189" t="e">
        <f>IF(SUM(EH95:EN95)&gt;'Datos Mes'!$B$21,SUM(EH95:EN95)-EO95,0)</f>
        <v>#DIV/0!</v>
      </c>
      <c r="EQ95" s="189"/>
      <c r="ER95" s="189" t="e">
        <f>LOOKUP(EO95/AL95,'Datos Mes'!$B$75:$B$82,'Datos Mes'!$C$75:$C$82)*EQ95</f>
        <v>#DIV/0!</v>
      </c>
      <c r="ES95" s="189">
        <f>'Datos Mes'!$B$25*$AQ95</f>
        <v>0</v>
      </c>
      <c r="ET95" s="189">
        <f>'Datos Mes'!$B$26*$AQ95</f>
        <v>0</v>
      </c>
      <c r="EU95" s="189">
        <f t="shared" si="159"/>
        <v>0</v>
      </c>
      <c r="EV95" s="190" t="e">
        <f t="shared" si="160"/>
        <v>#DIV/0!</v>
      </c>
      <c r="EW95" s="280" t="s">
        <v>140</v>
      </c>
      <c r="EX95" s="281"/>
      <c r="EY95" s="190" t="e">
        <f>'Datos Mes'!$B$28*EO95</f>
        <v>#DIV/0!</v>
      </c>
      <c r="EZ95" s="190" t="e">
        <f>IF(EX95*'Datos Mes'!$B$19-EY95&gt;0,EX95*'Datos Mes'!$B$19-EY95,0)</f>
        <v>#DIV/0!</v>
      </c>
      <c r="FA95" s="281" t="s">
        <v>116</v>
      </c>
      <c r="FB95" s="280" t="s">
        <v>299</v>
      </c>
      <c r="FC95" s="192">
        <f>IF(FB95&lt;&gt;"Pensionado",LOOKUP(FA95,'Datos Mes'!$A$87:$A$92,'Datos Mes'!$B$87:$B$92),0)</f>
        <v>0</v>
      </c>
      <c r="FD95" s="190" t="e">
        <f t="shared" si="161"/>
        <v>#DIV/0!</v>
      </c>
      <c r="FE95" s="190" t="e">
        <f>IF(SUM(EH95:EN95)&gt;'Datos Mes'!$B$22,'Datos Mes'!$B$22,SUM(EH95:EN95))</f>
        <v>#DIV/0!</v>
      </c>
      <c r="FF95" s="190" t="e">
        <f>FE95*'Datos Mes'!$B$30</f>
        <v>#DIV/0!</v>
      </c>
      <c r="FG95" s="190" t="e">
        <f t="shared" si="162"/>
        <v>#DIV/0!</v>
      </c>
      <c r="FH95" s="190" t="e">
        <f t="shared" si="163"/>
        <v>#DIV/0!</v>
      </c>
      <c r="FI95" s="193" t="e">
        <f>LOOKUP(FH95,'Datos Mes'!$B$54:$B$69,'Datos Mes'!$C$54:$C$69)</f>
        <v>#DIV/0!</v>
      </c>
      <c r="FJ95" s="190" t="e">
        <f>LOOKUP(FH95,'Datos Mes'!$B$54:$B$69,'Datos Mes'!$E$54:$E$69)</f>
        <v>#DIV/0!</v>
      </c>
      <c r="FK95" s="190" t="e">
        <f t="shared" si="164"/>
        <v>#DIV/0!</v>
      </c>
      <c r="FL95" s="190">
        <f t="shared" si="165"/>
        <v>0</v>
      </c>
      <c r="FM95" s="190">
        <f t="shared" si="166"/>
        <v>0</v>
      </c>
      <c r="FN95" s="190">
        <f t="shared" si="167"/>
        <v>0</v>
      </c>
      <c r="FO95" s="190" t="e">
        <f t="shared" si="168"/>
        <v>#DIV/0!</v>
      </c>
      <c r="FP95" s="190" t="e">
        <f t="shared" si="169"/>
        <v>#DIV/0!</v>
      </c>
      <c r="FQ95" s="320" t="e">
        <f t="shared" si="170"/>
        <v>#DIV/0!</v>
      </c>
      <c r="FR95" s="188"/>
      <c r="FS95" s="190" t="e">
        <f t="shared" si="171"/>
        <v>#DIV/0!</v>
      </c>
      <c r="FT95" s="190" t="e">
        <f>IF($FB95="Activo",LOOKUP($FA95,'Datos Mes'!$A$87:$A$92,'Datos Mes'!$C$87:$C$92),0)*$EO95</f>
        <v>#DIV/0!</v>
      </c>
      <c r="FU95" s="190" t="e">
        <f>IF($FB95="Activo",'Datos Mes'!$B$31,0)*$EO95</f>
        <v>#DIV/0!</v>
      </c>
      <c r="FV95" s="190" t="e">
        <f>'Datos Mes'!$B$32*$EO95</f>
        <v>#DIV/0!</v>
      </c>
      <c r="FW95" s="190" t="e">
        <f>'Datos Mes'!$D$28*$EO95</f>
        <v>#DIV/0!</v>
      </c>
      <c r="FX95" s="188">
        <v>1030063</v>
      </c>
      <c r="FY95" s="190" t="e">
        <f t="shared" si="172"/>
        <v>#DIV/0!</v>
      </c>
      <c r="FZ95" s="190" t="e">
        <f t="shared" si="178"/>
        <v>#DIV/0!</v>
      </c>
      <c r="GA95" s="190" t="e">
        <f t="shared" si="179"/>
        <v>#DIV/0!</v>
      </c>
      <c r="GB95" s="190">
        <f>(AS95+'Datos Mes'!B$24)*30/12</f>
        <v>11356.646825396825</v>
      </c>
      <c r="GC95" s="190" t="e">
        <f t="shared" si="173"/>
        <v>#DIV/0!</v>
      </c>
      <c r="GD95" s="190" t="e">
        <f t="shared" si="174"/>
        <v>#DIV/0!</v>
      </c>
      <c r="GE95" s="192" t="e">
        <f t="shared" si="175"/>
        <v>#DIV/0!</v>
      </c>
    </row>
    <row r="96" spans="1:187">
      <c r="A96" s="248"/>
      <c r="B96" s="248"/>
      <c r="C96" s="173">
        <f t="shared" si="132"/>
        <v>0</v>
      </c>
      <c r="D96" s="255"/>
      <c r="E96" s="255"/>
      <c r="F96" s="255"/>
      <c r="G96" s="255"/>
      <c r="H96" s="255"/>
      <c r="I96" s="255"/>
      <c r="J96" s="255"/>
      <c r="K96" s="255"/>
      <c r="L96" s="255"/>
      <c r="M96" s="255"/>
      <c r="N96" s="255"/>
      <c r="O96" s="255"/>
      <c r="P96" s="255"/>
      <c r="Q96" s="255"/>
      <c r="R96" s="174"/>
      <c r="S96" s="256"/>
      <c r="T96" s="255"/>
      <c r="U96" s="255"/>
      <c r="V96" s="255"/>
      <c r="W96" s="255"/>
      <c r="X96" s="255"/>
      <c r="Y96" s="255"/>
      <c r="Z96" s="255"/>
      <c r="AA96" s="255"/>
      <c r="AB96" s="255"/>
      <c r="AC96" s="255"/>
      <c r="AD96" s="255"/>
      <c r="AE96" s="255"/>
      <c r="AF96" s="255"/>
      <c r="AG96" s="255"/>
      <c r="AH96" s="255"/>
      <c r="AI96" s="257"/>
      <c r="AJ96" s="187"/>
      <c r="AK96" s="176">
        <f t="shared" si="133"/>
        <v>0</v>
      </c>
      <c r="AL96" s="294">
        <f t="shared" si="134"/>
        <v>0</v>
      </c>
      <c r="AM96" s="294">
        <f t="shared" si="135"/>
        <v>0</v>
      </c>
      <c r="AN96" s="295">
        <f t="shared" si="136"/>
        <v>0</v>
      </c>
      <c r="AO96" s="294">
        <f t="shared" si="177"/>
        <v>0</v>
      </c>
      <c r="AP96" s="294">
        <f t="shared" si="176"/>
        <v>0</v>
      </c>
      <c r="AQ96" s="296">
        <f t="shared" si="137"/>
        <v>0</v>
      </c>
      <c r="AR96" s="297">
        <f t="shared" si="138"/>
        <v>0</v>
      </c>
      <c r="AS96" s="249"/>
      <c r="AT96" s="250">
        <f t="shared" si="139"/>
        <v>0</v>
      </c>
      <c r="AU96" s="316"/>
      <c r="AV96" s="177">
        <f t="shared" si="140"/>
        <v>0</v>
      </c>
      <c r="AW96" s="249"/>
      <c r="AX96" s="249"/>
      <c r="AY96" s="177">
        <f t="shared" si="141"/>
        <v>0</v>
      </c>
      <c r="AZ96" s="177">
        <f>(AQ96)*'Datos Mes'!$B$27+DB96</f>
        <v>0</v>
      </c>
      <c r="BA96" s="248"/>
      <c r="BB96" s="254"/>
      <c r="BC96" s="263"/>
      <c r="BD96" s="188"/>
      <c r="BE96" s="188"/>
      <c r="BF96" s="298"/>
      <c r="BG96" s="178">
        <f>(COUNTIF($D96:$AI96,"LL")+DL96)*(AS96-'Datos Mes'!$B$23)</f>
        <v>0</v>
      </c>
      <c r="BH96" s="299">
        <f t="shared" si="142"/>
        <v>0</v>
      </c>
      <c r="BI96" s="230"/>
      <c r="BJ96" s="239"/>
      <c r="BK96" s="231"/>
      <c r="BL96" s="231"/>
      <c r="BM96" s="231"/>
      <c r="BN96" s="231"/>
      <c r="BO96" s="231"/>
      <c r="BP96" s="239"/>
      <c r="BQ96" s="231"/>
      <c r="BR96" s="231"/>
      <c r="BS96" s="231"/>
      <c r="BT96" s="232"/>
      <c r="BU96" s="232"/>
      <c r="BV96" s="231"/>
      <c r="BW96" s="233"/>
      <c r="BX96" s="234"/>
      <c r="BY96" s="231"/>
      <c r="BZ96" s="231"/>
      <c r="CA96" s="235"/>
      <c r="CB96" s="235"/>
      <c r="CC96" s="236"/>
      <c r="CD96" s="236"/>
      <c r="CE96" s="236"/>
      <c r="CF96" s="236"/>
      <c r="CG96" s="236"/>
      <c r="CH96" s="235"/>
      <c r="CI96" s="235"/>
      <c r="CJ96" s="236"/>
      <c r="CK96" s="236"/>
      <c r="CL96" s="236"/>
      <c r="CM96" s="236"/>
      <c r="CN96" s="236"/>
      <c r="CO96" s="235"/>
      <c r="CP96" s="238"/>
      <c r="CQ96" s="237"/>
      <c r="CR96" s="238"/>
      <c r="CS96" s="237"/>
      <c r="CT96" s="237"/>
      <c r="CU96" s="237"/>
      <c r="CV96" s="237"/>
      <c r="CW96" s="237"/>
      <c r="CX96" s="232"/>
      <c r="CY96" s="232"/>
      <c r="CZ96" s="179">
        <f t="shared" si="143"/>
        <v>0</v>
      </c>
      <c r="DA96" s="180"/>
      <c r="DB96" s="241"/>
      <c r="DC96" s="181">
        <f t="shared" si="144"/>
        <v>0</v>
      </c>
      <c r="DD96" s="240"/>
      <c r="DE96" s="241"/>
      <c r="DF96" s="182">
        <f t="shared" si="145"/>
        <v>0</v>
      </c>
      <c r="DG96" s="182">
        <f t="shared" si="146"/>
        <v>0</v>
      </c>
      <c r="DH96" s="183">
        <f t="shared" si="147"/>
        <v>0</v>
      </c>
      <c r="DI96" s="184">
        <f t="shared" si="148"/>
        <v>0</v>
      </c>
      <c r="DJ96" s="42"/>
      <c r="DK96" s="177">
        <f t="shared" si="149"/>
        <v>0</v>
      </c>
      <c r="DL96" s="177">
        <f t="shared" si="150"/>
        <v>0</v>
      </c>
      <c r="DM96" s="177">
        <f t="shared" si="151"/>
        <v>0</v>
      </c>
      <c r="DN96" s="242"/>
      <c r="DO96" s="243"/>
      <c r="DP96" s="243"/>
      <c r="DQ96" s="243"/>
      <c r="DR96" s="303"/>
      <c r="DS96" s="243"/>
      <c r="DT96" s="243"/>
      <c r="DU96" s="243"/>
      <c r="DV96" s="244"/>
      <c r="DW96" s="243"/>
      <c r="DX96" s="243"/>
      <c r="DY96" s="245"/>
      <c r="DZ96" s="245"/>
      <c r="EA96" s="246"/>
      <c r="EB96" s="175" t="s">
        <v>283</v>
      </c>
      <c r="EC96" s="188" t="s">
        <v>298</v>
      </c>
      <c r="ED96" s="188">
        <v>1030064</v>
      </c>
      <c r="EE96" s="188"/>
      <c r="EF96" s="189">
        <f>'Datos Mes'!$B$23</f>
        <v>8033.333333333333</v>
      </c>
      <c r="EG96" s="189">
        <f t="shared" si="152"/>
        <v>0</v>
      </c>
      <c r="EH96" s="189">
        <f t="shared" si="153"/>
        <v>0</v>
      </c>
      <c r="EI96" s="189" t="e">
        <f t="shared" si="154"/>
        <v>#DIV/0!</v>
      </c>
      <c r="EJ96" s="189" t="e">
        <f t="shared" si="155"/>
        <v>#DIV/0!</v>
      </c>
      <c r="EK96" s="189">
        <f t="shared" si="156"/>
        <v>0</v>
      </c>
      <c r="EL96" s="189">
        <f t="shared" si="157"/>
        <v>0</v>
      </c>
      <c r="EM96" s="189">
        <f t="shared" si="158"/>
        <v>0</v>
      </c>
      <c r="EN96" s="189">
        <f>'Datos Mes'!$B$24*AL96</f>
        <v>0</v>
      </c>
      <c r="EO96" s="189" t="e">
        <f>IF(SUM(EH96:EN96)&gt;'Datos Mes'!$B$21,'Datos Mes'!$B$21,SUM(EH96:EN96))</f>
        <v>#DIV/0!</v>
      </c>
      <c r="EP96" s="189" t="e">
        <f>IF(SUM(EH96:EN96)&gt;'Datos Mes'!$B$21,SUM(EH96:EN96)-EO96,0)</f>
        <v>#DIV/0!</v>
      </c>
      <c r="EQ96" s="189"/>
      <c r="ER96" s="189" t="e">
        <f>LOOKUP(EO96/AL96,'Datos Mes'!$B$75:$B$82,'Datos Mes'!$C$75:$C$82)*EQ96</f>
        <v>#DIV/0!</v>
      </c>
      <c r="ES96" s="189">
        <f>'Datos Mes'!$B$25*$AQ96</f>
        <v>0</v>
      </c>
      <c r="ET96" s="189">
        <f>'Datos Mes'!$B$26*$AQ96</f>
        <v>0</v>
      </c>
      <c r="EU96" s="189">
        <f t="shared" si="159"/>
        <v>0</v>
      </c>
      <c r="EV96" s="190" t="e">
        <f t="shared" si="160"/>
        <v>#DIV/0!</v>
      </c>
      <c r="EW96" s="280" t="s">
        <v>140</v>
      </c>
      <c r="EX96" s="281"/>
      <c r="EY96" s="190" t="e">
        <f>'Datos Mes'!$B$28*EO96</f>
        <v>#DIV/0!</v>
      </c>
      <c r="EZ96" s="190" t="e">
        <f>IF(EX96*'Datos Mes'!$B$19-EY96&gt;0,EX96*'Datos Mes'!$B$19-EY96,0)</f>
        <v>#DIV/0!</v>
      </c>
      <c r="FA96" s="281" t="s">
        <v>116</v>
      </c>
      <c r="FB96" s="280" t="s">
        <v>299</v>
      </c>
      <c r="FC96" s="192">
        <f>IF(FB96&lt;&gt;"Pensionado",LOOKUP(FA96,'Datos Mes'!$A$87:$A$92,'Datos Mes'!$B$87:$B$92),0)</f>
        <v>0</v>
      </c>
      <c r="FD96" s="190" t="e">
        <f t="shared" si="161"/>
        <v>#DIV/0!</v>
      </c>
      <c r="FE96" s="190" t="e">
        <f>IF(SUM(EH96:EN96)&gt;'Datos Mes'!$B$22,'Datos Mes'!$B$22,SUM(EH96:EN96))</f>
        <v>#DIV/0!</v>
      </c>
      <c r="FF96" s="190" t="e">
        <f>FE96*'Datos Mes'!$B$30</f>
        <v>#DIV/0!</v>
      </c>
      <c r="FG96" s="190" t="e">
        <f t="shared" si="162"/>
        <v>#DIV/0!</v>
      </c>
      <c r="FH96" s="190" t="e">
        <f t="shared" si="163"/>
        <v>#DIV/0!</v>
      </c>
      <c r="FI96" s="193" t="e">
        <f>LOOKUP(FH96,'Datos Mes'!$B$54:$B$69,'Datos Mes'!$C$54:$C$69)</f>
        <v>#DIV/0!</v>
      </c>
      <c r="FJ96" s="190" t="e">
        <f>LOOKUP(FH96,'Datos Mes'!$B$54:$B$69,'Datos Mes'!$E$54:$E$69)</f>
        <v>#DIV/0!</v>
      </c>
      <c r="FK96" s="190" t="e">
        <f t="shared" si="164"/>
        <v>#DIV/0!</v>
      </c>
      <c r="FL96" s="190">
        <f t="shared" si="165"/>
        <v>0</v>
      </c>
      <c r="FM96" s="190">
        <f t="shared" si="166"/>
        <v>0</v>
      </c>
      <c r="FN96" s="190">
        <f t="shared" si="167"/>
        <v>0</v>
      </c>
      <c r="FO96" s="190" t="e">
        <f t="shared" si="168"/>
        <v>#DIV/0!</v>
      </c>
      <c r="FP96" s="190" t="e">
        <f t="shared" si="169"/>
        <v>#DIV/0!</v>
      </c>
      <c r="FQ96" s="320" t="e">
        <f t="shared" si="170"/>
        <v>#DIV/0!</v>
      </c>
      <c r="FR96" s="188"/>
      <c r="FS96" s="190" t="e">
        <f t="shared" si="171"/>
        <v>#DIV/0!</v>
      </c>
      <c r="FT96" s="190" t="e">
        <f>IF($FB96="Activo",LOOKUP($FA96,'Datos Mes'!$A$87:$A$92,'Datos Mes'!$C$87:$C$92),0)*$EO96</f>
        <v>#DIV/0!</v>
      </c>
      <c r="FU96" s="190" t="e">
        <f>IF($FB96="Activo",'Datos Mes'!$B$31,0)*$EO96</f>
        <v>#DIV/0!</v>
      </c>
      <c r="FV96" s="190" t="e">
        <f>'Datos Mes'!$B$32*$EO96</f>
        <v>#DIV/0!</v>
      </c>
      <c r="FW96" s="190" t="e">
        <f>'Datos Mes'!$D$28*$EO96</f>
        <v>#DIV/0!</v>
      </c>
      <c r="FX96" s="188">
        <v>1030064</v>
      </c>
      <c r="FY96" s="190" t="e">
        <f t="shared" si="172"/>
        <v>#DIV/0!</v>
      </c>
      <c r="FZ96" s="190" t="e">
        <f t="shared" si="178"/>
        <v>#DIV/0!</v>
      </c>
      <c r="GA96" s="190" t="e">
        <f t="shared" si="179"/>
        <v>#DIV/0!</v>
      </c>
      <c r="GB96" s="190">
        <f>(AS96+'Datos Mes'!B$24)*30/12</f>
        <v>11356.646825396825</v>
      </c>
      <c r="GC96" s="190" t="e">
        <f t="shared" si="173"/>
        <v>#DIV/0!</v>
      </c>
      <c r="GD96" s="190" t="e">
        <f t="shared" si="174"/>
        <v>#DIV/0!</v>
      </c>
      <c r="GE96" s="192" t="e">
        <f t="shared" si="175"/>
        <v>#DIV/0!</v>
      </c>
    </row>
    <row r="97" spans="1:187">
      <c r="A97" s="248"/>
      <c r="B97" s="248"/>
      <c r="C97" s="173">
        <f t="shared" si="132"/>
        <v>0</v>
      </c>
      <c r="D97" s="255"/>
      <c r="E97" s="255"/>
      <c r="F97" s="255"/>
      <c r="G97" s="255"/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174"/>
      <c r="S97" s="256"/>
      <c r="T97" s="255"/>
      <c r="U97" s="255"/>
      <c r="V97" s="255"/>
      <c r="W97" s="255"/>
      <c r="X97" s="255"/>
      <c r="Y97" s="255"/>
      <c r="Z97" s="255"/>
      <c r="AA97" s="255"/>
      <c r="AB97" s="255"/>
      <c r="AC97" s="255"/>
      <c r="AD97" s="255"/>
      <c r="AE97" s="255"/>
      <c r="AF97" s="255"/>
      <c r="AG97" s="255"/>
      <c r="AH97" s="255"/>
      <c r="AI97" s="257"/>
      <c r="AJ97" s="187"/>
      <c r="AK97" s="176">
        <f t="shared" si="133"/>
        <v>0</v>
      </c>
      <c r="AL97" s="294">
        <f t="shared" si="134"/>
        <v>0</v>
      </c>
      <c r="AM97" s="294">
        <f t="shared" si="135"/>
        <v>0</v>
      </c>
      <c r="AN97" s="295">
        <f t="shared" si="136"/>
        <v>0</v>
      </c>
      <c r="AO97" s="294">
        <f t="shared" si="177"/>
        <v>0</v>
      </c>
      <c r="AP97" s="294">
        <f t="shared" si="176"/>
        <v>0</v>
      </c>
      <c r="AQ97" s="296">
        <f t="shared" si="137"/>
        <v>0</v>
      </c>
      <c r="AR97" s="297">
        <f t="shared" si="138"/>
        <v>0</v>
      </c>
      <c r="AS97" s="249"/>
      <c r="AT97" s="250">
        <f t="shared" si="139"/>
        <v>0</v>
      </c>
      <c r="AU97" s="316"/>
      <c r="AV97" s="177">
        <f t="shared" si="140"/>
        <v>0</v>
      </c>
      <c r="AW97" s="249"/>
      <c r="AX97" s="249"/>
      <c r="AY97" s="177">
        <f t="shared" si="141"/>
        <v>0</v>
      </c>
      <c r="AZ97" s="177">
        <f>(AQ97)*'Datos Mes'!$B$27+DB97</f>
        <v>0</v>
      </c>
      <c r="BA97" s="248"/>
      <c r="BB97" s="254"/>
      <c r="BC97" s="263"/>
      <c r="BD97" s="188"/>
      <c r="BE97" s="188"/>
      <c r="BF97" s="298"/>
      <c r="BG97" s="178">
        <f>(COUNTIF($D97:$AI97,"LL")+DL97)*(AS97-'Datos Mes'!$B$23)</f>
        <v>0</v>
      </c>
      <c r="BH97" s="299">
        <f t="shared" si="142"/>
        <v>0</v>
      </c>
      <c r="BI97" s="230"/>
      <c r="BJ97" s="239"/>
      <c r="BK97" s="231"/>
      <c r="BL97" s="231"/>
      <c r="BM97" s="231"/>
      <c r="BN97" s="231"/>
      <c r="BO97" s="231"/>
      <c r="BP97" s="239"/>
      <c r="BQ97" s="231"/>
      <c r="BR97" s="231"/>
      <c r="BS97" s="231"/>
      <c r="BT97" s="232"/>
      <c r="BU97" s="232"/>
      <c r="BV97" s="231"/>
      <c r="BW97" s="233"/>
      <c r="BX97" s="234"/>
      <c r="BY97" s="231"/>
      <c r="BZ97" s="231"/>
      <c r="CA97" s="235"/>
      <c r="CB97" s="235"/>
      <c r="CC97" s="236"/>
      <c r="CD97" s="236"/>
      <c r="CE97" s="236"/>
      <c r="CF97" s="236"/>
      <c r="CG97" s="236"/>
      <c r="CH97" s="235"/>
      <c r="CI97" s="235"/>
      <c r="CJ97" s="236"/>
      <c r="CK97" s="236"/>
      <c r="CL97" s="236"/>
      <c r="CM97" s="236"/>
      <c r="CN97" s="236"/>
      <c r="CO97" s="235"/>
      <c r="CP97" s="238"/>
      <c r="CQ97" s="237"/>
      <c r="CR97" s="238"/>
      <c r="CS97" s="237"/>
      <c r="CT97" s="237"/>
      <c r="CU97" s="237"/>
      <c r="CV97" s="237"/>
      <c r="CW97" s="237"/>
      <c r="CX97" s="232"/>
      <c r="CY97" s="232"/>
      <c r="CZ97" s="179">
        <f t="shared" si="143"/>
        <v>0</v>
      </c>
      <c r="DA97" s="180"/>
      <c r="DB97" s="241"/>
      <c r="DC97" s="181">
        <f t="shared" si="144"/>
        <v>0</v>
      </c>
      <c r="DD97" s="240"/>
      <c r="DE97" s="241"/>
      <c r="DF97" s="182">
        <f t="shared" si="145"/>
        <v>0</v>
      </c>
      <c r="DG97" s="182">
        <f t="shared" si="146"/>
        <v>0</v>
      </c>
      <c r="DH97" s="183">
        <f t="shared" si="147"/>
        <v>0</v>
      </c>
      <c r="DI97" s="184">
        <f t="shared" si="148"/>
        <v>0</v>
      </c>
      <c r="DJ97" s="42"/>
      <c r="DK97" s="177">
        <f t="shared" si="149"/>
        <v>0</v>
      </c>
      <c r="DL97" s="177">
        <f t="shared" si="150"/>
        <v>0</v>
      </c>
      <c r="DM97" s="177">
        <f t="shared" si="151"/>
        <v>0</v>
      </c>
      <c r="DN97" s="242"/>
      <c r="DO97" s="243"/>
      <c r="DP97" s="243"/>
      <c r="DQ97" s="243"/>
      <c r="DR97" s="303"/>
      <c r="DS97" s="243"/>
      <c r="DT97" s="243"/>
      <c r="DU97" s="243"/>
      <c r="DV97" s="244"/>
      <c r="DW97" s="243"/>
      <c r="DX97" s="243"/>
      <c r="DY97" s="245"/>
      <c r="DZ97" s="245"/>
      <c r="EA97" s="246"/>
      <c r="EB97" s="175" t="s">
        <v>283</v>
      </c>
      <c r="EC97" s="188" t="s">
        <v>298</v>
      </c>
      <c r="ED97" s="188">
        <v>1030065</v>
      </c>
      <c r="EE97" s="188"/>
      <c r="EF97" s="189">
        <f>'Datos Mes'!$B$23</f>
        <v>8033.333333333333</v>
      </c>
      <c r="EG97" s="189">
        <f t="shared" si="152"/>
        <v>0</v>
      </c>
      <c r="EH97" s="189">
        <f t="shared" si="153"/>
        <v>0</v>
      </c>
      <c r="EI97" s="189" t="e">
        <f t="shared" si="154"/>
        <v>#DIV/0!</v>
      </c>
      <c r="EJ97" s="189" t="e">
        <f t="shared" si="155"/>
        <v>#DIV/0!</v>
      </c>
      <c r="EK97" s="189">
        <f t="shared" si="156"/>
        <v>0</v>
      </c>
      <c r="EL97" s="189">
        <f t="shared" si="157"/>
        <v>0</v>
      </c>
      <c r="EM97" s="189">
        <f t="shared" si="158"/>
        <v>0</v>
      </c>
      <c r="EN97" s="189">
        <f>'Datos Mes'!$B$24*AL97</f>
        <v>0</v>
      </c>
      <c r="EO97" s="189" t="e">
        <f>IF(SUM(EH97:EN97)&gt;'Datos Mes'!$B$21,'Datos Mes'!$B$21,SUM(EH97:EN97))</f>
        <v>#DIV/0!</v>
      </c>
      <c r="EP97" s="189" t="e">
        <f>IF(SUM(EH97:EN97)&gt;'Datos Mes'!$B$21,SUM(EH97:EN97)-EO97,0)</f>
        <v>#DIV/0!</v>
      </c>
      <c r="EQ97" s="189"/>
      <c r="ER97" s="189" t="e">
        <f>LOOKUP(EO97/AL97,'Datos Mes'!$B$75:$B$82,'Datos Mes'!$C$75:$C$82)*EQ97</f>
        <v>#DIV/0!</v>
      </c>
      <c r="ES97" s="189">
        <f>'Datos Mes'!$B$25*$AQ97</f>
        <v>0</v>
      </c>
      <c r="ET97" s="189">
        <f>'Datos Mes'!$B$26*$AQ97</f>
        <v>0</v>
      </c>
      <c r="EU97" s="189">
        <f t="shared" si="159"/>
        <v>0</v>
      </c>
      <c r="EV97" s="190" t="e">
        <f t="shared" si="160"/>
        <v>#DIV/0!</v>
      </c>
      <c r="EW97" s="280" t="s">
        <v>140</v>
      </c>
      <c r="EX97" s="281"/>
      <c r="EY97" s="190" t="e">
        <f>'Datos Mes'!$B$28*EO97</f>
        <v>#DIV/0!</v>
      </c>
      <c r="EZ97" s="190" t="e">
        <f>IF(EX97*'Datos Mes'!$B$19-EY97&gt;0,EX97*'Datos Mes'!$B$19-EY97,0)</f>
        <v>#DIV/0!</v>
      </c>
      <c r="FA97" s="281" t="s">
        <v>116</v>
      </c>
      <c r="FB97" s="280" t="s">
        <v>299</v>
      </c>
      <c r="FC97" s="192">
        <f>IF(FB97&lt;&gt;"Pensionado",LOOKUP(FA97,'Datos Mes'!$A$87:$A$92,'Datos Mes'!$B$87:$B$92),0)</f>
        <v>0</v>
      </c>
      <c r="FD97" s="190" t="e">
        <f t="shared" si="161"/>
        <v>#DIV/0!</v>
      </c>
      <c r="FE97" s="190" t="e">
        <f>IF(SUM(EH97:EN97)&gt;'Datos Mes'!$B$22,'Datos Mes'!$B$22,SUM(EH97:EN97))</f>
        <v>#DIV/0!</v>
      </c>
      <c r="FF97" s="190" t="e">
        <f>FE97*'Datos Mes'!$B$30</f>
        <v>#DIV/0!</v>
      </c>
      <c r="FG97" s="190" t="e">
        <f t="shared" si="162"/>
        <v>#DIV/0!</v>
      </c>
      <c r="FH97" s="190" t="e">
        <f t="shared" si="163"/>
        <v>#DIV/0!</v>
      </c>
      <c r="FI97" s="193" t="e">
        <f>LOOKUP(FH97,'Datos Mes'!$B$54:$B$69,'Datos Mes'!$C$54:$C$69)</f>
        <v>#DIV/0!</v>
      </c>
      <c r="FJ97" s="190" t="e">
        <f>LOOKUP(FH97,'Datos Mes'!$B$54:$B$69,'Datos Mes'!$E$54:$E$69)</f>
        <v>#DIV/0!</v>
      </c>
      <c r="FK97" s="190" t="e">
        <f t="shared" si="164"/>
        <v>#DIV/0!</v>
      </c>
      <c r="FL97" s="190">
        <f t="shared" si="165"/>
        <v>0</v>
      </c>
      <c r="FM97" s="190">
        <f t="shared" si="166"/>
        <v>0</v>
      </c>
      <c r="FN97" s="190">
        <f t="shared" si="167"/>
        <v>0</v>
      </c>
      <c r="FO97" s="190" t="e">
        <f t="shared" si="168"/>
        <v>#DIV/0!</v>
      </c>
      <c r="FP97" s="190" t="e">
        <f t="shared" si="169"/>
        <v>#DIV/0!</v>
      </c>
      <c r="FQ97" s="320" t="e">
        <f t="shared" si="170"/>
        <v>#DIV/0!</v>
      </c>
      <c r="FR97" s="188"/>
      <c r="FS97" s="190" t="e">
        <f t="shared" si="171"/>
        <v>#DIV/0!</v>
      </c>
      <c r="FT97" s="190" t="e">
        <f>IF($FB97="Activo",LOOKUP($FA97,'Datos Mes'!$A$87:$A$92,'Datos Mes'!$C$87:$C$92),0)*$EO97</f>
        <v>#DIV/0!</v>
      </c>
      <c r="FU97" s="190" t="e">
        <f>IF($FB97="Activo",'Datos Mes'!$B$31,0)*$EO97</f>
        <v>#DIV/0!</v>
      </c>
      <c r="FV97" s="190" t="e">
        <f>'Datos Mes'!$B$32*$EO97</f>
        <v>#DIV/0!</v>
      </c>
      <c r="FW97" s="190" t="e">
        <f>'Datos Mes'!$D$28*$EO97</f>
        <v>#DIV/0!</v>
      </c>
      <c r="FX97" s="188">
        <v>1030065</v>
      </c>
      <c r="FY97" s="190" t="e">
        <f t="shared" si="172"/>
        <v>#DIV/0!</v>
      </c>
      <c r="FZ97" s="190" t="e">
        <f t="shared" si="178"/>
        <v>#DIV/0!</v>
      </c>
      <c r="GA97" s="190" t="e">
        <f t="shared" si="179"/>
        <v>#DIV/0!</v>
      </c>
      <c r="GB97" s="190">
        <f>(AS97+'Datos Mes'!B$24)*30/12</f>
        <v>11356.646825396825</v>
      </c>
      <c r="GC97" s="190" t="e">
        <f t="shared" si="173"/>
        <v>#DIV/0!</v>
      </c>
      <c r="GD97" s="190" t="e">
        <f t="shared" si="174"/>
        <v>#DIV/0!</v>
      </c>
      <c r="GE97" s="192" t="e">
        <f t="shared" si="175"/>
        <v>#DIV/0!</v>
      </c>
    </row>
    <row r="98" spans="1:187">
      <c r="A98" s="248"/>
      <c r="B98" s="248"/>
      <c r="C98" s="173">
        <f t="shared" si="132"/>
        <v>0</v>
      </c>
      <c r="D98" s="255"/>
      <c r="E98" s="255"/>
      <c r="F98" s="255"/>
      <c r="G98" s="255"/>
      <c r="H98" s="255"/>
      <c r="I98" s="255"/>
      <c r="J98" s="255"/>
      <c r="K98" s="255"/>
      <c r="L98" s="255"/>
      <c r="M98" s="255"/>
      <c r="N98" s="255"/>
      <c r="O98" s="255"/>
      <c r="P98" s="255"/>
      <c r="Q98" s="255"/>
      <c r="R98" s="174"/>
      <c r="S98" s="256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7"/>
      <c r="AJ98" s="187"/>
      <c r="AK98" s="176">
        <f t="shared" si="133"/>
        <v>0</v>
      </c>
      <c r="AL98" s="294">
        <f t="shared" si="134"/>
        <v>0</v>
      </c>
      <c r="AM98" s="294">
        <f t="shared" si="135"/>
        <v>0</v>
      </c>
      <c r="AN98" s="295">
        <f t="shared" si="136"/>
        <v>0</v>
      </c>
      <c r="AO98" s="294">
        <f t="shared" si="177"/>
        <v>0</v>
      </c>
      <c r="AP98" s="294">
        <f t="shared" si="176"/>
        <v>0</v>
      </c>
      <c r="AQ98" s="296">
        <f t="shared" si="137"/>
        <v>0</v>
      </c>
      <c r="AR98" s="297">
        <f t="shared" si="138"/>
        <v>0</v>
      </c>
      <c r="AS98" s="249"/>
      <c r="AT98" s="250">
        <f t="shared" si="139"/>
        <v>0</v>
      </c>
      <c r="AU98" s="316"/>
      <c r="AV98" s="177">
        <f t="shared" si="140"/>
        <v>0</v>
      </c>
      <c r="AW98" s="249"/>
      <c r="AX98" s="249"/>
      <c r="AY98" s="177">
        <f t="shared" si="141"/>
        <v>0</v>
      </c>
      <c r="AZ98" s="177">
        <f>(AQ98)*'Datos Mes'!$B$27+DB98</f>
        <v>0</v>
      </c>
      <c r="BA98" s="248"/>
      <c r="BB98" s="254"/>
      <c r="BC98" s="263"/>
      <c r="BD98" s="188"/>
      <c r="BE98" s="188"/>
      <c r="BF98" s="298"/>
      <c r="BG98" s="178">
        <f>(COUNTIF($D98:$AI98,"LL")+DL98)*(AS98-'Datos Mes'!$B$23)</f>
        <v>0</v>
      </c>
      <c r="BH98" s="299">
        <f t="shared" si="142"/>
        <v>0</v>
      </c>
      <c r="BI98" s="230"/>
      <c r="BJ98" s="239"/>
      <c r="BK98" s="231"/>
      <c r="BL98" s="231"/>
      <c r="BM98" s="231"/>
      <c r="BN98" s="231"/>
      <c r="BO98" s="231"/>
      <c r="BP98" s="239"/>
      <c r="BQ98" s="231"/>
      <c r="BR98" s="231"/>
      <c r="BS98" s="231"/>
      <c r="BT98" s="232"/>
      <c r="BU98" s="232"/>
      <c r="BV98" s="231"/>
      <c r="BW98" s="233"/>
      <c r="BX98" s="234"/>
      <c r="BY98" s="231"/>
      <c r="BZ98" s="231"/>
      <c r="CA98" s="235"/>
      <c r="CB98" s="235"/>
      <c r="CC98" s="236"/>
      <c r="CD98" s="236"/>
      <c r="CE98" s="236"/>
      <c r="CF98" s="236"/>
      <c r="CG98" s="236"/>
      <c r="CH98" s="235"/>
      <c r="CI98" s="235"/>
      <c r="CJ98" s="236"/>
      <c r="CK98" s="236"/>
      <c r="CL98" s="236"/>
      <c r="CM98" s="236"/>
      <c r="CN98" s="236"/>
      <c r="CO98" s="235"/>
      <c r="CP98" s="238"/>
      <c r="CQ98" s="237"/>
      <c r="CR98" s="238"/>
      <c r="CS98" s="237"/>
      <c r="CT98" s="237"/>
      <c r="CU98" s="237"/>
      <c r="CV98" s="237"/>
      <c r="CW98" s="237"/>
      <c r="CX98" s="232"/>
      <c r="CY98" s="232"/>
      <c r="CZ98" s="179">
        <f t="shared" si="143"/>
        <v>0</v>
      </c>
      <c r="DA98" s="180"/>
      <c r="DB98" s="241"/>
      <c r="DC98" s="181">
        <f t="shared" si="144"/>
        <v>0</v>
      </c>
      <c r="DD98" s="240"/>
      <c r="DE98" s="241"/>
      <c r="DF98" s="182">
        <f t="shared" si="145"/>
        <v>0</v>
      </c>
      <c r="DG98" s="182">
        <f t="shared" si="146"/>
        <v>0</v>
      </c>
      <c r="DH98" s="183">
        <f t="shared" si="147"/>
        <v>0</v>
      </c>
      <c r="DI98" s="184">
        <f t="shared" si="148"/>
        <v>0</v>
      </c>
      <c r="DJ98" s="42"/>
      <c r="DK98" s="177">
        <f t="shared" si="149"/>
        <v>0</v>
      </c>
      <c r="DL98" s="177">
        <f t="shared" si="150"/>
        <v>0</v>
      </c>
      <c r="DM98" s="177">
        <f t="shared" si="151"/>
        <v>0</v>
      </c>
      <c r="DN98" s="242"/>
      <c r="DO98" s="243"/>
      <c r="DP98" s="243"/>
      <c r="DQ98" s="243"/>
      <c r="DR98" s="303"/>
      <c r="DS98" s="243"/>
      <c r="DT98" s="243"/>
      <c r="DU98" s="243"/>
      <c r="DV98" s="244"/>
      <c r="DW98" s="243"/>
      <c r="DX98" s="243"/>
      <c r="DY98" s="245"/>
      <c r="DZ98" s="245"/>
      <c r="EA98" s="246"/>
      <c r="EB98" s="175" t="s">
        <v>283</v>
      </c>
      <c r="EC98" s="188" t="s">
        <v>298</v>
      </c>
      <c r="ED98" s="188">
        <v>1030066</v>
      </c>
      <c r="EE98" s="188"/>
      <c r="EF98" s="189">
        <f>'Datos Mes'!$B$23</f>
        <v>8033.333333333333</v>
      </c>
      <c r="EG98" s="189">
        <f t="shared" si="152"/>
        <v>0</v>
      </c>
      <c r="EH98" s="189">
        <f t="shared" si="153"/>
        <v>0</v>
      </c>
      <c r="EI98" s="189" t="e">
        <f t="shared" si="154"/>
        <v>#DIV/0!</v>
      </c>
      <c r="EJ98" s="189" t="e">
        <f t="shared" si="155"/>
        <v>#DIV/0!</v>
      </c>
      <c r="EK98" s="189">
        <f t="shared" si="156"/>
        <v>0</v>
      </c>
      <c r="EL98" s="189">
        <f t="shared" si="157"/>
        <v>0</v>
      </c>
      <c r="EM98" s="189">
        <f t="shared" si="158"/>
        <v>0</v>
      </c>
      <c r="EN98" s="189">
        <f>'Datos Mes'!$B$24*AL98</f>
        <v>0</v>
      </c>
      <c r="EO98" s="189" t="e">
        <f>IF(SUM(EH98:EN98)&gt;'Datos Mes'!$B$21,'Datos Mes'!$B$21,SUM(EH98:EN98))</f>
        <v>#DIV/0!</v>
      </c>
      <c r="EP98" s="189" t="e">
        <f>IF(SUM(EH98:EN98)&gt;'Datos Mes'!$B$21,SUM(EH98:EN98)-EO98,0)</f>
        <v>#DIV/0!</v>
      </c>
      <c r="EQ98" s="189"/>
      <c r="ER98" s="189" t="e">
        <f>LOOKUP(EO98/AL98,'Datos Mes'!$B$75:$B$82,'Datos Mes'!$C$75:$C$82)*EQ98</f>
        <v>#DIV/0!</v>
      </c>
      <c r="ES98" s="189">
        <f>'Datos Mes'!$B$25*$AQ98</f>
        <v>0</v>
      </c>
      <c r="ET98" s="189">
        <f>'Datos Mes'!$B$26*$AQ98</f>
        <v>0</v>
      </c>
      <c r="EU98" s="189">
        <f t="shared" si="159"/>
        <v>0</v>
      </c>
      <c r="EV98" s="190" t="e">
        <f t="shared" si="160"/>
        <v>#DIV/0!</v>
      </c>
      <c r="EW98" s="280" t="s">
        <v>140</v>
      </c>
      <c r="EX98" s="281"/>
      <c r="EY98" s="190" t="e">
        <f>'Datos Mes'!$B$28*EO98</f>
        <v>#DIV/0!</v>
      </c>
      <c r="EZ98" s="190" t="e">
        <f>IF(EX98*'Datos Mes'!$B$19-EY98&gt;0,EX98*'Datos Mes'!$B$19-EY98,0)</f>
        <v>#DIV/0!</v>
      </c>
      <c r="FA98" s="281" t="s">
        <v>116</v>
      </c>
      <c r="FB98" s="280" t="s">
        <v>299</v>
      </c>
      <c r="FC98" s="192">
        <f>IF(FB98&lt;&gt;"Pensionado",LOOKUP(FA98,'Datos Mes'!$A$87:$A$92,'Datos Mes'!$B$87:$B$92),0)</f>
        <v>0</v>
      </c>
      <c r="FD98" s="190" t="e">
        <f t="shared" si="161"/>
        <v>#DIV/0!</v>
      </c>
      <c r="FE98" s="190" t="e">
        <f>IF(SUM(EH98:EN98)&gt;'Datos Mes'!$B$22,'Datos Mes'!$B$22,SUM(EH98:EN98))</f>
        <v>#DIV/0!</v>
      </c>
      <c r="FF98" s="190" t="e">
        <f>FE98*'Datos Mes'!$B$30</f>
        <v>#DIV/0!</v>
      </c>
      <c r="FG98" s="190" t="e">
        <f t="shared" si="162"/>
        <v>#DIV/0!</v>
      </c>
      <c r="FH98" s="190" t="e">
        <f t="shared" si="163"/>
        <v>#DIV/0!</v>
      </c>
      <c r="FI98" s="193" t="e">
        <f>LOOKUP(FH98,'Datos Mes'!$B$54:$B$69,'Datos Mes'!$C$54:$C$69)</f>
        <v>#DIV/0!</v>
      </c>
      <c r="FJ98" s="190" t="e">
        <f>LOOKUP(FH98,'Datos Mes'!$B$54:$B$69,'Datos Mes'!$E$54:$E$69)</f>
        <v>#DIV/0!</v>
      </c>
      <c r="FK98" s="190" t="e">
        <f t="shared" si="164"/>
        <v>#DIV/0!</v>
      </c>
      <c r="FL98" s="190">
        <f t="shared" si="165"/>
        <v>0</v>
      </c>
      <c r="FM98" s="190">
        <f t="shared" si="166"/>
        <v>0</v>
      </c>
      <c r="FN98" s="190">
        <f t="shared" si="167"/>
        <v>0</v>
      </c>
      <c r="FO98" s="190" t="e">
        <f t="shared" si="168"/>
        <v>#DIV/0!</v>
      </c>
      <c r="FP98" s="190" t="e">
        <f t="shared" si="169"/>
        <v>#DIV/0!</v>
      </c>
      <c r="FQ98" s="320" t="e">
        <f t="shared" si="170"/>
        <v>#DIV/0!</v>
      </c>
      <c r="FR98" s="188"/>
      <c r="FS98" s="190" t="e">
        <f t="shared" si="171"/>
        <v>#DIV/0!</v>
      </c>
      <c r="FT98" s="190" t="e">
        <f>IF($FB98="Activo",LOOKUP($FA98,'Datos Mes'!$A$87:$A$92,'Datos Mes'!$C$87:$C$92),0)*$EO98</f>
        <v>#DIV/0!</v>
      </c>
      <c r="FU98" s="190" t="e">
        <f>IF($FB98="Activo",'Datos Mes'!$B$31,0)*$EO98</f>
        <v>#DIV/0!</v>
      </c>
      <c r="FV98" s="190" t="e">
        <f>'Datos Mes'!$B$32*$EO98</f>
        <v>#DIV/0!</v>
      </c>
      <c r="FW98" s="190" t="e">
        <f>'Datos Mes'!$D$28*$EO98</f>
        <v>#DIV/0!</v>
      </c>
      <c r="FX98" s="188">
        <v>1030066</v>
      </c>
      <c r="FY98" s="190" t="e">
        <f t="shared" si="172"/>
        <v>#DIV/0!</v>
      </c>
      <c r="FZ98" s="190" t="e">
        <f t="shared" si="178"/>
        <v>#DIV/0!</v>
      </c>
      <c r="GA98" s="190" t="e">
        <f t="shared" si="179"/>
        <v>#DIV/0!</v>
      </c>
      <c r="GB98" s="190">
        <f>(AS98+'Datos Mes'!B$24)*30/12</f>
        <v>11356.646825396825</v>
      </c>
      <c r="GC98" s="190" t="e">
        <f t="shared" si="173"/>
        <v>#DIV/0!</v>
      </c>
      <c r="GD98" s="190" t="e">
        <f t="shared" si="174"/>
        <v>#DIV/0!</v>
      </c>
      <c r="GE98" s="192" t="e">
        <f t="shared" si="175"/>
        <v>#DIV/0!</v>
      </c>
    </row>
    <row r="99" spans="1:187">
      <c r="A99" s="248"/>
      <c r="B99" s="248"/>
      <c r="C99" s="173">
        <f t="shared" si="132"/>
        <v>0</v>
      </c>
      <c r="D99" s="255"/>
      <c r="E99" s="255"/>
      <c r="F99" s="255"/>
      <c r="G99" s="255"/>
      <c r="H99" s="255"/>
      <c r="I99" s="255"/>
      <c r="J99" s="255"/>
      <c r="K99" s="255"/>
      <c r="L99" s="255"/>
      <c r="M99" s="255"/>
      <c r="N99" s="255"/>
      <c r="O99" s="255"/>
      <c r="P99" s="255"/>
      <c r="Q99" s="255"/>
      <c r="R99" s="174"/>
      <c r="S99" s="256"/>
      <c r="T99" s="255"/>
      <c r="U99" s="255"/>
      <c r="V99" s="255"/>
      <c r="W99" s="255"/>
      <c r="X99" s="255"/>
      <c r="Y99" s="255"/>
      <c r="Z99" s="255"/>
      <c r="AA99" s="255"/>
      <c r="AB99" s="255"/>
      <c r="AC99" s="255"/>
      <c r="AD99" s="255"/>
      <c r="AE99" s="255"/>
      <c r="AF99" s="255"/>
      <c r="AG99" s="255"/>
      <c r="AH99" s="255"/>
      <c r="AI99" s="257"/>
      <c r="AJ99" s="187"/>
      <c r="AK99" s="176">
        <f t="shared" si="133"/>
        <v>0</v>
      </c>
      <c r="AL99" s="294">
        <f t="shared" si="134"/>
        <v>0</v>
      </c>
      <c r="AM99" s="294">
        <f t="shared" si="135"/>
        <v>0</v>
      </c>
      <c r="AN99" s="295">
        <f t="shared" si="136"/>
        <v>0</v>
      </c>
      <c r="AO99" s="294">
        <f t="shared" si="177"/>
        <v>0</v>
      </c>
      <c r="AP99" s="294">
        <f t="shared" si="176"/>
        <v>0</v>
      </c>
      <c r="AQ99" s="296">
        <f t="shared" si="137"/>
        <v>0</v>
      </c>
      <c r="AR99" s="297">
        <f t="shared" si="138"/>
        <v>0</v>
      </c>
      <c r="AS99" s="249"/>
      <c r="AT99" s="250">
        <f t="shared" si="139"/>
        <v>0</v>
      </c>
      <c r="AU99" s="316"/>
      <c r="AV99" s="177">
        <f t="shared" si="140"/>
        <v>0</v>
      </c>
      <c r="AW99" s="249"/>
      <c r="AX99" s="249"/>
      <c r="AY99" s="177">
        <f t="shared" si="141"/>
        <v>0</v>
      </c>
      <c r="AZ99" s="177">
        <f>(AQ99)*'Datos Mes'!$B$27+DB99</f>
        <v>0</v>
      </c>
      <c r="BA99" s="248"/>
      <c r="BB99" s="254"/>
      <c r="BC99" s="263"/>
      <c r="BD99" s="188"/>
      <c r="BE99" s="188"/>
      <c r="BF99" s="298"/>
      <c r="BG99" s="178">
        <f>(COUNTIF($D99:$AI99,"LL")+DL99)*(AS99-'Datos Mes'!$B$23)</f>
        <v>0</v>
      </c>
      <c r="BH99" s="299">
        <f t="shared" si="142"/>
        <v>0</v>
      </c>
      <c r="BI99" s="230"/>
      <c r="BJ99" s="239"/>
      <c r="BK99" s="231"/>
      <c r="BL99" s="231"/>
      <c r="BM99" s="231"/>
      <c r="BN99" s="231"/>
      <c r="BO99" s="231"/>
      <c r="BP99" s="239"/>
      <c r="BQ99" s="231"/>
      <c r="BR99" s="231"/>
      <c r="BS99" s="231"/>
      <c r="BT99" s="232"/>
      <c r="BU99" s="232"/>
      <c r="BV99" s="231"/>
      <c r="BW99" s="233"/>
      <c r="BX99" s="234"/>
      <c r="BY99" s="231"/>
      <c r="BZ99" s="231"/>
      <c r="CA99" s="235"/>
      <c r="CB99" s="235"/>
      <c r="CC99" s="236"/>
      <c r="CD99" s="236"/>
      <c r="CE99" s="236"/>
      <c r="CF99" s="236"/>
      <c r="CG99" s="236"/>
      <c r="CH99" s="235"/>
      <c r="CI99" s="235"/>
      <c r="CJ99" s="236"/>
      <c r="CK99" s="236"/>
      <c r="CL99" s="236"/>
      <c r="CM99" s="236"/>
      <c r="CN99" s="236"/>
      <c r="CO99" s="235"/>
      <c r="CP99" s="238"/>
      <c r="CQ99" s="237"/>
      <c r="CR99" s="238"/>
      <c r="CS99" s="237"/>
      <c r="CT99" s="237"/>
      <c r="CU99" s="237"/>
      <c r="CV99" s="237"/>
      <c r="CW99" s="237"/>
      <c r="CX99" s="232"/>
      <c r="CY99" s="232"/>
      <c r="CZ99" s="179">
        <f t="shared" si="143"/>
        <v>0</v>
      </c>
      <c r="DA99" s="180"/>
      <c r="DB99" s="241"/>
      <c r="DC99" s="181">
        <f t="shared" si="144"/>
        <v>0</v>
      </c>
      <c r="DD99" s="240"/>
      <c r="DE99" s="241"/>
      <c r="DF99" s="182">
        <f t="shared" si="145"/>
        <v>0</v>
      </c>
      <c r="DG99" s="182">
        <f t="shared" si="146"/>
        <v>0</v>
      </c>
      <c r="DH99" s="183">
        <f t="shared" si="147"/>
        <v>0</v>
      </c>
      <c r="DI99" s="184">
        <f t="shared" si="148"/>
        <v>0</v>
      </c>
      <c r="DJ99" s="42"/>
      <c r="DK99" s="177">
        <f t="shared" si="149"/>
        <v>0</v>
      </c>
      <c r="DL99" s="177">
        <f t="shared" si="150"/>
        <v>0</v>
      </c>
      <c r="DM99" s="177">
        <f t="shared" si="151"/>
        <v>0</v>
      </c>
      <c r="DN99" s="242"/>
      <c r="DO99" s="243"/>
      <c r="DP99" s="243"/>
      <c r="DQ99" s="243"/>
      <c r="DR99" s="303"/>
      <c r="DS99" s="243"/>
      <c r="DT99" s="243"/>
      <c r="DU99" s="243"/>
      <c r="DV99" s="244"/>
      <c r="DW99" s="243"/>
      <c r="DX99" s="243"/>
      <c r="DY99" s="245"/>
      <c r="DZ99" s="245"/>
      <c r="EA99" s="246"/>
      <c r="EB99" s="175" t="s">
        <v>283</v>
      </c>
      <c r="EC99" s="188" t="s">
        <v>298</v>
      </c>
      <c r="ED99" s="188">
        <v>1030067</v>
      </c>
      <c r="EE99" s="188"/>
      <c r="EF99" s="189">
        <f>'Datos Mes'!$B$23</f>
        <v>8033.333333333333</v>
      </c>
      <c r="EG99" s="189">
        <f t="shared" si="152"/>
        <v>0</v>
      </c>
      <c r="EH99" s="189">
        <f t="shared" si="153"/>
        <v>0</v>
      </c>
      <c r="EI99" s="189" t="e">
        <f t="shared" si="154"/>
        <v>#DIV/0!</v>
      </c>
      <c r="EJ99" s="189" t="e">
        <f t="shared" si="155"/>
        <v>#DIV/0!</v>
      </c>
      <c r="EK99" s="189">
        <f t="shared" si="156"/>
        <v>0</v>
      </c>
      <c r="EL99" s="189">
        <f t="shared" si="157"/>
        <v>0</v>
      </c>
      <c r="EM99" s="189">
        <f t="shared" si="158"/>
        <v>0</v>
      </c>
      <c r="EN99" s="189">
        <f>'Datos Mes'!$B$24*AL99</f>
        <v>0</v>
      </c>
      <c r="EO99" s="189" t="e">
        <f>IF(SUM(EH99:EN99)&gt;'Datos Mes'!$B$21,'Datos Mes'!$B$21,SUM(EH99:EN99))</f>
        <v>#DIV/0!</v>
      </c>
      <c r="EP99" s="189" t="e">
        <f>IF(SUM(EH99:EN99)&gt;'Datos Mes'!$B$21,SUM(EH99:EN99)-EO99,0)</f>
        <v>#DIV/0!</v>
      </c>
      <c r="EQ99" s="189"/>
      <c r="ER99" s="189" t="e">
        <f>LOOKUP(EO99/AL99,'Datos Mes'!$B$75:$B$82,'Datos Mes'!$C$75:$C$82)*EQ99</f>
        <v>#DIV/0!</v>
      </c>
      <c r="ES99" s="189">
        <f>'Datos Mes'!$B$25*$AQ99</f>
        <v>0</v>
      </c>
      <c r="ET99" s="189">
        <f>'Datos Mes'!$B$26*$AQ99</f>
        <v>0</v>
      </c>
      <c r="EU99" s="189">
        <f t="shared" si="159"/>
        <v>0</v>
      </c>
      <c r="EV99" s="190" t="e">
        <f t="shared" si="160"/>
        <v>#DIV/0!</v>
      </c>
      <c r="EW99" s="280" t="s">
        <v>140</v>
      </c>
      <c r="EX99" s="281"/>
      <c r="EY99" s="190" t="e">
        <f>'Datos Mes'!$B$28*EO99</f>
        <v>#DIV/0!</v>
      </c>
      <c r="EZ99" s="190" t="e">
        <f>IF(EX99*'Datos Mes'!$B$19-EY99&gt;0,EX99*'Datos Mes'!$B$19-EY99,0)</f>
        <v>#DIV/0!</v>
      </c>
      <c r="FA99" s="281" t="s">
        <v>116</v>
      </c>
      <c r="FB99" s="280" t="s">
        <v>299</v>
      </c>
      <c r="FC99" s="192">
        <f>IF(FB99&lt;&gt;"Pensionado",LOOKUP(FA99,'Datos Mes'!$A$87:$A$92,'Datos Mes'!$B$87:$B$92),0)</f>
        <v>0</v>
      </c>
      <c r="FD99" s="190" t="e">
        <f t="shared" si="161"/>
        <v>#DIV/0!</v>
      </c>
      <c r="FE99" s="190" t="e">
        <f>IF(SUM(EH99:EN99)&gt;'Datos Mes'!$B$22,'Datos Mes'!$B$22,SUM(EH99:EN99))</f>
        <v>#DIV/0!</v>
      </c>
      <c r="FF99" s="190" t="e">
        <f>FE99*'Datos Mes'!$B$30</f>
        <v>#DIV/0!</v>
      </c>
      <c r="FG99" s="190" t="e">
        <f t="shared" si="162"/>
        <v>#DIV/0!</v>
      </c>
      <c r="FH99" s="190" t="e">
        <f t="shared" si="163"/>
        <v>#DIV/0!</v>
      </c>
      <c r="FI99" s="193" t="e">
        <f>LOOKUP(FH99,'Datos Mes'!$B$54:$B$69,'Datos Mes'!$C$54:$C$69)</f>
        <v>#DIV/0!</v>
      </c>
      <c r="FJ99" s="190" t="e">
        <f>LOOKUP(FH99,'Datos Mes'!$B$54:$B$69,'Datos Mes'!$E$54:$E$69)</f>
        <v>#DIV/0!</v>
      </c>
      <c r="FK99" s="190" t="e">
        <f t="shared" si="164"/>
        <v>#DIV/0!</v>
      </c>
      <c r="FL99" s="190">
        <f t="shared" si="165"/>
        <v>0</v>
      </c>
      <c r="FM99" s="190">
        <f t="shared" si="166"/>
        <v>0</v>
      </c>
      <c r="FN99" s="190">
        <f t="shared" si="167"/>
        <v>0</v>
      </c>
      <c r="FO99" s="190" t="e">
        <f t="shared" si="168"/>
        <v>#DIV/0!</v>
      </c>
      <c r="FP99" s="190" t="e">
        <f t="shared" si="169"/>
        <v>#DIV/0!</v>
      </c>
      <c r="FQ99" s="320" t="e">
        <f t="shared" si="170"/>
        <v>#DIV/0!</v>
      </c>
      <c r="FR99" s="188"/>
      <c r="FS99" s="190" t="e">
        <f t="shared" si="171"/>
        <v>#DIV/0!</v>
      </c>
      <c r="FT99" s="190" t="e">
        <f>IF($FB99="Activo",LOOKUP($FA99,'Datos Mes'!$A$87:$A$92,'Datos Mes'!$C$87:$C$92),0)*$EO99</f>
        <v>#DIV/0!</v>
      </c>
      <c r="FU99" s="190" t="e">
        <f>IF($FB99="Activo",'Datos Mes'!$B$31,0)*$EO99</f>
        <v>#DIV/0!</v>
      </c>
      <c r="FV99" s="190" t="e">
        <f>'Datos Mes'!$B$32*$EO99</f>
        <v>#DIV/0!</v>
      </c>
      <c r="FW99" s="190" t="e">
        <f>'Datos Mes'!$D$28*$EO99</f>
        <v>#DIV/0!</v>
      </c>
      <c r="FX99" s="188">
        <v>1030067</v>
      </c>
      <c r="FY99" s="190" t="e">
        <f t="shared" si="172"/>
        <v>#DIV/0!</v>
      </c>
      <c r="FZ99" s="190" t="e">
        <f t="shared" si="178"/>
        <v>#DIV/0!</v>
      </c>
      <c r="GA99" s="190" t="e">
        <f t="shared" si="179"/>
        <v>#DIV/0!</v>
      </c>
      <c r="GB99" s="190">
        <f>(AS99+'Datos Mes'!B$24)*30/12</f>
        <v>11356.646825396825</v>
      </c>
      <c r="GC99" s="190" t="e">
        <f t="shared" si="173"/>
        <v>#DIV/0!</v>
      </c>
      <c r="GD99" s="190" t="e">
        <f t="shared" si="174"/>
        <v>#DIV/0!</v>
      </c>
      <c r="GE99" s="192" t="e">
        <f t="shared" si="175"/>
        <v>#DIV/0!</v>
      </c>
    </row>
    <row r="100" spans="1:187">
      <c r="A100" s="248"/>
      <c r="B100" s="248"/>
      <c r="C100" s="173">
        <f t="shared" si="132"/>
        <v>0</v>
      </c>
      <c r="D100" s="255"/>
      <c r="E100" s="255"/>
      <c r="F100" s="255"/>
      <c r="G100" s="255"/>
      <c r="H100" s="255"/>
      <c r="I100" s="255"/>
      <c r="J100" s="255"/>
      <c r="K100" s="255"/>
      <c r="L100" s="255"/>
      <c r="M100" s="255"/>
      <c r="N100" s="255"/>
      <c r="O100" s="255"/>
      <c r="P100" s="255"/>
      <c r="Q100" s="255"/>
      <c r="R100" s="174"/>
      <c r="S100" s="256"/>
      <c r="T100" s="255"/>
      <c r="U100" s="255"/>
      <c r="V100" s="255"/>
      <c r="W100" s="255"/>
      <c r="X100" s="255"/>
      <c r="Y100" s="255"/>
      <c r="Z100" s="255"/>
      <c r="AA100" s="255"/>
      <c r="AB100" s="255"/>
      <c r="AC100" s="255"/>
      <c r="AD100" s="255"/>
      <c r="AE100" s="255"/>
      <c r="AF100" s="255"/>
      <c r="AG100" s="255"/>
      <c r="AH100" s="255"/>
      <c r="AI100" s="257"/>
      <c r="AJ100" s="187"/>
      <c r="AK100" s="176">
        <f t="shared" si="133"/>
        <v>0</v>
      </c>
      <c r="AL100" s="294">
        <f t="shared" si="134"/>
        <v>0</v>
      </c>
      <c r="AM100" s="294">
        <f t="shared" si="135"/>
        <v>0</v>
      </c>
      <c r="AN100" s="295">
        <f t="shared" si="136"/>
        <v>0</v>
      </c>
      <c r="AO100" s="294">
        <f t="shared" si="177"/>
        <v>0</v>
      </c>
      <c r="AP100" s="294">
        <f t="shared" si="176"/>
        <v>0</v>
      </c>
      <c r="AQ100" s="296">
        <f t="shared" si="137"/>
        <v>0</v>
      </c>
      <c r="AR100" s="297">
        <f t="shared" si="138"/>
        <v>0</v>
      </c>
      <c r="AS100" s="249"/>
      <c r="AT100" s="250">
        <f t="shared" si="139"/>
        <v>0</v>
      </c>
      <c r="AU100" s="316"/>
      <c r="AV100" s="177">
        <f t="shared" si="140"/>
        <v>0</v>
      </c>
      <c r="AW100" s="249"/>
      <c r="AX100" s="249"/>
      <c r="AY100" s="177">
        <f t="shared" si="141"/>
        <v>0</v>
      </c>
      <c r="AZ100" s="177">
        <f>(AQ100)*'Datos Mes'!$B$27+DB100</f>
        <v>0</v>
      </c>
      <c r="BA100" s="248"/>
      <c r="BB100" s="254"/>
      <c r="BC100" s="263"/>
      <c r="BD100" s="188"/>
      <c r="BE100" s="188"/>
      <c r="BF100" s="298"/>
      <c r="BG100" s="178">
        <f>(COUNTIF($D100:$AI100,"LL")+DL100)*(AS100-'Datos Mes'!$B$23)</f>
        <v>0</v>
      </c>
      <c r="BH100" s="299">
        <f t="shared" si="142"/>
        <v>0</v>
      </c>
      <c r="BI100" s="230"/>
      <c r="BJ100" s="239"/>
      <c r="BK100" s="231"/>
      <c r="BL100" s="231"/>
      <c r="BM100" s="231"/>
      <c r="BN100" s="231"/>
      <c r="BO100" s="231"/>
      <c r="BP100" s="239"/>
      <c r="BQ100" s="231"/>
      <c r="BR100" s="231"/>
      <c r="BS100" s="231"/>
      <c r="BT100" s="232"/>
      <c r="BU100" s="232"/>
      <c r="BV100" s="231"/>
      <c r="BW100" s="233"/>
      <c r="BX100" s="234"/>
      <c r="BY100" s="231"/>
      <c r="BZ100" s="231"/>
      <c r="CA100" s="235"/>
      <c r="CB100" s="235"/>
      <c r="CC100" s="236"/>
      <c r="CD100" s="236"/>
      <c r="CE100" s="236"/>
      <c r="CF100" s="236"/>
      <c r="CG100" s="236"/>
      <c r="CH100" s="235"/>
      <c r="CI100" s="235"/>
      <c r="CJ100" s="236"/>
      <c r="CK100" s="236"/>
      <c r="CL100" s="236"/>
      <c r="CM100" s="236"/>
      <c r="CN100" s="236"/>
      <c r="CO100" s="235"/>
      <c r="CP100" s="238"/>
      <c r="CQ100" s="237"/>
      <c r="CR100" s="238"/>
      <c r="CS100" s="237"/>
      <c r="CT100" s="237"/>
      <c r="CU100" s="237"/>
      <c r="CV100" s="237"/>
      <c r="CW100" s="237"/>
      <c r="CX100" s="232"/>
      <c r="CY100" s="232"/>
      <c r="CZ100" s="179">
        <f t="shared" si="143"/>
        <v>0</v>
      </c>
      <c r="DA100" s="180"/>
      <c r="DB100" s="241"/>
      <c r="DC100" s="181">
        <f t="shared" si="144"/>
        <v>0</v>
      </c>
      <c r="DD100" s="240"/>
      <c r="DE100" s="241"/>
      <c r="DF100" s="182">
        <f t="shared" si="145"/>
        <v>0</v>
      </c>
      <c r="DG100" s="182">
        <f t="shared" si="146"/>
        <v>0</v>
      </c>
      <c r="DH100" s="183">
        <f t="shared" si="147"/>
        <v>0</v>
      </c>
      <c r="DI100" s="184">
        <f t="shared" si="148"/>
        <v>0</v>
      </c>
      <c r="DJ100" s="42"/>
      <c r="DK100" s="177">
        <f t="shared" si="149"/>
        <v>0</v>
      </c>
      <c r="DL100" s="177">
        <f t="shared" si="150"/>
        <v>0</v>
      </c>
      <c r="DM100" s="177">
        <f t="shared" si="151"/>
        <v>0</v>
      </c>
      <c r="DN100" s="242"/>
      <c r="DO100" s="243"/>
      <c r="DP100" s="243"/>
      <c r="DQ100" s="243"/>
      <c r="DR100" s="303"/>
      <c r="DS100" s="243"/>
      <c r="DT100" s="243"/>
      <c r="DU100" s="243"/>
      <c r="DV100" s="244"/>
      <c r="DW100" s="243"/>
      <c r="DX100" s="243"/>
      <c r="DY100" s="245"/>
      <c r="DZ100" s="245"/>
      <c r="EA100" s="246"/>
      <c r="EB100" s="175" t="s">
        <v>283</v>
      </c>
      <c r="EC100" s="188" t="s">
        <v>298</v>
      </c>
      <c r="ED100" s="188">
        <v>1030068</v>
      </c>
      <c r="EE100" s="188"/>
      <c r="EF100" s="189">
        <f>'Datos Mes'!$B$23</f>
        <v>8033.333333333333</v>
      </c>
      <c r="EG100" s="189">
        <f t="shared" si="152"/>
        <v>0</v>
      </c>
      <c r="EH100" s="189">
        <f t="shared" si="153"/>
        <v>0</v>
      </c>
      <c r="EI100" s="189" t="e">
        <f t="shared" si="154"/>
        <v>#DIV/0!</v>
      </c>
      <c r="EJ100" s="189" t="e">
        <f t="shared" si="155"/>
        <v>#DIV/0!</v>
      </c>
      <c r="EK100" s="189">
        <f t="shared" si="156"/>
        <v>0</v>
      </c>
      <c r="EL100" s="189">
        <f t="shared" si="157"/>
        <v>0</v>
      </c>
      <c r="EM100" s="189">
        <f t="shared" si="158"/>
        <v>0</v>
      </c>
      <c r="EN100" s="189">
        <f>'Datos Mes'!$B$24*AL100</f>
        <v>0</v>
      </c>
      <c r="EO100" s="189" t="e">
        <f>IF(SUM(EH100:EN100)&gt;'Datos Mes'!$B$21,'Datos Mes'!$B$21,SUM(EH100:EN100))</f>
        <v>#DIV/0!</v>
      </c>
      <c r="EP100" s="189" t="e">
        <f>IF(SUM(EH100:EN100)&gt;'Datos Mes'!$B$21,SUM(EH100:EN100)-EO100,0)</f>
        <v>#DIV/0!</v>
      </c>
      <c r="EQ100" s="189"/>
      <c r="ER100" s="189" t="e">
        <f>LOOKUP(EO100/AL100,'Datos Mes'!$B$75:$B$82,'Datos Mes'!$C$75:$C$82)*EQ100</f>
        <v>#DIV/0!</v>
      </c>
      <c r="ES100" s="189">
        <f>'Datos Mes'!$B$25*$AQ100</f>
        <v>0</v>
      </c>
      <c r="ET100" s="189">
        <f>'Datos Mes'!$B$26*$AQ100</f>
        <v>0</v>
      </c>
      <c r="EU100" s="189">
        <f t="shared" si="159"/>
        <v>0</v>
      </c>
      <c r="EV100" s="190" t="e">
        <f t="shared" si="160"/>
        <v>#DIV/0!</v>
      </c>
      <c r="EW100" s="280" t="s">
        <v>140</v>
      </c>
      <c r="EX100" s="281"/>
      <c r="EY100" s="190" t="e">
        <f>'Datos Mes'!$B$28*EO100</f>
        <v>#DIV/0!</v>
      </c>
      <c r="EZ100" s="190" t="e">
        <f>IF(EX100*'Datos Mes'!$B$19-EY100&gt;0,EX100*'Datos Mes'!$B$19-EY100,0)</f>
        <v>#DIV/0!</v>
      </c>
      <c r="FA100" s="281" t="s">
        <v>116</v>
      </c>
      <c r="FB100" s="280" t="s">
        <v>299</v>
      </c>
      <c r="FC100" s="192">
        <f>IF(FB100&lt;&gt;"Pensionado",LOOKUP(FA100,'Datos Mes'!$A$87:$A$92,'Datos Mes'!$B$87:$B$92),0)</f>
        <v>0</v>
      </c>
      <c r="FD100" s="190" t="e">
        <f t="shared" si="161"/>
        <v>#DIV/0!</v>
      </c>
      <c r="FE100" s="190" t="e">
        <f>IF(SUM(EH100:EN100)&gt;'Datos Mes'!$B$22,'Datos Mes'!$B$22,SUM(EH100:EN100))</f>
        <v>#DIV/0!</v>
      </c>
      <c r="FF100" s="190" t="e">
        <f>FE100*'Datos Mes'!$B$30</f>
        <v>#DIV/0!</v>
      </c>
      <c r="FG100" s="190" t="e">
        <f t="shared" si="162"/>
        <v>#DIV/0!</v>
      </c>
      <c r="FH100" s="190" t="e">
        <f t="shared" si="163"/>
        <v>#DIV/0!</v>
      </c>
      <c r="FI100" s="193" t="e">
        <f>LOOKUP(FH100,'Datos Mes'!$B$54:$B$69,'Datos Mes'!$C$54:$C$69)</f>
        <v>#DIV/0!</v>
      </c>
      <c r="FJ100" s="190" t="e">
        <f>LOOKUP(FH100,'Datos Mes'!$B$54:$B$69,'Datos Mes'!$E$54:$E$69)</f>
        <v>#DIV/0!</v>
      </c>
      <c r="FK100" s="190" t="e">
        <f t="shared" si="164"/>
        <v>#DIV/0!</v>
      </c>
      <c r="FL100" s="190">
        <f t="shared" si="165"/>
        <v>0</v>
      </c>
      <c r="FM100" s="190">
        <f t="shared" si="166"/>
        <v>0</v>
      </c>
      <c r="FN100" s="190">
        <f t="shared" si="167"/>
        <v>0</v>
      </c>
      <c r="FO100" s="190" t="e">
        <f t="shared" si="168"/>
        <v>#DIV/0!</v>
      </c>
      <c r="FP100" s="190" t="e">
        <f t="shared" si="169"/>
        <v>#DIV/0!</v>
      </c>
      <c r="FQ100" s="320" t="e">
        <f t="shared" si="170"/>
        <v>#DIV/0!</v>
      </c>
      <c r="FR100" s="188"/>
      <c r="FS100" s="190" t="e">
        <f t="shared" si="171"/>
        <v>#DIV/0!</v>
      </c>
      <c r="FT100" s="190" t="e">
        <f>IF($FB100="Activo",LOOKUP($FA100,'Datos Mes'!$A$87:$A$92,'Datos Mes'!$C$87:$C$92),0)*$EO100</f>
        <v>#DIV/0!</v>
      </c>
      <c r="FU100" s="190" t="e">
        <f>IF($FB100="Activo",'Datos Mes'!$B$31,0)*$EO100</f>
        <v>#DIV/0!</v>
      </c>
      <c r="FV100" s="190" t="e">
        <f>'Datos Mes'!$B$32*$EO100</f>
        <v>#DIV/0!</v>
      </c>
      <c r="FW100" s="190" t="e">
        <f>'Datos Mes'!$D$28*$EO100</f>
        <v>#DIV/0!</v>
      </c>
      <c r="FX100" s="188">
        <v>1030068</v>
      </c>
      <c r="FY100" s="190" t="e">
        <f t="shared" si="172"/>
        <v>#DIV/0!</v>
      </c>
      <c r="FZ100" s="190" t="e">
        <f t="shared" si="178"/>
        <v>#DIV/0!</v>
      </c>
      <c r="GA100" s="190" t="e">
        <f t="shared" si="179"/>
        <v>#DIV/0!</v>
      </c>
      <c r="GB100" s="190">
        <f>(AS100+'Datos Mes'!B$24)*30/12</f>
        <v>11356.646825396825</v>
      </c>
      <c r="GC100" s="190" t="e">
        <f t="shared" si="173"/>
        <v>#DIV/0!</v>
      </c>
      <c r="GD100" s="190" t="e">
        <f t="shared" si="174"/>
        <v>#DIV/0!</v>
      </c>
      <c r="GE100" s="192" t="e">
        <f t="shared" si="175"/>
        <v>#DIV/0!</v>
      </c>
    </row>
    <row r="101" spans="1:187">
      <c r="A101" s="248"/>
      <c r="B101" s="248"/>
      <c r="C101" s="173">
        <f t="shared" si="132"/>
        <v>0</v>
      </c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5"/>
      <c r="O101" s="255"/>
      <c r="P101" s="255"/>
      <c r="Q101" s="255"/>
      <c r="R101" s="174"/>
      <c r="S101" s="256"/>
      <c r="T101" s="255"/>
      <c r="U101" s="255"/>
      <c r="V101" s="255"/>
      <c r="W101" s="255"/>
      <c r="X101" s="255"/>
      <c r="Y101" s="255"/>
      <c r="Z101" s="255"/>
      <c r="AA101" s="255"/>
      <c r="AB101" s="255"/>
      <c r="AC101" s="255"/>
      <c r="AD101" s="255"/>
      <c r="AE101" s="255"/>
      <c r="AF101" s="255"/>
      <c r="AG101" s="255"/>
      <c r="AH101" s="255"/>
      <c r="AI101" s="257"/>
      <c r="AJ101" s="187"/>
      <c r="AK101" s="176">
        <f t="shared" si="133"/>
        <v>0</v>
      </c>
      <c r="AL101" s="294">
        <f t="shared" si="134"/>
        <v>0</v>
      </c>
      <c r="AM101" s="294">
        <f t="shared" si="135"/>
        <v>0</v>
      </c>
      <c r="AN101" s="295">
        <f t="shared" si="136"/>
        <v>0</v>
      </c>
      <c r="AO101" s="294">
        <f t="shared" si="177"/>
        <v>0</v>
      </c>
      <c r="AP101" s="294">
        <f t="shared" si="176"/>
        <v>0</v>
      </c>
      <c r="AQ101" s="296">
        <f t="shared" si="137"/>
        <v>0</v>
      </c>
      <c r="AR101" s="297">
        <f t="shared" si="138"/>
        <v>0</v>
      </c>
      <c r="AS101" s="249"/>
      <c r="AT101" s="250">
        <f t="shared" si="139"/>
        <v>0</v>
      </c>
      <c r="AU101" s="316"/>
      <c r="AV101" s="177">
        <f t="shared" si="140"/>
        <v>0</v>
      </c>
      <c r="AW101" s="249"/>
      <c r="AX101" s="249"/>
      <c r="AY101" s="177">
        <f t="shared" si="141"/>
        <v>0</v>
      </c>
      <c r="AZ101" s="177">
        <f>(AQ101)*'Datos Mes'!$B$27+DB101</f>
        <v>0</v>
      </c>
      <c r="BA101" s="248"/>
      <c r="BB101" s="254"/>
      <c r="BC101" s="263"/>
      <c r="BD101" s="188"/>
      <c r="BE101" s="188"/>
      <c r="BF101" s="298"/>
      <c r="BG101" s="178">
        <f>(COUNTIF($D101:$AI101,"LL")+DL101)*(AS101-'Datos Mes'!$B$23)</f>
        <v>0</v>
      </c>
      <c r="BH101" s="299">
        <f t="shared" si="142"/>
        <v>0</v>
      </c>
      <c r="BI101" s="230"/>
      <c r="BJ101" s="239"/>
      <c r="BK101" s="231"/>
      <c r="BL101" s="231"/>
      <c r="BM101" s="231"/>
      <c r="BN101" s="231"/>
      <c r="BO101" s="231"/>
      <c r="BP101" s="239"/>
      <c r="BQ101" s="231"/>
      <c r="BR101" s="231"/>
      <c r="BS101" s="231"/>
      <c r="BT101" s="232"/>
      <c r="BU101" s="232"/>
      <c r="BV101" s="231"/>
      <c r="BW101" s="233"/>
      <c r="BX101" s="234"/>
      <c r="BY101" s="231"/>
      <c r="BZ101" s="231"/>
      <c r="CA101" s="235"/>
      <c r="CB101" s="235"/>
      <c r="CC101" s="236"/>
      <c r="CD101" s="236"/>
      <c r="CE101" s="236"/>
      <c r="CF101" s="236"/>
      <c r="CG101" s="236"/>
      <c r="CH101" s="235"/>
      <c r="CI101" s="235"/>
      <c r="CJ101" s="236"/>
      <c r="CK101" s="236"/>
      <c r="CL101" s="236"/>
      <c r="CM101" s="236"/>
      <c r="CN101" s="236"/>
      <c r="CO101" s="235"/>
      <c r="CP101" s="238"/>
      <c r="CQ101" s="237"/>
      <c r="CR101" s="238"/>
      <c r="CS101" s="237"/>
      <c r="CT101" s="237"/>
      <c r="CU101" s="237"/>
      <c r="CV101" s="237"/>
      <c r="CW101" s="237"/>
      <c r="CX101" s="232"/>
      <c r="CY101" s="232"/>
      <c r="CZ101" s="179">
        <f t="shared" si="143"/>
        <v>0</v>
      </c>
      <c r="DA101" s="180"/>
      <c r="DB101" s="241"/>
      <c r="DC101" s="181">
        <f t="shared" si="144"/>
        <v>0</v>
      </c>
      <c r="DD101" s="240"/>
      <c r="DE101" s="241"/>
      <c r="DF101" s="182">
        <f t="shared" si="145"/>
        <v>0</v>
      </c>
      <c r="DG101" s="182">
        <f t="shared" si="146"/>
        <v>0</v>
      </c>
      <c r="DH101" s="183">
        <f t="shared" si="147"/>
        <v>0</v>
      </c>
      <c r="DI101" s="184">
        <f t="shared" si="148"/>
        <v>0</v>
      </c>
      <c r="DJ101" s="42"/>
      <c r="DK101" s="177">
        <f t="shared" si="149"/>
        <v>0</v>
      </c>
      <c r="DL101" s="177">
        <f t="shared" si="150"/>
        <v>0</v>
      </c>
      <c r="DM101" s="177">
        <f t="shared" si="151"/>
        <v>0</v>
      </c>
      <c r="DN101" s="242"/>
      <c r="DO101" s="243"/>
      <c r="DP101" s="243"/>
      <c r="DQ101" s="243"/>
      <c r="DR101" s="303"/>
      <c r="DS101" s="243"/>
      <c r="DT101" s="243"/>
      <c r="DU101" s="243"/>
      <c r="DV101" s="244"/>
      <c r="DW101" s="243"/>
      <c r="DX101" s="243"/>
      <c r="DY101" s="245"/>
      <c r="DZ101" s="245"/>
      <c r="EA101" s="246"/>
      <c r="EB101" s="175" t="s">
        <v>283</v>
      </c>
      <c r="EC101" s="188" t="s">
        <v>298</v>
      </c>
      <c r="ED101" s="188">
        <v>1030069</v>
      </c>
      <c r="EE101" s="188"/>
      <c r="EF101" s="189">
        <f>'Datos Mes'!$B$23</f>
        <v>8033.333333333333</v>
      </c>
      <c r="EG101" s="189">
        <f t="shared" si="152"/>
        <v>0</v>
      </c>
      <c r="EH101" s="189">
        <f t="shared" si="153"/>
        <v>0</v>
      </c>
      <c r="EI101" s="189" t="e">
        <f t="shared" si="154"/>
        <v>#DIV/0!</v>
      </c>
      <c r="EJ101" s="189" t="e">
        <f t="shared" si="155"/>
        <v>#DIV/0!</v>
      </c>
      <c r="EK101" s="189">
        <f t="shared" si="156"/>
        <v>0</v>
      </c>
      <c r="EL101" s="189">
        <f t="shared" si="157"/>
        <v>0</v>
      </c>
      <c r="EM101" s="189">
        <f t="shared" si="158"/>
        <v>0</v>
      </c>
      <c r="EN101" s="189">
        <f>'Datos Mes'!$B$24*AL101</f>
        <v>0</v>
      </c>
      <c r="EO101" s="189" t="e">
        <f>IF(SUM(EH101:EN101)&gt;'Datos Mes'!$B$21,'Datos Mes'!$B$21,SUM(EH101:EN101))</f>
        <v>#DIV/0!</v>
      </c>
      <c r="EP101" s="189" t="e">
        <f>IF(SUM(EH101:EN101)&gt;'Datos Mes'!$B$21,SUM(EH101:EN101)-EO101,0)</f>
        <v>#DIV/0!</v>
      </c>
      <c r="EQ101" s="189"/>
      <c r="ER101" s="189" t="e">
        <f>LOOKUP(EO101/AL101,'Datos Mes'!$B$75:$B$82,'Datos Mes'!$C$75:$C$82)*EQ101</f>
        <v>#DIV/0!</v>
      </c>
      <c r="ES101" s="189">
        <f>'Datos Mes'!$B$25*$AQ101</f>
        <v>0</v>
      </c>
      <c r="ET101" s="189">
        <f>'Datos Mes'!$B$26*$AQ101</f>
        <v>0</v>
      </c>
      <c r="EU101" s="189">
        <f t="shared" si="159"/>
        <v>0</v>
      </c>
      <c r="EV101" s="190" t="e">
        <f t="shared" si="160"/>
        <v>#DIV/0!</v>
      </c>
      <c r="EW101" s="280" t="s">
        <v>140</v>
      </c>
      <c r="EX101" s="281"/>
      <c r="EY101" s="190" t="e">
        <f>'Datos Mes'!$B$28*EO101</f>
        <v>#DIV/0!</v>
      </c>
      <c r="EZ101" s="190" t="e">
        <f>IF(EX101*'Datos Mes'!$B$19-EY101&gt;0,EX101*'Datos Mes'!$B$19-EY101,0)</f>
        <v>#DIV/0!</v>
      </c>
      <c r="FA101" s="281" t="s">
        <v>116</v>
      </c>
      <c r="FB101" s="280" t="s">
        <v>299</v>
      </c>
      <c r="FC101" s="192">
        <f>IF(FB101&lt;&gt;"Pensionado",LOOKUP(FA101,'Datos Mes'!$A$87:$A$92,'Datos Mes'!$B$87:$B$92),0)</f>
        <v>0</v>
      </c>
      <c r="FD101" s="190" t="e">
        <f t="shared" si="161"/>
        <v>#DIV/0!</v>
      </c>
      <c r="FE101" s="190" t="e">
        <f>IF(SUM(EH101:EN101)&gt;'Datos Mes'!$B$22,'Datos Mes'!$B$22,SUM(EH101:EN101))</f>
        <v>#DIV/0!</v>
      </c>
      <c r="FF101" s="190" t="e">
        <f>FE101*'Datos Mes'!$B$30</f>
        <v>#DIV/0!</v>
      </c>
      <c r="FG101" s="190" t="e">
        <f t="shared" si="162"/>
        <v>#DIV/0!</v>
      </c>
      <c r="FH101" s="190" t="e">
        <f t="shared" si="163"/>
        <v>#DIV/0!</v>
      </c>
      <c r="FI101" s="193" t="e">
        <f>LOOKUP(FH101,'Datos Mes'!$B$54:$B$69,'Datos Mes'!$C$54:$C$69)</f>
        <v>#DIV/0!</v>
      </c>
      <c r="FJ101" s="190" t="e">
        <f>LOOKUP(FH101,'Datos Mes'!$B$54:$B$69,'Datos Mes'!$E$54:$E$69)</f>
        <v>#DIV/0!</v>
      </c>
      <c r="FK101" s="190" t="e">
        <f t="shared" si="164"/>
        <v>#DIV/0!</v>
      </c>
      <c r="FL101" s="190">
        <f t="shared" si="165"/>
        <v>0</v>
      </c>
      <c r="FM101" s="190">
        <f t="shared" si="166"/>
        <v>0</v>
      </c>
      <c r="FN101" s="190">
        <f t="shared" si="167"/>
        <v>0</v>
      </c>
      <c r="FO101" s="190" t="e">
        <f t="shared" si="168"/>
        <v>#DIV/0!</v>
      </c>
      <c r="FP101" s="190" t="e">
        <f t="shared" si="169"/>
        <v>#DIV/0!</v>
      </c>
      <c r="FQ101" s="320" t="e">
        <f t="shared" si="170"/>
        <v>#DIV/0!</v>
      </c>
      <c r="FR101" s="188"/>
      <c r="FS101" s="190" t="e">
        <f t="shared" si="171"/>
        <v>#DIV/0!</v>
      </c>
      <c r="FT101" s="190" t="e">
        <f>IF($FB101="Activo",LOOKUP($FA101,'Datos Mes'!$A$87:$A$92,'Datos Mes'!$C$87:$C$92),0)*$EO101</f>
        <v>#DIV/0!</v>
      </c>
      <c r="FU101" s="190" t="e">
        <f>IF($FB101="Activo",'Datos Mes'!$B$31,0)*$EO101</f>
        <v>#DIV/0!</v>
      </c>
      <c r="FV101" s="190" t="e">
        <f>'Datos Mes'!$B$32*$EO101</f>
        <v>#DIV/0!</v>
      </c>
      <c r="FW101" s="190" t="e">
        <f>'Datos Mes'!$D$28*$EO101</f>
        <v>#DIV/0!</v>
      </c>
      <c r="FX101" s="188">
        <v>1030069</v>
      </c>
      <c r="FY101" s="190" t="e">
        <f t="shared" si="172"/>
        <v>#DIV/0!</v>
      </c>
      <c r="FZ101" s="190" t="e">
        <f t="shared" si="178"/>
        <v>#DIV/0!</v>
      </c>
      <c r="GA101" s="190" t="e">
        <f t="shared" si="179"/>
        <v>#DIV/0!</v>
      </c>
      <c r="GB101" s="190">
        <f>(AS101+'Datos Mes'!B$24)*30/12</f>
        <v>11356.646825396825</v>
      </c>
      <c r="GC101" s="190" t="e">
        <f t="shared" si="173"/>
        <v>#DIV/0!</v>
      </c>
      <c r="GD101" s="190" t="e">
        <f t="shared" si="174"/>
        <v>#DIV/0!</v>
      </c>
      <c r="GE101" s="192" t="e">
        <f t="shared" si="175"/>
        <v>#DIV/0!</v>
      </c>
    </row>
    <row r="102" spans="1:187">
      <c r="A102" s="248"/>
      <c r="B102" s="248"/>
      <c r="C102" s="173">
        <f t="shared" si="132"/>
        <v>0</v>
      </c>
      <c r="D102" s="255"/>
      <c r="E102" s="255"/>
      <c r="F102" s="255"/>
      <c r="G102" s="255"/>
      <c r="H102" s="255"/>
      <c r="I102" s="255"/>
      <c r="J102" s="255"/>
      <c r="K102" s="255"/>
      <c r="L102" s="255"/>
      <c r="M102" s="255"/>
      <c r="N102" s="255"/>
      <c r="O102" s="255"/>
      <c r="P102" s="255"/>
      <c r="Q102" s="255"/>
      <c r="R102" s="174"/>
      <c r="S102" s="256"/>
      <c r="T102" s="255"/>
      <c r="U102" s="255"/>
      <c r="V102" s="255"/>
      <c r="W102" s="255"/>
      <c r="X102" s="255"/>
      <c r="Y102" s="255"/>
      <c r="Z102" s="255"/>
      <c r="AA102" s="255"/>
      <c r="AB102" s="255"/>
      <c r="AC102" s="255"/>
      <c r="AD102" s="255"/>
      <c r="AE102" s="255"/>
      <c r="AF102" s="255"/>
      <c r="AG102" s="255"/>
      <c r="AH102" s="255"/>
      <c r="AI102" s="257"/>
      <c r="AJ102" s="187"/>
      <c r="AK102" s="176">
        <f t="shared" si="133"/>
        <v>0</v>
      </c>
      <c r="AL102" s="294">
        <f t="shared" si="134"/>
        <v>0</v>
      </c>
      <c r="AM102" s="294">
        <f t="shared" si="135"/>
        <v>0</v>
      </c>
      <c r="AN102" s="295">
        <f t="shared" si="136"/>
        <v>0</v>
      </c>
      <c r="AO102" s="294">
        <f t="shared" si="177"/>
        <v>0</v>
      </c>
      <c r="AP102" s="294">
        <f t="shared" si="176"/>
        <v>0</v>
      </c>
      <c r="AQ102" s="296">
        <f t="shared" si="137"/>
        <v>0</v>
      </c>
      <c r="AR102" s="297">
        <f t="shared" si="138"/>
        <v>0</v>
      </c>
      <c r="AS102" s="249"/>
      <c r="AT102" s="250">
        <f t="shared" si="139"/>
        <v>0</v>
      </c>
      <c r="AU102" s="316"/>
      <c r="AV102" s="177">
        <f t="shared" si="140"/>
        <v>0</v>
      </c>
      <c r="AW102" s="249"/>
      <c r="AX102" s="249"/>
      <c r="AY102" s="177">
        <f t="shared" si="141"/>
        <v>0</v>
      </c>
      <c r="AZ102" s="177">
        <f>(AQ102)*'Datos Mes'!$B$27+DB102</f>
        <v>0</v>
      </c>
      <c r="BA102" s="248"/>
      <c r="BB102" s="254"/>
      <c r="BC102" s="263"/>
      <c r="BD102" s="188"/>
      <c r="BE102" s="188"/>
      <c r="BF102" s="298"/>
      <c r="BG102" s="178">
        <f>(COUNTIF($D102:$AI102,"LL")+DL102)*(AS102-'Datos Mes'!$B$23)</f>
        <v>0</v>
      </c>
      <c r="BH102" s="299">
        <f t="shared" si="142"/>
        <v>0</v>
      </c>
      <c r="BI102" s="230"/>
      <c r="BJ102" s="239"/>
      <c r="BK102" s="231"/>
      <c r="BL102" s="231"/>
      <c r="BM102" s="231"/>
      <c r="BN102" s="231"/>
      <c r="BO102" s="231"/>
      <c r="BP102" s="239"/>
      <c r="BQ102" s="231"/>
      <c r="BR102" s="231"/>
      <c r="BS102" s="231"/>
      <c r="BT102" s="232"/>
      <c r="BU102" s="232"/>
      <c r="BV102" s="231"/>
      <c r="BW102" s="233"/>
      <c r="BX102" s="234"/>
      <c r="BY102" s="231"/>
      <c r="BZ102" s="231"/>
      <c r="CA102" s="235"/>
      <c r="CB102" s="235"/>
      <c r="CC102" s="236"/>
      <c r="CD102" s="236"/>
      <c r="CE102" s="236"/>
      <c r="CF102" s="236"/>
      <c r="CG102" s="236"/>
      <c r="CH102" s="235"/>
      <c r="CI102" s="235"/>
      <c r="CJ102" s="236"/>
      <c r="CK102" s="236"/>
      <c r="CL102" s="236"/>
      <c r="CM102" s="236"/>
      <c r="CN102" s="236"/>
      <c r="CO102" s="235"/>
      <c r="CP102" s="238"/>
      <c r="CQ102" s="237"/>
      <c r="CR102" s="238"/>
      <c r="CS102" s="237"/>
      <c r="CT102" s="237"/>
      <c r="CU102" s="237"/>
      <c r="CV102" s="237"/>
      <c r="CW102" s="237"/>
      <c r="CX102" s="232"/>
      <c r="CY102" s="232"/>
      <c r="CZ102" s="179">
        <f t="shared" si="143"/>
        <v>0</v>
      </c>
      <c r="DA102" s="180"/>
      <c r="DB102" s="241"/>
      <c r="DC102" s="181">
        <f t="shared" si="144"/>
        <v>0</v>
      </c>
      <c r="DD102" s="240"/>
      <c r="DE102" s="241"/>
      <c r="DF102" s="182">
        <f t="shared" si="145"/>
        <v>0</v>
      </c>
      <c r="DG102" s="182">
        <f t="shared" si="146"/>
        <v>0</v>
      </c>
      <c r="DH102" s="183">
        <f t="shared" si="147"/>
        <v>0</v>
      </c>
      <c r="DI102" s="184">
        <f t="shared" si="148"/>
        <v>0</v>
      </c>
      <c r="DJ102" s="42"/>
      <c r="DK102" s="177">
        <f t="shared" si="149"/>
        <v>0</v>
      </c>
      <c r="DL102" s="177">
        <f t="shared" si="150"/>
        <v>0</v>
      </c>
      <c r="DM102" s="177">
        <f t="shared" si="151"/>
        <v>0</v>
      </c>
      <c r="DN102" s="242"/>
      <c r="DO102" s="243"/>
      <c r="DP102" s="243"/>
      <c r="DQ102" s="243"/>
      <c r="DR102" s="303"/>
      <c r="DS102" s="243"/>
      <c r="DT102" s="243"/>
      <c r="DU102" s="243"/>
      <c r="DV102" s="244"/>
      <c r="DW102" s="243"/>
      <c r="DX102" s="243"/>
      <c r="DY102" s="245"/>
      <c r="DZ102" s="245"/>
      <c r="EA102" s="246"/>
      <c r="EB102" s="175" t="s">
        <v>283</v>
      </c>
      <c r="EC102" s="188" t="s">
        <v>298</v>
      </c>
      <c r="ED102" s="188">
        <v>1030070</v>
      </c>
      <c r="EE102" s="188"/>
      <c r="EF102" s="189">
        <f>'Datos Mes'!$B$23</f>
        <v>8033.333333333333</v>
      </c>
      <c r="EG102" s="189">
        <f t="shared" si="152"/>
        <v>0</v>
      </c>
      <c r="EH102" s="189">
        <f t="shared" si="153"/>
        <v>0</v>
      </c>
      <c r="EI102" s="189" t="e">
        <f t="shared" si="154"/>
        <v>#DIV/0!</v>
      </c>
      <c r="EJ102" s="189" t="e">
        <f t="shared" si="155"/>
        <v>#DIV/0!</v>
      </c>
      <c r="EK102" s="189">
        <f t="shared" si="156"/>
        <v>0</v>
      </c>
      <c r="EL102" s="189">
        <f t="shared" si="157"/>
        <v>0</v>
      </c>
      <c r="EM102" s="189">
        <f t="shared" si="158"/>
        <v>0</v>
      </c>
      <c r="EN102" s="189">
        <f>'Datos Mes'!$B$24*AL102</f>
        <v>0</v>
      </c>
      <c r="EO102" s="189" t="e">
        <f>IF(SUM(EH102:EN102)&gt;'Datos Mes'!$B$21,'Datos Mes'!$B$21,SUM(EH102:EN102))</f>
        <v>#DIV/0!</v>
      </c>
      <c r="EP102" s="189" t="e">
        <f>IF(SUM(EH102:EN102)&gt;'Datos Mes'!$B$21,SUM(EH102:EN102)-EO102,0)</f>
        <v>#DIV/0!</v>
      </c>
      <c r="EQ102" s="189"/>
      <c r="ER102" s="189" t="e">
        <f>LOOKUP(EO102/AL102,'Datos Mes'!$B$75:$B$82,'Datos Mes'!$C$75:$C$82)*EQ102</f>
        <v>#DIV/0!</v>
      </c>
      <c r="ES102" s="189">
        <f>'Datos Mes'!$B$25*$AQ102</f>
        <v>0</v>
      </c>
      <c r="ET102" s="189">
        <f>'Datos Mes'!$B$26*$AQ102</f>
        <v>0</v>
      </c>
      <c r="EU102" s="189">
        <f t="shared" si="159"/>
        <v>0</v>
      </c>
      <c r="EV102" s="190" t="e">
        <f t="shared" si="160"/>
        <v>#DIV/0!</v>
      </c>
      <c r="EW102" s="280" t="s">
        <v>140</v>
      </c>
      <c r="EX102" s="281"/>
      <c r="EY102" s="190" t="e">
        <f>'Datos Mes'!$B$28*EO102</f>
        <v>#DIV/0!</v>
      </c>
      <c r="EZ102" s="190" t="e">
        <f>IF(EX102*'Datos Mes'!$B$19-EY102&gt;0,EX102*'Datos Mes'!$B$19-EY102,0)</f>
        <v>#DIV/0!</v>
      </c>
      <c r="FA102" s="281" t="s">
        <v>116</v>
      </c>
      <c r="FB102" s="280" t="s">
        <v>299</v>
      </c>
      <c r="FC102" s="192">
        <f>IF(FB102&lt;&gt;"Pensionado",LOOKUP(FA102,'Datos Mes'!$A$87:$A$92,'Datos Mes'!$B$87:$B$92),0)</f>
        <v>0</v>
      </c>
      <c r="FD102" s="190" t="e">
        <f t="shared" si="161"/>
        <v>#DIV/0!</v>
      </c>
      <c r="FE102" s="190" t="e">
        <f>IF(SUM(EH102:EN102)&gt;'Datos Mes'!$B$22,'Datos Mes'!$B$22,SUM(EH102:EN102))</f>
        <v>#DIV/0!</v>
      </c>
      <c r="FF102" s="190" t="e">
        <f>FE102*'Datos Mes'!$B$30</f>
        <v>#DIV/0!</v>
      </c>
      <c r="FG102" s="190" t="e">
        <f t="shared" si="162"/>
        <v>#DIV/0!</v>
      </c>
      <c r="FH102" s="190" t="e">
        <f t="shared" si="163"/>
        <v>#DIV/0!</v>
      </c>
      <c r="FI102" s="193" t="e">
        <f>LOOKUP(FH102,'Datos Mes'!$B$54:$B$69,'Datos Mes'!$C$54:$C$69)</f>
        <v>#DIV/0!</v>
      </c>
      <c r="FJ102" s="190" t="e">
        <f>LOOKUP(FH102,'Datos Mes'!$B$54:$B$69,'Datos Mes'!$E$54:$E$69)</f>
        <v>#DIV/0!</v>
      </c>
      <c r="FK102" s="190" t="e">
        <f t="shared" si="164"/>
        <v>#DIV/0!</v>
      </c>
      <c r="FL102" s="190">
        <f t="shared" si="165"/>
        <v>0</v>
      </c>
      <c r="FM102" s="190">
        <f t="shared" si="166"/>
        <v>0</v>
      </c>
      <c r="FN102" s="190">
        <f t="shared" si="167"/>
        <v>0</v>
      </c>
      <c r="FO102" s="190" t="e">
        <f t="shared" si="168"/>
        <v>#DIV/0!</v>
      </c>
      <c r="FP102" s="190" t="e">
        <f t="shared" si="169"/>
        <v>#DIV/0!</v>
      </c>
      <c r="FQ102" s="320" t="e">
        <f t="shared" si="170"/>
        <v>#DIV/0!</v>
      </c>
      <c r="FR102" s="188"/>
      <c r="FS102" s="190" t="e">
        <f t="shared" si="171"/>
        <v>#DIV/0!</v>
      </c>
      <c r="FT102" s="190" t="e">
        <f>IF($FB102="Activo",LOOKUP($FA102,'Datos Mes'!$A$87:$A$92,'Datos Mes'!$C$87:$C$92),0)*$EO102</f>
        <v>#DIV/0!</v>
      </c>
      <c r="FU102" s="190" t="e">
        <f>IF($FB102="Activo",'Datos Mes'!$B$31,0)*$EO102</f>
        <v>#DIV/0!</v>
      </c>
      <c r="FV102" s="190" t="e">
        <f>'Datos Mes'!$B$32*$EO102</f>
        <v>#DIV/0!</v>
      </c>
      <c r="FW102" s="190" t="e">
        <f>'Datos Mes'!$D$28*$EO102</f>
        <v>#DIV/0!</v>
      </c>
      <c r="FX102" s="188">
        <v>1030070</v>
      </c>
      <c r="FY102" s="190" t="e">
        <f t="shared" si="172"/>
        <v>#DIV/0!</v>
      </c>
      <c r="FZ102" s="190" t="e">
        <f t="shared" si="178"/>
        <v>#DIV/0!</v>
      </c>
      <c r="GA102" s="190" t="e">
        <f t="shared" si="179"/>
        <v>#DIV/0!</v>
      </c>
      <c r="GB102" s="190">
        <f>(AS102+'Datos Mes'!B$24)*30/12</f>
        <v>11356.646825396825</v>
      </c>
      <c r="GC102" s="190" t="e">
        <f t="shared" si="173"/>
        <v>#DIV/0!</v>
      </c>
      <c r="GD102" s="190" t="e">
        <f t="shared" si="174"/>
        <v>#DIV/0!</v>
      </c>
      <c r="GE102" s="192" t="e">
        <f t="shared" si="175"/>
        <v>#DIV/0!</v>
      </c>
    </row>
    <row r="103" spans="1:187">
      <c r="A103" s="248"/>
      <c r="B103" s="248"/>
      <c r="C103" s="173">
        <f t="shared" si="132"/>
        <v>0</v>
      </c>
      <c r="D103" s="255"/>
      <c r="E103" s="255"/>
      <c r="F103" s="255"/>
      <c r="G103" s="255"/>
      <c r="H103" s="255"/>
      <c r="I103" s="255"/>
      <c r="J103" s="255"/>
      <c r="K103" s="255"/>
      <c r="L103" s="255"/>
      <c r="M103" s="255"/>
      <c r="N103" s="255"/>
      <c r="O103" s="255"/>
      <c r="P103" s="255"/>
      <c r="Q103" s="255"/>
      <c r="R103" s="174"/>
      <c r="S103" s="256"/>
      <c r="T103" s="255"/>
      <c r="U103" s="255"/>
      <c r="V103" s="255"/>
      <c r="W103" s="255"/>
      <c r="X103" s="255"/>
      <c r="Y103" s="255"/>
      <c r="Z103" s="255"/>
      <c r="AA103" s="255"/>
      <c r="AB103" s="255"/>
      <c r="AC103" s="255"/>
      <c r="AD103" s="255"/>
      <c r="AE103" s="255"/>
      <c r="AF103" s="255"/>
      <c r="AG103" s="255"/>
      <c r="AH103" s="255"/>
      <c r="AI103" s="257"/>
      <c r="AJ103" s="187"/>
      <c r="AK103" s="176">
        <f t="shared" si="133"/>
        <v>0</v>
      </c>
      <c r="AL103" s="294">
        <f t="shared" si="134"/>
        <v>0</v>
      </c>
      <c r="AM103" s="294">
        <f t="shared" si="135"/>
        <v>0</v>
      </c>
      <c r="AN103" s="295">
        <f t="shared" si="136"/>
        <v>0</v>
      </c>
      <c r="AO103" s="294">
        <f t="shared" si="177"/>
        <v>0</v>
      </c>
      <c r="AP103" s="294">
        <f t="shared" si="176"/>
        <v>0</v>
      </c>
      <c r="AQ103" s="296">
        <f t="shared" si="137"/>
        <v>0</v>
      </c>
      <c r="AR103" s="297">
        <f t="shared" si="138"/>
        <v>0</v>
      </c>
      <c r="AS103" s="249"/>
      <c r="AT103" s="250">
        <f t="shared" si="139"/>
        <v>0</v>
      </c>
      <c r="AU103" s="316"/>
      <c r="AV103" s="177">
        <f t="shared" si="140"/>
        <v>0</v>
      </c>
      <c r="AW103" s="249"/>
      <c r="AX103" s="249"/>
      <c r="AY103" s="177">
        <f t="shared" si="141"/>
        <v>0</v>
      </c>
      <c r="AZ103" s="177">
        <f>(AQ103)*'Datos Mes'!$B$27+DB103</f>
        <v>0</v>
      </c>
      <c r="BA103" s="248"/>
      <c r="BB103" s="254"/>
      <c r="BC103" s="263"/>
      <c r="BD103" s="188"/>
      <c r="BE103" s="188"/>
      <c r="BF103" s="298"/>
      <c r="BG103" s="178">
        <f>(COUNTIF($D103:$AI103,"LL")+DL103)*(AS103-'Datos Mes'!$B$23)</f>
        <v>0</v>
      </c>
      <c r="BH103" s="299">
        <f t="shared" si="142"/>
        <v>0</v>
      </c>
      <c r="BI103" s="230"/>
      <c r="BJ103" s="239"/>
      <c r="BK103" s="231"/>
      <c r="BL103" s="231"/>
      <c r="BM103" s="231"/>
      <c r="BN103" s="231"/>
      <c r="BO103" s="231"/>
      <c r="BP103" s="239"/>
      <c r="BQ103" s="231"/>
      <c r="BR103" s="231"/>
      <c r="BS103" s="231"/>
      <c r="BT103" s="232"/>
      <c r="BU103" s="232"/>
      <c r="BV103" s="231"/>
      <c r="BW103" s="233"/>
      <c r="BX103" s="234"/>
      <c r="BY103" s="231"/>
      <c r="BZ103" s="231"/>
      <c r="CA103" s="235"/>
      <c r="CB103" s="235"/>
      <c r="CC103" s="236"/>
      <c r="CD103" s="236"/>
      <c r="CE103" s="236"/>
      <c r="CF103" s="236"/>
      <c r="CG103" s="236"/>
      <c r="CH103" s="235"/>
      <c r="CI103" s="235"/>
      <c r="CJ103" s="236"/>
      <c r="CK103" s="236"/>
      <c r="CL103" s="236"/>
      <c r="CM103" s="236"/>
      <c r="CN103" s="236"/>
      <c r="CO103" s="235"/>
      <c r="CP103" s="238"/>
      <c r="CQ103" s="237"/>
      <c r="CR103" s="238"/>
      <c r="CS103" s="237"/>
      <c r="CT103" s="237"/>
      <c r="CU103" s="237"/>
      <c r="CV103" s="237"/>
      <c r="CW103" s="237"/>
      <c r="CX103" s="232"/>
      <c r="CY103" s="232"/>
      <c r="CZ103" s="179">
        <f t="shared" si="143"/>
        <v>0</v>
      </c>
      <c r="DA103" s="180"/>
      <c r="DB103" s="241"/>
      <c r="DC103" s="181">
        <f t="shared" si="144"/>
        <v>0</v>
      </c>
      <c r="DD103" s="240"/>
      <c r="DE103" s="241"/>
      <c r="DF103" s="182">
        <f t="shared" si="145"/>
        <v>0</v>
      </c>
      <c r="DG103" s="182">
        <f t="shared" si="146"/>
        <v>0</v>
      </c>
      <c r="DH103" s="183">
        <f t="shared" si="147"/>
        <v>0</v>
      </c>
      <c r="DI103" s="184">
        <f t="shared" si="148"/>
        <v>0</v>
      </c>
      <c r="DJ103" s="42"/>
      <c r="DK103" s="177">
        <f t="shared" si="149"/>
        <v>0</v>
      </c>
      <c r="DL103" s="177">
        <f t="shared" si="150"/>
        <v>0</v>
      </c>
      <c r="DM103" s="177">
        <f t="shared" si="151"/>
        <v>0</v>
      </c>
      <c r="DN103" s="242"/>
      <c r="DO103" s="243"/>
      <c r="DP103" s="243"/>
      <c r="DQ103" s="243"/>
      <c r="DR103" s="303"/>
      <c r="DS103" s="243"/>
      <c r="DT103" s="243"/>
      <c r="DU103" s="243"/>
      <c r="DV103" s="244"/>
      <c r="DW103" s="243"/>
      <c r="DX103" s="243"/>
      <c r="DY103" s="245"/>
      <c r="DZ103" s="245"/>
      <c r="EA103" s="246"/>
      <c r="EB103" s="175" t="s">
        <v>283</v>
      </c>
      <c r="EC103" s="188" t="s">
        <v>298</v>
      </c>
      <c r="ED103" s="188">
        <v>1030071</v>
      </c>
      <c r="EE103" s="188"/>
      <c r="EF103" s="189">
        <f>'Datos Mes'!$B$23</f>
        <v>8033.333333333333</v>
      </c>
      <c r="EG103" s="189">
        <f t="shared" si="152"/>
        <v>0</v>
      </c>
      <c r="EH103" s="189">
        <f t="shared" si="153"/>
        <v>0</v>
      </c>
      <c r="EI103" s="189" t="e">
        <f t="shared" si="154"/>
        <v>#DIV/0!</v>
      </c>
      <c r="EJ103" s="189" t="e">
        <f t="shared" si="155"/>
        <v>#DIV/0!</v>
      </c>
      <c r="EK103" s="189">
        <f t="shared" si="156"/>
        <v>0</v>
      </c>
      <c r="EL103" s="189">
        <f t="shared" si="157"/>
        <v>0</v>
      </c>
      <c r="EM103" s="189">
        <f t="shared" si="158"/>
        <v>0</v>
      </c>
      <c r="EN103" s="189">
        <f>'Datos Mes'!$B$24*AL103</f>
        <v>0</v>
      </c>
      <c r="EO103" s="189" t="e">
        <f>IF(SUM(EH103:EN103)&gt;'Datos Mes'!$B$21,'Datos Mes'!$B$21,SUM(EH103:EN103))</f>
        <v>#DIV/0!</v>
      </c>
      <c r="EP103" s="189" t="e">
        <f>IF(SUM(EH103:EN103)&gt;'Datos Mes'!$B$21,SUM(EH103:EN103)-EO103,0)</f>
        <v>#DIV/0!</v>
      </c>
      <c r="EQ103" s="189"/>
      <c r="ER103" s="189" t="e">
        <f>LOOKUP(EO103/AL103,'Datos Mes'!$B$75:$B$82,'Datos Mes'!$C$75:$C$82)*EQ103</f>
        <v>#DIV/0!</v>
      </c>
      <c r="ES103" s="189">
        <f>'Datos Mes'!$B$25*$AQ103</f>
        <v>0</v>
      </c>
      <c r="ET103" s="189">
        <f>'Datos Mes'!$B$26*$AQ103</f>
        <v>0</v>
      </c>
      <c r="EU103" s="189">
        <f t="shared" si="159"/>
        <v>0</v>
      </c>
      <c r="EV103" s="190" t="e">
        <f t="shared" si="160"/>
        <v>#DIV/0!</v>
      </c>
      <c r="EW103" s="280" t="s">
        <v>140</v>
      </c>
      <c r="EX103" s="281"/>
      <c r="EY103" s="190" t="e">
        <f>'Datos Mes'!$B$28*EO103</f>
        <v>#DIV/0!</v>
      </c>
      <c r="EZ103" s="190" t="e">
        <f>IF(EX103*'Datos Mes'!$B$19-EY103&gt;0,EX103*'Datos Mes'!$B$19-EY103,0)</f>
        <v>#DIV/0!</v>
      </c>
      <c r="FA103" s="281" t="s">
        <v>116</v>
      </c>
      <c r="FB103" s="280" t="s">
        <v>299</v>
      </c>
      <c r="FC103" s="192">
        <f>IF(FB103&lt;&gt;"Pensionado",LOOKUP(FA103,'Datos Mes'!$A$87:$A$92,'Datos Mes'!$B$87:$B$92),0)</f>
        <v>0</v>
      </c>
      <c r="FD103" s="190" t="e">
        <f t="shared" si="161"/>
        <v>#DIV/0!</v>
      </c>
      <c r="FE103" s="190" t="e">
        <f>IF(SUM(EH103:EN103)&gt;'Datos Mes'!$B$22,'Datos Mes'!$B$22,SUM(EH103:EN103))</f>
        <v>#DIV/0!</v>
      </c>
      <c r="FF103" s="190" t="e">
        <f>FE103*'Datos Mes'!$B$30</f>
        <v>#DIV/0!</v>
      </c>
      <c r="FG103" s="190" t="e">
        <f t="shared" si="162"/>
        <v>#DIV/0!</v>
      </c>
      <c r="FH103" s="190" t="e">
        <f t="shared" si="163"/>
        <v>#DIV/0!</v>
      </c>
      <c r="FI103" s="193" t="e">
        <f>LOOKUP(FH103,'Datos Mes'!$B$54:$B$69,'Datos Mes'!$C$54:$C$69)</f>
        <v>#DIV/0!</v>
      </c>
      <c r="FJ103" s="190" t="e">
        <f>LOOKUP(FH103,'Datos Mes'!$B$54:$B$69,'Datos Mes'!$E$54:$E$69)</f>
        <v>#DIV/0!</v>
      </c>
      <c r="FK103" s="190" t="e">
        <f t="shared" si="164"/>
        <v>#DIV/0!</v>
      </c>
      <c r="FL103" s="190">
        <f t="shared" si="165"/>
        <v>0</v>
      </c>
      <c r="FM103" s="190">
        <f t="shared" si="166"/>
        <v>0</v>
      </c>
      <c r="FN103" s="190">
        <f t="shared" si="167"/>
        <v>0</v>
      </c>
      <c r="FO103" s="190" t="e">
        <f t="shared" si="168"/>
        <v>#DIV/0!</v>
      </c>
      <c r="FP103" s="190" t="e">
        <f t="shared" si="169"/>
        <v>#DIV/0!</v>
      </c>
      <c r="FQ103" s="320" t="e">
        <f t="shared" si="170"/>
        <v>#DIV/0!</v>
      </c>
      <c r="FR103" s="188"/>
      <c r="FS103" s="190" t="e">
        <f t="shared" si="171"/>
        <v>#DIV/0!</v>
      </c>
      <c r="FT103" s="190" t="e">
        <f>IF($FB103="Activo",LOOKUP($FA103,'Datos Mes'!$A$87:$A$92,'Datos Mes'!$C$87:$C$92),0)*$EO103</f>
        <v>#DIV/0!</v>
      </c>
      <c r="FU103" s="190" t="e">
        <f>IF($FB103="Activo",'Datos Mes'!$B$31,0)*$EO103</f>
        <v>#DIV/0!</v>
      </c>
      <c r="FV103" s="190" t="e">
        <f>'Datos Mes'!$B$32*$EO103</f>
        <v>#DIV/0!</v>
      </c>
      <c r="FW103" s="190" t="e">
        <f>'Datos Mes'!$D$28*$EO103</f>
        <v>#DIV/0!</v>
      </c>
      <c r="FX103" s="188">
        <v>1030071</v>
      </c>
      <c r="FY103" s="190" t="e">
        <f t="shared" si="172"/>
        <v>#DIV/0!</v>
      </c>
      <c r="FZ103" s="190" t="e">
        <f t="shared" si="178"/>
        <v>#DIV/0!</v>
      </c>
      <c r="GA103" s="190" t="e">
        <f t="shared" si="179"/>
        <v>#DIV/0!</v>
      </c>
      <c r="GB103" s="190">
        <f>(AS103+'Datos Mes'!B$24)*30/12</f>
        <v>11356.646825396825</v>
      </c>
      <c r="GC103" s="190" t="e">
        <f t="shared" si="173"/>
        <v>#DIV/0!</v>
      </c>
      <c r="GD103" s="190" t="e">
        <f t="shared" si="174"/>
        <v>#DIV/0!</v>
      </c>
      <c r="GE103" s="192" t="e">
        <f t="shared" si="175"/>
        <v>#DIV/0!</v>
      </c>
    </row>
    <row r="104" spans="1:187">
      <c r="A104" s="248"/>
      <c r="B104" s="248"/>
      <c r="C104" s="173">
        <f t="shared" si="132"/>
        <v>0</v>
      </c>
      <c r="D104" s="255"/>
      <c r="E104" s="255"/>
      <c r="F104" s="255"/>
      <c r="G104" s="255"/>
      <c r="H104" s="255"/>
      <c r="I104" s="255"/>
      <c r="J104" s="255"/>
      <c r="K104" s="255"/>
      <c r="L104" s="255"/>
      <c r="M104" s="255"/>
      <c r="N104" s="255"/>
      <c r="O104" s="255"/>
      <c r="P104" s="255"/>
      <c r="Q104" s="255"/>
      <c r="R104" s="174"/>
      <c r="S104" s="256"/>
      <c r="T104" s="255"/>
      <c r="U104" s="255"/>
      <c r="V104" s="255"/>
      <c r="W104" s="255"/>
      <c r="X104" s="255"/>
      <c r="Y104" s="255"/>
      <c r="Z104" s="255"/>
      <c r="AA104" s="255"/>
      <c r="AB104" s="255"/>
      <c r="AC104" s="255"/>
      <c r="AD104" s="255"/>
      <c r="AE104" s="255"/>
      <c r="AF104" s="255"/>
      <c r="AG104" s="255"/>
      <c r="AH104" s="255"/>
      <c r="AI104" s="257"/>
      <c r="AJ104" s="187"/>
      <c r="AK104" s="176">
        <f t="shared" si="133"/>
        <v>0</v>
      </c>
      <c r="AL104" s="294">
        <f t="shared" si="134"/>
        <v>0</v>
      </c>
      <c r="AM104" s="294">
        <f t="shared" si="135"/>
        <v>0</v>
      </c>
      <c r="AN104" s="295">
        <f t="shared" si="136"/>
        <v>0</v>
      </c>
      <c r="AO104" s="294">
        <f t="shared" si="177"/>
        <v>0</v>
      </c>
      <c r="AP104" s="294">
        <f t="shared" si="176"/>
        <v>0</v>
      </c>
      <c r="AQ104" s="296">
        <f t="shared" si="137"/>
        <v>0</v>
      </c>
      <c r="AR104" s="297">
        <f t="shared" si="138"/>
        <v>0</v>
      </c>
      <c r="AS104" s="249"/>
      <c r="AT104" s="250">
        <f t="shared" si="139"/>
        <v>0</v>
      </c>
      <c r="AU104" s="316"/>
      <c r="AV104" s="177">
        <f t="shared" si="140"/>
        <v>0</v>
      </c>
      <c r="AW104" s="249"/>
      <c r="AX104" s="249"/>
      <c r="AY104" s="177">
        <f t="shared" si="141"/>
        <v>0</v>
      </c>
      <c r="AZ104" s="177">
        <f>(AQ104)*'Datos Mes'!$B$27+DB104</f>
        <v>0</v>
      </c>
      <c r="BA104" s="248"/>
      <c r="BB104" s="254"/>
      <c r="BC104" s="263"/>
      <c r="BD104" s="188"/>
      <c r="BE104" s="188"/>
      <c r="BF104" s="298"/>
      <c r="BG104" s="178">
        <f>(COUNTIF($D104:$AI104,"LL")+DL104)*(AS104-'Datos Mes'!$B$23)</f>
        <v>0</v>
      </c>
      <c r="BH104" s="299">
        <f t="shared" si="142"/>
        <v>0</v>
      </c>
      <c r="BI104" s="230"/>
      <c r="BJ104" s="239"/>
      <c r="BK104" s="231"/>
      <c r="BL104" s="231"/>
      <c r="BM104" s="231"/>
      <c r="BN104" s="231"/>
      <c r="BO104" s="231"/>
      <c r="BP104" s="239"/>
      <c r="BQ104" s="231"/>
      <c r="BR104" s="231"/>
      <c r="BS104" s="231"/>
      <c r="BT104" s="232"/>
      <c r="BU104" s="232"/>
      <c r="BV104" s="231"/>
      <c r="BW104" s="233"/>
      <c r="BX104" s="234"/>
      <c r="BY104" s="231"/>
      <c r="BZ104" s="231"/>
      <c r="CA104" s="235"/>
      <c r="CB104" s="235"/>
      <c r="CC104" s="236"/>
      <c r="CD104" s="236"/>
      <c r="CE104" s="236"/>
      <c r="CF104" s="236"/>
      <c r="CG104" s="236"/>
      <c r="CH104" s="235"/>
      <c r="CI104" s="235"/>
      <c r="CJ104" s="236"/>
      <c r="CK104" s="236"/>
      <c r="CL104" s="236"/>
      <c r="CM104" s="236"/>
      <c r="CN104" s="236"/>
      <c r="CO104" s="235"/>
      <c r="CP104" s="238"/>
      <c r="CQ104" s="237"/>
      <c r="CR104" s="238"/>
      <c r="CS104" s="237"/>
      <c r="CT104" s="237"/>
      <c r="CU104" s="237"/>
      <c r="CV104" s="237"/>
      <c r="CW104" s="237"/>
      <c r="CX104" s="232"/>
      <c r="CY104" s="232"/>
      <c r="CZ104" s="179">
        <f t="shared" si="143"/>
        <v>0</v>
      </c>
      <c r="DA104" s="180"/>
      <c r="DB104" s="241"/>
      <c r="DC104" s="181">
        <f t="shared" si="144"/>
        <v>0</v>
      </c>
      <c r="DD104" s="240"/>
      <c r="DE104" s="241"/>
      <c r="DF104" s="182">
        <f t="shared" si="145"/>
        <v>0</v>
      </c>
      <c r="DG104" s="182">
        <f t="shared" si="146"/>
        <v>0</v>
      </c>
      <c r="DH104" s="183">
        <f t="shared" si="147"/>
        <v>0</v>
      </c>
      <c r="DI104" s="184">
        <f t="shared" si="148"/>
        <v>0</v>
      </c>
      <c r="DJ104" s="42"/>
      <c r="DK104" s="177">
        <f t="shared" si="149"/>
        <v>0</v>
      </c>
      <c r="DL104" s="177">
        <f t="shared" si="150"/>
        <v>0</v>
      </c>
      <c r="DM104" s="177">
        <f t="shared" si="151"/>
        <v>0</v>
      </c>
      <c r="DN104" s="242"/>
      <c r="DO104" s="243"/>
      <c r="DP104" s="243"/>
      <c r="DQ104" s="243"/>
      <c r="DR104" s="303"/>
      <c r="DS104" s="243"/>
      <c r="DT104" s="243"/>
      <c r="DU104" s="243"/>
      <c r="DV104" s="244"/>
      <c r="DW104" s="243"/>
      <c r="DX104" s="243"/>
      <c r="DY104" s="245"/>
      <c r="DZ104" s="245"/>
      <c r="EA104" s="246"/>
      <c r="EB104" s="175" t="s">
        <v>283</v>
      </c>
      <c r="EC104" s="188" t="s">
        <v>298</v>
      </c>
      <c r="ED104" s="188">
        <v>1030072</v>
      </c>
      <c r="EE104" s="188"/>
      <c r="EF104" s="189">
        <f>'Datos Mes'!$B$23</f>
        <v>8033.333333333333</v>
      </c>
      <c r="EG104" s="189">
        <f t="shared" si="152"/>
        <v>0</v>
      </c>
      <c r="EH104" s="189">
        <f t="shared" si="153"/>
        <v>0</v>
      </c>
      <c r="EI104" s="189" t="e">
        <f t="shared" si="154"/>
        <v>#DIV/0!</v>
      </c>
      <c r="EJ104" s="189" t="e">
        <f t="shared" si="155"/>
        <v>#DIV/0!</v>
      </c>
      <c r="EK104" s="189">
        <f t="shared" si="156"/>
        <v>0</v>
      </c>
      <c r="EL104" s="189">
        <f t="shared" si="157"/>
        <v>0</v>
      </c>
      <c r="EM104" s="189">
        <f t="shared" si="158"/>
        <v>0</v>
      </c>
      <c r="EN104" s="189">
        <f>'Datos Mes'!$B$24*AL104</f>
        <v>0</v>
      </c>
      <c r="EO104" s="189" t="e">
        <f>IF(SUM(EH104:EN104)&gt;'Datos Mes'!$B$21,'Datos Mes'!$B$21,SUM(EH104:EN104))</f>
        <v>#DIV/0!</v>
      </c>
      <c r="EP104" s="189" t="e">
        <f>IF(SUM(EH104:EN104)&gt;'Datos Mes'!$B$21,SUM(EH104:EN104)-EO104,0)</f>
        <v>#DIV/0!</v>
      </c>
      <c r="EQ104" s="189"/>
      <c r="ER104" s="189" t="e">
        <f>LOOKUP(EO104/AL104,'Datos Mes'!$B$75:$B$82,'Datos Mes'!$C$75:$C$82)*EQ104</f>
        <v>#DIV/0!</v>
      </c>
      <c r="ES104" s="189">
        <f>'Datos Mes'!$B$25*$AQ104</f>
        <v>0</v>
      </c>
      <c r="ET104" s="189">
        <f>'Datos Mes'!$B$26*$AQ104</f>
        <v>0</v>
      </c>
      <c r="EU104" s="189">
        <f t="shared" si="159"/>
        <v>0</v>
      </c>
      <c r="EV104" s="190" t="e">
        <f t="shared" si="160"/>
        <v>#DIV/0!</v>
      </c>
      <c r="EW104" s="280" t="s">
        <v>140</v>
      </c>
      <c r="EX104" s="281"/>
      <c r="EY104" s="190" t="e">
        <f>'Datos Mes'!$B$28*EO104</f>
        <v>#DIV/0!</v>
      </c>
      <c r="EZ104" s="190" t="e">
        <f>IF(EX104*'Datos Mes'!$B$19-EY104&gt;0,EX104*'Datos Mes'!$B$19-EY104,0)</f>
        <v>#DIV/0!</v>
      </c>
      <c r="FA104" s="281" t="s">
        <v>116</v>
      </c>
      <c r="FB104" s="280" t="s">
        <v>299</v>
      </c>
      <c r="FC104" s="192">
        <f>IF(FB104&lt;&gt;"Pensionado",LOOKUP(FA104,'Datos Mes'!$A$87:$A$92,'Datos Mes'!$B$87:$B$92),0)</f>
        <v>0</v>
      </c>
      <c r="FD104" s="190" t="e">
        <f t="shared" si="161"/>
        <v>#DIV/0!</v>
      </c>
      <c r="FE104" s="190" t="e">
        <f>IF(SUM(EH104:EN104)&gt;'Datos Mes'!$B$22,'Datos Mes'!$B$22,SUM(EH104:EN104))</f>
        <v>#DIV/0!</v>
      </c>
      <c r="FF104" s="190" t="e">
        <f>FE104*'Datos Mes'!$B$30</f>
        <v>#DIV/0!</v>
      </c>
      <c r="FG104" s="190" t="e">
        <f t="shared" si="162"/>
        <v>#DIV/0!</v>
      </c>
      <c r="FH104" s="190" t="e">
        <f t="shared" si="163"/>
        <v>#DIV/0!</v>
      </c>
      <c r="FI104" s="193" t="e">
        <f>LOOKUP(FH104,'Datos Mes'!$B$54:$B$69,'Datos Mes'!$C$54:$C$69)</f>
        <v>#DIV/0!</v>
      </c>
      <c r="FJ104" s="190" t="e">
        <f>LOOKUP(FH104,'Datos Mes'!$B$54:$B$69,'Datos Mes'!$E$54:$E$69)</f>
        <v>#DIV/0!</v>
      </c>
      <c r="FK104" s="190" t="e">
        <f t="shared" si="164"/>
        <v>#DIV/0!</v>
      </c>
      <c r="FL104" s="190">
        <f t="shared" si="165"/>
        <v>0</v>
      </c>
      <c r="FM104" s="190">
        <f t="shared" si="166"/>
        <v>0</v>
      </c>
      <c r="FN104" s="190">
        <f t="shared" si="167"/>
        <v>0</v>
      </c>
      <c r="FO104" s="190" t="e">
        <f t="shared" si="168"/>
        <v>#DIV/0!</v>
      </c>
      <c r="FP104" s="190" t="e">
        <f t="shared" si="169"/>
        <v>#DIV/0!</v>
      </c>
      <c r="FQ104" s="320" t="e">
        <f t="shared" si="170"/>
        <v>#DIV/0!</v>
      </c>
      <c r="FR104" s="188"/>
      <c r="FS104" s="190" t="e">
        <f t="shared" si="171"/>
        <v>#DIV/0!</v>
      </c>
      <c r="FT104" s="190" t="e">
        <f>IF($FB104="Activo",LOOKUP($FA104,'Datos Mes'!$A$87:$A$92,'Datos Mes'!$C$87:$C$92),0)*$EO104</f>
        <v>#DIV/0!</v>
      </c>
      <c r="FU104" s="190" t="e">
        <f>IF($FB104="Activo",'Datos Mes'!$B$31,0)*$EO104</f>
        <v>#DIV/0!</v>
      </c>
      <c r="FV104" s="190" t="e">
        <f>'Datos Mes'!$B$32*$EO104</f>
        <v>#DIV/0!</v>
      </c>
      <c r="FW104" s="190" t="e">
        <f>'Datos Mes'!$D$28*$EO104</f>
        <v>#DIV/0!</v>
      </c>
      <c r="FX104" s="188">
        <v>1030072</v>
      </c>
      <c r="FY104" s="190" t="e">
        <f t="shared" si="172"/>
        <v>#DIV/0!</v>
      </c>
      <c r="FZ104" s="190" t="e">
        <f t="shared" si="178"/>
        <v>#DIV/0!</v>
      </c>
      <c r="GA104" s="190" t="e">
        <f t="shared" si="179"/>
        <v>#DIV/0!</v>
      </c>
      <c r="GB104" s="190">
        <f>(AS104+'Datos Mes'!B$24)*30/12</f>
        <v>11356.646825396825</v>
      </c>
      <c r="GC104" s="190" t="e">
        <f t="shared" si="173"/>
        <v>#DIV/0!</v>
      </c>
      <c r="GD104" s="190" t="e">
        <f t="shared" si="174"/>
        <v>#DIV/0!</v>
      </c>
      <c r="GE104" s="192" t="e">
        <f t="shared" si="175"/>
        <v>#DIV/0!</v>
      </c>
    </row>
    <row r="105" spans="1:187">
      <c r="A105" s="248"/>
      <c r="B105" s="248"/>
      <c r="C105" s="173">
        <f t="shared" si="132"/>
        <v>0</v>
      </c>
      <c r="D105" s="255"/>
      <c r="E105" s="255"/>
      <c r="F105" s="255"/>
      <c r="G105" s="255"/>
      <c r="H105" s="255"/>
      <c r="I105" s="255"/>
      <c r="J105" s="255"/>
      <c r="K105" s="255"/>
      <c r="L105" s="255"/>
      <c r="M105" s="255"/>
      <c r="N105" s="255"/>
      <c r="O105" s="255"/>
      <c r="P105" s="255"/>
      <c r="Q105" s="255"/>
      <c r="R105" s="174"/>
      <c r="S105" s="256"/>
      <c r="T105" s="255"/>
      <c r="U105" s="255"/>
      <c r="V105" s="255"/>
      <c r="W105" s="255"/>
      <c r="X105" s="255"/>
      <c r="Y105" s="255"/>
      <c r="Z105" s="255"/>
      <c r="AA105" s="255"/>
      <c r="AB105" s="255"/>
      <c r="AC105" s="255"/>
      <c r="AD105" s="255"/>
      <c r="AE105" s="255"/>
      <c r="AF105" s="255"/>
      <c r="AG105" s="255"/>
      <c r="AH105" s="255"/>
      <c r="AI105" s="257"/>
      <c r="AJ105" s="187"/>
      <c r="AK105" s="176">
        <f t="shared" si="133"/>
        <v>0</v>
      </c>
      <c r="AL105" s="294">
        <f t="shared" si="134"/>
        <v>0</v>
      </c>
      <c r="AM105" s="294">
        <f t="shared" si="135"/>
        <v>0</v>
      </c>
      <c r="AN105" s="295">
        <f t="shared" si="136"/>
        <v>0</v>
      </c>
      <c r="AO105" s="294">
        <f t="shared" si="177"/>
        <v>0</v>
      </c>
      <c r="AP105" s="294">
        <f t="shared" si="176"/>
        <v>0</v>
      </c>
      <c r="AQ105" s="296">
        <f t="shared" si="137"/>
        <v>0</v>
      </c>
      <c r="AR105" s="297">
        <f t="shared" si="138"/>
        <v>0</v>
      </c>
      <c r="AS105" s="249"/>
      <c r="AT105" s="250">
        <f t="shared" si="139"/>
        <v>0</v>
      </c>
      <c r="AU105" s="316"/>
      <c r="AV105" s="177">
        <f t="shared" si="140"/>
        <v>0</v>
      </c>
      <c r="AW105" s="249"/>
      <c r="AX105" s="249"/>
      <c r="AY105" s="177">
        <f t="shared" si="141"/>
        <v>0</v>
      </c>
      <c r="AZ105" s="177">
        <f>(AQ105)*'Datos Mes'!$B$27+DB105</f>
        <v>0</v>
      </c>
      <c r="BA105" s="248"/>
      <c r="BB105" s="254"/>
      <c r="BC105" s="263"/>
      <c r="BD105" s="188"/>
      <c r="BE105" s="188"/>
      <c r="BF105" s="298"/>
      <c r="BG105" s="178">
        <f>(COUNTIF($D105:$AI105,"LL")+DL105)*(AS105-'Datos Mes'!$B$23)</f>
        <v>0</v>
      </c>
      <c r="BH105" s="299">
        <f t="shared" si="142"/>
        <v>0</v>
      </c>
      <c r="BI105" s="230"/>
      <c r="BJ105" s="239"/>
      <c r="BK105" s="231"/>
      <c r="BL105" s="231"/>
      <c r="BM105" s="231"/>
      <c r="BN105" s="231"/>
      <c r="BO105" s="231"/>
      <c r="BP105" s="239"/>
      <c r="BQ105" s="231"/>
      <c r="BR105" s="231"/>
      <c r="BS105" s="231"/>
      <c r="BT105" s="232"/>
      <c r="BU105" s="232"/>
      <c r="BV105" s="231"/>
      <c r="BW105" s="233"/>
      <c r="BX105" s="234"/>
      <c r="BY105" s="231"/>
      <c r="BZ105" s="231"/>
      <c r="CA105" s="235"/>
      <c r="CB105" s="235"/>
      <c r="CC105" s="236"/>
      <c r="CD105" s="236"/>
      <c r="CE105" s="236"/>
      <c r="CF105" s="236"/>
      <c r="CG105" s="236"/>
      <c r="CH105" s="235"/>
      <c r="CI105" s="235"/>
      <c r="CJ105" s="236"/>
      <c r="CK105" s="236"/>
      <c r="CL105" s="236"/>
      <c r="CM105" s="236"/>
      <c r="CN105" s="236"/>
      <c r="CO105" s="235"/>
      <c r="CP105" s="238"/>
      <c r="CQ105" s="237"/>
      <c r="CR105" s="238"/>
      <c r="CS105" s="237"/>
      <c r="CT105" s="237"/>
      <c r="CU105" s="237"/>
      <c r="CV105" s="237"/>
      <c r="CW105" s="237"/>
      <c r="CX105" s="232"/>
      <c r="CY105" s="232"/>
      <c r="CZ105" s="179">
        <f t="shared" si="143"/>
        <v>0</v>
      </c>
      <c r="DA105" s="180"/>
      <c r="DB105" s="241"/>
      <c r="DC105" s="181">
        <f t="shared" si="144"/>
        <v>0</v>
      </c>
      <c r="DD105" s="240"/>
      <c r="DE105" s="241"/>
      <c r="DF105" s="182">
        <f t="shared" si="145"/>
        <v>0</v>
      </c>
      <c r="DG105" s="182">
        <f t="shared" si="146"/>
        <v>0</v>
      </c>
      <c r="DH105" s="183">
        <f t="shared" si="147"/>
        <v>0</v>
      </c>
      <c r="DI105" s="184">
        <f t="shared" si="148"/>
        <v>0</v>
      </c>
      <c r="DJ105" s="42"/>
      <c r="DK105" s="177">
        <f t="shared" si="149"/>
        <v>0</v>
      </c>
      <c r="DL105" s="177">
        <f t="shared" si="150"/>
        <v>0</v>
      </c>
      <c r="DM105" s="177">
        <f t="shared" si="151"/>
        <v>0</v>
      </c>
      <c r="DN105" s="242"/>
      <c r="DO105" s="243"/>
      <c r="DP105" s="243"/>
      <c r="DQ105" s="243"/>
      <c r="DR105" s="303"/>
      <c r="DS105" s="243"/>
      <c r="DT105" s="243"/>
      <c r="DU105" s="243"/>
      <c r="DV105" s="244"/>
      <c r="DW105" s="243"/>
      <c r="DX105" s="243"/>
      <c r="DY105" s="245"/>
      <c r="DZ105" s="245"/>
      <c r="EA105" s="246"/>
      <c r="EB105" s="175" t="s">
        <v>283</v>
      </c>
      <c r="EC105" s="188" t="s">
        <v>298</v>
      </c>
      <c r="ED105" s="188">
        <v>1030073</v>
      </c>
      <c r="EE105" s="188"/>
      <c r="EF105" s="189">
        <f>'Datos Mes'!$B$23</f>
        <v>8033.333333333333</v>
      </c>
      <c r="EG105" s="189">
        <f t="shared" si="152"/>
        <v>0</v>
      </c>
      <c r="EH105" s="189">
        <f t="shared" si="153"/>
        <v>0</v>
      </c>
      <c r="EI105" s="189" t="e">
        <f t="shared" si="154"/>
        <v>#DIV/0!</v>
      </c>
      <c r="EJ105" s="189" t="e">
        <f t="shared" si="155"/>
        <v>#DIV/0!</v>
      </c>
      <c r="EK105" s="189">
        <f t="shared" si="156"/>
        <v>0</v>
      </c>
      <c r="EL105" s="189">
        <f t="shared" si="157"/>
        <v>0</v>
      </c>
      <c r="EM105" s="189">
        <f t="shared" si="158"/>
        <v>0</v>
      </c>
      <c r="EN105" s="189">
        <f>'Datos Mes'!$B$24*AL105</f>
        <v>0</v>
      </c>
      <c r="EO105" s="189" t="e">
        <f>IF(SUM(EH105:EN105)&gt;'Datos Mes'!$B$21,'Datos Mes'!$B$21,SUM(EH105:EN105))</f>
        <v>#DIV/0!</v>
      </c>
      <c r="EP105" s="189" t="e">
        <f>IF(SUM(EH105:EN105)&gt;'Datos Mes'!$B$21,SUM(EH105:EN105)-EO105,0)</f>
        <v>#DIV/0!</v>
      </c>
      <c r="EQ105" s="189"/>
      <c r="ER105" s="189" t="e">
        <f>LOOKUP(EO105/AL105,'Datos Mes'!$B$75:$B$82,'Datos Mes'!$C$75:$C$82)*EQ105</f>
        <v>#DIV/0!</v>
      </c>
      <c r="ES105" s="189">
        <f>'Datos Mes'!$B$25*$AQ105</f>
        <v>0</v>
      </c>
      <c r="ET105" s="189">
        <f>'Datos Mes'!$B$26*$AQ105</f>
        <v>0</v>
      </c>
      <c r="EU105" s="189">
        <f t="shared" si="159"/>
        <v>0</v>
      </c>
      <c r="EV105" s="190" t="e">
        <f t="shared" si="160"/>
        <v>#DIV/0!</v>
      </c>
      <c r="EW105" s="280" t="s">
        <v>140</v>
      </c>
      <c r="EX105" s="281"/>
      <c r="EY105" s="190" t="e">
        <f>'Datos Mes'!$B$28*EO105</f>
        <v>#DIV/0!</v>
      </c>
      <c r="EZ105" s="190" t="e">
        <f>IF(EX105*'Datos Mes'!$B$19-EY105&gt;0,EX105*'Datos Mes'!$B$19-EY105,0)</f>
        <v>#DIV/0!</v>
      </c>
      <c r="FA105" s="281" t="s">
        <v>116</v>
      </c>
      <c r="FB105" s="280" t="s">
        <v>299</v>
      </c>
      <c r="FC105" s="192">
        <f>IF(FB105&lt;&gt;"Pensionado",LOOKUP(FA105,'Datos Mes'!$A$87:$A$92,'Datos Mes'!$B$87:$B$92),0)</f>
        <v>0</v>
      </c>
      <c r="FD105" s="190" t="e">
        <f t="shared" si="161"/>
        <v>#DIV/0!</v>
      </c>
      <c r="FE105" s="190" t="e">
        <f>IF(SUM(EH105:EN105)&gt;'Datos Mes'!$B$22,'Datos Mes'!$B$22,SUM(EH105:EN105))</f>
        <v>#DIV/0!</v>
      </c>
      <c r="FF105" s="190" t="e">
        <f>FE105*'Datos Mes'!$B$30</f>
        <v>#DIV/0!</v>
      </c>
      <c r="FG105" s="190" t="e">
        <f t="shared" si="162"/>
        <v>#DIV/0!</v>
      </c>
      <c r="FH105" s="190" t="e">
        <f t="shared" si="163"/>
        <v>#DIV/0!</v>
      </c>
      <c r="FI105" s="193" t="e">
        <f>LOOKUP(FH105,'Datos Mes'!$B$54:$B$69,'Datos Mes'!$C$54:$C$69)</f>
        <v>#DIV/0!</v>
      </c>
      <c r="FJ105" s="190" t="e">
        <f>LOOKUP(FH105,'Datos Mes'!$B$54:$B$69,'Datos Mes'!$E$54:$E$69)</f>
        <v>#DIV/0!</v>
      </c>
      <c r="FK105" s="190" t="e">
        <f t="shared" si="164"/>
        <v>#DIV/0!</v>
      </c>
      <c r="FL105" s="190">
        <f t="shared" si="165"/>
        <v>0</v>
      </c>
      <c r="FM105" s="190">
        <f t="shared" si="166"/>
        <v>0</v>
      </c>
      <c r="FN105" s="190">
        <f t="shared" si="167"/>
        <v>0</v>
      </c>
      <c r="FO105" s="190" t="e">
        <f t="shared" si="168"/>
        <v>#DIV/0!</v>
      </c>
      <c r="FP105" s="190" t="e">
        <f t="shared" si="169"/>
        <v>#DIV/0!</v>
      </c>
      <c r="FQ105" s="320" t="e">
        <f t="shared" si="170"/>
        <v>#DIV/0!</v>
      </c>
      <c r="FR105" s="188"/>
      <c r="FS105" s="190" t="e">
        <f t="shared" si="171"/>
        <v>#DIV/0!</v>
      </c>
      <c r="FT105" s="190" t="e">
        <f>IF($FB105="Activo",LOOKUP($FA105,'Datos Mes'!$A$87:$A$92,'Datos Mes'!$C$87:$C$92),0)*$EO105</f>
        <v>#DIV/0!</v>
      </c>
      <c r="FU105" s="190" t="e">
        <f>IF($FB105="Activo",'Datos Mes'!$B$31,0)*$EO105</f>
        <v>#DIV/0!</v>
      </c>
      <c r="FV105" s="190" t="e">
        <f>'Datos Mes'!$B$32*$EO105</f>
        <v>#DIV/0!</v>
      </c>
      <c r="FW105" s="190" t="e">
        <f>'Datos Mes'!$D$28*$EO105</f>
        <v>#DIV/0!</v>
      </c>
      <c r="FX105" s="188">
        <v>1030073</v>
      </c>
      <c r="FY105" s="190" t="e">
        <f t="shared" si="172"/>
        <v>#DIV/0!</v>
      </c>
      <c r="FZ105" s="190" t="e">
        <f t="shared" si="178"/>
        <v>#DIV/0!</v>
      </c>
      <c r="GA105" s="190" t="e">
        <f t="shared" si="179"/>
        <v>#DIV/0!</v>
      </c>
      <c r="GB105" s="190">
        <f>(AS105+'Datos Mes'!B$24)*30/12</f>
        <v>11356.646825396825</v>
      </c>
      <c r="GC105" s="190" t="e">
        <f t="shared" si="173"/>
        <v>#DIV/0!</v>
      </c>
      <c r="GD105" s="190" t="e">
        <f t="shared" si="174"/>
        <v>#DIV/0!</v>
      </c>
      <c r="GE105" s="192" t="e">
        <f t="shared" si="175"/>
        <v>#DIV/0!</v>
      </c>
    </row>
    <row r="106" spans="1:187">
      <c r="A106" s="248"/>
      <c r="B106" s="248"/>
      <c r="C106" s="173">
        <f t="shared" si="132"/>
        <v>0</v>
      </c>
      <c r="D106" s="255"/>
      <c r="E106" s="255"/>
      <c r="F106" s="255"/>
      <c r="G106" s="255"/>
      <c r="H106" s="255"/>
      <c r="I106" s="255"/>
      <c r="J106" s="255"/>
      <c r="K106" s="255"/>
      <c r="L106" s="255"/>
      <c r="M106" s="255"/>
      <c r="N106" s="255"/>
      <c r="O106" s="255"/>
      <c r="P106" s="255"/>
      <c r="Q106" s="255"/>
      <c r="R106" s="174"/>
      <c r="S106" s="256"/>
      <c r="T106" s="255"/>
      <c r="U106" s="255"/>
      <c r="V106" s="255"/>
      <c r="W106" s="255"/>
      <c r="X106" s="255"/>
      <c r="Y106" s="255"/>
      <c r="Z106" s="255"/>
      <c r="AA106" s="255"/>
      <c r="AB106" s="255"/>
      <c r="AC106" s="255"/>
      <c r="AD106" s="255"/>
      <c r="AE106" s="255"/>
      <c r="AF106" s="255"/>
      <c r="AG106" s="255"/>
      <c r="AH106" s="255"/>
      <c r="AI106" s="257"/>
      <c r="AJ106" s="187"/>
      <c r="AK106" s="176">
        <f t="shared" si="133"/>
        <v>0</v>
      </c>
      <c r="AL106" s="294">
        <f t="shared" si="134"/>
        <v>0</v>
      </c>
      <c r="AM106" s="294">
        <f t="shared" si="135"/>
        <v>0</v>
      </c>
      <c r="AN106" s="295">
        <f t="shared" si="136"/>
        <v>0</v>
      </c>
      <c r="AO106" s="294">
        <f t="shared" si="177"/>
        <v>0</v>
      </c>
      <c r="AP106" s="294">
        <f t="shared" si="176"/>
        <v>0</v>
      </c>
      <c r="AQ106" s="296">
        <f t="shared" si="137"/>
        <v>0</v>
      </c>
      <c r="AR106" s="297">
        <f t="shared" si="138"/>
        <v>0</v>
      </c>
      <c r="AS106" s="249"/>
      <c r="AT106" s="250">
        <f t="shared" si="139"/>
        <v>0</v>
      </c>
      <c r="AU106" s="316"/>
      <c r="AV106" s="177">
        <f t="shared" si="140"/>
        <v>0</v>
      </c>
      <c r="AW106" s="249"/>
      <c r="AX106" s="249"/>
      <c r="AY106" s="177">
        <f t="shared" si="141"/>
        <v>0</v>
      </c>
      <c r="AZ106" s="177">
        <f>(AQ106)*'Datos Mes'!$B$27+DB106</f>
        <v>0</v>
      </c>
      <c r="BA106" s="248"/>
      <c r="BB106" s="254"/>
      <c r="BC106" s="263"/>
      <c r="BD106" s="188"/>
      <c r="BE106" s="188"/>
      <c r="BF106" s="298"/>
      <c r="BG106" s="178">
        <f>(COUNTIF($D106:$AI106,"LL")+DL106)*(AS106-'Datos Mes'!$B$23)</f>
        <v>0</v>
      </c>
      <c r="BH106" s="299">
        <f t="shared" si="142"/>
        <v>0</v>
      </c>
      <c r="BI106" s="230"/>
      <c r="BJ106" s="239"/>
      <c r="BK106" s="231"/>
      <c r="BL106" s="231"/>
      <c r="BM106" s="231"/>
      <c r="BN106" s="231"/>
      <c r="BO106" s="231"/>
      <c r="BP106" s="239"/>
      <c r="BQ106" s="231"/>
      <c r="BR106" s="231"/>
      <c r="BS106" s="231"/>
      <c r="BT106" s="232"/>
      <c r="BU106" s="232"/>
      <c r="BV106" s="231"/>
      <c r="BW106" s="233"/>
      <c r="BX106" s="234"/>
      <c r="BY106" s="231"/>
      <c r="BZ106" s="231"/>
      <c r="CA106" s="235"/>
      <c r="CB106" s="235"/>
      <c r="CC106" s="236"/>
      <c r="CD106" s="236"/>
      <c r="CE106" s="236"/>
      <c r="CF106" s="236"/>
      <c r="CG106" s="236"/>
      <c r="CH106" s="235"/>
      <c r="CI106" s="235"/>
      <c r="CJ106" s="236"/>
      <c r="CK106" s="236"/>
      <c r="CL106" s="236"/>
      <c r="CM106" s="236"/>
      <c r="CN106" s="236"/>
      <c r="CO106" s="235"/>
      <c r="CP106" s="238"/>
      <c r="CQ106" s="237"/>
      <c r="CR106" s="238"/>
      <c r="CS106" s="237"/>
      <c r="CT106" s="237"/>
      <c r="CU106" s="237"/>
      <c r="CV106" s="237"/>
      <c r="CW106" s="237"/>
      <c r="CX106" s="232"/>
      <c r="CY106" s="232"/>
      <c r="CZ106" s="179">
        <f t="shared" si="143"/>
        <v>0</v>
      </c>
      <c r="DA106" s="180"/>
      <c r="DB106" s="241"/>
      <c r="DC106" s="181">
        <f t="shared" si="144"/>
        <v>0</v>
      </c>
      <c r="DD106" s="240"/>
      <c r="DE106" s="241"/>
      <c r="DF106" s="182">
        <f t="shared" si="145"/>
        <v>0</v>
      </c>
      <c r="DG106" s="182">
        <f t="shared" si="146"/>
        <v>0</v>
      </c>
      <c r="DH106" s="183">
        <f t="shared" si="147"/>
        <v>0</v>
      </c>
      <c r="DI106" s="184">
        <f t="shared" si="148"/>
        <v>0</v>
      </c>
      <c r="DJ106" s="42"/>
      <c r="DK106" s="177">
        <f t="shared" si="149"/>
        <v>0</v>
      </c>
      <c r="DL106" s="177">
        <f t="shared" si="150"/>
        <v>0</v>
      </c>
      <c r="DM106" s="177">
        <f t="shared" si="151"/>
        <v>0</v>
      </c>
      <c r="DN106" s="242"/>
      <c r="DO106" s="243"/>
      <c r="DP106" s="243"/>
      <c r="DQ106" s="243"/>
      <c r="DR106" s="303"/>
      <c r="DS106" s="243"/>
      <c r="DT106" s="243"/>
      <c r="DU106" s="243"/>
      <c r="DV106" s="244"/>
      <c r="DW106" s="243"/>
      <c r="DX106" s="243"/>
      <c r="DY106" s="245"/>
      <c r="DZ106" s="245"/>
      <c r="EA106" s="246"/>
      <c r="EB106" s="175" t="s">
        <v>283</v>
      </c>
      <c r="EC106" s="188" t="s">
        <v>298</v>
      </c>
      <c r="ED106" s="188">
        <v>1030074</v>
      </c>
      <c r="EE106" s="188"/>
      <c r="EF106" s="189">
        <f>'Datos Mes'!$B$23</f>
        <v>8033.333333333333</v>
      </c>
      <c r="EG106" s="189">
        <f t="shared" si="152"/>
        <v>0</v>
      </c>
      <c r="EH106" s="189">
        <f t="shared" si="153"/>
        <v>0</v>
      </c>
      <c r="EI106" s="189" t="e">
        <f t="shared" si="154"/>
        <v>#DIV/0!</v>
      </c>
      <c r="EJ106" s="189" t="e">
        <f t="shared" si="155"/>
        <v>#DIV/0!</v>
      </c>
      <c r="EK106" s="189">
        <f t="shared" si="156"/>
        <v>0</v>
      </c>
      <c r="EL106" s="189">
        <f t="shared" si="157"/>
        <v>0</v>
      </c>
      <c r="EM106" s="189">
        <f t="shared" si="158"/>
        <v>0</v>
      </c>
      <c r="EN106" s="189">
        <f>'Datos Mes'!$B$24*AL106</f>
        <v>0</v>
      </c>
      <c r="EO106" s="189" t="e">
        <f>IF(SUM(EH106:EN106)&gt;'Datos Mes'!$B$21,'Datos Mes'!$B$21,SUM(EH106:EN106))</f>
        <v>#DIV/0!</v>
      </c>
      <c r="EP106" s="189" t="e">
        <f>IF(SUM(EH106:EN106)&gt;'Datos Mes'!$B$21,SUM(EH106:EN106)-EO106,0)</f>
        <v>#DIV/0!</v>
      </c>
      <c r="EQ106" s="189"/>
      <c r="ER106" s="189" t="e">
        <f>LOOKUP(EO106/AL106,'Datos Mes'!$B$75:$B$82,'Datos Mes'!$C$75:$C$82)*EQ106</f>
        <v>#DIV/0!</v>
      </c>
      <c r="ES106" s="189">
        <f>'Datos Mes'!$B$25*$AQ106</f>
        <v>0</v>
      </c>
      <c r="ET106" s="189">
        <f>'Datos Mes'!$B$26*$AQ106</f>
        <v>0</v>
      </c>
      <c r="EU106" s="189">
        <f t="shared" si="159"/>
        <v>0</v>
      </c>
      <c r="EV106" s="190" t="e">
        <f t="shared" si="160"/>
        <v>#DIV/0!</v>
      </c>
      <c r="EW106" s="280" t="s">
        <v>140</v>
      </c>
      <c r="EX106" s="281"/>
      <c r="EY106" s="190" t="e">
        <f>'Datos Mes'!$B$28*EO106</f>
        <v>#DIV/0!</v>
      </c>
      <c r="EZ106" s="190" t="e">
        <f>IF(EX106*'Datos Mes'!$B$19-EY106&gt;0,EX106*'Datos Mes'!$B$19-EY106,0)</f>
        <v>#DIV/0!</v>
      </c>
      <c r="FA106" s="281" t="s">
        <v>116</v>
      </c>
      <c r="FB106" s="280" t="s">
        <v>299</v>
      </c>
      <c r="FC106" s="192">
        <f>IF(FB106&lt;&gt;"Pensionado",LOOKUP(FA106,'Datos Mes'!$A$87:$A$92,'Datos Mes'!$B$87:$B$92),0)</f>
        <v>0</v>
      </c>
      <c r="FD106" s="190" t="e">
        <f t="shared" si="161"/>
        <v>#DIV/0!</v>
      </c>
      <c r="FE106" s="190" t="e">
        <f>IF(SUM(EH106:EN106)&gt;'Datos Mes'!$B$22,'Datos Mes'!$B$22,SUM(EH106:EN106))</f>
        <v>#DIV/0!</v>
      </c>
      <c r="FF106" s="190" t="e">
        <f>FE106*'Datos Mes'!$B$30</f>
        <v>#DIV/0!</v>
      </c>
      <c r="FG106" s="190" t="e">
        <f t="shared" si="162"/>
        <v>#DIV/0!</v>
      </c>
      <c r="FH106" s="190" t="e">
        <f t="shared" si="163"/>
        <v>#DIV/0!</v>
      </c>
      <c r="FI106" s="193" t="e">
        <f>LOOKUP(FH106,'Datos Mes'!$B$54:$B$69,'Datos Mes'!$C$54:$C$69)</f>
        <v>#DIV/0!</v>
      </c>
      <c r="FJ106" s="190" t="e">
        <f>LOOKUP(FH106,'Datos Mes'!$B$54:$B$69,'Datos Mes'!$E$54:$E$69)</f>
        <v>#DIV/0!</v>
      </c>
      <c r="FK106" s="190" t="e">
        <f t="shared" si="164"/>
        <v>#DIV/0!</v>
      </c>
      <c r="FL106" s="190">
        <f t="shared" si="165"/>
        <v>0</v>
      </c>
      <c r="FM106" s="190">
        <f t="shared" si="166"/>
        <v>0</v>
      </c>
      <c r="FN106" s="190">
        <f t="shared" si="167"/>
        <v>0</v>
      </c>
      <c r="FO106" s="190" t="e">
        <f t="shared" si="168"/>
        <v>#DIV/0!</v>
      </c>
      <c r="FP106" s="190" t="e">
        <f t="shared" si="169"/>
        <v>#DIV/0!</v>
      </c>
      <c r="FQ106" s="320" t="e">
        <f t="shared" si="170"/>
        <v>#DIV/0!</v>
      </c>
      <c r="FR106" s="188"/>
      <c r="FS106" s="190" t="e">
        <f t="shared" si="171"/>
        <v>#DIV/0!</v>
      </c>
      <c r="FT106" s="190" t="e">
        <f>IF($FB106="Activo",LOOKUP($FA106,'Datos Mes'!$A$87:$A$92,'Datos Mes'!$C$87:$C$92),0)*$EO106</f>
        <v>#DIV/0!</v>
      </c>
      <c r="FU106" s="190" t="e">
        <f>IF($FB106="Activo",'Datos Mes'!$B$31,0)*$EO106</f>
        <v>#DIV/0!</v>
      </c>
      <c r="FV106" s="190" t="e">
        <f>'Datos Mes'!$B$32*$EO106</f>
        <v>#DIV/0!</v>
      </c>
      <c r="FW106" s="190" t="e">
        <f>'Datos Mes'!$D$28*$EO106</f>
        <v>#DIV/0!</v>
      </c>
      <c r="FX106" s="188">
        <v>1030074</v>
      </c>
      <c r="FY106" s="190" t="e">
        <f t="shared" si="172"/>
        <v>#DIV/0!</v>
      </c>
      <c r="FZ106" s="190" t="e">
        <f t="shared" si="178"/>
        <v>#DIV/0!</v>
      </c>
      <c r="GA106" s="190" t="e">
        <f t="shared" si="179"/>
        <v>#DIV/0!</v>
      </c>
      <c r="GB106" s="190">
        <f>(AS106+'Datos Mes'!B$24)*30/12</f>
        <v>11356.646825396825</v>
      </c>
      <c r="GC106" s="190" t="e">
        <f t="shared" si="173"/>
        <v>#DIV/0!</v>
      </c>
      <c r="GD106" s="190" t="e">
        <f t="shared" si="174"/>
        <v>#DIV/0!</v>
      </c>
      <c r="GE106" s="192" t="e">
        <f t="shared" si="175"/>
        <v>#DIV/0!</v>
      </c>
    </row>
    <row r="107" spans="1:187">
      <c r="A107" s="248"/>
      <c r="B107" s="248"/>
      <c r="C107" s="173">
        <f t="shared" si="132"/>
        <v>0</v>
      </c>
      <c r="D107" s="255"/>
      <c r="E107" s="255"/>
      <c r="F107" s="255"/>
      <c r="G107" s="255"/>
      <c r="H107" s="255"/>
      <c r="I107" s="255"/>
      <c r="J107" s="255"/>
      <c r="K107" s="255"/>
      <c r="L107" s="255"/>
      <c r="M107" s="255"/>
      <c r="N107" s="255"/>
      <c r="O107" s="255"/>
      <c r="P107" s="255"/>
      <c r="Q107" s="255"/>
      <c r="R107" s="174"/>
      <c r="S107" s="256"/>
      <c r="T107" s="255"/>
      <c r="U107" s="255"/>
      <c r="V107" s="255"/>
      <c r="W107" s="255"/>
      <c r="X107" s="255"/>
      <c r="Y107" s="255"/>
      <c r="Z107" s="255"/>
      <c r="AA107" s="255"/>
      <c r="AB107" s="255"/>
      <c r="AC107" s="255"/>
      <c r="AD107" s="255"/>
      <c r="AE107" s="255"/>
      <c r="AF107" s="255"/>
      <c r="AG107" s="255"/>
      <c r="AH107" s="255"/>
      <c r="AI107" s="257"/>
      <c r="AJ107" s="187"/>
      <c r="AK107" s="176">
        <f t="shared" si="133"/>
        <v>0</v>
      </c>
      <c r="AL107" s="294">
        <f t="shared" si="134"/>
        <v>0</v>
      </c>
      <c r="AM107" s="294">
        <f t="shared" si="135"/>
        <v>0</v>
      </c>
      <c r="AN107" s="295">
        <f t="shared" si="136"/>
        <v>0</v>
      </c>
      <c r="AO107" s="294">
        <f t="shared" si="177"/>
        <v>0</v>
      </c>
      <c r="AP107" s="294">
        <f t="shared" si="176"/>
        <v>0</v>
      </c>
      <c r="AQ107" s="296">
        <f t="shared" si="137"/>
        <v>0</v>
      </c>
      <c r="AR107" s="297">
        <f t="shared" si="138"/>
        <v>0</v>
      </c>
      <c r="AS107" s="249"/>
      <c r="AT107" s="250">
        <f t="shared" si="139"/>
        <v>0</v>
      </c>
      <c r="AU107" s="316"/>
      <c r="AV107" s="177">
        <f t="shared" si="140"/>
        <v>0</v>
      </c>
      <c r="AW107" s="249"/>
      <c r="AX107" s="249"/>
      <c r="AY107" s="177">
        <f t="shared" si="141"/>
        <v>0</v>
      </c>
      <c r="AZ107" s="177">
        <f>(AQ107)*'Datos Mes'!$B$27+DB107</f>
        <v>0</v>
      </c>
      <c r="BA107" s="248"/>
      <c r="BB107" s="254"/>
      <c r="BC107" s="263"/>
      <c r="BD107" s="188"/>
      <c r="BE107" s="188"/>
      <c r="BF107" s="298"/>
      <c r="BG107" s="178">
        <f>(COUNTIF($D107:$AI107,"LL")+DL107)*(AS107-'Datos Mes'!$B$23)</f>
        <v>0</v>
      </c>
      <c r="BH107" s="299">
        <f t="shared" si="142"/>
        <v>0</v>
      </c>
      <c r="BI107" s="230"/>
      <c r="BJ107" s="239"/>
      <c r="BK107" s="231"/>
      <c r="BL107" s="231"/>
      <c r="BM107" s="231"/>
      <c r="BN107" s="231"/>
      <c r="BO107" s="231"/>
      <c r="BP107" s="239"/>
      <c r="BQ107" s="231"/>
      <c r="BR107" s="231"/>
      <c r="BS107" s="231"/>
      <c r="BT107" s="232"/>
      <c r="BU107" s="232"/>
      <c r="BV107" s="231"/>
      <c r="BW107" s="233"/>
      <c r="BX107" s="234"/>
      <c r="BY107" s="231"/>
      <c r="BZ107" s="231"/>
      <c r="CA107" s="235"/>
      <c r="CB107" s="235"/>
      <c r="CC107" s="236"/>
      <c r="CD107" s="236"/>
      <c r="CE107" s="236"/>
      <c r="CF107" s="236"/>
      <c r="CG107" s="236"/>
      <c r="CH107" s="235"/>
      <c r="CI107" s="235"/>
      <c r="CJ107" s="236"/>
      <c r="CK107" s="236"/>
      <c r="CL107" s="236"/>
      <c r="CM107" s="236"/>
      <c r="CN107" s="236"/>
      <c r="CO107" s="235"/>
      <c r="CP107" s="238"/>
      <c r="CQ107" s="237"/>
      <c r="CR107" s="238"/>
      <c r="CS107" s="237"/>
      <c r="CT107" s="237"/>
      <c r="CU107" s="237"/>
      <c r="CV107" s="237"/>
      <c r="CW107" s="237"/>
      <c r="CX107" s="232"/>
      <c r="CY107" s="232"/>
      <c r="CZ107" s="179">
        <f t="shared" si="143"/>
        <v>0</v>
      </c>
      <c r="DA107" s="180"/>
      <c r="DB107" s="241"/>
      <c r="DC107" s="181">
        <f t="shared" si="144"/>
        <v>0</v>
      </c>
      <c r="DD107" s="240"/>
      <c r="DE107" s="241"/>
      <c r="DF107" s="182">
        <f t="shared" si="145"/>
        <v>0</v>
      </c>
      <c r="DG107" s="182">
        <f t="shared" si="146"/>
        <v>0</v>
      </c>
      <c r="DH107" s="183">
        <f t="shared" si="147"/>
        <v>0</v>
      </c>
      <c r="DI107" s="184">
        <f t="shared" si="148"/>
        <v>0</v>
      </c>
      <c r="DJ107" s="42"/>
      <c r="DK107" s="177">
        <f t="shared" si="149"/>
        <v>0</v>
      </c>
      <c r="DL107" s="177">
        <f t="shared" si="150"/>
        <v>0</v>
      </c>
      <c r="DM107" s="177">
        <f t="shared" si="151"/>
        <v>0</v>
      </c>
      <c r="DN107" s="242"/>
      <c r="DO107" s="243"/>
      <c r="DP107" s="243"/>
      <c r="DQ107" s="243"/>
      <c r="DR107" s="303"/>
      <c r="DS107" s="243"/>
      <c r="DT107" s="243"/>
      <c r="DU107" s="243"/>
      <c r="DV107" s="244"/>
      <c r="DW107" s="243"/>
      <c r="DX107" s="243"/>
      <c r="DY107" s="245"/>
      <c r="DZ107" s="245"/>
      <c r="EA107" s="246"/>
      <c r="EB107" s="175" t="s">
        <v>283</v>
      </c>
      <c r="EC107" s="188" t="s">
        <v>298</v>
      </c>
      <c r="ED107" s="188">
        <v>1030075</v>
      </c>
      <c r="EE107" s="188"/>
      <c r="EF107" s="189">
        <f>'Datos Mes'!$B$23</f>
        <v>8033.333333333333</v>
      </c>
      <c r="EG107" s="189">
        <f t="shared" si="152"/>
        <v>0</v>
      </c>
      <c r="EH107" s="189">
        <f t="shared" si="153"/>
        <v>0</v>
      </c>
      <c r="EI107" s="189" t="e">
        <f t="shared" si="154"/>
        <v>#DIV/0!</v>
      </c>
      <c r="EJ107" s="189" t="e">
        <f t="shared" si="155"/>
        <v>#DIV/0!</v>
      </c>
      <c r="EK107" s="189">
        <f t="shared" si="156"/>
        <v>0</v>
      </c>
      <c r="EL107" s="189">
        <f t="shared" si="157"/>
        <v>0</v>
      </c>
      <c r="EM107" s="189">
        <f t="shared" si="158"/>
        <v>0</v>
      </c>
      <c r="EN107" s="189">
        <f>'Datos Mes'!$B$24*AL107</f>
        <v>0</v>
      </c>
      <c r="EO107" s="189" t="e">
        <f>IF(SUM(EH107:EN107)&gt;'Datos Mes'!$B$21,'Datos Mes'!$B$21,SUM(EH107:EN107))</f>
        <v>#DIV/0!</v>
      </c>
      <c r="EP107" s="189" t="e">
        <f>IF(SUM(EH107:EN107)&gt;'Datos Mes'!$B$21,SUM(EH107:EN107)-EO107,0)</f>
        <v>#DIV/0!</v>
      </c>
      <c r="EQ107" s="189"/>
      <c r="ER107" s="189" t="e">
        <f>LOOKUP(EO107/AL107,'Datos Mes'!$B$75:$B$82,'Datos Mes'!$C$75:$C$82)*EQ107</f>
        <v>#DIV/0!</v>
      </c>
      <c r="ES107" s="189">
        <f>'Datos Mes'!$B$25*$AQ107</f>
        <v>0</v>
      </c>
      <c r="ET107" s="189">
        <f>'Datos Mes'!$B$26*$AQ107</f>
        <v>0</v>
      </c>
      <c r="EU107" s="189">
        <f t="shared" si="159"/>
        <v>0</v>
      </c>
      <c r="EV107" s="190" t="e">
        <f t="shared" si="160"/>
        <v>#DIV/0!</v>
      </c>
      <c r="EW107" s="280" t="s">
        <v>140</v>
      </c>
      <c r="EX107" s="281"/>
      <c r="EY107" s="190" t="e">
        <f>'Datos Mes'!$B$28*EO107</f>
        <v>#DIV/0!</v>
      </c>
      <c r="EZ107" s="190" t="e">
        <f>IF(EX107*'Datos Mes'!$B$19-EY107&gt;0,EX107*'Datos Mes'!$B$19-EY107,0)</f>
        <v>#DIV/0!</v>
      </c>
      <c r="FA107" s="281" t="s">
        <v>116</v>
      </c>
      <c r="FB107" s="280" t="s">
        <v>299</v>
      </c>
      <c r="FC107" s="192">
        <f>IF(FB107&lt;&gt;"Pensionado",LOOKUP(FA107,'Datos Mes'!$A$87:$A$92,'Datos Mes'!$B$87:$B$92),0)</f>
        <v>0</v>
      </c>
      <c r="FD107" s="190" t="e">
        <f t="shared" si="161"/>
        <v>#DIV/0!</v>
      </c>
      <c r="FE107" s="190" t="e">
        <f>IF(SUM(EH107:EN107)&gt;'Datos Mes'!$B$22,'Datos Mes'!$B$22,SUM(EH107:EN107))</f>
        <v>#DIV/0!</v>
      </c>
      <c r="FF107" s="190" t="e">
        <f>FE107*'Datos Mes'!$B$30</f>
        <v>#DIV/0!</v>
      </c>
      <c r="FG107" s="190" t="e">
        <f t="shared" si="162"/>
        <v>#DIV/0!</v>
      </c>
      <c r="FH107" s="190" t="e">
        <f t="shared" si="163"/>
        <v>#DIV/0!</v>
      </c>
      <c r="FI107" s="193" t="e">
        <f>LOOKUP(FH107,'Datos Mes'!$B$54:$B$69,'Datos Mes'!$C$54:$C$69)</f>
        <v>#DIV/0!</v>
      </c>
      <c r="FJ107" s="190" t="e">
        <f>LOOKUP(FH107,'Datos Mes'!$B$54:$B$69,'Datos Mes'!$E$54:$E$69)</f>
        <v>#DIV/0!</v>
      </c>
      <c r="FK107" s="190" t="e">
        <f t="shared" si="164"/>
        <v>#DIV/0!</v>
      </c>
      <c r="FL107" s="190">
        <f t="shared" si="165"/>
        <v>0</v>
      </c>
      <c r="FM107" s="190">
        <f t="shared" si="166"/>
        <v>0</v>
      </c>
      <c r="FN107" s="190">
        <f t="shared" si="167"/>
        <v>0</v>
      </c>
      <c r="FO107" s="190" t="e">
        <f t="shared" si="168"/>
        <v>#DIV/0!</v>
      </c>
      <c r="FP107" s="190" t="e">
        <f t="shared" si="169"/>
        <v>#DIV/0!</v>
      </c>
      <c r="FQ107" s="320" t="e">
        <f t="shared" si="170"/>
        <v>#DIV/0!</v>
      </c>
      <c r="FR107" s="188"/>
      <c r="FS107" s="190" t="e">
        <f t="shared" si="171"/>
        <v>#DIV/0!</v>
      </c>
      <c r="FT107" s="190" t="e">
        <f>IF($FB107="Activo",LOOKUP($FA107,'Datos Mes'!$A$87:$A$92,'Datos Mes'!$C$87:$C$92),0)*$EO107</f>
        <v>#DIV/0!</v>
      </c>
      <c r="FU107" s="190" t="e">
        <f>IF($FB107="Activo",'Datos Mes'!$B$31,0)*$EO107</f>
        <v>#DIV/0!</v>
      </c>
      <c r="FV107" s="190" t="e">
        <f>'Datos Mes'!$B$32*$EO107</f>
        <v>#DIV/0!</v>
      </c>
      <c r="FW107" s="190" t="e">
        <f>'Datos Mes'!$D$28*$EO107</f>
        <v>#DIV/0!</v>
      </c>
      <c r="FX107" s="188">
        <v>1030075</v>
      </c>
      <c r="FY107" s="190" t="e">
        <f t="shared" si="172"/>
        <v>#DIV/0!</v>
      </c>
      <c r="FZ107" s="190" t="e">
        <f t="shared" si="178"/>
        <v>#DIV/0!</v>
      </c>
      <c r="GA107" s="190" t="e">
        <f t="shared" si="179"/>
        <v>#DIV/0!</v>
      </c>
      <c r="GB107" s="190">
        <f>(AS107+'Datos Mes'!B$24)*30/12</f>
        <v>11356.646825396825</v>
      </c>
      <c r="GC107" s="190" t="e">
        <f t="shared" si="173"/>
        <v>#DIV/0!</v>
      </c>
      <c r="GD107" s="190" t="e">
        <f t="shared" si="174"/>
        <v>#DIV/0!</v>
      </c>
      <c r="GE107" s="192" t="e">
        <f t="shared" si="175"/>
        <v>#DIV/0!</v>
      </c>
    </row>
    <row r="108" spans="1:187">
      <c r="A108" s="248"/>
      <c r="B108" s="248"/>
      <c r="C108" s="173">
        <f t="shared" si="132"/>
        <v>0</v>
      </c>
      <c r="D108" s="255"/>
      <c r="E108" s="255"/>
      <c r="F108" s="255"/>
      <c r="G108" s="255"/>
      <c r="H108" s="255"/>
      <c r="I108" s="255"/>
      <c r="J108" s="255"/>
      <c r="K108" s="255"/>
      <c r="L108" s="255"/>
      <c r="M108" s="255"/>
      <c r="N108" s="255"/>
      <c r="O108" s="255"/>
      <c r="P108" s="255"/>
      <c r="Q108" s="255"/>
      <c r="R108" s="174"/>
      <c r="S108" s="256"/>
      <c r="T108" s="255"/>
      <c r="U108" s="255"/>
      <c r="V108" s="255"/>
      <c r="W108" s="255"/>
      <c r="X108" s="255"/>
      <c r="Y108" s="255"/>
      <c r="Z108" s="255"/>
      <c r="AA108" s="255"/>
      <c r="AB108" s="255"/>
      <c r="AC108" s="255"/>
      <c r="AD108" s="255"/>
      <c r="AE108" s="255"/>
      <c r="AF108" s="255"/>
      <c r="AG108" s="255"/>
      <c r="AH108" s="255"/>
      <c r="AI108" s="257"/>
      <c r="AJ108" s="187"/>
      <c r="AK108" s="176">
        <f t="shared" si="133"/>
        <v>0</v>
      </c>
      <c r="AL108" s="294">
        <f t="shared" si="134"/>
        <v>0</v>
      </c>
      <c r="AM108" s="294">
        <f t="shared" si="135"/>
        <v>0</v>
      </c>
      <c r="AN108" s="295">
        <f t="shared" si="136"/>
        <v>0</v>
      </c>
      <c r="AO108" s="294">
        <f t="shared" si="177"/>
        <v>0</v>
      </c>
      <c r="AP108" s="294">
        <f t="shared" si="176"/>
        <v>0</v>
      </c>
      <c r="AQ108" s="296">
        <f t="shared" si="137"/>
        <v>0</v>
      </c>
      <c r="AR108" s="297">
        <f t="shared" si="138"/>
        <v>0</v>
      </c>
      <c r="AS108" s="249"/>
      <c r="AT108" s="250">
        <f t="shared" si="139"/>
        <v>0</v>
      </c>
      <c r="AU108" s="316"/>
      <c r="AV108" s="177">
        <f t="shared" si="140"/>
        <v>0</v>
      </c>
      <c r="AW108" s="249"/>
      <c r="AX108" s="249"/>
      <c r="AY108" s="177">
        <f t="shared" si="141"/>
        <v>0</v>
      </c>
      <c r="AZ108" s="177">
        <f>(AQ108)*'Datos Mes'!$B$27+DB108</f>
        <v>0</v>
      </c>
      <c r="BA108" s="248"/>
      <c r="BB108" s="254"/>
      <c r="BC108" s="263"/>
      <c r="BD108" s="188"/>
      <c r="BE108" s="188"/>
      <c r="BF108" s="298"/>
      <c r="BG108" s="178">
        <f>(COUNTIF($D108:$AI108,"LL")+DL108)*(AS108-'Datos Mes'!$B$23)</f>
        <v>0</v>
      </c>
      <c r="BH108" s="299">
        <f t="shared" si="142"/>
        <v>0</v>
      </c>
      <c r="BI108" s="230"/>
      <c r="BJ108" s="239"/>
      <c r="BK108" s="231"/>
      <c r="BL108" s="231"/>
      <c r="BM108" s="231"/>
      <c r="BN108" s="231"/>
      <c r="BO108" s="231"/>
      <c r="BP108" s="239"/>
      <c r="BQ108" s="231"/>
      <c r="BR108" s="231"/>
      <c r="BS108" s="231"/>
      <c r="BT108" s="232"/>
      <c r="BU108" s="232"/>
      <c r="BV108" s="231"/>
      <c r="BW108" s="233"/>
      <c r="BX108" s="234"/>
      <c r="BY108" s="231"/>
      <c r="BZ108" s="231"/>
      <c r="CA108" s="235"/>
      <c r="CB108" s="235"/>
      <c r="CC108" s="236"/>
      <c r="CD108" s="236"/>
      <c r="CE108" s="236"/>
      <c r="CF108" s="236"/>
      <c r="CG108" s="236"/>
      <c r="CH108" s="235"/>
      <c r="CI108" s="235"/>
      <c r="CJ108" s="236"/>
      <c r="CK108" s="236"/>
      <c r="CL108" s="236"/>
      <c r="CM108" s="236"/>
      <c r="CN108" s="236"/>
      <c r="CO108" s="235"/>
      <c r="CP108" s="238"/>
      <c r="CQ108" s="237"/>
      <c r="CR108" s="238"/>
      <c r="CS108" s="237"/>
      <c r="CT108" s="237"/>
      <c r="CU108" s="237"/>
      <c r="CV108" s="237"/>
      <c r="CW108" s="237"/>
      <c r="CX108" s="232"/>
      <c r="CY108" s="232"/>
      <c r="CZ108" s="179">
        <f t="shared" si="143"/>
        <v>0</v>
      </c>
      <c r="DA108" s="180"/>
      <c r="DB108" s="241"/>
      <c r="DC108" s="181">
        <f t="shared" si="144"/>
        <v>0</v>
      </c>
      <c r="DD108" s="240"/>
      <c r="DE108" s="241"/>
      <c r="DF108" s="182">
        <f t="shared" si="145"/>
        <v>0</v>
      </c>
      <c r="DG108" s="182">
        <f t="shared" si="146"/>
        <v>0</v>
      </c>
      <c r="DH108" s="183">
        <f t="shared" si="147"/>
        <v>0</v>
      </c>
      <c r="DI108" s="184">
        <f t="shared" si="148"/>
        <v>0</v>
      </c>
      <c r="DJ108" s="42"/>
      <c r="DK108" s="177">
        <f t="shared" si="149"/>
        <v>0</v>
      </c>
      <c r="DL108" s="177">
        <f t="shared" si="150"/>
        <v>0</v>
      </c>
      <c r="DM108" s="177">
        <f t="shared" si="151"/>
        <v>0</v>
      </c>
      <c r="DN108" s="242"/>
      <c r="DO108" s="243"/>
      <c r="DP108" s="243"/>
      <c r="DQ108" s="243"/>
      <c r="DR108" s="303"/>
      <c r="DS108" s="243"/>
      <c r="DT108" s="243"/>
      <c r="DU108" s="243"/>
      <c r="DV108" s="244"/>
      <c r="DW108" s="243"/>
      <c r="DX108" s="243"/>
      <c r="DY108" s="245"/>
      <c r="DZ108" s="245"/>
      <c r="EA108" s="246"/>
      <c r="EB108" s="175" t="s">
        <v>283</v>
      </c>
      <c r="EC108" s="188" t="s">
        <v>298</v>
      </c>
      <c r="ED108" s="188">
        <v>1030076</v>
      </c>
      <c r="EE108" s="188"/>
      <c r="EF108" s="189">
        <f>'Datos Mes'!$B$23</f>
        <v>8033.333333333333</v>
      </c>
      <c r="EG108" s="189">
        <f t="shared" si="152"/>
        <v>0</v>
      </c>
      <c r="EH108" s="189">
        <f t="shared" si="153"/>
        <v>0</v>
      </c>
      <c r="EI108" s="189" t="e">
        <f t="shared" si="154"/>
        <v>#DIV/0!</v>
      </c>
      <c r="EJ108" s="189" t="e">
        <f t="shared" si="155"/>
        <v>#DIV/0!</v>
      </c>
      <c r="EK108" s="189">
        <f t="shared" si="156"/>
        <v>0</v>
      </c>
      <c r="EL108" s="189">
        <f t="shared" si="157"/>
        <v>0</v>
      </c>
      <c r="EM108" s="189">
        <f t="shared" si="158"/>
        <v>0</v>
      </c>
      <c r="EN108" s="189">
        <f>'Datos Mes'!$B$24*AL108</f>
        <v>0</v>
      </c>
      <c r="EO108" s="189" t="e">
        <f>IF(SUM(EH108:EN108)&gt;'Datos Mes'!$B$21,'Datos Mes'!$B$21,SUM(EH108:EN108))</f>
        <v>#DIV/0!</v>
      </c>
      <c r="EP108" s="189" t="e">
        <f>IF(SUM(EH108:EN108)&gt;'Datos Mes'!$B$21,SUM(EH108:EN108)-EO108,0)</f>
        <v>#DIV/0!</v>
      </c>
      <c r="EQ108" s="189"/>
      <c r="ER108" s="189" t="e">
        <f>LOOKUP(EO108/AL108,'Datos Mes'!$B$75:$B$82,'Datos Mes'!$C$75:$C$82)*EQ108</f>
        <v>#DIV/0!</v>
      </c>
      <c r="ES108" s="189">
        <f>'Datos Mes'!$B$25*$AQ108</f>
        <v>0</v>
      </c>
      <c r="ET108" s="189">
        <f>'Datos Mes'!$B$26*$AQ108</f>
        <v>0</v>
      </c>
      <c r="EU108" s="189">
        <f t="shared" si="159"/>
        <v>0</v>
      </c>
      <c r="EV108" s="190" t="e">
        <f t="shared" si="160"/>
        <v>#DIV/0!</v>
      </c>
      <c r="EW108" s="280" t="s">
        <v>140</v>
      </c>
      <c r="EX108" s="281"/>
      <c r="EY108" s="190" t="e">
        <f>'Datos Mes'!$B$28*EO108</f>
        <v>#DIV/0!</v>
      </c>
      <c r="EZ108" s="190" t="e">
        <f>IF(EX108*'Datos Mes'!$B$19-EY108&gt;0,EX108*'Datos Mes'!$B$19-EY108,0)</f>
        <v>#DIV/0!</v>
      </c>
      <c r="FA108" s="281" t="s">
        <v>116</v>
      </c>
      <c r="FB108" s="280" t="s">
        <v>299</v>
      </c>
      <c r="FC108" s="192">
        <f>IF(FB108&lt;&gt;"Pensionado",LOOKUP(FA108,'Datos Mes'!$A$87:$A$92,'Datos Mes'!$B$87:$B$92),0)</f>
        <v>0</v>
      </c>
      <c r="FD108" s="190" t="e">
        <f t="shared" si="161"/>
        <v>#DIV/0!</v>
      </c>
      <c r="FE108" s="190" t="e">
        <f>IF(SUM(EH108:EN108)&gt;'Datos Mes'!$B$22,'Datos Mes'!$B$22,SUM(EH108:EN108))</f>
        <v>#DIV/0!</v>
      </c>
      <c r="FF108" s="190" t="e">
        <f>FE108*'Datos Mes'!$B$30</f>
        <v>#DIV/0!</v>
      </c>
      <c r="FG108" s="190" t="e">
        <f t="shared" si="162"/>
        <v>#DIV/0!</v>
      </c>
      <c r="FH108" s="190" t="e">
        <f t="shared" si="163"/>
        <v>#DIV/0!</v>
      </c>
      <c r="FI108" s="193" t="e">
        <f>LOOKUP(FH108,'Datos Mes'!$B$54:$B$69,'Datos Mes'!$C$54:$C$69)</f>
        <v>#DIV/0!</v>
      </c>
      <c r="FJ108" s="190" t="e">
        <f>LOOKUP(FH108,'Datos Mes'!$B$54:$B$69,'Datos Mes'!$E$54:$E$69)</f>
        <v>#DIV/0!</v>
      </c>
      <c r="FK108" s="190" t="e">
        <f t="shared" si="164"/>
        <v>#DIV/0!</v>
      </c>
      <c r="FL108" s="190">
        <f t="shared" si="165"/>
        <v>0</v>
      </c>
      <c r="FM108" s="190">
        <f t="shared" si="166"/>
        <v>0</v>
      </c>
      <c r="FN108" s="190">
        <f t="shared" si="167"/>
        <v>0</v>
      </c>
      <c r="FO108" s="190" t="e">
        <f t="shared" si="168"/>
        <v>#DIV/0!</v>
      </c>
      <c r="FP108" s="190" t="e">
        <f t="shared" si="169"/>
        <v>#DIV/0!</v>
      </c>
      <c r="FQ108" s="320" t="e">
        <f t="shared" si="170"/>
        <v>#DIV/0!</v>
      </c>
      <c r="FR108" s="188"/>
      <c r="FS108" s="190" t="e">
        <f t="shared" si="171"/>
        <v>#DIV/0!</v>
      </c>
      <c r="FT108" s="190" t="e">
        <f>IF($FB108="Activo",LOOKUP($FA108,'Datos Mes'!$A$87:$A$92,'Datos Mes'!$C$87:$C$92),0)*$EO108</f>
        <v>#DIV/0!</v>
      </c>
      <c r="FU108" s="190" t="e">
        <f>IF($FB108="Activo",'Datos Mes'!$B$31,0)*$EO108</f>
        <v>#DIV/0!</v>
      </c>
      <c r="FV108" s="190" t="e">
        <f>'Datos Mes'!$B$32*$EO108</f>
        <v>#DIV/0!</v>
      </c>
      <c r="FW108" s="190" t="e">
        <f>'Datos Mes'!$D$28*$EO108</f>
        <v>#DIV/0!</v>
      </c>
      <c r="FX108" s="188">
        <v>1030076</v>
      </c>
      <c r="FY108" s="190" t="e">
        <f t="shared" si="172"/>
        <v>#DIV/0!</v>
      </c>
      <c r="FZ108" s="190" t="e">
        <f t="shared" si="178"/>
        <v>#DIV/0!</v>
      </c>
      <c r="GA108" s="190" t="e">
        <f t="shared" si="179"/>
        <v>#DIV/0!</v>
      </c>
      <c r="GB108" s="190">
        <f>(AS108+'Datos Mes'!B$24)*30/12</f>
        <v>11356.646825396825</v>
      </c>
      <c r="GC108" s="190" t="e">
        <f t="shared" si="173"/>
        <v>#DIV/0!</v>
      </c>
      <c r="GD108" s="190" t="e">
        <f t="shared" si="174"/>
        <v>#DIV/0!</v>
      </c>
      <c r="GE108" s="192" t="e">
        <f t="shared" si="175"/>
        <v>#DIV/0!</v>
      </c>
    </row>
    <row r="109" spans="1:187">
      <c r="A109" s="248"/>
      <c r="B109" s="248"/>
      <c r="C109" s="173">
        <f t="shared" si="132"/>
        <v>0</v>
      </c>
      <c r="D109" s="255"/>
      <c r="E109" s="255"/>
      <c r="F109" s="255"/>
      <c r="G109" s="255"/>
      <c r="H109" s="255"/>
      <c r="I109" s="255"/>
      <c r="J109" s="255"/>
      <c r="K109" s="255"/>
      <c r="L109" s="255"/>
      <c r="M109" s="255"/>
      <c r="N109" s="255"/>
      <c r="O109" s="255"/>
      <c r="P109" s="255"/>
      <c r="Q109" s="255"/>
      <c r="R109" s="174"/>
      <c r="S109" s="256"/>
      <c r="T109" s="255"/>
      <c r="U109" s="255"/>
      <c r="V109" s="255"/>
      <c r="W109" s="255"/>
      <c r="X109" s="255"/>
      <c r="Y109" s="255"/>
      <c r="Z109" s="255"/>
      <c r="AA109" s="255"/>
      <c r="AB109" s="255"/>
      <c r="AC109" s="255"/>
      <c r="AD109" s="255"/>
      <c r="AE109" s="255"/>
      <c r="AF109" s="255"/>
      <c r="AG109" s="255"/>
      <c r="AH109" s="255"/>
      <c r="AI109" s="257"/>
      <c r="AJ109" s="187"/>
      <c r="AK109" s="176">
        <f t="shared" si="133"/>
        <v>0</v>
      </c>
      <c r="AL109" s="294">
        <f t="shared" si="134"/>
        <v>0</v>
      </c>
      <c r="AM109" s="294">
        <f t="shared" si="135"/>
        <v>0</v>
      </c>
      <c r="AN109" s="295">
        <f t="shared" si="136"/>
        <v>0</v>
      </c>
      <c r="AO109" s="294">
        <f t="shared" si="177"/>
        <v>0</v>
      </c>
      <c r="AP109" s="294">
        <f t="shared" si="176"/>
        <v>0</v>
      </c>
      <c r="AQ109" s="296">
        <f t="shared" si="137"/>
        <v>0</v>
      </c>
      <c r="AR109" s="297">
        <f t="shared" si="138"/>
        <v>0</v>
      </c>
      <c r="AS109" s="249"/>
      <c r="AT109" s="250">
        <f t="shared" si="139"/>
        <v>0</v>
      </c>
      <c r="AU109" s="316"/>
      <c r="AV109" s="177">
        <f t="shared" si="140"/>
        <v>0</v>
      </c>
      <c r="AW109" s="249"/>
      <c r="AX109" s="249"/>
      <c r="AY109" s="177">
        <f t="shared" si="141"/>
        <v>0</v>
      </c>
      <c r="AZ109" s="177">
        <f>(AQ109)*'Datos Mes'!$B$27+DB109</f>
        <v>0</v>
      </c>
      <c r="BA109" s="248"/>
      <c r="BB109" s="254"/>
      <c r="BC109" s="263"/>
      <c r="BD109" s="188"/>
      <c r="BE109" s="188"/>
      <c r="BF109" s="298"/>
      <c r="BG109" s="178">
        <f>(COUNTIF($D109:$AI109,"LL")+DL109)*(AS109-'Datos Mes'!$B$23)</f>
        <v>0</v>
      </c>
      <c r="BH109" s="299">
        <f t="shared" si="142"/>
        <v>0</v>
      </c>
      <c r="BI109" s="230"/>
      <c r="BJ109" s="239"/>
      <c r="BK109" s="231"/>
      <c r="BL109" s="231"/>
      <c r="BM109" s="231"/>
      <c r="BN109" s="231"/>
      <c r="BO109" s="231"/>
      <c r="BP109" s="239"/>
      <c r="BQ109" s="231"/>
      <c r="BR109" s="231"/>
      <c r="BS109" s="231"/>
      <c r="BT109" s="232"/>
      <c r="BU109" s="232"/>
      <c r="BV109" s="231"/>
      <c r="BW109" s="233"/>
      <c r="BX109" s="234"/>
      <c r="BY109" s="231"/>
      <c r="BZ109" s="231"/>
      <c r="CA109" s="235"/>
      <c r="CB109" s="235"/>
      <c r="CC109" s="236"/>
      <c r="CD109" s="236"/>
      <c r="CE109" s="236"/>
      <c r="CF109" s="236"/>
      <c r="CG109" s="236"/>
      <c r="CH109" s="235"/>
      <c r="CI109" s="235"/>
      <c r="CJ109" s="236"/>
      <c r="CK109" s="236"/>
      <c r="CL109" s="236"/>
      <c r="CM109" s="236"/>
      <c r="CN109" s="236"/>
      <c r="CO109" s="235"/>
      <c r="CP109" s="238"/>
      <c r="CQ109" s="237"/>
      <c r="CR109" s="238"/>
      <c r="CS109" s="237"/>
      <c r="CT109" s="237"/>
      <c r="CU109" s="237"/>
      <c r="CV109" s="237"/>
      <c r="CW109" s="237"/>
      <c r="CX109" s="232"/>
      <c r="CY109" s="232"/>
      <c r="CZ109" s="179">
        <f t="shared" si="143"/>
        <v>0</v>
      </c>
      <c r="DA109" s="180"/>
      <c r="DB109" s="241"/>
      <c r="DC109" s="181">
        <f t="shared" si="144"/>
        <v>0</v>
      </c>
      <c r="DD109" s="240"/>
      <c r="DE109" s="241"/>
      <c r="DF109" s="182">
        <f t="shared" si="145"/>
        <v>0</v>
      </c>
      <c r="DG109" s="182">
        <f t="shared" si="146"/>
        <v>0</v>
      </c>
      <c r="DH109" s="183">
        <f t="shared" si="147"/>
        <v>0</v>
      </c>
      <c r="DI109" s="184">
        <f t="shared" si="148"/>
        <v>0</v>
      </c>
      <c r="DJ109" s="42"/>
      <c r="DK109" s="177">
        <f t="shared" si="149"/>
        <v>0</v>
      </c>
      <c r="DL109" s="177">
        <f t="shared" si="150"/>
        <v>0</v>
      </c>
      <c r="DM109" s="177">
        <f t="shared" si="151"/>
        <v>0</v>
      </c>
      <c r="DN109" s="242"/>
      <c r="DO109" s="243"/>
      <c r="DP109" s="243"/>
      <c r="DQ109" s="243"/>
      <c r="DR109" s="303"/>
      <c r="DS109" s="243"/>
      <c r="DT109" s="243"/>
      <c r="DU109" s="243"/>
      <c r="DV109" s="244"/>
      <c r="DW109" s="243"/>
      <c r="DX109" s="243"/>
      <c r="DY109" s="245"/>
      <c r="DZ109" s="245"/>
      <c r="EA109" s="246"/>
      <c r="EB109" s="175" t="s">
        <v>283</v>
      </c>
      <c r="EC109" s="188" t="s">
        <v>298</v>
      </c>
      <c r="ED109" s="188">
        <v>1030077</v>
      </c>
      <c r="EE109" s="188"/>
      <c r="EF109" s="189">
        <f>'Datos Mes'!$B$23</f>
        <v>8033.333333333333</v>
      </c>
      <c r="EG109" s="189">
        <f t="shared" si="152"/>
        <v>0</v>
      </c>
      <c r="EH109" s="189">
        <f t="shared" si="153"/>
        <v>0</v>
      </c>
      <c r="EI109" s="189" t="e">
        <f t="shared" si="154"/>
        <v>#DIV/0!</v>
      </c>
      <c r="EJ109" s="189" t="e">
        <f t="shared" si="155"/>
        <v>#DIV/0!</v>
      </c>
      <c r="EK109" s="189">
        <f t="shared" si="156"/>
        <v>0</v>
      </c>
      <c r="EL109" s="189">
        <f t="shared" si="157"/>
        <v>0</v>
      </c>
      <c r="EM109" s="189">
        <f t="shared" si="158"/>
        <v>0</v>
      </c>
      <c r="EN109" s="189">
        <f>'Datos Mes'!$B$24*AL109</f>
        <v>0</v>
      </c>
      <c r="EO109" s="189" t="e">
        <f>IF(SUM(EH109:EN109)&gt;'Datos Mes'!$B$21,'Datos Mes'!$B$21,SUM(EH109:EN109))</f>
        <v>#DIV/0!</v>
      </c>
      <c r="EP109" s="189" t="e">
        <f>IF(SUM(EH109:EN109)&gt;'Datos Mes'!$B$21,SUM(EH109:EN109)-EO109,0)</f>
        <v>#DIV/0!</v>
      </c>
      <c r="EQ109" s="189"/>
      <c r="ER109" s="189" t="e">
        <f>LOOKUP(EO109/AL109,'Datos Mes'!$B$75:$B$82,'Datos Mes'!$C$75:$C$82)*EQ109</f>
        <v>#DIV/0!</v>
      </c>
      <c r="ES109" s="189">
        <f>'Datos Mes'!$B$25*$AQ109</f>
        <v>0</v>
      </c>
      <c r="ET109" s="189">
        <f>'Datos Mes'!$B$26*$AQ109</f>
        <v>0</v>
      </c>
      <c r="EU109" s="189">
        <f t="shared" si="159"/>
        <v>0</v>
      </c>
      <c r="EV109" s="190" t="e">
        <f t="shared" si="160"/>
        <v>#DIV/0!</v>
      </c>
      <c r="EW109" s="280" t="s">
        <v>140</v>
      </c>
      <c r="EX109" s="281"/>
      <c r="EY109" s="190" t="e">
        <f>'Datos Mes'!$B$28*EO109</f>
        <v>#DIV/0!</v>
      </c>
      <c r="EZ109" s="190" t="e">
        <f>IF(EX109*'Datos Mes'!$B$19-EY109&gt;0,EX109*'Datos Mes'!$B$19-EY109,0)</f>
        <v>#DIV/0!</v>
      </c>
      <c r="FA109" s="281" t="s">
        <v>116</v>
      </c>
      <c r="FB109" s="280" t="s">
        <v>299</v>
      </c>
      <c r="FC109" s="192">
        <f>IF(FB109&lt;&gt;"Pensionado",LOOKUP(FA109,'Datos Mes'!$A$87:$A$92,'Datos Mes'!$B$87:$B$92),0)</f>
        <v>0</v>
      </c>
      <c r="FD109" s="190" t="e">
        <f t="shared" si="161"/>
        <v>#DIV/0!</v>
      </c>
      <c r="FE109" s="190" t="e">
        <f>IF(SUM(EH109:EN109)&gt;'Datos Mes'!$B$22,'Datos Mes'!$B$22,SUM(EH109:EN109))</f>
        <v>#DIV/0!</v>
      </c>
      <c r="FF109" s="190" t="e">
        <f>FE109*'Datos Mes'!$B$30</f>
        <v>#DIV/0!</v>
      </c>
      <c r="FG109" s="190" t="e">
        <f t="shared" si="162"/>
        <v>#DIV/0!</v>
      </c>
      <c r="FH109" s="190" t="e">
        <f t="shared" si="163"/>
        <v>#DIV/0!</v>
      </c>
      <c r="FI109" s="193" t="e">
        <f>LOOKUP(FH109,'Datos Mes'!$B$54:$B$69,'Datos Mes'!$C$54:$C$69)</f>
        <v>#DIV/0!</v>
      </c>
      <c r="FJ109" s="190" t="e">
        <f>LOOKUP(FH109,'Datos Mes'!$B$54:$B$69,'Datos Mes'!$E$54:$E$69)</f>
        <v>#DIV/0!</v>
      </c>
      <c r="FK109" s="190" t="e">
        <f t="shared" si="164"/>
        <v>#DIV/0!</v>
      </c>
      <c r="FL109" s="190">
        <f t="shared" si="165"/>
        <v>0</v>
      </c>
      <c r="FM109" s="190">
        <f t="shared" si="166"/>
        <v>0</v>
      </c>
      <c r="FN109" s="190">
        <f t="shared" si="167"/>
        <v>0</v>
      </c>
      <c r="FO109" s="190" t="e">
        <f t="shared" si="168"/>
        <v>#DIV/0!</v>
      </c>
      <c r="FP109" s="190" t="e">
        <f t="shared" si="169"/>
        <v>#DIV/0!</v>
      </c>
      <c r="FQ109" s="320" t="e">
        <f t="shared" si="170"/>
        <v>#DIV/0!</v>
      </c>
      <c r="FR109" s="188"/>
      <c r="FS109" s="190" t="e">
        <f t="shared" si="171"/>
        <v>#DIV/0!</v>
      </c>
      <c r="FT109" s="190" t="e">
        <f>IF($FB109="Activo",LOOKUP($FA109,'Datos Mes'!$A$87:$A$92,'Datos Mes'!$C$87:$C$92),0)*$EO109</f>
        <v>#DIV/0!</v>
      </c>
      <c r="FU109" s="190" t="e">
        <f>IF($FB109="Activo",'Datos Mes'!$B$31,0)*$EO109</f>
        <v>#DIV/0!</v>
      </c>
      <c r="FV109" s="190" t="e">
        <f>'Datos Mes'!$B$32*$EO109</f>
        <v>#DIV/0!</v>
      </c>
      <c r="FW109" s="190" t="e">
        <f>'Datos Mes'!$D$28*$EO109</f>
        <v>#DIV/0!</v>
      </c>
      <c r="FX109" s="188">
        <v>1030077</v>
      </c>
      <c r="FY109" s="190" t="e">
        <f t="shared" si="172"/>
        <v>#DIV/0!</v>
      </c>
      <c r="FZ109" s="190" t="e">
        <f t="shared" si="178"/>
        <v>#DIV/0!</v>
      </c>
      <c r="GA109" s="190" t="e">
        <f t="shared" si="179"/>
        <v>#DIV/0!</v>
      </c>
      <c r="GB109" s="190">
        <f>(AS109+'Datos Mes'!B$24)*30/12</f>
        <v>11356.646825396825</v>
      </c>
      <c r="GC109" s="190" t="e">
        <f t="shared" si="173"/>
        <v>#DIV/0!</v>
      </c>
      <c r="GD109" s="190" t="e">
        <f t="shared" si="174"/>
        <v>#DIV/0!</v>
      </c>
      <c r="GE109" s="192" t="e">
        <f t="shared" si="175"/>
        <v>#DIV/0!</v>
      </c>
    </row>
    <row r="110" spans="1:187">
      <c r="A110" s="248"/>
      <c r="B110" s="248"/>
      <c r="C110" s="173">
        <f t="shared" si="132"/>
        <v>0</v>
      </c>
      <c r="D110" s="255"/>
      <c r="E110" s="255"/>
      <c r="F110" s="255"/>
      <c r="G110" s="255"/>
      <c r="H110" s="255"/>
      <c r="I110" s="255"/>
      <c r="J110" s="255"/>
      <c r="K110" s="255"/>
      <c r="L110" s="255"/>
      <c r="M110" s="255"/>
      <c r="N110" s="255"/>
      <c r="O110" s="255"/>
      <c r="P110" s="255"/>
      <c r="Q110" s="255"/>
      <c r="R110" s="174"/>
      <c r="S110" s="256"/>
      <c r="T110" s="255"/>
      <c r="U110" s="255"/>
      <c r="V110" s="255"/>
      <c r="W110" s="255"/>
      <c r="X110" s="255"/>
      <c r="Y110" s="255"/>
      <c r="Z110" s="255"/>
      <c r="AA110" s="255"/>
      <c r="AB110" s="255"/>
      <c r="AC110" s="255"/>
      <c r="AD110" s="255"/>
      <c r="AE110" s="255"/>
      <c r="AF110" s="255"/>
      <c r="AG110" s="255"/>
      <c r="AH110" s="255"/>
      <c r="AI110" s="257"/>
      <c r="AJ110" s="187"/>
      <c r="AK110" s="176">
        <f t="shared" si="133"/>
        <v>0</v>
      </c>
      <c r="AL110" s="294">
        <f t="shared" si="134"/>
        <v>0</v>
      </c>
      <c r="AM110" s="294">
        <f t="shared" si="135"/>
        <v>0</v>
      </c>
      <c r="AN110" s="295">
        <f t="shared" si="136"/>
        <v>0</v>
      </c>
      <c r="AO110" s="294">
        <f t="shared" si="177"/>
        <v>0</v>
      </c>
      <c r="AP110" s="294">
        <f t="shared" si="176"/>
        <v>0</v>
      </c>
      <c r="AQ110" s="296">
        <f t="shared" si="137"/>
        <v>0</v>
      </c>
      <c r="AR110" s="297">
        <f t="shared" si="138"/>
        <v>0</v>
      </c>
      <c r="AS110" s="249"/>
      <c r="AT110" s="250">
        <f t="shared" si="139"/>
        <v>0</v>
      </c>
      <c r="AU110" s="316"/>
      <c r="AV110" s="177">
        <f t="shared" si="140"/>
        <v>0</v>
      </c>
      <c r="AW110" s="249"/>
      <c r="AX110" s="249"/>
      <c r="AY110" s="177">
        <f t="shared" si="141"/>
        <v>0</v>
      </c>
      <c r="AZ110" s="177">
        <f>(AQ110)*'Datos Mes'!$B$27+DB110</f>
        <v>0</v>
      </c>
      <c r="BA110" s="248"/>
      <c r="BB110" s="254"/>
      <c r="BC110" s="263"/>
      <c r="BD110" s="188"/>
      <c r="BE110" s="188"/>
      <c r="BF110" s="298"/>
      <c r="BG110" s="178">
        <f>(COUNTIF($D110:$AI110,"LL")+DL110)*(AS110-'Datos Mes'!$B$23)</f>
        <v>0</v>
      </c>
      <c r="BH110" s="299">
        <f t="shared" si="142"/>
        <v>0</v>
      </c>
      <c r="BI110" s="230"/>
      <c r="BJ110" s="239"/>
      <c r="BK110" s="231"/>
      <c r="BL110" s="231"/>
      <c r="BM110" s="231"/>
      <c r="BN110" s="231"/>
      <c r="BO110" s="231"/>
      <c r="BP110" s="239"/>
      <c r="BQ110" s="231"/>
      <c r="BR110" s="231"/>
      <c r="BS110" s="231"/>
      <c r="BT110" s="232"/>
      <c r="BU110" s="232"/>
      <c r="BV110" s="231"/>
      <c r="BW110" s="233"/>
      <c r="BX110" s="234"/>
      <c r="BY110" s="231"/>
      <c r="BZ110" s="231"/>
      <c r="CA110" s="235"/>
      <c r="CB110" s="235"/>
      <c r="CC110" s="236"/>
      <c r="CD110" s="236"/>
      <c r="CE110" s="236"/>
      <c r="CF110" s="236"/>
      <c r="CG110" s="236"/>
      <c r="CH110" s="235"/>
      <c r="CI110" s="235"/>
      <c r="CJ110" s="236"/>
      <c r="CK110" s="236"/>
      <c r="CL110" s="236"/>
      <c r="CM110" s="236"/>
      <c r="CN110" s="236"/>
      <c r="CO110" s="235"/>
      <c r="CP110" s="238"/>
      <c r="CQ110" s="237"/>
      <c r="CR110" s="238"/>
      <c r="CS110" s="237"/>
      <c r="CT110" s="237"/>
      <c r="CU110" s="237"/>
      <c r="CV110" s="237"/>
      <c r="CW110" s="237"/>
      <c r="CX110" s="232"/>
      <c r="CY110" s="232"/>
      <c r="CZ110" s="179">
        <f t="shared" si="143"/>
        <v>0</v>
      </c>
      <c r="DA110" s="180"/>
      <c r="DB110" s="241"/>
      <c r="DC110" s="181">
        <f t="shared" si="144"/>
        <v>0</v>
      </c>
      <c r="DD110" s="240"/>
      <c r="DE110" s="241"/>
      <c r="DF110" s="182">
        <f t="shared" si="145"/>
        <v>0</v>
      </c>
      <c r="DG110" s="182">
        <f t="shared" si="146"/>
        <v>0</v>
      </c>
      <c r="DH110" s="183">
        <f t="shared" si="147"/>
        <v>0</v>
      </c>
      <c r="DI110" s="184">
        <f t="shared" si="148"/>
        <v>0</v>
      </c>
      <c r="DJ110" s="42"/>
      <c r="DK110" s="177">
        <f t="shared" si="149"/>
        <v>0</v>
      </c>
      <c r="DL110" s="177">
        <f t="shared" si="150"/>
        <v>0</v>
      </c>
      <c r="DM110" s="177">
        <f t="shared" si="151"/>
        <v>0</v>
      </c>
      <c r="DN110" s="242"/>
      <c r="DO110" s="243"/>
      <c r="DP110" s="243"/>
      <c r="DQ110" s="243"/>
      <c r="DR110" s="303"/>
      <c r="DS110" s="243"/>
      <c r="DT110" s="243"/>
      <c r="DU110" s="243"/>
      <c r="DV110" s="244"/>
      <c r="DW110" s="243"/>
      <c r="DX110" s="243"/>
      <c r="DY110" s="245"/>
      <c r="DZ110" s="245"/>
      <c r="EA110" s="246"/>
      <c r="EB110" s="175" t="s">
        <v>283</v>
      </c>
      <c r="EC110" s="188" t="s">
        <v>298</v>
      </c>
      <c r="ED110" s="188">
        <v>1030078</v>
      </c>
      <c r="EE110" s="188"/>
      <c r="EF110" s="189">
        <f>'Datos Mes'!$B$23</f>
        <v>8033.333333333333</v>
      </c>
      <c r="EG110" s="189">
        <f t="shared" si="152"/>
        <v>0</v>
      </c>
      <c r="EH110" s="189">
        <f t="shared" si="153"/>
        <v>0</v>
      </c>
      <c r="EI110" s="189" t="e">
        <f t="shared" si="154"/>
        <v>#DIV/0!</v>
      </c>
      <c r="EJ110" s="189" t="e">
        <f t="shared" si="155"/>
        <v>#DIV/0!</v>
      </c>
      <c r="EK110" s="189">
        <f t="shared" si="156"/>
        <v>0</v>
      </c>
      <c r="EL110" s="189">
        <f t="shared" si="157"/>
        <v>0</v>
      </c>
      <c r="EM110" s="189">
        <f t="shared" si="158"/>
        <v>0</v>
      </c>
      <c r="EN110" s="189">
        <f>'Datos Mes'!$B$24*AL110</f>
        <v>0</v>
      </c>
      <c r="EO110" s="189" t="e">
        <f>IF(SUM(EH110:EN110)&gt;'Datos Mes'!$B$21,'Datos Mes'!$B$21,SUM(EH110:EN110))</f>
        <v>#DIV/0!</v>
      </c>
      <c r="EP110" s="189" t="e">
        <f>IF(SUM(EH110:EN110)&gt;'Datos Mes'!$B$21,SUM(EH110:EN110)-EO110,0)</f>
        <v>#DIV/0!</v>
      </c>
      <c r="EQ110" s="189"/>
      <c r="ER110" s="189" t="e">
        <f>LOOKUP(EO110/AL110,'Datos Mes'!$B$75:$B$82,'Datos Mes'!$C$75:$C$82)*EQ110</f>
        <v>#DIV/0!</v>
      </c>
      <c r="ES110" s="189">
        <f>'Datos Mes'!$B$25*$AQ110</f>
        <v>0</v>
      </c>
      <c r="ET110" s="189">
        <f>'Datos Mes'!$B$26*$AQ110</f>
        <v>0</v>
      </c>
      <c r="EU110" s="189">
        <f t="shared" si="159"/>
        <v>0</v>
      </c>
      <c r="EV110" s="190" t="e">
        <f t="shared" si="160"/>
        <v>#DIV/0!</v>
      </c>
      <c r="EW110" s="280" t="s">
        <v>140</v>
      </c>
      <c r="EX110" s="281"/>
      <c r="EY110" s="190" t="e">
        <f>'Datos Mes'!$B$28*EO110</f>
        <v>#DIV/0!</v>
      </c>
      <c r="EZ110" s="190" t="e">
        <f>IF(EX110*'Datos Mes'!$B$19-EY110&gt;0,EX110*'Datos Mes'!$B$19-EY110,0)</f>
        <v>#DIV/0!</v>
      </c>
      <c r="FA110" s="281" t="s">
        <v>116</v>
      </c>
      <c r="FB110" s="280" t="s">
        <v>299</v>
      </c>
      <c r="FC110" s="192">
        <f>IF(FB110&lt;&gt;"Pensionado",LOOKUP(FA110,'Datos Mes'!$A$87:$A$92,'Datos Mes'!$B$87:$B$92),0)</f>
        <v>0</v>
      </c>
      <c r="FD110" s="190" t="e">
        <f t="shared" si="161"/>
        <v>#DIV/0!</v>
      </c>
      <c r="FE110" s="190" t="e">
        <f>IF(SUM(EH110:EN110)&gt;'Datos Mes'!$B$22,'Datos Mes'!$B$22,SUM(EH110:EN110))</f>
        <v>#DIV/0!</v>
      </c>
      <c r="FF110" s="190" t="e">
        <f>FE110*'Datos Mes'!$B$30</f>
        <v>#DIV/0!</v>
      </c>
      <c r="FG110" s="190" t="e">
        <f t="shared" si="162"/>
        <v>#DIV/0!</v>
      </c>
      <c r="FH110" s="190" t="e">
        <f t="shared" si="163"/>
        <v>#DIV/0!</v>
      </c>
      <c r="FI110" s="193" t="e">
        <f>LOOKUP(FH110,'Datos Mes'!$B$54:$B$69,'Datos Mes'!$C$54:$C$69)</f>
        <v>#DIV/0!</v>
      </c>
      <c r="FJ110" s="190" t="e">
        <f>LOOKUP(FH110,'Datos Mes'!$B$54:$B$69,'Datos Mes'!$E$54:$E$69)</f>
        <v>#DIV/0!</v>
      </c>
      <c r="FK110" s="190" t="e">
        <f t="shared" si="164"/>
        <v>#DIV/0!</v>
      </c>
      <c r="FL110" s="190">
        <f t="shared" si="165"/>
        <v>0</v>
      </c>
      <c r="FM110" s="190">
        <f t="shared" si="166"/>
        <v>0</v>
      </c>
      <c r="FN110" s="190">
        <f t="shared" si="167"/>
        <v>0</v>
      </c>
      <c r="FO110" s="190" t="e">
        <f t="shared" si="168"/>
        <v>#DIV/0!</v>
      </c>
      <c r="FP110" s="190" t="e">
        <f t="shared" si="169"/>
        <v>#DIV/0!</v>
      </c>
      <c r="FQ110" s="320" t="e">
        <f t="shared" si="170"/>
        <v>#DIV/0!</v>
      </c>
      <c r="FR110" s="188"/>
      <c r="FS110" s="190" t="e">
        <f t="shared" si="171"/>
        <v>#DIV/0!</v>
      </c>
      <c r="FT110" s="190" t="e">
        <f>IF($FB110="Activo",LOOKUP($FA110,'Datos Mes'!$A$87:$A$92,'Datos Mes'!$C$87:$C$92),0)*$EO110</f>
        <v>#DIV/0!</v>
      </c>
      <c r="FU110" s="190" t="e">
        <f>IF($FB110="Activo",'Datos Mes'!$B$31,0)*$EO110</f>
        <v>#DIV/0!</v>
      </c>
      <c r="FV110" s="190" t="e">
        <f>'Datos Mes'!$B$32*$EO110</f>
        <v>#DIV/0!</v>
      </c>
      <c r="FW110" s="190" t="e">
        <f>'Datos Mes'!$D$28*$EO110</f>
        <v>#DIV/0!</v>
      </c>
      <c r="FX110" s="188">
        <v>1030078</v>
      </c>
      <c r="FY110" s="190" t="e">
        <f t="shared" si="172"/>
        <v>#DIV/0!</v>
      </c>
      <c r="FZ110" s="190" t="e">
        <f t="shared" si="178"/>
        <v>#DIV/0!</v>
      </c>
      <c r="GA110" s="190" t="e">
        <f t="shared" si="179"/>
        <v>#DIV/0!</v>
      </c>
      <c r="GB110" s="190">
        <f>(AS110+'Datos Mes'!B$24)*30/12</f>
        <v>11356.646825396825</v>
      </c>
      <c r="GC110" s="190" t="e">
        <f t="shared" si="173"/>
        <v>#DIV/0!</v>
      </c>
      <c r="GD110" s="190" t="e">
        <f t="shared" si="174"/>
        <v>#DIV/0!</v>
      </c>
      <c r="GE110" s="192" t="e">
        <f t="shared" si="175"/>
        <v>#DIV/0!</v>
      </c>
    </row>
    <row r="111" spans="1:187">
      <c r="A111" s="248"/>
      <c r="B111" s="248"/>
      <c r="C111" s="173">
        <f t="shared" si="132"/>
        <v>0</v>
      </c>
      <c r="D111" s="255"/>
      <c r="E111" s="255"/>
      <c r="F111" s="255"/>
      <c r="G111" s="255"/>
      <c r="H111" s="255"/>
      <c r="I111" s="255"/>
      <c r="J111" s="255"/>
      <c r="K111" s="255"/>
      <c r="L111" s="255"/>
      <c r="M111" s="255"/>
      <c r="N111" s="255"/>
      <c r="O111" s="255"/>
      <c r="P111" s="255"/>
      <c r="Q111" s="255"/>
      <c r="R111" s="174"/>
      <c r="S111" s="256"/>
      <c r="T111" s="255"/>
      <c r="U111" s="255"/>
      <c r="V111" s="255"/>
      <c r="W111" s="255"/>
      <c r="X111" s="255"/>
      <c r="Y111" s="255"/>
      <c r="Z111" s="255"/>
      <c r="AA111" s="255"/>
      <c r="AB111" s="255"/>
      <c r="AC111" s="255"/>
      <c r="AD111" s="255"/>
      <c r="AE111" s="255"/>
      <c r="AF111" s="255"/>
      <c r="AG111" s="255"/>
      <c r="AH111" s="255"/>
      <c r="AI111" s="257"/>
      <c r="AJ111" s="187"/>
      <c r="AK111" s="176">
        <f t="shared" si="133"/>
        <v>0</v>
      </c>
      <c r="AL111" s="294">
        <f t="shared" si="134"/>
        <v>0</v>
      </c>
      <c r="AM111" s="294">
        <f t="shared" si="135"/>
        <v>0</v>
      </c>
      <c r="AN111" s="295">
        <f t="shared" si="136"/>
        <v>0</v>
      </c>
      <c r="AO111" s="294">
        <f t="shared" si="177"/>
        <v>0</v>
      </c>
      <c r="AP111" s="294">
        <f t="shared" si="176"/>
        <v>0</v>
      </c>
      <c r="AQ111" s="296">
        <f t="shared" si="137"/>
        <v>0</v>
      </c>
      <c r="AR111" s="297">
        <f t="shared" si="138"/>
        <v>0</v>
      </c>
      <c r="AS111" s="249"/>
      <c r="AT111" s="250">
        <f t="shared" si="139"/>
        <v>0</v>
      </c>
      <c r="AU111" s="316"/>
      <c r="AV111" s="177">
        <f t="shared" si="140"/>
        <v>0</v>
      </c>
      <c r="AW111" s="249"/>
      <c r="AX111" s="249"/>
      <c r="AY111" s="177">
        <f t="shared" si="141"/>
        <v>0</v>
      </c>
      <c r="AZ111" s="177">
        <f>(AQ111)*'Datos Mes'!$B$27+DB111</f>
        <v>0</v>
      </c>
      <c r="BA111" s="248"/>
      <c r="BB111" s="254"/>
      <c r="BC111" s="263"/>
      <c r="BD111" s="188"/>
      <c r="BE111" s="188"/>
      <c r="BF111" s="298"/>
      <c r="BG111" s="178">
        <f>(COUNTIF($D111:$AI111,"LL")+DL111)*(AS111-'Datos Mes'!$B$23)</f>
        <v>0</v>
      </c>
      <c r="BH111" s="299">
        <f t="shared" si="142"/>
        <v>0</v>
      </c>
      <c r="BI111" s="230"/>
      <c r="BJ111" s="239"/>
      <c r="BK111" s="231"/>
      <c r="BL111" s="231"/>
      <c r="BM111" s="231"/>
      <c r="BN111" s="231"/>
      <c r="BO111" s="231"/>
      <c r="BP111" s="239"/>
      <c r="BQ111" s="231"/>
      <c r="BR111" s="231"/>
      <c r="BS111" s="231"/>
      <c r="BT111" s="232"/>
      <c r="BU111" s="232"/>
      <c r="BV111" s="231"/>
      <c r="BW111" s="233"/>
      <c r="BX111" s="234"/>
      <c r="BY111" s="231"/>
      <c r="BZ111" s="231"/>
      <c r="CA111" s="235"/>
      <c r="CB111" s="235"/>
      <c r="CC111" s="236"/>
      <c r="CD111" s="236"/>
      <c r="CE111" s="236"/>
      <c r="CF111" s="236"/>
      <c r="CG111" s="236"/>
      <c r="CH111" s="235"/>
      <c r="CI111" s="235"/>
      <c r="CJ111" s="236"/>
      <c r="CK111" s="236"/>
      <c r="CL111" s="236"/>
      <c r="CM111" s="236"/>
      <c r="CN111" s="236"/>
      <c r="CO111" s="235"/>
      <c r="CP111" s="238"/>
      <c r="CQ111" s="237"/>
      <c r="CR111" s="238"/>
      <c r="CS111" s="237"/>
      <c r="CT111" s="237"/>
      <c r="CU111" s="237"/>
      <c r="CV111" s="237"/>
      <c r="CW111" s="237"/>
      <c r="CX111" s="232"/>
      <c r="CY111" s="232"/>
      <c r="CZ111" s="179">
        <f t="shared" si="143"/>
        <v>0</v>
      </c>
      <c r="DA111" s="180"/>
      <c r="DB111" s="241"/>
      <c r="DC111" s="181">
        <f t="shared" si="144"/>
        <v>0</v>
      </c>
      <c r="DD111" s="240"/>
      <c r="DE111" s="241"/>
      <c r="DF111" s="182">
        <f t="shared" si="145"/>
        <v>0</v>
      </c>
      <c r="DG111" s="182">
        <f t="shared" si="146"/>
        <v>0</v>
      </c>
      <c r="DH111" s="183">
        <f t="shared" si="147"/>
        <v>0</v>
      </c>
      <c r="DI111" s="184">
        <f t="shared" si="148"/>
        <v>0</v>
      </c>
      <c r="DJ111" s="42"/>
      <c r="DK111" s="177">
        <f t="shared" si="149"/>
        <v>0</v>
      </c>
      <c r="DL111" s="177">
        <f t="shared" si="150"/>
        <v>0</v>
      </c>
      <c r="DM111" s="177">
        <f t="shared" si="151"/>
        <v>0</v>
      </c>
      <c r="DN111" s="242"/>
      <c r="DO111" s="243"/>
      <c r="DP111" s="243"/>
      <c r="DQ111" s="243"/>
      <c r="DR111" s="303"/>
      <c r="DS111" s="243"/>
      <c r="DT111" s="243"/>
      <c r="DU111" s="243"/>
      <c r="DV111" s="244"/>
      <c r="DW111" s="243"/>
      <c r="DX111" s="243"/>
      <c r="DY111" s="245"/>
      <c r="DZ111" s="245"/>
      <c r="EA111" s="246"/>
      <c r="EB111" s="175" t="s">
        <v>283</v>
      </c>
      <c r="EC111" s="188" t="s">
        <v>298</v>
      </c>
      <c r="ED111" s="188">
        <v>1030079</v>
      </c>
      <c r="EE111" s="188"/>
      <c r="EF111" s="189">
        <f>'Datos Mes'!$B$23</f>
        <v>8033.333333333333</v>
      </c>
      <c r="EG111" s="189">
        <f t="shared" si="152"/>
        <v>0</v>
      </c>
      <c r="EH111" s="189">
        <f t="shared" si="153"/>
        <v>0</v>
      </c>
      <c r="EI111" s="189" t="e">
        <f t="shared" si="154"/>
        <v>#DIV/0!</v>
      </c>
      <c r="EJ111" s="189" t="e">
        <f t="shared" si="155"/>
        <v>#DIV/0!</v>
      </c>
      <c r="EK111" s="189">
        <f t="shared" si="156"/>
        <v>0</v>
      </c>
      <c r="EL111" s="189">
        <f t="shared" si="157"/>
        <v>0</v>
      </c>
      <c r="EM111" s="189">
        <f t="shared" si="158"/>
        <v>0</v>
      </c>
      <c r="EN111" s="189">
        <f>'Datos Mes'!$B$24*AL111</f>
        <v>0</v>
      </c>
      <c r="EO111" s="189" t="e">
        <f>IF(SUM(EH111:EN111)&gt;'Datos Mes'!$B$21,'Datos Mes'!$B$21,SUM(EH111:EN111))</f>
        <v>#DIV/0!</v>
      </c>
      <c r="EP111" s="189" t="e">
        <f>IF(SUM(EH111:EN111)&gt;'Datos Mes'!$B$21,SUM(EH111:EN111)-EO111,0)</f>
        <v>#DIV/0!</v>
      </c>
      <c r="EQ111" s="189"/>
      <c r="ER111" s="189" t="e">
        <f>LOOKUP(EO111/AL111,'Datos Mes'!$B$75:$B$82,'Datos Mes'!$C$75:$C$82)*EQ111</f>
        <v>#DIV/0!</v>
      </c>
      <c r="ES111" s="189">
        <f>'Datos Mes'!$B$25*$AQ111</f>
        <v>0</v>
      </c>
      <c r="ET111" s="189">
        <f>'Datos Mes'!$B$26*$AQ111</f>
        <v>0</v>
      </c>
      <c r="EU111" s="189">
        <f t="shared" si="159"/>
        <v>0</v>
      </c>
      <c r="EV111" s="190" t="e">
        <f t="shared" si="160"/>
        <v>#DIV/0!</v>
      </c>
      <c r="EW111" s="280" t="s">
        <v>140</v>
      </c>
      <c r="EX111" s="281"/>
      <c r="EY111" s="190" t="e">
        <f>'Datos Mes'!$B$28*EO111</f>
        <v>#DIV/0!</v>
      </c>
      <c r="EZ111" s="190" t="e">
        <f>IF(EX111*'Datos Mes'!$B$19-EY111&gt;0,EX111*'Datos Mes'!$B$19-EY111,0)</f>
        <v>#DIV/0!</v>
      </c>
      <c r="FA111" s="281" t="s">
        <v>116</v>
      </c>
      <c r="FB111" s="280" t="s">
        <v>299</v>
      </c>
      <c r="FC111" s="192">
        <f>IF(FB111&lt;&gt;"Pensionado",LOOKUP(FA111,'Datos Mes'!$A$87:$A$92,'Datos Mes'!$B$87:$B$92),0)</f>
        <v>0</v>
      </c>
      <c r="FD111" s="190" t="e">
        <f t="shared" si="161"/>
        <v>#DIV/0!</v>
      </c>
      <c r="FE111" s="190" t="e">
        <f>IF(SUM(EH111:EN111)&gt;'Datos Mes'!$B$22,'Datos Mes'!$B$22,SUM(EH111:EN111))</f>
        <v>#DIV/0!</v>
      </c>
      <c r="FF111" s="190" t="e">
        <f>FE111*'Datos Mes'!$B$30</f>
        <v>#DIV/0!</v>
      </c>
      <c r="FG111" s="190" t="e">
        <f t="shared" si="162"/>
        <v>#DIV/0!</v>
      </c>
      <c r="FH111" s="190" t="e">
        <f t="shared" si="163"/>
        <v>#DIV/0!</v>
      </c>
      <c r="FI111" s="193" t="e">
        <f>LOOKUP(FH111,'Datos Mes'!$B$54:$B$69,'Datos Mes'!$C$54:$C$69)</f>
        <v>#DIV/0!</v>
      </c>
      <c r="FJ111" s="190" t="e">
        <f>LOOKUP(FH111,'Datos Mes'!$B$54:$B$69,'Datos Mes'!$E$54:$E$69)</f>
        <v>#DIV/0!</v>
      </c>
      <c r="FK111" s="190" t="e">
        <f t="shared" si="164"/>
        <v>#DIV/0!</v>
      </c>
      <c r="FL111" s="190">
        <f t="shared" si="165"/>
        <v>0</v>
      </c>
      <c r="FM111" s="190">
        <f t="shared" si="166"/>
        <v>0</v>
      </c>
      <c r="FN111" s="190">
        <f t="shared" si="167"/>
        <v>0</v>
      </c>
      <c r="FO111" s="190" t="e">
        <f t="shared" si="168"/>
        <v>#DIV/0!</v>
      </c>
      <c r="FP111" s="190" t="e">
        <f t="shared" si="169"/>
        <v>#DIV/0!</v>
      </c>
      <c r="FQ111" s="320" t="e">
        <f t="shared" si="170"/>
        <v>#DIV/0!</v>
      </c>
      <c r="FR111" s="188"/>
      <c r="FS111" s="190" t="e">
        <f t="shared" si="171"/>
        <v>#DIV/0!</v>
      </c>
      <c r="FT111" s="190" t="e">
        <f>IF($FB111="Activo",LOOKUP($FA111,'Datos Mes'!$A$87:$A$92,'Datos Mes'!$C$87:$C$92),0)*$EO111</f>
        <v>#DIV/0!</v>
      </c>
      <c r="FU111" s="190" t="e">
        <f>IF($FB111="Activo",'Datos Mes'!$B$31,0)*$EO111</f>
        <v>#DIV/0!</v>
      </c>
      <c r="FV111" s="190" t="e">
        <f>'Datos Mes'!$B$32*$EO111</f>
        <v>#DIV/0!</v>
      </c>
      <c r="FW111" s="190" t="e">
        <f>'Datos Mes'!$D$28*$EO111</f>
        <v>#DIV/0!</v>
      </c>
      <c r="FX111" s="188">
        <v>1030079</v>
      </c>
      <c r="FY111" s="190" t="e">
        <f t="shared" si="172"/>
        <v>#DIV/0!</v>
      </c>
      <c r="FZ111" s="190" t="e">
        <f t="shared" si="178"/>
        <v>#DIV/0!</v>
      </c>
      <c r="GA111" s="190" t="e">
        <f t="shared" si="179"/>
        <v>#DIV/0!</v>
      </c>
      <c r="GB111" s="190">
        <f>(AS111+'Datos Mes'!B$24)*30/12</f>
        <v>11356.646825396825</v>
      </c>
      <c r="GC111" s="190" t="e">
        <f t="shared" si="173"/>
        <v>#DIV/0!</v>
      </c>
      <c r="GD111" s="190" t="e">
        <f t="shared" si="174"/>
        <v>#DIV/0!</v>
      </c>
      <c r="GE111" s="192" t="e">
        <f t="shared" si="175"/>
        <v>#DIV/0!</v>
      </c>
    </row>
    <row r="112" spans="1:187">
      <c r="A112" s="248"/>
      <c r="B112" s="248"/>
      <c r="C112" s="173">
        <f t="shared" si="132"/>
        <v>0</v>
      </c>
      <c r="D112" s="255"/>
      <c r="E112" s="255"/>
      <c r="F112" s="255"/>
      <c r="G112" s="255"/>
      <c r="H112" s="255"/>
      <c r="I112" s="255"/>
      <c r="J112" s="255"/>
      <c r="K112" s="255"/>
      <c r="L112" s="255"/>
      <c r="M112" s="255"/>
      <c r="N112" s="255"/>
      <c r="O112" s="255"/>
      <c r="P112" s="255"/>
      <c r="Q112" s="255"/>
      <c r="R112" s="174"/>
      <c r="S112" s="256"/>
      <c r="T112" s="255"/>
      <c r="U112" s="255"/>
      <c r="V112" s="255"/>
      <c r="W112" s="255"/>
      <c r="X112" s="255"/>
      <c r="Y112" s="255"/>
      <c r="Z112" s="255"/>
      <c r="AA112" s="255"/>
      <c r="AB112" s="255"/>
      <c r="AC112" s="255"/>
      <c r="AD112" s="255"/>
      <c r="AE112" s="255"/>
      <c r="AF112" s="255"/>
      <c r="AG112" s="255"/>
      <c r="AH112" s="255"/>
      <c r="AI112" s="257"/>
      <c r="AJ112" s="187"/>
      <c r="AK112" s="176">
        <f t="shared" si="133"/>
        <v>0</v>
      </c>
      <c r="AL112" s="294">
        <f t="shared" si="134"/>
        <v>0</v>
      </c>
      <c r="AM112" s="294">
        <f t="shared" si="135"/>
        <v>0</v>
      </c>
      <c r="AN112" s="295">
        <f t="shared" si="136"/>
        <v>0</v>
      </c>
      <c r="AO112" s="294">
        <f t="shared" si="177"/>
        <v>0</v>
      </c>
      <c r="AP112" s="294">
        <f t="shared" si="176"/>
        <v>0</v>
      </c>
      <c r="AQ112" s="296">
        <f t="shared" si="137"/>
        <v>0</v>
      </c>
      <c r="AR112" s="297">
        <f t="shared" si="138"/>
        <v>0</v>
      </c>
      <c r="AS112" s="249"/>
      <c r="AT112" s="250">
        <f t="shared" si="139"/>
        <v>0</v>
      </c>
      <c r="AU112" s="316"/>
      <c r="AV112" s="177">
        <f t="shared" si="140"/>
        <v>0</v>
      </c>
      <c r="AW112" s="249"/>
      <c r="AX112" s="249"/>
      <c r="AY112" s="177">
        <f t="shared" si="141"/>
        <v>0</v>
      </c>
      <c r="AZ112" s="177">
        <f>(AQ112)*'Datos Mes'!$B$27+DB112</f>
        <v>0</v>
      </c>
      <c r="BA112" s="248"/>
      <c r="BB112" s="254"/>
      <c r="BC112" s="263"/>
      <c r="BD112" s="188"/>
      <c r="BE112" s="188"/>
      <c r="BF112" s="298"/>
      <c r="BG112" s="178">
        <f>(COUNTIF($D112:$AI112,"LL")+DL112)*(AS112-'Datos Mes'!$B$23)</f>
        <v>0</v>
      </c>
      <c r="BH112" s="299">
        <f t="shared" si="142"/>
        <v>0</v>
      </c>
      <c r="BI112" s="230"/>
      <c r="BJ112" s="239"/>
      <c r="BK112" s="231"/>
      <c r="BL112" s="231"/>
      <c r="BM112" s="231"/>
      <c r="BN112" s="231"/>
      <c r="BO112" s="231"/>
      <c r="BP112" s="239"/>
      <c r="BQ112" s="231"/>
      <c r="BR112" s="231"/>
      <c r="BS112" s="231"/>
      <c r="BT112" s="232"/>
      <c r="BU112" s="232"/>
      <c r="BV112" s="231"/>
      <c r="BW112" s="233"/>
      <c r="BX112" s="234"/>
      <c r="BY112" s="231"/>
      <c r="BZ112" s="231"/>
      <c r="CA112" s="235"/>
      <c r="CB112" s="235"/>
      <c r="CC112" s="236"/>
      <c r="CD112" s="236"/>
      <c r="CE112" s="236"/>
      <c r="CF112" s="236"/>
      <c r="CG112" s="236"/>
      <c r="CH112" s="235"/>
      <c r="CI112" s="235"/>
      <c r="CJ112" s="236"/>
      <c r="CK112" s="236"/>
      <c r="CL112" s="236"/>
      <c r="CM112" s="236"/>
      <c r="CN112" s="236"/>
      <c r="CO112" s="235"/>
      <c r="CP112" s="238"/>
      <c r="CQ112" s="237"/>
      <c r="CR112" s="238"/>
      <c r="CS112" s="237"/>
      <c r="CT112" s="237"/>
      <c r="CU112" s="237"/>
      <c r="CV112" s="237"/>
      <c r="CW112" s="237"/>
      <c r="CX112" s="232"/>
      <c r="CY112" s="232"/>
      <c r="CZ112" s="179">
        <f t="shared" si="143"/>
        <v>0</v>
      </c>
      <c r="DA112" s="180"/>
      <c r="DB112" s="241"/>
      <c r="DC112" s="181">
        <f t="shared" si="144"/>
        <v>0</v>
      </c>
      <c r="DD112" s="240"/>
      <c r="DE112" s="241"/>
      <c r="DF112" s="182">
        <f t="shared" si="145"/>
        <v>0</v>
      </c>
      <c r="DG112" s="182">
        <f t="shared" si="146"/>
        <v>0</v>
      </c>
      <c r="DH112" s="183">
        <f t="shared" si="147"/>
        <v>0</v>
      </c>
      <c r="DI112" s="184">
        <f t="shared" si="148"/>
        <v>0</v>
      </c>
      <c r="DJ112" s="42"/>
      <c r="DK112" s="177">
        <f t="shared" si="149"/>
        <v>0</v>
      </c>
      <c r="DL112" s="177">
        <f t="shared" si="150"/>
        <v>0</v>
      </c>
      <c r="DM112" s="177">
        <f t="shared" si="151"/>
        <v>0</v>
      </c>
      <c r="DN112" s="242"/>
      <c r="DO112" s="243"/>
      <c r="DP112" s="243"/>
      <c r="DQ112" s="243"/>
      <c r="DR112" s="303"/>
      <c r="DS112" s="243"/>
      <c r="DT112" s="243"/>
      <c r="DU112" s="243"/>
      <c r="DV112" s="244"/>
      <c r="DW112" s="243"/>
      <c r="DX112" s="243"/>
      <c r="DY112" s="245"/>
      <c r="DZ112" s="245"/>
      <c r="EA112" s="246"/>
      <c r="EB112" s="175" t="s">
        <v>283</v>
      </c>
      <c r="EC112" s="188" t="s">
        <v>298</v>
      </c>
      <c r="ED112" s="188">
        <v>1030080</v>
      </c>
      <c r="EE112" s="188"/>
      <c r="EF112" s="189">
        <f>'Datos Mes'!$B$23</f>
        <v>8033.333333333333</v>
      </c>
      <c r="EG112" s="189">
        <f t="shared" si="152"/>
        <v>0</v>
      </c>
      <c r="EH112" s="189">
        <f t="shared" si="153"/>
        <v>0</v>
      </c>
      <c r="EI112" s="189" t="e">
        <f t="shared" si="154"/>
        <v>#DIV/0!</v>
      </c>
      <c r="EJ112" s="189" t="e">
        <f t="shared" si="155"/>
        <v>#DIV/0!</v>
      </c>
      <c r="EK112" s="189">
        <f t="shared" si="156"/>
        <v>0</v>
      </c>
      <c r="EL112" s="189">
        <f t="shared" si="157"/>
        <v>0</v>
      </c>
      <c r="EM112" s="189">
        <f t="shared" si="158"/>
        <v>0</v>
      </c>
      <c r="EN112" s="189">
        <f>'Datos Mes'!$B$24*AL112</f>
        <v>0</v>
      </c>
      <c r="EO112" s="189" t="e">
        <f>IF(SUM(EH112:EN112)&gt;'Datos Mes'!$B$21,'Datos Mes'!$B$21,SUM(EH112:EN112))</f>
        <v>#DIV/0!</v>
      </c>
      <c r="EP112" s="189" t="e">
        <f>IF(SUM(EH112:EN112)&gt;'Datos Mes'!$B$21,SUM(EH112:EN112)-EO112,0)</f>
        <v>#DIV/0!</v>
      </c>
      <c r="EQ112" s="189"/>
      <c r="ER112" s="189" t="e">
        <f>LOOKUP(EO112/AL112,'Datos Mes'!$B$75:$B$82,'Datos Mes'!$C$75:$C$82)*EQ112</f>
        <v>#DIV/0!</v>
      </c>
      <c r="ES112" s="189">
        <f>'Datos Mes'!$B$25*$AQ112</f>
        <v>0</v>
      </c>
      <c r="ET112" s="189">
        <f>'Datos Mes'!$B$26*$AQ112</f>
        <v>0</v>
      </c>
      <c r="EU112" s="189">
        <f t="shared" si="159"/>
        <v>0</v>
      </c>
      <c r="EV112" s="190" t="e">
        <f t="shared" si="160"/>
        <v>#DIV/0!</v>
      </c>
      <c r="EW112" s="280" t="s">
        <v>140</v>
      </c>
      <c r="EX112" s="281"/>
      <c r="EY112" s="190" t="e">
        <f>'Datos Mes'!$B$28*EO112</f>
        <v>#DIV/0!</v>
      </c>
      <c r="EZ112" s="190" t="e">
        <f>IF(EX112*'Datos Mes'!$B$19-EY112&gt;0,EX112*'Datos Mes'!$B$19-EY112,0)</f>
        <v>#DIV/0!</v>
      </c>
      <c r="FA112" s="281" t="s">
        <v>116</v>
      </c>
      <c r="FB112" s="280" t="s">
        <v>299</v>
      </c>
      <c r="FC112" s="192">
        <f>IF(FB112&lt;&gt;"Pensionado",LOOKUP(FA112,'Datos Mes'!$A$87:$A$92,'Datos Mes'!$B$87:$B$92),0)</f>
        <v>0</v>
      </c>
      <c r="FD112" s="190" t="e">
        <f t="shared" si="161"/>
        <v>#DIV/0!</v>
      </c>
      <c r="FE112" s="190" t="e">
        <f>IF(SUM(EH112:EN112)&gt;'Datos Mes'!$B$22,'Datos Mes'!$B$22,SUM(EH112:EN112))</f>
        <v>#DIV/0!</v>
      </c>
      <c r="FF112" s="190" t="e">
        <f>FE112*'Datos Mes'!$B$30</f>
        <v>#DIV/0!</v>
      </c>
      <c r="FG112" s="190" t="e">
        <f t="shared" si="162"/>
        <v>#DIV/0!</v>
      </c>
      <c r="FH112" s="190" t="e">
        <f t="shared" si="163"/>
        <v>#DIV/0!</v>
      </c>
      <c r="FI112" s="193" t="e">
        <f>LOOKUP(FH112,'Datos Mes'!$B$54:$B$69,'Datos Mes'!$C$54:$C$69)</f>
        <v>#DIV/0!</v>
      </c>
      <c r="FJ112" s="190" t="e">
        <f>LOOKUP(FH112,'Datos Mes'!$B$54:$B$69,'Datos Mes'!$E$54:$E$69)</f>
        <v>#DIV/0!</v>
      </c>
      <c r="FK112" s="190" t="e">
        <f t="shared" si="164"/>
        <v>#DIV/0!</v>
      </c>
      <c r="FL112" s="190">
        <f t="shared" si="165"/>
        <v>0</v>
      </c>
      <c r="FM112" s="190">
        <f t="shared" si="166"/>
        <v>0</v>
      </c>
      <c r="FN112" s="190">
        <f t="shared" si="167"/>
        <v>0</v>
      </c>
      <c r="FO112" s="190" t="e">
        <f t="shared" si="168"/>
        <v>#DIV/0!</v>
      </c>
      <c r="FP112" s="190" t="e">
        <f t="shared" si="169"/>
        <v>#DIV/0!</v>
      </c>
      <c r="FQ112" s="320" t="e">
        <f t="shared" si="170"/>
        <v>#DIV/0!</v>
      </c>
      <c r="FR112" s="188"/>
      <c r="FS112" s="190" t="e">
        <f t="shared" si="171"/>
        <v>#DIV/0!</v>
      </c>
      <c r="FT112" s="190" t="e">
        <f>IF($FB112="Activo",LOOKUP($FA112,'Datos Mes'!$A$87:$A$92,'Datos Mes'!$C$87:$C$92),0)*$EO112</f>
        <v>#DIV/0!</v>
      </c>
      <c r="FU112" s="190" t="e">
        <f>IF($FB112="Activo",'Datos Mes'!$B$31,0)*$EO112</f>
        <v>#DIV/0!</v>
      </c>
      <c r="FV112" s="190" t="e">
        <f>'Datos Mes'!$B$32*$EO112</f>
        <v>#DIV/0!</v>
      </c>
      <c r="FW112" s="190" t="e">
        <f>'Datos Mes'!$D$28*$EO112</f>
        <v>#DIV/0!</v>
      </c>
      <c r="FX112" s="188">
        <v>1030080</v>
      </c>
      <c r="FY112" s="190" t="e">
        <f t="shared" si="172"/>
        <v>#DIV/0!</v>
      </c>
      <c r="FZ112" s="190" t="e">
        <f t="shared" si="178"/>
        <v>#DIV/0!</v>
      </c>
      <c r="GA112" s="190" t="e">
        <f t="shared" si="179"/>
        <v>#DIV/0!</v>
      </c>
      <c r="GB112" s="190">
        <f>(AS112+'Datos Mes'!B$24)*30/12</f>
        <v>11356.646825396825</v>
      </c>
      <c r="GC112" s="190" t="e">
        <f t="shared" si="173"/>
        <v>#DIV/0!</v>
      </c>
      <c r="GD112" s="190" t="e">
        <f t="shared" si="174"/>
        <v>#DIV/0!</v>
      </c>
      <c r="GE112" s="192" t="e">
        <f t="shared" si="175"/>
        <v>#DIV/0!</v>
      </c>
    </row>
    <row r="113" spans="1:187">
      <c r="A113" s="248"/>
      <c r="B113" s="248"/>
      <c r="C113" s="173">
        <f t="shared" si="132"/>
        <v>0</v>
      </c>
      <c r="D113" s="255"/>
      <c r="E113" s="255"/>
      <c r="F113" s="255"/>
      <c r="G113" s="255"/>
      <c r="H113" s="255"/>
      <c r="I113" s="255"/>
      <c r="J113" s="255"/>
      <c r="K113" s="255"/>
      <c r="L113" s="255"/>
      <c r="M113" s="255"/>
      <c r="N113" s="255"/>
      <c r="O113" s="255"/>
      <c r="P113" s="255"/>
      <c r="Q113" s="255"/>
      <c r="R113" s="174"/>
      <c r="S113" s="256"/>
      <c r="T113" s="255"/>
      <c r="U113" s="255"/>
      <c r="V113" s="255"/>
      <c r="W113" s="255"/>
      <c r="X113" s="255"/>
      <c r="Y113" s="255"/>
      <c r="Z113" s="255"/>
      <c r="AA113" s="255"/>
      <c r="AB113" s="255"/>
      <c r="AC113" s="255"/>
      <c r="AD113" s="255"/>
      <c r="AE113" s="255"/>
      <c r="AF113" s="255"/>
      <c r="AG113" s="255"/>
      <c r="AH113" s="255"/>
      <c r="AI113" s="257"/>
      <c r="AJ113" s="187"/>
      <c r="AK113" s="176">
        <f t="shared" si="133"/>
        <v>0</v>
      </c>
      <c r="AL113" s="294">
        <f t="shared" si="134"/>
        <v>0</v>
      </c>
      <c r="AM113" s="294">
        <f t="shared" si="135"/>
        <v>0</v>
      </c>
      <c r="AN113" s="295">
        <f t="shared" si="136"/>
        <v>0</v>
      </c>
      <c r="AO113" s="294">
        <f t="shared" si="177"/>
        <v>0</v>
      </c>
      <c r="AP113" s="294">
        <f t="shared" si="176"/>
        <v>0</v>
      </c>
      <c r="AQ113" s="296">
        <f t="shared" si="137"/>
        <v>0</v>
      </c>
      <c r="AR113" s="297">
        <f t="shared" si="138"/>
        <v>0</v>
      </c>
      <c r="AS113" s="249"/>
      <c r="AT113" s="250">
        <f t="shared" si="139"/>
        <v>0</v>
      </c>
      <c r="AU113" s="316"/>
      <c r="AV113" s="177">
        <f t="shared" si="140"/>
        <v>0</v>
      </c>
      <c r="AW113" s="249"/>
      <c r="AX113" s="249"/>
      <c r="AY113" s="177">
        <f t="shared" si="141"/>
        <v>0</v>
      </c>
      <c r="AZ113" s="177">
        <f>(AQ113)*'Datos Mes'!$B$27+DB113</f>
        <v>0</v>
      </c>
      <c r="BA113" s="248"/>
      <c r="BB113" s="254"/>
      <c r="BC113" s="263"/>
      <c r="BD113" s="188"/>
      <c r="BE113" s="188"/>
      <c r="BF113" s="298"/>
      <c r="BG113" s="178">
        <f>(COUNTIF($D113:$AI113,"LL")+DL113)*(AS113-'Datos Mes'!$B$23)</f>
        <v>0</v>
      </c>
      <c r="BH113" s="299">
        <f t="shared" si="142"/>
        <v>0</v>
      </c>
      <c r="BI113" s="230"/>
      <c r="BJ113" s="239"/>
      <c r="BK113" s="231"/>
      <c r="BL113" s="231"/>
      <c r="BM113" s="231"/>
      <c r="BN113" s="231"/>
      <c r="BO113" s="231"/>
      <c r="BP113" s="239"/>
      <c r="BQ113" s="231"/>
      <c r="BR113" s="231"/>
      <c r="BS113" s="231"/>
      <c r="BT113" s="232"/>
      <c r="BU113" s="232"/>
      <c r="BV113" s="231"/>
      <c r="BW113" s="233"/>
      <c r="BX113" s="234"/>
      <c r="BY113" s="231"/>
      <c r="BZ113" s="231"/>
      <c r="CA113" s="235"/>
      <c r="CB113" s="235"/>
      <c r="CC113" s="236"/>
      <c r="CD113" s="236"/>
      <c r="CE113" s="236"/>
      <c r="CF113" s="236"/>
      <c r="CG113" s="236"/>
      <c r="CH113" s="235"/>
      <c r="CI113" s="235"/>
      <c r="CJ113" s="236"/>
      <c r="CK113" s="236"/>
      <c r="CL113" s="236"/>
      <c r="CM113" s="236"/>
      <c r="CN113" s="236"/>
      <c r="CO113" s="235"/>
      <c r="CP113" s="238"/>
      <c r="CQ113" s="237"/>
      <c r="CR113" s="238"/>
      <c r="CS113" s="237"/>
      <c r="CT113" s="237"/>
      <c r="CU113" s="237"/>
      <c r="CV113" s="237"/>
      <c r="CW113" s="237"/>
      <c r="CX113" s="232"/>
      <c r="CY113" s="232"/>
      <c r="CZ113" s="179">
        <f t="shared" si="143"/>
        <v>0</v>
      </c>
      <c r="DA113" s="180"/>
      <c r="DB113" s="241"/>
      <c r="DC113" s="181">
        <f t="shared" si="144"/>
        <v>0</v>
      </c>
      <c r="DD113" s="240"/>
      <c r="DE113" s="241"/>
      <c r="DF113" s="182">
        <f t="shared" si="145"/>
        <v>0</v>
      </c>
      <c r="DG113" s="182">
        <f t="shared" si="146"/>
        <v>0</v>
      </c>
      <c r="DH113" s="183">
        <f t="shared" si="147"/>
        <v>0</v>
      </c>
      <c r="DI113" s="184">
        <f t="shared" si="148"/>
        <v>0</v>
      </c>
      <c r="DJ113" s="42"/>
      <c r="DK113" s="177">
        <f t="shared" si="149"/>
        <v>0</v>
      </c>
      <c r="DL113" s="177">
        <f t="shared" si="150"/>
        <v>0</v>
      </c>
      <c r="DM113" s="177">
        <f t="shared" si="151"/>
        <v>0</v>
      </c>
      <c r="DN113" s="242"/>
      <c r="DO113" s="243"/>
      <c r="DP113" s="243"/>
      <c r="DQ113" s="243"/>
      <c r="DR113" s="303"/>
      <c r="DS113" s="243"/>
      <c r="DT113" s="243"/>
      <c r="DU113" s="243"/>
      <c r="DV113" s="244"/>
      <c r="DW113" s="243"/>
      <c r="DX113" s="243"/>
      <c r="DY113" s="245"/>
      <c r="DZ113" s="245"/>
      <c r="EA113" s="246"/>
      <c r="EB113" s="175" t="s">
        <v>283</v>
      </c>
      <c r="EC113" s="188" t="s">
        <v>298</v>
      </c>
      <c r="ED113" s="188">
        <v>1030081</v>
      </c>
      <c r="EE113" s="188"/>
      <c r="EF113" s="189">
        <f>'Datos Mes'!$B$23</f>
        <v>8033.333333333333</v>
      </c>
      <c r="EG113" s="189">
        <f t="shared" si="152"/>
        <v>0</v>
      </c>
      <c r="EH113" s="189">
        <f t="shared" si="153"/>
        <v>0</v>
      </c>
      <c r="EI113" s="189" t="e">
        <f t="shared" si="154"/>
        <v>#DIV/0!</v>
      </c>
      <c r="EJ113" s="189" t="e">
        <f t="shared" si="155"/>
        <v>#DIV/0!</v>
      </c>
      <c r="EK113" s="189">
        <f t="shared" si="156"/>
        <v>0</v>
      </c>
      <c r="EL113" s="189">
        <f t="shared" si="157"/>
        <v>0</v>
      </c>
      <c r="EM113" s="189">
        <f t="shared" si="158"/>
        <v>0</v>
      </c>
      <c r="EN113" s="189">
        <f>'Datos Mes'!$B$24*AL113</f>
        <v>0</v>
      </c>
      <c r="EO113" s="189" t="e">
        <f>IF(SUM(EH113:EN113)&gt;'Datos Mes'!$B$21,'Datos Mes'!$B$21,SUM(EH113:EN113))</f>
        <v>#DIV/0!</v>
      </c>
      <c r="EP113" s="189" t="e">
        <f>IF(SUM(EH113:EN113)&gt;'Datos Mes'!$B$21,SUM(EH113:EN113)-EO113,0)</f>
        <v>#DIV/0!</v>
      </c>
      <c r="EQ113" s="189"/>
      <c r="ER113" s="189" t="e">
        <f>LOOKUP(EO113/AL113,'Datos Mes'!$B$75:$B$82,'Datos Mes'!$C$75:$C$82)*EQ113</f>
        <v>#DIV/0!</v>
      </c>
      <c r="ES113" s="189">
        <f>'Datos Mes'!$B$25*$AQ113</f>
        <v>0</v>
      </c>
      <c r="ET113" s="189">
        <f>'Datos Mes'!$B$26*$AQ113</f>
        <v>0</v>
      </c>
      <c r="EU113" s="189">
        <f t="shared" si="159"/>
        <v>0</v>
      </c>
      <c r="EV113" s="190" t="e">
        <f t="shared" si="160"/>
        <v>#DIV/0!</v>
      </c>
      <c r="EW113" s="280" t="s">
        <v>140</v>
      </c>
      <c r="EX113" s="281"/>
      <c r="EY113" s="190" t="e">
        <f>'Datos Mes'!$B$28*EO113</f>
        <v>#DIV/0!</v>
      </c>
      <c r="EZ113" s="190" t="e">
        <f>IF(EX113*'Datos Mes'!$B$19-EY113&gt;0,EX113*'Datos Mes'!$B$19-EY113,0)</f>
        <v>#DIV/0!</v>
      </c>
      <c r="FA113" s="281" t="s">
        <v>116</v>
      </c>
      <c r="FB113" s="280" t="s">
        <v>299</v>
      </c>
      <c r="FC113" s="192">
        <f>IF(FB113&lt;&gt;"Pensionado",LOOKUP(FA113,'Datos Mes'!$A$87:$A$92,'Datos Mes'!$B$87:$B$92),0)</f>
        <v>0</v>
      </c>
      <c r="FD113" s="190" t="e">
        <f t="shared" si="161"/>
        <v>#DIV/0!</v>
      </c>
      <c r="FE113" s="190" t="e">
        <f>IF(SUM(EH113:EN113)&gt;'Datos Mes'!$B$22,'Datos Mes'!$B$22,SUM(EH113:EN113))</f>
        <v>#DIV/0!</v>
      </c>
      <c r="FF113" s="190" t="e">
        <f>FE113*'Datos Mes'!$B$30</f>
        <v>#DIV/0!</v>
      </c>
      <c r="FG113" s="190" t="e">
        <f t="shared" si="162"/>
        <v>#DIV/0!</v>
      </c>
      <c r="FH113" s="190" t="e">
        <f t="shared" si="163"/>
        <v>#DIV/0!</v>
      </c>
      <c r="FI113" s="193" t="e">
        <f>LOOKUP(FH113,'Datos Mes'!$B$54:$B$69,'Datos Mes'!$C$54:$C$69)</f>
        <v>#DIV/0!</v>
      </c>
      <c r="FJ113" s="190" t="e">
        <f>LOOKUP(FH113,'Datos Mes'!$B$54:$B$69,'Datos Mes'!$E$54:$E$69)</f>
        <v>#DIV/0!</v>
      </c>
      <c r="FK113" s="190" t="e">
        <f t="shared" si="164"/>
        <v>#DIV/0!</v>
      </c>
      <c r="FL113" s="190">
        <f t="shared" si="165"/>
        <v>0</v>
      </c>
      <c r="FM113" s="190">
        <f t="shared" si="166"/>
        <v>0</v>
      </c>
      <c r="FN113" s="190">
        <f t="shared" si="167"/>
        <v>0</v>
      </c>
      <c r="FO113" s="190" t="e">
        <f t="shared" si="168"/>
        <v>#DIV/0!</v>
      </c>
      <c r="FP113" s="190" t="e">
        <f t="shared" si="169"/>
        <v>#DIV/0!</v>
      </c>
      <c r="FQ113" s="320" t="e">
        <f t="shared" si="170"/>
        <v>#DIV/0!</v>
      </c>
      <c r="FR113" s="188"/>
      <c r="FS113" s="190" t="e">
        <f t="shared" si="171"/>
        <v>#DIV/0!</v>
      </c>
      <c r="FT113" s="190" t="e">
        <f>IF($FB113="Activo",LOOKUP($FA113,'Datos Mes'!$A$87:$A$92,'Datos Mes'!$C$87:$C$92),0)*$EO113</f>
        <v>#DIV/0!</v>
      </c>
      <c r="FU113" s="190" t="e">
        <f>IF($FB113="Activo",'Datos Mes'!$B$31,0)*$EO113</f>
        <v>#DIV/0!</v>
      </c>
      <c r="FV113" s="190" t="e">
        <f>'Datos Mes'!$B$32*$EO113</f>
        <v>#DIV/0!</v>
      </c>
      <c r="FW113" s="190" t="e">
        <f>'Datos Mes'!$D$28*$EO113</f>
        <v>#DIV/0!</v>
      </c>
      <c r="FX113" s="188">
        <v>1030081</v>
      </c>
      <c r="FY113" s="190" t="e">
        <f t="shared" si="172"/>
        <v>#DIV/0!</v>
      </c>
      <c r="FZ113" s="190" t="e">
        <f t="shared" si="178"/>
        <v>#DIV/0!</v>
      </c>
      <c r="GA113" s="190" t="e">
        <f t="shared" si="179"/>
        <v>#DIV/0!</v>
      </c>
      <c r="GB113" s="190">
        <f>(AS113+'Datos Mes'!B$24)*30/12</f>
        <v>11356.646825396825</v>
      </c>
      <c r="GC113" s="190" t="e">
        <f t="shared" si="173"/>
        <v>#DIV/0!</v>
      </c>
      <c r="GD113" s="190" t="e">
        <f t="shared" si="174"/>
        <v>#DIV/0!</v>
      </c>
      <c r="GE113" s="192" t="e">
        <f t="shared" si="175"/>
        <v>#DIV/0!</v>
      </c>
    </row>
    <row r="114" spans="1:187">
      <c r="A114" s="248"/>
      <c r="B114" s="248"/>
      <c r="C114" s="173">
        <f t="shared" ref="C114:C177" si="180">DK114</f>
        <v>0</v>
      </c>
      <c r="D114" s="255"/>
      <c r="E114" s="255"/>
      <c r="F114" s="255"/>
      <c r="G114" s="255"/>
      <c r="H114" s="255"/>
      <c r="I114" s="255"/>
      <c r="J114" s="255"/>
      <c r="K114" s="255"/>
      <c r="L114" s="255"/>
      <c r="M114" s="255"/>
      <c r="N114" s="255"/>
      <c r="O114" s="255"/>
      <c r="P114" s="255"/>
      <c r="Q114" s="255"/>
      <c r="R114" s="174"/>
      <c r="S114" s="256"/>
      <c r="T114" s="255"/>
      <c r="U114" s="255"/>
      <c r="V114" s="255"/>
      <c r="W114" s="255"/>
      <c r="X114" s="255"/>
      <c r="Y114" s="255"/>
      <c r="Z114" s="255"/>
      <c r="AA114" s="255"/>
      <c r="AB114" s="255"/>
      <c r="AC114" s="255"/>
      <c r="AD114" s="255"/>
      <c r="AE114" s="255"/>
      <c r="AF114" s="255"/>
      <c r="AG114" s="255"/>
      <c r="AH114" s="255"/>
      <c r="AI114" s="257"/>
      <c r="AJ114" s="187"/>
      <c r="AK114" s="176">
        <f t="shared" ref="AK114:AK177" si="181">A114</f>
        <v>0</v>
      </c>
      <c r="AL114" s="294">
        <f t="shared" ref="AL114:AL177" si="182">COUNTIF(D114:AI114,"X")+COUNTIF(D114:AI114,"V")-C114</f>
        <v>0</v>
      </c>
      <c r="AM114" s="294">
        <f t="shared" ref="AM114:AM177" si="183">COUNTIF(D114:AK114,"S")</f>
        <v>0</v>
      </c>
      <c r="AN114" s="295">
        <f t="shared" ref="AN114:AN177" si="184">COUNTIF(D114:AI114,"D")</f>
        <v>0</v>
      </c>
      <c r="AO114" s="294">
        <f t="shared" si="177"/>
        <v>0</v>
      </c>
      <c r="AP114" s="294">
        <f t="shared" si="176"/>
        <v>0</v>
      </c>
      <c r="AQ114" s="296">
        <f t="shared" ref="AQ114:AQ177" si="185">COUNTIF(D114:AK114,"X")+COUNTIF(D114:AK114,"ll")-C114-COUNTIF(DN114:DX114,"S")-COUNTIF(DN114:DX114,"V")</f>
        <v>0</v>
      </c>
      <c r="AR114" s="297">
        <f t="shared" ref="AR114:AR177" si="186">AQ114</f>
        <v>0</v>
      </c>
      <c r="AS114" s="249"/>
      <c r="AT114" s="250">
        <f t="shared" ref="AT114:AT177" si="187">AS114/7.5*1.5*(CZ114-DA114)</f>
        <v>0</v>
      </c>
      <c r="AU114" s="316"/>
      <c r="AV114" s="177">
        <f t="shared" ref="AV114:AV177" si="188">AS114/7.5*AU114+C114*0.2*AS114</f>
        <v>0</v>
      </c>
      <c r="AW114" s="249"/>
      <c r="AX114" s="249"/>
      <c r="AY114" s="177">
        <f t="shared" ref="AY114:AY177" si="189">DI114</f>
        <v>0</v>
      </c>
      <c r="AZ114" s="177">
        <f>(AQ114)*'Datos Mes'!$B$27+DB114</f>
        <v>0</v>
      </c>
      <c r="BA114" s="248"/>
      <c r="BB114" s="254"/>
      <c r="BC114" s="263"/>
      <c r="BD114" s="188"/>
      <c r="BE114" s="188"/>
      <c r="BF114" s="298"/>
      <c r="BG114" s="178">
        <f>(COUNTIF($D114:$AI114,"LL")+DL114)*(AS114-'Datos Mes'!$B$23)</f>
        <v>0</v>
      </c>
      <c r="BH114" s="299">
        <f t="shared" ref="BH114:BH177" si="190">A114</f>
        <v>0</v>
      </c>
      <c r="BI114" s="230"/>
      <c r="BJ114" s="239"/>
      <c r="BK114" s="231"/>
      <c r="BL114" s="231"/>
      <c r="BM114" s="231"/>
      <c r="BN114" s="231"/>
      <c r="BO114" s="231"/>
      <c r="BP114" s="239"/>
      <c r="BQ114" s="231"/>
      <c r="BR114" s="231"/>
      <c r="BS114" s="231"/>
      <c r="BT114" s="232"/>
      <c r="BU114" s="232"/>
      <c r="BV114" s="231"/>
      <c r="BW114" s="233"/>
      <c r="BX114" s="234"/>
      <c r="BY114" s="231"/>
      <c r="BZ114" s="231"/>
      <c r="CA114" s="235"/>
      <c r="CB114" s="235"/>
      <c r="CC114" s="236"/>
      <c r="CD114" s="236"/>
      <c r="CE114" s="236"/>
      <c r="CF114" s="236"/>
      <c r="CG114" s="236"/>
      <c r="CH114" s="235"/>
      <c r="CI114" s="235"/>
      <c r="CJ114" s="236"/>
      <c r="CK114" s="236"/>
      <c r="CL114" s="236"/>
      <c r="CM114" s="236"/>
      <c r="CN114" s="236"/>
      <c r="CO114" s="235"/>
      <c r="CP114" s="238"/>
      <c r="CQ114" s="237"/>
      <c r="CR114" s="238"/>
      <c r="CS114" s="237"/>
      <c r="CT114" s="237"/>
      <c r="CU114" s="237"/>
      <c r="CV114" s="237"/>
      <c r="CW114" s="237"/>
      <c r="CX114" s="232"/>
      <c r="CY114" s="232"/>
      <c r="CZ114" s="179">
        <f t="shared" ref="CZ114:CZ177" si="191">SUM(BI114:CY114)</f>
        <v>0</v>
      </c>
      <c r="DA114" s="180"/>
      <c r="DB114" s="241"/>
      <c r="DC114" s="181">
        <f t="shared" ref="DC114:DC177" si="192">(64+$DC$10/8)*DD114</f>
        <v>0</v>
      </c>
      <c r="DD114" s="240"/>
      <c r="DE114" s="241"/>
      <c r="DF114" s="182">
        <f t="shared" ref="DF114:DF177" si="193">COUNTIF(D114:AI114,"LL")*$DF$10*1.2</f>
        <v>0</v>
      </c>
      <c r="DG114" s="182">
        <f t="shared" ref="DG114:DG177" si="194">DL114*$DF$10</f>
        <v>0</v>
      </c>
      <c r="DH114" s="183">
        <f t="shared" ref="DH114:DH177" si="195">AS114*DM114</f>
        <v>0</v>
      </c>
      <c r="DI114" s="184">
        <f t="shared" ref="DI114:DI177" si="196">+DC114+DE114+DF114+DG114+DH114</f>
        <v>0</v>
      </c>
      <c r="DJ114" s="42"/>
      <c r="DK114" s="177">
        <f t="shared" ref="DK114:DK177" si="197">DL114+COUNTIF(DN114:EA114,"F")+COUNTIF(DN114:EA114,"E")+COUNTIF(DN114:EA114,"P")+COUNTIF(DN114:EA114,"A")</f>
        <v>0</v>
      </c>
      <c r="DL114" s="177">
        <f t="shared" ref="DL114:DL177" si="198">COUNTIF(DN114:EA114,"LL")</f>
        <v>0</v>
      </c>
      <c r="DM114" s="177">
        <f t="shared" ref="DM114:DM177" si="199">COUNTIF(DN114:EA114,"X")</f>
        <v>0</v>
      </c>
      <c r="DN114" s="242"/>
      <c r="DO114" s="243"/>
      <c r="DP114" s="243"/>
      <c r="DQ114" s="243"/>
      <c r="DR114" s="303"/>
      <c r="DS114" s="243"/>
      <c r="DT114" s="243"/>
      <c r="DU114" s="243"/>
      <c r="DV114" s="244"/>
      <c r="DW114" s="243"/>
      <c r="DX114" s="243"/>
      <c r="DY114" s="245"/>
      <c r="DZ114" s="245"/>
      <c r="EA114" s="246"/>
      <c r="EB114" s="175" t="s">
        <v>283</v>
      </c>
      <c r="EC114" s="188" t="s">
        <v>298</v>
      </c>
      <c r="ED114" s="188">
        <v>1030082</v>
      </c>
      <c r="EE114" s="188"/>
      <c r="EF114" s="189">
        <f>'Datos Mes'!$B$23</f>
        <v>8033.333333333333</v>
      </c>
      <c r="EG114" s="189">
        <f t="shared" ref="EG114:EG177" si="200">AS114</f>
        <v>0</v>
      </c>
      <c r="EH114" s="189">
        <f t="shared" ref="EH114:EH177" si="201">EG114*AL114</f>
        <v>0</v>
      </c>
      <c r="EI114" s="189" t="e">
        <f t="shared" ref="EI114:EI177" si="202">(EH114+EL114)/AO114*AM114</f>
        <v>#DIV/0!</v>
      </c>
      <c r="EJ114" s="189" t="e">
        <f t="shared" ref="EJ114:EJ177" si="203">(EH114+EI114+EK114+EL114)/AP114*AN114</f>
        <v>#DIV/0!</v>
      </c>
      <c r="EK114" s="189">
        <f t="shared" ref="EK114:EK177" si="204">AT114</f>
        <v>0</v>
      </c>
      <c r="EL114" s="189">
        <f t="shared" ref="EL114:EL177" si="205">-AV114</f>
        <v>0</v>
      </c>
      <c r="EM114" s="189">
        <f t="shared" ref="EM114:EM177" si="206">AY114</f>
        <v>0</v>
      </c>
      <c r="EN114" s="189">
        <f>'Datos Mes'!$B$24*AL114</f>
        <v>0</v>
      </c>
      <c r="EO114" s="189" t="e">
        <f>IF(SUM(EH114:EN114)&gt;'Datos Mes'!$B$21,'Datos Mes'!$B$21,SUM(EH114:EN114))</f>
        <v>#DIV/0!</v>
      </c>
      <c r="EP114" s="189" t="e">
        <f>IF(SUM(EH114:EN114)&gt;'Datos Mes'!$B$21,SUM(EH114:EN114)-EO114,0)</f>
        <v>#DIV/0!</v>
      </c>
      <c r="EQ114" s="189"/>
      <c r="ER114" s="189" t="e">
        <f>LOOKUP(EO114/AL114,'Datos Mes'!$B$75:$B$82,'Datos Mes'!$C$75:$C$82)*EQ114</f>
        <v>#DIV/0!</v>
      </c>
      <c r="ES114" s="189">
        <f>'Datos Mes'!$B$25*$AQ114</f>
        <v>0</v>
      </c>
      <c r="ET114" s="189">
        <f>'Datos Mes'!$B$26*$AQ114</f>
        <v>0</v>
      </c>
      <c r="EU114" s="189">
        <f t="shared" ref="EU114:EU177" si="207">AZ114</f>
        <v>0</v>
      </c>
      <c r="EV114" s="190" t="e">
        <f t="shared" ref="EV114:EV177" si="208">ER114+ES114+ET114+EU114</f>
        <v>#DIV/0!</v>
      </c>
      <c r="EW114" s="280" t="s">
        <v>140</v>
      </c>
      <c r="EX114" s="281"/>
      <c r="EY114" s="190" t="e">
        <f>'Datos Mes'!$B$28*EO114</f>
        <v>#DIV/0!</v>
      </c>
      <c r="EZ114" s="190" t="e">
        <f>IF(EX114*'Datos Mes'!$B$19-EY114&gt;0,EX114*'Datos Mes'!$B$19-EY114,0)</f>
        <v>#DIV/0!</v>
      </c>
      <c r="FA114" s="281" t="s">
        <v>116</v>
      </c>
      <c r="FB114" s="280" t="s">
        <v>299</v>
      </c>
      <c r="FC114" s="192">
        <f>IF(FB114&lt;&gt;"Pensionado",LOOKUP(FA114,'Datos Mes'!$A$87:$A$92,'Datos Mes'!$B$87:$B$92),0)</f>
        <v>0</v>
      </c>
      <c r="FD114" s="190" t="e">
        <f t="shared" ref="FD114:FD177" si="209">FC114*EO114</f>
        <v>#DIV/0!</v>
      </c>
      <c r="FE114" s="190" t="e">
        <f>IF(SUM(EH114:EN114)&gt;'Datos Mes'!$B$22,'Datos Mes'!$B$22,SUM(EH114:EN114))</f>
        <v>#DIV/0!</v>
      </c>
      <c r="FF114" s="190" t="e">
        <f>FE114*'Datos Mes'!$B$30</f>
        <v>#DIV/0!</v>
      </c>
      <c r="FG114" s="190" t="e">
        <f t="shared" ref="FG114:FG177" si="210">EY114+FD114+EZ114</f>
        <v>#DIV/0!</v>
      </c>
      <c r="FH114" s="190" t="e">
        <f t="shared" ref="FH114:FH177" si="211">EO114+EP114-FG114</f>
        <v>#DIV/0!</v>
      </c>
      <c r="FI114" s="193" t="e">
        <f>LOOKUP(FH114,'Datos Mes'!$B$54:$B$69,'Datos Mes'!$C$54:$C$69)</f>
        <v>#DIV/0!</v>
      </c>
      <c r="FJ114" s="190" t="e">
        <f>LOOKUP(FH114,'Datos Mes'!$B$54:$B$69,'Datos Mes'!$E$54:$E$69)</f>
        <v>#DIV/0!</v>
      </c>
      <c r="FK114" s="190" t="e">
        <f t="shared" ref="FK114:FK177" si="212">FH114*FI114-FJ114</f>
        <v>#DIV/0!</v>
      </c>
      <c r="FL114" s="190">
        <f t="shared" ref="FL114:FL177" si="213">R114</f>
        <v>0</v>
      </c>
      <c r="FM114" s="190">
        <f t="shared" ref="FM114:FM177" si="214">AW114</f>
        <v>0</v>
      </c>
      <c r="FN114" s="190">
        <f t="shared" ref="FN114:FN177" si="215">AX114</f>
        <v>0</v>
      </c>
      <c r="FO114" s="190" t="e">
        <f t="shared" ref="FO114:FO177" si="216">FG114+FK114+FL114+FM114+FN114</f>
        <v>#DIV/0!</v>
      </c>
      <c r="FP114" s="190" t="e">
        <f t="shared" ref="FP114:FP177" si="217">EO114+EP114+EV114-FO114</f>
        <v>#DIV/0!</v>
      </c>
      <c r="FQ114" s="320" t="e">
        <f t="shared" ref="FQ114:FQ177" si="218">FP114+FL114</f>
        <v>#DIV/0!</v>
      </c>
      <c r="FR114" s="188"/>
      <c r="FS114" s="190" t="e">
        <f t="shared" ref="FS114:FS177" si="219">EO114+EP114+EV114</f>
        <v>#DIV/0!</v>
      </c>
      <c r="FT114" s="190" t="e">
        <f>IF($FB114="Activo",LOOKUP($FA114,'Datos Mes'!$A$87:$A$92,'Datos Mes'!$C$87:$C$92),0)*$EO114</f>
        <v>#DIV/0!</v>
      </c>
      <c r="FU114" s="190" t="e">
        <f>IF($FB114="Activo",'Datos Mes'!$B$31,0)*$EO114</f>
        <v>#DIV/0!</v>
      </c>
      <c r="FV114" s="190" t="e">
        <f>'Datos Mes'!$B$32*$EO114</f>
        <v>#DIV/0!</v>
      </c>
      <c r="FW114" s="190" t="e">
        <f>'Datos Mes'!$D$28*$EO114</f>
        <v>#DIV/0!</v>
      </c>
      <c r="FX114" s="188">
        <v>1030082</v>
      </c>
      <c r="FY114" s="190" t="e">
        <f t="shared" ref="FY114:FY177" si="220">SUM(FS114:FV114)</f>
        <v>#DIV/0!</v>
      </c>
      <c r="FZ114" s="190" t="e">
        <f t="shared" si="178"/>
        <v>#DIV/0!</v>
      </c>
      <c r="GA114" s="190" t="e">
        <f t="shared" si="179"/>
        <v>#DIV/0!</v>
      </c>
      <c r="GB114" s="190">
        <f>(AS114+'Datos Mes'!B$24)*30/12</f>
        <v>11356.646825396825</v>
      </c>
      <c r="GC114" s="190" t="e">
        <f t="shared" ref="GC114:GC177" si="221">FY114+SUM(FZ114:GB114)</f>
        <v>#DIV/0!</v>
      </c>
      <c r="GD114" s="190" t="e">
        <f t="shared" ref="GD114:GD177" si="222">GC114/AQ114</f>
        <v>#DIV/0!</v>
      </c>
      <c r="GE114" s="192" t="e">
        <f t="shared" ref="GE114:GE177" si="223">GD114/AS114</f>
        <v>#DIV/0!</v>
      </c>
    </row>
    <row r="115" spans="1:187">
      <c r="A115" s="248"/>
      <c r="B115" s="248"/>
      <c r="C115" s="173">
        <f t="shared" si="180"/>
        <v>0</v>
      </c>
      <c r="D115" s="255"/>
      <c r="E115" s="255"/>
      <c r="F115" s="255"/>
      <c r="G115" s="255"/>
      <c r="H115" s="255"/>
      <c r="I115" s="255"/>
      <c r="J115" s="255"/>
      <c r="K115" s="255"/>
      <c r="L115" s="255"/>
      <c r="M115" s="255"/>
      <c r="N115" s="255"/>
      <c r="O115" s="255"/>
      <c r="P115" s="255"/>
      <c r="Q115" s="255"/>
      <c r="R115" s="174"/>
      <c r="S115" s="256"/>
      <c r="T115" s="255"/>
      <c r="U115" s="255"/>
      <c r="V115" s="255"/>
      <c r="W115" s="255"/>
      <c r="X115" s="255"/>
      <c r="Y115" s="255"/>
      <c r="Z115" s="255"/>
      <c r="AA115" s="255"/>
      <c r="AB115" s="255"/>
      <c r="AC115" s="255"/>
      <c r="AD115" s="255"/>
      <c r="AE115" s="255"/>
      <c r="AF115" s="255"/>
      <c r="AG115" s="255"/>
      <c r="AH115" s="255"/>
      <c r="AI115" s="257"/>
      <c r="AJ115" s="187"/>
      <c r="AK115" s="176">
        <f t="shared" si="181"/>
        <v>0</v>
      </c>
      <c r="AL115" s="294">
        <f t="shared" si="182"/>
        <v>0</v>
      </c>
      <c r="AM115" s="294">
        <f t="shared" si="183"/>
        <v>0</v>
      </c>
      <c r="AN115" s="295">
        <f t="shared" si="184"/>
        <v>0</v>
      </c>
      <c r="AO115" s="294">
        <f t="shared" si="177"/>
        <v>0</v>
      </c>
      <c r="AP115" s="294">
        <f t="shared" si="176"/>
        <v>0</v>
      </c>
      <c r="AQ115" s="296">
        <f t="shared" si="185"/>
        <v>0</v>
      </c>
      <c r="AR115" s="297">
        <f t="shared" si="186"/>
        <v>0</v>
      </c>
      <c r="AS115" s="249"/>
      <c r="AT115" s="250">
        <f t="shared" si="187"/>
        <v>0</v>
      </c>
      <c r="AU115" s="316"/>
      <c r="AV115" s="177">
        <f t="shared" si="188"/>
        <v>0</v>
      </c>
      <c r="AW115" s="249"/>
      <c r="AX115" s="249"/>
      <c r="AY115" s="177">
        <f t="shared" si="189"/>
        <v>0</v>
      </c>
      <c r="AZ115" s="177">
        <f>(AQ115)*'Datos Mes'!$B$27+DB115</f>
        <v>0</v>
      </c>
      <c r="BA115" s="248"/>
      <c r="BB115" s="254"/>
      <c r="BC115" s="263"/>
      <c r="BD115" s="188"/>
      <c r="BE115" s="188"/>
      <c r="BF115" s="298"/>
      <c r="BG115" s="178">
        <f>(COUNTIF($D115:$AI115,"LL")+DL115)*(AS115-'Datos Mes'!$B$23)</f>
        <v>0</v>
      </c>
      <c r="BH115" s="299">
        <f t="shared" si="190"/>
        <v>0</v>
      </c>
      <c r="BI115" s="230"/>
      <c r="BJ115" s="239"/>
      <c r="BK115" s="231"/>
      <c r="BL115" s="231"/>
      <c r="BM115" s="231"/>
      <c r="BN115" s="231"/>
      <c r="BO115" s="231"/>
      <c r="BP115" s="239"/>
      <c r="BQ115" s="231"/>
      <c r="BR115" s="231"/>
      <c r="BS115" s="231"/>
      <c r="BT115" s="232"/>
      <c r="BU115" s="232"/>
      <c r="BV115" s="231"/>
      <c r="BW115" s="233"/>
      <c r="BX115" s="234"/>
      <c r="BY115" s="231"/>
      <c r="BZ115" s="231"/>
      <c r="CA115" s="235"/>
      <c r="CB115" s="235"/>
      <c r="CC115" s="236"/>
      <c r="CD115" s="236"/>
      <c r="CE115" s="236"/>
      <c r="CF115" s="236"/>
      <c r="CG115" s="236"/>
      <c r="CH115" s="235"/>
      <c r="CI115" s="235"/>
      <c r="CJ115" s="236"/>
      <c r="CK115" s="236"/>
      <c r="CL115" s="236"/>
      <c r="CM115" s="236"/>
      <c r="CN115" s="236"/>
      <c r="CO115" s="235"/>
      <c r="CP115" s="238"/>
      <c r="CQ115" s="237"/>
      <c r="CR115" s="238"/>
      <c r="CS115" s="237"/>
      <c r="CT115" s="237"/>
      <c r="CU115" s="237"/>
      <c r="CV115" s="237"/>
      <c r="CW115" s="237"/>
      <c r="CX115" s="232"/>
      <c r="CY115" s="232"/>
      <c r="CZ115" s="179">
        <f t="shared" si="191"/>
        <v>0</v>
      </c>
      <c r="DA115" s="180"/>
      <c r="DB115" s="241"/>
      <c r="DC115" s="181">
        <f t="shared" si="192"/>
        <v>0</v>
      </c>
      <c r="DD115" s="240"/>
      <c r="DE115" s="241"/>
      <c r="DF115" s="182">
        <f t="shared" si="193"/>
        <v>0</v>
      </c>
      <c r="DG115" s="182">
        <f t="shared" si="194"/>
        <v>0</v>
      </c>
      <c r="DH115" s="183">
        <f t="shared" si="195"/>
        <v>0</v>
      </c>
      <c r="DI115" s="184">
        <f t="shared" si="196"/>
        <v>0</v>
      </c>
      <c r="DJ115" s="42"/>
      <c r="DK115" s="177">
        <f t="shared" si="197"/>
        <v>0</v>
      </c>
      <c r="DL115" s="177">
        <f t="shared" si="198"/>
        <v>0</v>
      </c>
      <c r="DM115" s="177">
        <f t="shared" si="199"/>
        <v>0</v>
      </c>
      <c r="DN115" s="242"/>
      <c r="DO115" s="243"/>
      <c r="DP115" s="243"/>
      <c r="DQ115" s="243"/>
      <c r="DR115" s="303"/>
      <c r="DS115" s="243"/>
      <c r="DT115" s="243"/>
      <c r="DU115" s="243"/>
      <c r="DV115" s="244"/>
      <c r="DW115" s="243"/>
      <c r="DX115" s="243"/>
      <c r="DY115" s="245"/>
      <c r="DZ115" s="245"/>
      <c r="EA115" s="246"/>
      <c r="EB115" s="175" t="s">
        <v>283</v>
      </c>
      <c r="EC115" s="188" t="s">
        <v>298</v>
      </c>
      <c r="ED115" s="188">
        <v>1030083</v>
      </c>
      <c r="EE115" s="188"/>
      <c r="EF115" s="189">
        <f>'Datos Mes'!$B$23</f>
        <v>8033.333333333333</v>
      </c>
      <c r="EG115" s="189">
        <f t="shared" si="200"/>
        <v>0</v>
      </c>
      <c r="EH115" s="189">
        <f t="shared" si="201"/>
        <v>0</v>
      </c>
      <c r="EI115" s="189" t="e">
        <f t="shared" si="202"/>
        <v>#DIV/0!</v>
      </c>
      <c r="EJ115" s="189" t="e">
        <f t="shared" si="203"/>
        <v>#DIV/0!</v>
      </c>
      <c r="EK115" s="189">
        <f t="shared" si="204"/>
        <v>0</v>
      </c>
      <c r="EL115" s="189">
        <f t="shared" si="205"/>
        <v>0</v>
      </c>
      <c r="EM115" s="189">
        <f t="shared" si="206"/>
        <v>0</v>
      </c>
      <c r="EN115" s="189">
        <f>'Datos Mes'!$B$24*AL115</f>
        <v>0</v>
      </c>
      <c r="EO115" s="189" t="e">
        <f>IF(SUM(EH115:EN115)&gt;'Datos Mes'!$B$21,'Datos Mes'!$B$21,SUM(EH115:EN115))</f>
        <v>#DIV/0!</v>
      </c>
      <c r="EP115" s="189" t="e">
        <f>IF(SUM(EH115:EN115)&gt;'Datos Mes'!$B$21,SUM(EH115:EN115)-EO115,0)</f>
        <v>#DIV/0!</v>
      </c>
      <c r="EQ115" s="189"/>
      <c r="ER115" s="189" t="e">
        <f>LOOKUP(EO115/AL115,'Datos Mes'!$B$75:$B$82,'Datos Mes'!$C$75:$C$82)*EQ115</f>
        <v>#DIV/0!</v>
      </c>
      <c r="ES115" s="189">
        <f>'Datos Mes'!$B$25*$AQ115</f>
        <v>0</v>
      </c>
      <c r="ET115" s="189">
        <f>'Datos Mes'!$B$26*$AQ115</f>
        <v>0</v>
      </c>
      <c r="EU115" s="189">
        <f t="shared" si="207"/>
        <v>0</v>
      </c>
      <c r="EV115" s="190" t="e">
        <f t="shared" si="208"/>
        <v>#DIV/0!</v>
      </c>
      <c r="EW115" s="280" t="s">
        <v>140</v>
      </c>
      <c r="EX115" s="281"/>
      <c r="EY115" s="190" t="e">
        <f>'Datos Mes'!$B$28*EO115</f>
        <v>#DIV/0!</v>
      </c>
      <c r="EZ115" s="190" t="e">
        <f>IF(EX115*'Datos Mes'!$B$19-EY115&gt;0,EX115*'Datos Mes'!$B$19-EY115,0)</f>
        <v>#DIV/0!</v>
      </c>
      <c r="FA115" s="281" t="s">
        <v>116</v>
      </c>
      <c r="FB115" s="280" t="s">
        <v>299</v>
      </c>
      <c r="FC115" s="192">
        <f>IF(FB115&lt;&gt;"Pensionado",LOOKUP(FA115,'Datos Mes'!$A$87:$A$92,'Datos Mes'!$B$87:$B$92),0)</f>
        <v>0</v>
      </c>
      <c r="FD115" s="190" t="e">
        <f t="shared" si="209"/>
        <v>#DIV/0!</v>
      </c>
      <c r="FE115" s="190" t="e">
        <f>IF(SUM(EH115:EN115)&gt;'Datos Mes'!$B$22,'Datos Mes'!$B$22,SUM(EH115:EN115))</f>
        <v>#DIV/0!</v>
      </c>
      <c r="FF115" s="190" t="e">
        <f>FE115*'Datos Mes'!$B$30</f>
        <v>#DIV/0!</v>
      </c>
      <c r="FG115" s="190" t="e">
        <f t="shared" si="210"/>
        <v>#DIV/0!</v>
      </c>
      <c r="FH115" s="190" t="e">
        <f t="shared" si="211"/>
        <v>#DIV/0!</v>
      </c>
      <c r="FI115" s="193" t="e">
        <f>LOOKUP(FH115,'Datos Mes'!$B$54:$B$69,'Datos Mes'!$C$54:$C$69)</f>
        <v>#DIV/0!</v>
      </c>
      <c r="FJ115" s="190" t="e">
        <f>LOOKUP(FH115,'Datos Mes'!$B$54:$B$69,'Datos Mes'!$E$54:$E$69)</f>
        <v>#DIV/0!</v>
      </c>
      <c r="FK115" s="190" t="e">
        <f t="shared" si="212"/>
        <v>#DIV/0!</v>
      </c>
      <c r="FL115" s="190">
        <f t="shared" si="213"/>
        <v>0</v>
      </c>
      <c r="FM115" s="190">
        <f t="shared" si="214"/>
        <v>0</v>
      </c>
      <c r="FN115" s="190">
        <f t="shared" si="215"/>
        <v>0</v>
      </c>
      <c r="FO115" s="190" t="e">
        <f t="shared" si="216"/>
        <v>#DIV/0!</v>
      </c>
      <c r="FP115" s="190" t="e">
        <f t="shared" si="217"/>
        <v>#DIV/0!</v>
      </c>
      <c r="FQ115" s="320" t="e">
        <f t="shared" si="218"/>
        <v>#DIV/0!</v>
      </c>
      <c r="FR115" s="188"/>
      <c r="FS115" s="190" t="e">
        <f t="shared" si="219"/>
        <v>#DIV/0!</v>
      </c>
      <c r="FT115" s="190" t="e">
        <f>IF($FB115="Activo",LOOKUP($FA115,'Datos Mes'!$A$87:$A$92,'Datos Mes'!$C$87:$C$92),0)*$EO115</f>
        <v>#DIV/0!</v>
      </c>
      <c r="FU115" s="190" t="e">
        <f>IF($FB115="Activo",'Datos Mes'!$B$31,0)*$EO115</f>
        <v>#DIV/0!</v>
      </c>
      <c r="FV115" s="190" t="e">
        <f>'Datos Mes'!$B$32*$EO115</f>
        <v>#DIV/0!</v>
      </c>
      <c r="FW115" s="190" t="e">
        <f>'Datos Mes'!$D$28*$EO115</f>
        <v>#DIV/0!</v>
      </c>
      <c r="FX115" s="188">
        <v>1030083</v>
      </c>
      <c r="FY115" s="190" t="e">
        <f t="shared" si="220"/>
        <v>#DIV/0!</v>
      </c>
      <c r="FZ115" s="190" t="e">
        <f t="shared" si="178"/>
        <v>#DIV/0!</v>
      </c>
      <c r="GA115" s="190" t="e">
        <f t="shared" si="179"/>
        <v>#DIV/0!</v>
      </c>
      <c r="GB115" s="190">
        <f>(AS115+'Datos Mes'!B$24)*30/12</f>
        <v>11356.646825396825</v>
      </c>
      <c r="GC115" s="190" t="e">
        <f t="shared" si="221"/>
        <v>#DIV/0!</v>
      </c>
      <c r="GD115" s="190" t="e">
        <f t="shared" si="222"/>
        <v>#DIV/0!</v>
      </c>
      <c r="GE115" s="192" t="e">
        <f t="shared" si="223"/>
        <v>#DIV/0!</v>
      </c>
    </row>
    <row r="116" spans="1:187">
      <c r="A116" s="248"/>
      <c r="B116" s="248"/>
      <c r="C116" s="173">
        <f t="shared" si="180"/>
        <v>0</v>
      </c>
      <c r="D116" s="255"/>
      <c r="E116" s="255"/>
      <c r="F116" s="255"/>
      <c r="G116" s="255"/>
      <c r="H116" s="255"/>
      <c r="I116" s="255"/>
      <c r="J116" s="255"/>
      <c r="K116" s="255"/>
      <c r="L116" s="255"/>
      <c r="M116" s="255"/>
      <c r="N116" s="255"/>
      <c r="O116" s="255"/>
      <c r="P116" s="255"/>
      <c r="Q116" s="255"/>
      <c r="R116" s="174"/>
      <c r="S116" s="256"/>
      <c r="T116" s="255"/>
      <c r="U116" s="255"/>
      <c r="V116" s="255"/>
      <c r="W116" s="255"/>
      <c r="X116" s="255"/>
      <c r="Y116" s="255"/>
      <c r="Z116" s="255"/>
      <c r="AA116" s="255"/>
      <c r="AB116" s="255"/>
      <c r="AC116" s="255"/>
      <c r="AD116" s="255"/>
      <c r="AE116" s="255"/>
      <c r="AF116" s="255"/>
      <c r="AG116" s="255"/>
      <c r="AH116" s="255"/>
      <c r="AI116" s="257"/>
      <c r="AJ116" s="187"/>
      <c r="AK116" s="176">
        <f t="shared" si="181"/>
        <v>0</v>
      </c>
      <c r="AL116" s="294">
        <f t="shared" si="182"/>
        <v>0</v>
      </c>
      <c r="AM116" s="294">
        <f t="shared" si="183"/>
        <v>0</v>
      </c>
      <c r="AN116" s="295">
        <f t="shared" si="184"/>
        <v>0</v>
      </c>
      <c r="AO116" s="294">
        <f t="shared" si="177"/>
        <v>0</v>
      </c>
      <c r="AP116" s="294">
        <f t="shared" si="176"/>
        <v>0</v>
      </c>
      <c r="AQ116" s="296">
        <f t="shared" si="185"/>
        <v>0</v>
      </c>
      <c r="AR116" s="297">
        <f t="shared" si="186"/>
        <v>0</v>
      </c>
      <c r="AS116" s="249"/>
      <c r="AT116" s="250">
        <f t="shared" si="187"/>
        <v>0</v>
      </c>
      <c r="AU116" s="316"/>
      <c r="AV116" s="177">
        <f t="shared" si="188"/>
        <v>0</v>
      </c>
      <c r="AW116" s="249"/>
      <c r="AX116" s="249"/>
      <c r="AY116" s="177">
        <f t="shared" si="189"/>
        <v>0</v>
      </c>
      <c r="AZ116" s="177">
        <f>(AQ116)*'Datos Mes'!$B$27+DB116</f>
        <v>0</v>
      </c>
      <c r="BA116" s="248"/>
      <c r="BB116" s="254"/>
      <c r="BC116" s="263"/>
      <c r="BD116" s="188"/>
      <c r="BE116" s="188"/>
      <c r="BF116" s="298"/>
      <c r="BG116" s="178">
        <f>(COUNTIF($D116:$AI116,"LL")+DL116)*(AS116-'Datos Mes'!$B$23)</f>
        <v>0</v>
      </c>
      <c r="BH116" s="299">
        <f t="shared" si="190"/>
        <v>0</v>
      </c>
      <c r="BI116" s="230"/>
      <c r="BJ116" s="239"/>
      <c r="BK116" s="231"/>
      <c r="BL116" s="231"/>
      <c r="BM116" s="231"/>
      <c r="BN116" s="231"/>
      <c r="BO116" s="231"/>
      <c r="BP116" s="239"/>
      <c r="BQ116" s="231"/>
      <c r="BR116" s="231"/>
      <c r="BS116" s="231"/>
      <c r="BT116" s="232"/>
      <c r="BU116" s="232"/>
      <c r="BV116" s="231"/>
      <c r="BW116" s="233"/>
      <c r="BX116" s="234"/>
      <c r="BY116" s="231"/>
      <c r="BZ116" s="231"/>
      <c r="CA116" s="235"/>
      <c r="CB116" s="235"/>
      <c r="CC116" s="236"/>
      <c r="CD116" s="236"/>
      <c r="CE116" s="236"/>
      <c r="CF116" s="236"/>
      <c r="CG116" s="236"/>
      <c r="CH116" s="235"/>
      <c r="CI116" s="235"/>
      <c r="CJ116" s="236"/>
      <c r="CK116" s="236"/>
      <c r="CL116" s="236"/>
      <c r="CM116" s="236"/>
      <c r="CN116" s="236"/>
      <c r="CO116" s="235"/>
      <c r="CP116" s="238"/>
      <c r="CQ116" s="237"/>
      <c r="CR116" s="238"/>
      <c r="CS116" s="237"/>
      <c r="CT116" s="237"/>
      <c r="CU116" s="237"/>
      <c r="CV116" s="237"/>
      <c r="CW116" s="237"/>
      <c r="CX116" s="232"/>
      <c r="CY116" s="232"/>
      <c r="CZ116" s="179">
        <f t="shared" si="191"/>
        <v>0</v>
      </c>
      <c r="DA116" s="180"/>
      <c r="DB116" s="241"/>
      <c r="DC116" s="181">
        <f t="shared" si="192"/>
        <v>0</v>
      </c>
      <c r="DD116" s="240"/>
      <c r="DE116" s="241"/>
      <c r="DF116" s="182">
        <f t="shared" si="193"/>
        <v>0</v>
      </c>
      <c r="DG116" s="182">
        <f t="shared" si="194"/>
        <v>0</v>
      </c>
      <c r="DH116" s="183">
        <f t="shared" si="195"/>
        <v>0</v>
      </c>
      <c r="DI116" s="184">
        <f t="shared" si="196"/>
        <v>0</v>
      </c>
      <c r="DJ116" s="42"/>
      <c r="DK116" s="177">
        <f t="shared" si="197"/>
        <v>0</v>
      </c>
      <c r="DL116" s="177">
        <f t="shared" si="198"/>
        <v>0</v>
      </c>
      <c r="DM116" s="177">
        <f t="shared" si="199"/>
        <v>0</v>
      </c>
      <c r="DN116" s="242"/>
      <c r="DO116" s="243"/>
      <c r="DP116" s="243"/>
      <c r="DQ116" s="243"/>
      <c r="DR116" s="303"/>
      <c r="DS116" s="243"/>
      <c r="DT116" s="243"/>
      <c r="DU116" s="243"/>
      <c r="DV116" s="244"/>
      <c r="DW116" s="243"/>
      <c r="DX116" s="243"/>
      <c r="DY116" s="245"/>
      <c r="DZ116" s="245"/>
      <c r="EA116" s="246"/>
      <c r="EB116" s="175" t="s">
        <v>283</v>
      </c>
      <c r="EC116" s="188" t="s">
        <v>298</v>
      </c>
      <c r="ED116" s="188">
        <v>1030084</v>
      </c>
      <c r="EE116" s="188"/>
      <c r="EF116" s="189">
        <f>'Datos Mes'!$B$23</f>
        <v>8033.333333333333</v>
      </c>
      <c r="EG116" s="189">
        <f t="shared" si="200"/>
        <v>0</v>
      </c>
      <c r="EH116" s="189">
        <f t="shared" si="201"/>
        <v>0</v>
      </c>
      <c r="EI116" s="189" t="e">
        <f t="shared" si="202"/>
        <v>#DIV/0!</v>
      </c>
      <c r="EJ116" s="189" t="e">
        <f t="shared" si="203"/>
        <v>#DIV/0!</v>
      </c>
      <c r="EK116" s="189">
        <f t="shared" si="204"/>
        <v>0</v>
      </c>
      <c r="EL116" s="189">
        <f t="shared" si="205"/>
        <v>0</v>
      </c>
      <c r="EM116" s="189">
        <f t="shared" si="206"/>
        <v>0</v>
      </c>
      <c r="EN116" s="189">
        <f>'Datos Mes'!$B$24*AL116</f>
        <v>0</v>
      </c>
      <c r="EO116" s="189" t="e">
        <f>IF(SUM(EH116:EN116)&gt;'Datos Mes'!$B$21,'Datos Mes'!$B$21,SUM(EH116:EN116))</f>
        <v>#DIV/0!</v>
      </c>
      <c r="EP116" s="189" t="e">
        <f>IF(SUM(EH116:EN116)&gt;'Datos Mes'!$B$21,SUM(EH116:EN116)-EO116,0)</f>
        <v>#DIV/0!</v>
      </c>
      <c r="EQ116" s="189"/>
      <c r="ER116" s="189" t="e">
        <f>LOOKUP(EO116/AL116,'Datos Mes'!$B$75:$B$82,'Datos Mes'!$C$75:$C$82)*EQ116</f>
        <v>#DIV/0!</v>
      </c>
      <c r="ES116" s="189">
        <f>'Datos Mes'!$B$25*$AQ116</f>
        <v>0</v>
      </c>
      <c r="ET116" s="189">
        <f>'Datos Mes'!$B$26*$AQ116</f>
        <v>0</v>
      </c>
      <c r="EU116" s="189">
        <f t="shared" si="207"/>
        <v>0</v>
      </c>
      <c r="EV116" s="190" t="e">
        <f t="shared" si="208"/>
        <v>#DIV/0!</v>
      </c>
      <c r="EW116" s="280" t="s">
        <v>140</v>
      </c>
      <c r="EX116" s="281"/>
      <c r="EY116" s="190" t="e">
        <f>'Datos Mes'!$B$28*EO116</f>
        <v>#DIV/0!</v>
      </c>
      <c r="EZ116" s="190" t="e">
        <f>IF(EX116*'Datos Mes'!$B$19-EY116&gt;0,EX116*'Datos Mes'!$B$19-EY116,0)</f>
        <v>#DIV/0!</v>
      </c>
      <c r="FA116" s="281" t="s">
        <v>116</v>
      </c>
      <c r="FB116" s="280" t="s">
        <v>299</v>
      </c>
      <c r="FC116" s="192">
        <f>IF(FB116&lt;&gt;"Pensionado",LOOKUP(FA116,'Datos Mes'!$A$87:$A$92,'Datos Mes'!$B$87:$B$92),0)</f>
        <v>0</v>
      </c>
      <c r="FD116" s="190" t="e">
        <f t="shared" si="209"/>
        <v>#DIV/0!</v>
      </c>
      <c r="FE116" s="190" t="e">
        <f>IF(SUM(EH116:EN116)&gt;'Datos Mes'!$B$22,'Datos Mes'!$B$22,SUM(EH116:EN116))</f>
        <v>#DIV/0!</v>
      </c>
      <c r="FF116" s="190" t="e">
        <f>FE116*'Datos Mes'!$B$30</f>
        <v>#DIV/0!</v>
      </c>
      <c r="FG116" s="190" t="e">
        <f t="shared" si="210"/>
        <v>#DIV/0!</v>
      </c>
      <c r="FH116" s="190" t="e">
        <f t="shared" si="211"/>
        <v>#DIV/0!</v>
      </c>
      <c r="FI116" s="193" t="e">
        <f>LOOKUP(FH116,'Datos Mes'!$B$54:$B$69,'Datos Mes'!$C$54:$C$69)</f>
        <v>#DIV/0!</v>
      </c>
      <c r="FJ116" s="190" t="e">
        <f>LOOKUP(FH116,'Datos Mes'!$B$54:$B$69,'Datos Mes'!$E$54:$E$69)</f>
        <v>#DIV/0!</v>
      </c>
      <c r="FK116" s="190" t="e">
        <f t="shared" si="212"/>
        <v>#DIV/0!</v>
      </c>
      <c r="FL116" s="190">
        <f t="shared" si="213"/>
        <v>0</v>
      </c>
      <c r="FM116" s="190">
        <f t="shared" si="214"/>
        <v>0</v>
      </c>
      <c r="FN116" s="190">
        <f t="shared" si="215"/>
        <v>0</v>
      </c>
      <c r="FO116" s="190" t="e">
        <f t="shared" si="216"/>
        <v>#DIV/0!</v>
      </c>
      <c r="FP116" s="190" t="e">
        <f t="shared" si="217"/>
        <v>#DIV/0!</v>
      </c>
      <c r="FQ116" s="320" t="e">
        <f t="shared" si="218"/>
        <v>#DIV/0!</v>
      </c>
      <c r="FR116" s="188"/>
      <c r="FS116" s="190" t="e">
        <f t="shared" si="219"/>
        <v>#DIV/0!</v>
      </c>
      <c r="FT116" s="190" t="e">
        <f>IF($FB116="Activo",LOOKUP($FA116,'Datos Mes'!$A$87:$A$92,'Datos Mes'!$C$87:$C$92),0)*$EO116</f>
        <v>#DIV/0!</v>
      </c>
      <c r="FU116" s="190" t="e">
        <f>IF($FB116="Activo",'Datos Mes'!$B$31,0)*$EO116</f>
        <v>#DIV/0!</v>
      </c>
      <c r="FV116" s="190" t="e">
        <f>'Datos Mes'!$B$32*$EO116</f>
        <v>#DIV/0!</v>
      </c>
      <c r="FW116" s="190" t="e">
        <f>'Datos Mes'!$D$28*$EO116</f>
        <v>#DIV/0!</v>
      </c>
      <c r="FX116" s="188">
        <v>1030084</v>
      </c>
      <c r="FY116" s="190" t="e">
        <f t="shared" si="220"/>
        <v>#DIV/0!</v>
      </c>
      <c r="FZ116" s="190" t="e">
        <f t="shared" si="178"/>
        <v>#DIV/0!</v>
      </c>
      <c r="GA116" s="190" t="e">
        <f t="shared" si="179"/>
        <v>#DIV/0!</v>
      </c>
      <c r="GB116" s="190">
        <f>(AS116+'Datos Mes'!B$24)*30/12</f>
        <v>11356.646825396825</v>
      </c>
      <c r="GC116" s="190" t="e">
        <f t="shared" si="221"/>
        <v>#DIV/0!</v>
      </c>
      <c r="GD116" s="190" t="e">
        <f t="shared" si="222"/>
        <v>#DIV/0!</v>
      </c>
      <c r="GE116" s="192" t="e">
        <f t="shared" si="223"/>
        <v>#DIV/0!</v>
      </c>
    </row>
    <row r="117" spans="1:187">
      <c r="A117" s="248"/>
      <c r="B117" s="248"/>
      <c r="C117" s="173">
        <f t="shared" si="180"/>
        <v>0</v>
      </c>
      <c r="D117" s="255"/>
      <c r="E117" s="255"/>
      <c r="F117" s="255"/>
      <c r="G117" s="255"/>
      <c r="H117" s="255"/>
      <c r="I117" s="255"/>
      <c r="J117" s="255"/>
      <c r="K117" s="255"/>
      <c r="L117" s="255"/>
      <c r="M117" s="255"/>
      <c r="N117" s="255"/>
      <c r="O117" s="255"/>
      <c r="P117" s="255"/>
      <c r="Q117" s="255"/>
      <c r="R117" s="174"/>
      <c r="S117" s="256"/>
      <c r="T117" s="255"/>
      <c r="U117" s="255"/>
      <c r="V117" s="255"/>
      <c r="W117" s="255"/>
      <c r="X117" s="255"/>
      <c r="Y117" s="255"/>
      <c r="Z117" s="255"/>
      <c r="AA117" s="255"/>
      <c r="AB117" s="255"/>
      <c r="AC117" s="255"/>
      <c r="AD117" s="255"/>
      <c r="AE117" s="255"/>
      <c r="AF117" s="255"/>
      <c r="AG117" s="255"/>
      <c r="AH117" s="255"/>
      <c r="AI117" s="257"/>
      <c r="AJ117" s="187"/>
      <c r="AK117" s="176">
        <f t="shared" si="181"/>
        <v>0</v>
      </c>
      <c r="AL117" s="294">
        <f t="shared" si="182"/>
        <v>0</v>
      </c>
      <c r="AM117" s="294">
        <f t="shared" si="183"/>
        <v>0</v>
      </c>
      <c r="AN117" s="295">
        <f t="shared" si="184"/>
        <v>0</v>
      </c>
      <c r="AO117" s="294">
        <f t="shared" si="177"/>
        <v>0</v>
      </c>
      <c r="AP117" s="294">
        <f t="shared" si="176"/>
        <v>0</v>
      </c>
      <c r="AQ117" s="296">
        <f t="shared" si="185"/>
        <v>0</v>
      </c>
      <c r="AR117" s="297">
        <f t="shared" si="186"/>
        <v>0</v>
      </c>
      <c r="AS117" s="249"/>
      <c r="AT117" s="250">
        <f t="shared" si="187"/>
        <v>0</v>
      </c>
      <c r="AU117" s="316"/>
      <c r="AV117" s="177">
        <f t="shared" si="188"/>
        <v>0</v>
      </c>
      <c r="AW117" s="249"/>
      <c r="AX117" s="249"/>
      <c r="AY117" s="177">
        <f t="shared" si="189"/>
        <v>0</v>
      </c>
      <c r="AZ117" s="177">
        <f>(AQ117)*'Datos Mes'!$B$27+DB117</f>
        <v>0</v>
      </c>
      <c r="BA117" s="248"/>
      <c r="BB117" s="254"/>
      <c r="BC117" s="263"/>
      <c r="BD117" s="188"/>
      <c r="BE117" s="188"/>
      <c r="BF117" s="298"/>
      <c r="BG117" s="178">
        <f>(COUNTIF($D117:$AI117,"LL")+DL117)*(AS117-'Datos Mes'!$B$23)</f>
        <v>0</v>
      </c>
      <c r="BH117" s="299">
        <f t="shared" si="190"/>
        <v>0</v>
      </c>
      <c r="BI117" s="230"/>
      <c r="BJ117" s="239"/>
      <c r="BK117" s="231"/>
      <c r="BL117" s="231"/>
      <c r="BM117" s="231"/>
      <c r="BN117" s="231"/>
      <c r="BO117" s="231"/>
      <c r="BP117" s="239"/>
      <c r="BQ117" s="231"/>
      <c r="BR117" s="231"/>
      <c r="BS117" s="231"/>
      <c r="BT117" s="232"/>
      <c r="BU117" s="232"/>
      <c r="BV117" s="231"/>
      <c r="BW117" s="233"/>
      <c r="BX117" s="234"/>
      <c r="BY117" s="231"/>
      <c r="BZ117" s="231"/>
      <c r="CA117" s="235"/>
      <c r="CB117" s="235"/>
      <c r="CC117" s="236"/>
      <c r="CD117" s="236"/>
      <c r="CE117" s="236"/>
      <c r="CF117" s="236"/>
      <c r="CG117" s="236"/>
      <c r="CH117" s="235"/>
      <c r="CI117" s="235"/>
      <c r="CJ117" s="236"/>
      <c r="CK117" s="236"/>
      <c r="CL117" s="236"/>
      <c r="CM117" s="236"/>
      <c r="CN117" s="236"/>
      <c r="CO117" s="235"/>
      <c r="CP117" s="238"/>
      <c r="CQ117" s="237"/>
      <c r="CR117" s="238"/>
      <c r="CS117" s="237"/>
      <c r="CT117" s="237"/>
      <c r="CU117" s="237"/>
      <c r="CV117" s="237"/>
      <c r="CW117" s="237"/>
      <c r="CX117" s="232"/>
      <c r="CY117" s="232"/>
      <c r="CZ117" s="179">
        <f t="shared" si="191"/>
        <v>0</v>
      </c>
      <c r="DA117" s="180"/>
      <c r="DB117" s="241"/>
      <c r="DC117" s="181">
        <f t="shared" si="192"/>
        <v>0</v>
      </c>
      <c r="DD117" s="240"/>
      <c r="DE117" s="241"/>
      <c r="DF117" s="182">
        <f t="shared" si="193"/>
        <v>0</v>
      </c>
      <c r="DG117" s="182">
        <f t="shared" si="194"/>
        <v>0</v>
      </c>
      <c r="DH117" s="183">
        <f t="shared" si="195"/>
        <v>0</v>
      </c>
      <c r="DI117" s="184">
        <f t="shared" si="196"/>
        <v>0</v>
      </c>
      <c r="DJ117" s="42"/>
      <c r="DK117" s="177">
        <f t="shared" si="197"/>
        <v>0</v>
      </c>
      <c r="DL117" s="177">
        <f t="shared" si="198"/>
        <v>0</v>
      </c>
      <c r="DM117" s="177">
        <f t="shared" si="199"/>
        <v>0</v>
      </c>
      <c r="DN117" s="242"/>
      <c r="DO117" s="243"/>
      <c r="DP117" s="243"/>
      <c r="DQ117" s="243"/>
      <c r="DR117" s="303"/>
      <c r="DS117" s="243"/>
      <c r="DT117" s="243"/>
      <c r="DU117" s="243"/>
      <c r="DV117" s="244"/>
      <c r="DW117" s="243"/>
      <c r="DX117" s="243"/>
      <c r="DY117" s="245"/>
      <c r="DZ117" s="245"/>
      <c r="EA117" s="246"/>
      <c r="EB117" s="175" t="s">
        <v>283</v>
      </c>
      <c r="EC117" s="188" t="s">
        <v>298</v>
      </c>
      <c r="ED117" s="188">
        <v>1030085</v>
      </c>
      <c r="EE117" s="188"/>
      <c r="EF117" s="189">
        <f>'Datos Mes'!$B$23</f>
        <v>8033.333333333333</v>
      </c>
      <c r="EG117" s="189">
        <f t="shared" si="200"/>
        <v>0</v>
      </c>
      <c r="EH117" s="189">
        <f t="shared" si="201"/>
        <v>0</v>
      </c>
      <c r="EI117" s="189" t="e">
        <f t="shared" si="202"/>
        <v>#DIV/0!</v>
      </c>
      <c r="EJ117" s="189" t="e">
        <f t="shared" si="203"/>
        <v>#DIV/0!</v>
      </c>
      <c r="EK117" s="189">
        <f t="shared" si="204"/>
        <v>0</v>
      </c>
      <c r="EL117" s="189">
        <f t="shared" si="205"/>
        <v>0</v>
      </c>
      <c r="EM117" s="189">
        <f t="shared" si="206"/>
        <v>0</v>
      </c>
      <c r="EN117" s="189">
        <f>'Datos Mes'!$B$24*AL117</f>
        <v>0</v>
      </c>
      <c r="EO117" s="189" t="e">
        <f>IF(SUM(EH117:EN117)&gt;'Datos Mes'!$B$21,'Datos Mes'!$B$21,SUM(EH117:EN117))</f>
        <v>#DIV/0!</v>
      </c>
      <c r="EP117" s="189" t="e">
        <f>IF(SUM(EH117:EN117)&gt;'Datos Mes'!$B$21,SUM(EH117:EN117)-EO117,0)</f>
        <v>#DIV/0!</v>
      </c>
      <c r="EQ117" s="189"/>
      <c r="ER117" s="189" t="e">
        <f>LOOKUP(EO117/AL117,'Datos Mes'!$B$75:$B$82,'Datos Mes'!$C$75:$C$82)*EQ117</f>
        <v>#DIV/0!</v>
      </c>
      <c r="ES117" s="189">
        <f>'Datos Mes'!$B$25*$AQ117</f>
        <v>0</v>
      </c>
      <c r="ET117" s="189">
        <f>'Datos Mes'!$B$26*$AQ117</f>
        <v>0</v>
      </c>
      <c r="EU117" s="189">
        <f t="shared" si="207"/>
        <v>0</v>
      </c>
      <c r="EV117" s="190" t="e">
        <f t="shared" si="208"/>
        <v>#DIV/0!</v>
      </c>
      <c r="EW117" s="280" t="s">
        <v>140</v>
      </c>
      <c r="EX117" s="281"/>
      <c r="EY117" s="190" t="e">
        <f>'Datos Mes'!$B$28*EO117</f>
        <v>#DIV/0!</v>
      </c>
      <c r="EZ117" s="190" t="e">
        <f>IF(EX117*'Datos Mes'!$B$19-EY117&gt;0,EX117*'Datos Mes'!$B$19-EY117,0)</f>
        <v>#DIV/0!</v>
      </c>
      <c r="FA117" s="281" t="s">
        <v>116</v>
      </c>
      <c r="FB117" s="280" t="s">
        <v>299</v>
      </c>
      <c r="FC117" s="192">
        <f>IF(FB117&lt;&gt;"Pensionado",LOOKUP(FA117,'Datos Mes'!$A$87:$A$92,'Datos Mes'!$B$87:$B$92),0)</f>
        <v>0</v>
      </c>
      <c r="FD117" s="190" t="e">
        <f t="shared" si="209"/>
        <v>#DIV/0!</v>
      </c>
      <c r="FE117" s="190" t="e">
        <f>IF(SUM(EH117:EN117)&gt;'Datos Mes'!$B$22,'Datos Mes'!$B$22,SUM(EH117:EN117))</f>
        <v>#DIV/0!</v>
      </c>
      <c r="FF117" s="190" t="e">
        <f>FE117*'Datos Mes'!$B$30</f>
        <v>#DIV/0!</v>
      </c>
      <c r="FG117" s="190" t="e">
        <f t="shared" si="210"/>
        <v>#DIV/0!</v>
      </c>
      <c r="FH117" s="190" t="e">
        <f t="shared" si="211"/>
        <v>#DIV/0!</v>
      </c>
      <c r="FI117" s="193" t="e">
        <f>LOOKUP(FH117,'Datos Mes'!$B$54:$B$69,'Datos Mes'!$C$54:$C$69)</f>
        <v>#DIV/0!</v>
      </c>
      <c r="FJ117" s="190" t="e">
        <f>LOOKUP(FH117,'Datos Mes'!$B$54:$B$69,'Datos Mes'!$E$54:$E$69)</f>
        <v>#DIV/0!</v>
      </c>
      <c r="FK117" s="190" t="e">
        <f t="shared" si="212"/>
        <v>#DIV/0!</v>
      </c>
      <c r="FL117" s="190">
        <f t="shared" si="213"/>
        <v>0</v>
      </c>
      <c r="FM117" s="190">
        <f t="shared" si="214"/>
        <v>0</v>
      </c>
      <c r="FN117" s="190">
        <f t="shared" si="215"/>
        <v>0</v>
      </c>
      <c r="FO117" s="190" t="e">
        <f t="shared" si="216"/>
        <v>#DIV/0!</v>
      </c>
      <c r="FP117" s="190" t="e">
        <f t="shared" si="217"/>
        <v>#DIV/0!</v>
      </c>
      <c r="FQ117" s="320" t="e">
        <f t="shared" si="218"/>
        <v>#DIV/0!</v>
      </c>
      <c r="FR117" s="188"/>
      <c r="FS117" s="190" t="e">
        <f t="shared" si="219"/>
        <v>#DIV/0!</v>
      </c>
      <c r="FT117" s="190" t="e">
        <f>IF($FB117="Activo",LOOKUP($FA117,'Datos Mes'!$A$87:$A$92,'Datos Mes'!$C$87:$C$92),0)*$EO117</f>
        <v>#DIV/0!</v>
      </c>
      <c r="FU117" s="190" t="e">
        <f>IF($FB117="Activo",'Datos Mes'!$B$31,0)*$EO117</f>
        <v>#DIV/0!</v>
      </c>
      <c r="FV117" s="190" t="e">
        <f>'Datos Mes'!$B$32*$EO117</f>
        <v>#DIV/0!</v>
      </c>
      <c r="FW117" s="190" t="e">
        <f>'Datos Mes'!$D$28*$EO117</f>
        <v>#DIV/0!</v>
      </c>
      <c r="FX117" s="188">
        <v>1030085</v>
      </c>
      <c r="FY117" s="190" t="e">
        <f t="shared" si="220"/>
        <v>#DIV/0!</v>
      </c>
      <c r="FZ117" s="190" t="e">
        <f t="shared" si="178"/>
        <v>#DIV/0!</v>
      </c>
      <c r="GA117" s="190" t="e">
        <f t="shared" si="179"/>
        <v>#DIV/0!</v>
      </c>
      <c r="GB117" s="190">
        <f>(AS117+'Datos Mes'!B$24)*30/12</f>
        <v>11356.646825396825</v>
      </c>
      <c r="GC117" s="190" t="e">
        <f t="shared" si="221"/>
        <v>#DIV/0!</v>
      </c>
      <c r="GD117" s="190" t="e">
        <f t="shared" si="222"/>
        <v>#DIV/0!</v>
      </c>
      <c r="GE117" s="192" t="e">
        <f t="shared" si="223"/>
        <v>#DIV/0!</v>
      </c>
    </row>
    <row r="118" spans="1:187">
      <c r="A118" s="248"/>
      <c r="B118" s="248"/>
      <c r="C118" s="173">
        <f t="shared" si="180"/>
        <v>0</v>
      </c>
      <c r="D118" s="255"/>
      <c r="E118" s="255"/>
      <c r="F118" s="255"/>
      <c r="G118" s="255"/>
      <c r="H118" s="255"/>
      <c r="I118" s="255"/>
      <c r="J118" s="255"/>
      <c r="K118" s="255"/>
      <c r="L118" s="255"/>
      <c r="M118" s="255"/>
      <c r="N118" s="255"/>
      <c r="O118" s="255"/>
      <c r="P118" s="255"/>
      <c r="Q118" s="255"/>
      <c r="R118" s="174"/>
      <c r="S118" s="256"/>
      <c r="T118" s="255"/>
      <c r="U118" s="255"/>
      <c r="V118" s="255"/>
      <c r="W118" s="255"/>
      <c r="X118" s="255"/>
      <c r="Y118" s="255"/>
      <c r="Z118" s="255"/>
      <c r="AA118" s="255"/>
      <c r="AB118" s="255"/>
      <c r="AC118" s="255"/>
      <c r="AD118" s="255"/>
      <c r="AE118" s="255"/>
      <c r="AF118" s="255"/>
      <c r="AG118" s="255"/>
      <c r="AH118" s="255"/>
      <c r="AI118" s="257"/>
      <c r="AJ118" s="187"/>
      <c r="AK118" s="176">
        <f t="shared" si="181"/>
        <v>0</v>
      </c>
      <c r="AL118" s="294">
        <f t="shared" si="182"/>
        <v>0</v>
      </c>
      <c r="AM118" s="294">
        <f t="shared" si="183"/>
        <v>0</v>
      </c>
      <c r="AN118" s="295">
        <f t="shared" si="184"/>
        <v>0</v>
      </c>
      <c r="AO118" s="294">
        <f t="shared" si="177"/>
        <v>0</v>
      </c>
      <c r="AP118" s="294">
        <f t="shared" si="176"/>
        <v>0</v>
      </c>
      <c r="AQ118" s="296">
        <f t="shared" si="185"/>
        <v>0</v>
      </c>
      <c r="AR118" s="297">
        <f t="shared" si="186"/>
        <v>0</v>
      </c>
      <c r="AS118" s="249"/>
      <c r="AT118" s="250">
        <f t="shared" si="187"/>
        <v>0</v>
      </c>
      <c r="AU118" s="316"/>
      <c r="AV118" s="177">
        <f t="shared" si="188"/>
        <v>0</v>
      </c>
      <c r="AW118" s="249"/>
      <c r="AX118" s="249"/>
      <c r="AY118" s="177">
        <f t="shared" si="189"/>
        <v>0</v>
      </c>
      <c r="AZ118" s="177">
        <f>(AQ118)*'Datos Mes'!$B$27+DB118</f>
        <v>0</v>
      </c>
      <c r="BA118" s="248"/>
      <c r="BB118" s="254"/>
      <c r="BC118" s="263"/>
      <c r="BD118" s="188"/>
      <c r="BE118" s="188"/>
      <c r="BF118" s="298"/>
      <c r="BG118" s="178">
        <f>(COUNTIF($D118:$AI118,"LL")+DL118)*(AS118-'Datos Mes'!$B$23)</f>
        <v>0</v>
      </c>
      <c r="BH118" s="299">
        <f t="shared" si="190"/>
        <v>0</v>
      </c>
      <c r="BI118" s="230"/>
      <c r="BJ118" s="239"/>
      <c r="BK118" s="231"/>
      <c r="BL118" s="231"/>
      <c r="BM118" s="231"/>
      <c r="BN118" s="231"/>
      <c r="BO118" s="231"/>
      <c r="BP118" s="239"/>
      <c r="BQ118" s="231"/>
      <c r="BR118" s="231"/>
      <c r="BS118" s="231"/>
      <c r="BT118" s="232"/>
      <c r="BU118" s="232"/>
      <c r="BV118" s="231"/>
      <c r="BW118" s="233"/>
      <c r="BX118" s="234"/>
      <c r="BY118" s="231"/>
      <c r="BZ118" s="231"/>
      <c r="CA118" s="235"/>
      <c r="CB118" s="235"/>
      <c r="CC118" s="236"/>
      <c r="CD118" s="236"/>
      <c r="CE118" s="236"/>
      <c r="CF118" s="236"/>
      <c r="CG118" s="236"/>
      <c r="CH118" s="235"/>
      <c r="CI118" s="235"/>
      <c r="CJ118" s="236"/>
      <c r="CK118" s="236"/>
      <c r="CL118" s="236"/>
      <c r="CM118" s="236"/>
      <c r="CN118" s="236"/>
      <c r="CO118" s="235"/>
      <c r="CP118" s="238"/>
      <c r="CQ118" s="237"/>
      <c r="CR118" s="238"/>
      <c r="CS118" s="237"/>
      <c r="CT118" s="237"/>
      <c r="CU118" s="237"/>
      <c r="CV118" s="237"/>
      <c r="CW118" s="237"/>
      <c r="CX118" s="232"/>
      <c r="CY118" s="232"/>
      <c r="CZ118" s="179">
        <f t="shared" si="191"/>
        <v>0</v>
      </c>
      <c r="DA118" s="180"/>
      <c r="DB118" s="241"/>
      <c r="DC118" s="181">
        <f t="shared" si="192"/>
        <v>0</v>
      </c>
      <c r="DD118" s="240"/>
      <c r="DE118" s="241"/>
      <c r="DF118" s="182">
        <f t="shared" si="193"/>
        <v>0</v>
      </c>
      <c r="DG118" s="182">
        <f t="shared" si="194"/>
        <v>0</v>
      </c>
      <c r="DH118" s="183">
        <f t="shared" si="195"/>
        <v>0</v>
      </c>
      <c r="DI118" s="184">
        <f t="shared" si="196"/>
        <v>0</v>
      </c>
      <c r="DJ118" s="42"/>
      <c r="DK118" s="177">
        <f t="shared" si="197"/>
        <v>0</v>
      </c>
      <c r="DL118" s="177">
        <f t="shared" si="198"/>
        <v>0</v>
      </c>
      <c r="DM118" s="177">
        <f t="shared" si="199"/>
        <v>0</v>
      </c>
      <c r="DN118" s="242"/>
      <c r="DO118" s="243"/>
      <c r="DP118" s="243"/>
      <c r="DQ118" s="243"/>
      <c r="DR118" s="303"/>
      <c r="DS118" s="243"/>
      <c r="DT118" s="243"/>
      <c r="DU118" s="243"/>
      <c r="DV118" s="244"/>
      <c r="DW118" s="243"/>
      <c r="DX118" s="243"/>
      <c r="DY118" s="245"/>
      <c r="DZ118" s="245"/>
      <c r="EA118" s="246"/>
      <c r="EB118" s="175" t="s">
        <v>283</v>
      </c>
      <c r="EC118" s="188" t="s">
        <v>298</v>
      </c>
      <c r="ED118" s="188">
        <v>1030086</v>
      </c>
      <c r="EE118" s="188"/>
      <c r="EF118" s="189">
        <f>'Datos Mes'!$B$23</f>
        <v>8033.333333333333</v>
      </c>
      <c r="EG118" s="189">
        <f t="shared" si="200"/>
        <v>0</v>
      </c>
      <c r="EH118" s="189">
        <f t="shared" si="201"/>
        <v>0</v>
      </c>
      <c r="EI118" s="189" t="e">
        <f t="shared" si="202"/>
        <v>#DIV/0!</v>
      </c>
      <c r="EJ118" s="189" t="e">
        <f t="shared" si="203"/>
        <v>#DIV/0!</v>
      </c>
      <c r="EK118" s="189">
        <f t="shared" si="204"/>
        <v>0</v>
      </c>
      <c r="EL118" s="189">
        <f t="shared" si="205"/>
        <v>0</v>
      </c>
      <c r="EM118" s="189">
        <f t="shared" si="206"/>
        <v>0</v>
      </c>
      <c r="EN118" s="189">
        <f>'Datos Mes'!$B$24*AL118</f>
        <v>0</v>
      </c>
      <c r="EO118" s="189" t="e">
        <f>IF(SUM(EH118:EN118)&gt;'Datos Mes'!$B$21,'Datos Mes'!$B$21,SUM(EH118:EN118))</f>
        <v>#DIV/0!</v>
      </c>
      <c r="EP118" s="189" t="e">
        <f>IF(SUM(EH118:EN118)&gt;'Datos Mes'!$B$21,SUM(EH118:EN118)-EO118,0)</f>
        <v>#DIV/0!</v>
      </c>
      <c r="EQ118" s="189"/>
      <c r="ER118" s="189" t="e">
        <f>LOOKUP(EO118/AL118,'Datos Mes'!$B$75:$B$82,'Datos Mes'!$C$75:$C$82)*EQ118</f>
        <v>#DIV/0!</v>
      </c>
      <c r="ES118" s="189">
        <f>'Datos Mes'!$B$25*$AQ118</f>
        <v>0</v>
      </c>
      <c r="ET118" s="189">
        <f>'Datos Mes'!$B$26*$AQ118</f>
        <v>0</v>
      </c>
      <c r="EU118" s="189">
        <f t="shared" si="207"/>
        <v>0</v>
      </c>
      <c r="EV118" s="190" t="e">
        <f t="shared" si="208"/>
        <v>#DIV/0!</v>
      </c>
      <c r="EW118" s="280" t="s">
        <v>140</v>
      </c>
      <c r="EX118" s="281"/>
      <c r="EY118" s="190" t="e">
        <f>'Datos Mes'!$B$28*EO118</f>
        <v>#DIV/0!</v>
      </c>
      <c r="EZ118" s="190" t="e">
        <f>IF(EX118*'Datos Mes'!$B$19-EY118&gt;0,EX118*'Datos Mes'!$B$19-EY118,0)</f>
        <v>#DIV/0!</v>
      </c>
      <c r="FA118" s="281" t="s">
        <v>116</v>
      </c>
      <c r="FB118" s="280" t="s">
        <v>299</v>
      </c>
      <c r="FC118" s="192">
        <f>IF(FB118&lt;&gt;"Pensionado",LOOKUP(FA118,'Datos Mes'!$A$87:$A$92,'Datos Mes'!$B$87:$B$92),0)</f>
        <v>0</v>
      </c>
      <c r="FD118" s="190" t="e">
        <f t="shared" si="209"/>
        <v>#DIV/0!</v>
      </c>
      <c r="FE118" s="190" t="e">
        <f>IF(SUM(EH118:EN118)&gt;'Datos Mes'!$B$22,'Datos Mes'!$B$22,SUM(EH118:EN118))</f>
        <v>#DIV/0!</v>
      </c>
      <c r="FF118" s="190" t="e">
        <f>FE118*'Datos Mes'!$B$30</f>
        <v>#DIV/0!</v>
      </c>
      <c r="FG118" s="190" t="e">
        <f t="shared" si="210"/>
        <v>#DIV/0!</v>
      </c>
      <c r="FH118" s="190" t="e">
        <f t="shared" si="211"/>
        <v>#DIV/0!</v>
      </c>
      <c r="FI118" s="193" t="e">
        <f>LOOKUP(FH118,'Datos Mes'!$B$54:$B$69,'Datos Mes'!$C$54:$C$69)</f>
        <v>#DIV/0!</v>
      </c>
      <c r="FJ118" s="190" t="e">
        <f>LOOKUP(FH118,'Datos Mes'!$B$54:$B$69,'Datos Mes'!$E$54:$E$69)</f>
        <v>#DIV/0!</v>
      </c>
      <c r="FK118" s="190" t="e">
        <f t="shared" si="212"/>
        <v>#DIV/0!</v>
      </c>
      <c r="FL118" s="190">
        <f t="shared" si="213"/>
        <v>0</v>
      </c>
      <c r="FM118" s="190">
        <f t="shared" si="214"/>
        <v>0</v>
      </c>
      <c r="FN118" s="190">
        <f t="shared" si="215"/>
        <v>0</v>
      </c>
      <c r="FO118" s="190" t="e">
        <f t="shared" si="216"/>
        <v>#DIV/0!</v>
      </c>
      <c r="FP118" s="190" t="e">
        <f t="shared" si="217"/>
        <v>#DIV/0!</v>
      </c>
      <c r="FQ118" s="320" t="e">
        <f t="shared" si="218"/>
        <v>#DIV/0!</v>
      </c>
      <c r="FR118" s="188"/>
      <c r="FS118" s="190" t="e">
        <f t="shared" si="219"/>
        <v>#DIV/0!</v>
      </c>
      <c r="FT118" s="190" t="e">
        <f>IF($FB118="Activo",LOOKUP($FA118,'Datos Mes'!$A$87:$A$92,'Datos Mes'!$C$87:$C$92),0)*$EO118</f>
        <v>#DIV/0!</v>
      </c>
      <c r="FU118" s="190" t="e">
        <f>IF($FB118="Activo",'Datos Mes'!$B$31,0)*$EO118</f>
        <v>#DIV/0!</v>
      </c>
      <c r="FV118" s="190" t="e">
        <f>'Datos Mes'!$B$32*$EO118</f>
        <v>#DIV/0!</v>
      </c>
      <c r="FW118" s="190" t="e">
        <f>'Datos Mes'!$D$28*$EO118</f>
        <v>#DIV/0!</v>
      </c>
      <c r="FX118" s="188">
        <v>1030086</v>
      </c>
      <c r="FY118" s="190" t="e">
        <f t="shared" si="220"/>
        <v>#DIV/0!</v>
      </c>
      <c r="FZ118" s="190" t="e">
        <f t="shared" si="178"/>
        <v>#DIV/0!</v>
      </c>
      <c r="GA118" s="190" t="e">
        <f t="shared" si="179"/>
        <v>#DIV/0!</v>
      </c>
      <c r="GB118" s="190">
        <f>(AS118+'Datos Mes'!B$24)*30/12</f>
        <v>11356.646825396825</v>
      </c>
      <c r="GC118" s="190" t="e">
        <f t="shared" si="221"/>
        <v>#DIV/0!</v>
      </c>
      <c r="GD118" s="190" t="e">
        <f t="shared" si="222"/>
        <v>#DIV/0!</v>
      </c>
      <c r="GE118" s="192" t="e">
        <f t="shared" si="223"/>
        <v>#DIV/0!</v>
      </c>
    </row>
    <row r="119" spans="1:187">
      <c r="A119" s="248"/>
      <c r="B119" s="248"/>
      <c r="C119" s="173">
        <f t="shared" si="180"/>
        <v>0</v>
      </c>
      <c r="D119" s="255"/>
      <c r="E119" s="255"/>
      <c r="F119" s="255"/>
      <c r="G119" s="255"/>
      <c r="H119" s="255"/>
      <c r="I119" s="255"/>
      <c r="J119" s="255"/>
      <c r="K119" s="255"/>
      <c r="L119" s="255"/>
      <c r="M119" s="255"/>
      <c r="N119" s="255"/>
      <c r="O119" s="255"/>
      <c r="P119" s="255"/>
      <c r="Q119" s="255"/>
      <c r="R119" s="174"/>
      <c r="S119" s="256"/>
      <c r="T119" s="255"/>
      <c r="U119" s="255"/>
      <c r="V119" s="255"/>
      <c r="W119" s="255"/>
      <c r="X119" s="255"/>
      <c r="Y119" s="255"/>
      <c r="Z119" s="255"/>
      <c r="AA119" s="255"/>
      <c r="AB119" s="255"/>
      <c r="AC119" s="255"/>
      <c r="AD119" s="255"/>
      <c r="AE119" s="255"/>
      <c r="AF119" s="255"/>
      <c r="AG119" s="255"/>
      <c r="AH119" s="255"/>
      <c r="AI119" s="257"/>
      <c r="AJ119" s="187"/>
      <c r="AK119" s="176">
        <f t="shared" si="181"/>
        <v>0</v>
      </c>
      <c r="AL119" s="294">
        <f t="shared" si="182"/>
        <v>0</v>
      </c>
      <c r="AM119" s="294">
        <f t="shared" si="183"/>
        <v>0</v>
      </c>
      <c r="AN119" s="295">
        <f t="shared" si="184"/>
        <v>0</v>
      </c>
      <c r="AO119" s="294">
        <f t="shared" si="177"/>
        <v>0</v>
      </c>
      <c r="AP119" s="294">
        <f t="shared" si="176"/>
        <v>0</v>
      </c>
      <c r="AQ119" s="296">
        <f t="shared" si="185"/>
        <v>0</v>
      </c>
      <c r="AR119" s="297">
        <f t="shared" si="186"/>
        <v>0</v>
      </c>
      <c r="AS119" s="249"/>
      <c r="AT119" s="250">
        <f t="shared" si="187"/>
        <v>0</v>
      </c>
      <c r="AU119" s="316"/>
      <c r="AV119" s="177">
        <f t="shared" si="188"/>
        <v>0</v>
      </c>
      <c r="AW119" s="249"/>
      <c r="AX119" s="249"/>
      <c r="AY119" s="177">
        <f t="shared" si="189"/>
        <v>0</v>
      </c>
      <c r="AZ119" s="177">
        <f>(AQ119)*'Datos Mes'!$B$27+DB119</f>
        <v>0</v>
      </c>
      <c r="BA119" s="248"/>
      <c r="BB119" s="254"/>
      <c r="BC119" s="263"/>
      <c r="BD119" s="188"/>
      <c r="BE119" s="188"/>
      <c r="BF119" s="298"/>
      <c r="BG119" s="178">
        <f>(COUNTIF($D119:$AI119,"LL")+DL119)*(AS119-'Datos Mes'!$B$23)</f>
        <v>0</v>
      </c>
      <c r="BH119" s="299">
        <f t="shared" si="190"/>
        <v>0</v>
      </c>
      <c r="BI119" s="230"/>
      <c r="BJ119" s="239"/>
      <c r="BK119" s="231"/>
      <c r="BL119" s="231"/>
      <c r="BM119" s="231"/>
      <c r="BN119" s="231"/>
      <c r="BO119" s="231"/>
      <c r="BP119" s="239"/>
      <c r="BQ119" s="231"/>
      <c r="BR119" s="231"/>
      <c r="BS119" s="231"/>
      <c r="BT119" s="232"/>
      <c r="BU119" s="232"/>
      <c r="BV119" s="231"/>
      <c r="BW119" s="233"/>
      <c r="BX119" s="234"/>
      <c r="BY119" s="231"/>
      <c r="BZ119" s="231"/>
      <c r="CA119" s="235"/>
      <c r="CB119" s="235"/>
      <c r="CC119" s="236"/>
      <c r="CD119" s="236"/>
      <c r="CE119" s="236"/>
      <c r="CF119" s="236"/>
      <c r="CG119" s="236"/>
      <c r="CH119" s="235"/>
      <c r="CI119" s="235"/>
      <c r="CJ119" s="236"/>
      <c r="CK119" s="236"/>
      <c r="CL119" s="236"/>
      <c r="CM119" s="236"/>
      <c r="CN119" s="236"/>
      <c r="CO119" s="235"/>
      <c r="CP119" s="238"/>
      <c r="CQ119" s="237"/>
      <c r="CR119" s="238"/>
      <c r="CS119" s="237"/>
      <c r="CT119" s="237"/>
      <c r="CU119" s="237"/>
      <c r="CV119" s="237"/>
      <c r="CW119" s="237"/>
      <c r="CX119" s="232"/>
      <c r="CY119" s="232"/>
      <c r="CZ119" s="179">
        <f t="shared" si="191"/>
        <v>0</v>
      </c>
      <c r="DA119" s="180"/>
      <c r="DB119" s="241"/>
      <c r="DC119" s="181">
        <f t="shared" si="192"/>
        <v>0</v>
      </c>
      <c r="DD119" s="240"/>
      <c r="DE119" s="241"/>
      <c r="DF119" s="182">
        <f t="shared" si="193"/>
        <v>0</v>
      </c>
      <c r="DG119" s="182">
        <f t="shared" si="194"/>
        <v>0</v>
      </c>
      <c r="DH119" s="183">
        <f t="shared" si="195"/>
        <v>0</v>
      </c>
      <c r="DI119" s="184">
        <f t="shared" si="196"/>
        <v>0</v>
      </c>
      <c r="DJ119" s="42"/>
      <c r="DK119" s="177">
        <f t="shared" si="197"/>
        <v>0</v>
      </c>
      <c r="DL119" s="177">
        <f t="shared" si="198"/>
        <v>0</v>
      </c>
      <c r="DM119" s="177">
        <f t="shared" si="199"/>
        <v>0</v>
      </c>
      <c r="DN119" s="242"/>
      <c r="DO119" s="243"/>
      <c r="DP119" s="243"/>
      <c r="DQ119" s="243"/>
      <c r="DR119" s="303"/>
      <c r="DS119" s="243"/>
      <c r="DT119" s="243"/>
      <c r="DU119" s="243"/>
      <c r="DV119" s="244"/>
      <c r="DW119" s="243"/>
      <c r="DX119" s="243"/>
      <c r="DY119" s="245"/>
      <c r="DZ119" s="245"/>
      <c r="EA119" s="246"/>
      <c r="EB119" s="175" t="s">
        <v>283</v>
      </c>
      <c r="EC119" s="188" t="s">
        <v>298</v>
      </c>
      <c r="ED119" s="188">
        <v>1030087</v>
      </c>
      <c r="EE119" s="188"/>
      <c r="EF119" s="189">
        <f>'Datos Mes'!$B$23</f>
        <v>8033.333333333333</v>
      </c>
      <c r="EG119" s="189">
        <f t="shared" si="200"/>
        <v>0</v>
      </c>
      <c r="EH119" s="189">
        <f t="shared" si="201"/>
        <v>0</v>
      </c>
      <c r="EI119" s="189" t="e">
        <f t="shared" si="202"/>
        <v>#DIV/0!</v>
      </c>
      <c r="EJ119" s="189" t="e">
        <f t="shared" si="203"/>
        <v>#DIV/0!</v>
      </c>
      <c r="EK119" s="189">
        <f t="shared" si="204"/>
        <v>0</v>
      </c>
      <c r="EL119" s="189">
        <f t="shared" si="205"/>
        <v>0</v>
      </c>
      <c r="EM119" s="189">
        <f t="shared" si="206"/>
        <v>0</v>
      </c>
      <c r="EN119" s="189">
        <f>'Datos Mes'!$B$24*AL119</f>
        <v>0</v>
      </c>
      <c r="EO119" s="189" t="e">
        <f>IF(SUM(EH119:EN119)&gt;'Datos Mes'!$B$21,'Datos Mes'!$B$21,SUM(EH119:EN119))</f>
        <v>#DIV/0!</v>
      </c>
      <c r="EP119" s="189" t="e">
        <f>IF(SUM(EH119:EN119)&gt;'Datos Mes'!$B$21,SUM(EH119:EN119)-EO119,0)</f>
        <v>#DIV/0!</v>
      </c>
      <c r="EQ119" s="189"/>
      <c r="ER119" s="189" t="e">
        <f>LOOKUP(EO119/AL119,'Datos Mes'!$B$75:$B$82,'Datos Mes'!$C$75:$C$82)*EQ119</f>
        <v>#DIV/0!</v>
      </c>
      <c r="ES119" s="189">
        <f>'Datos Mes'!$B$25*$AQ119</f>
        <v>0</v>
      </c>
      <c r="ET119" s="189">
        <f>'Datos Mes'!$B$26*$AQ119</f>
        <v>0</v>
      </c>
      <c r="EU119" s="189">
        <f t="shared" si="207"/>
        <v>0</v>
      </c>
      <c r="EV119" s="190" t="e">
        <f t="shared" si="208"/>
        <v>#DIV/0!</v>
      </c>
      <c r="EW119" s="280" t="s">
        <v>140</v>
      </c>
      <c r="EX119" s="281"/>
      <c r="EY119" s="190" t="e">
        <f>'Datos Mes'!$B$28*EO119</f>
        <v>#DIV/0!</v>
      </c>
      <c r="EZ119" s="190" t="e">
        <f>IF(EX119*'Datos Mes'!$B$19-EY119&gt;0,EX119*'Datos Mes'!$B$19-EY119,0)</f>
        <v>#DIV/0!</v>
      </c>
      <c r="FA119" s="281" t="s">
        <v>116</v>
      </c>
      <c r="FB119" s="280" t="s">
        <v>299</v>
      </c>
      <c r="FC119" s="192">
        <f>IF(FB119&lt;&gt;"Pensionado",LOOKUP(FA119,'Datos Mes'!$A$87:$A$92,'Datos Mes'!$B$87:$B$92),0)</f>
        <v>0</v>
      </c>
      <c r="FD119" s="190" t="e">
        <f t="shared" si="209"/>
        <v>#DIV/0!</v>
      </c>
      <c r="FE119" s="190" t="e">
        <f>IF(SUM(EH119:EN119)&gt;'Datos Mes'!$B$22,'Datos Mes'!$B$22,SUM(EH119:EN119))</f>
        <v>#DIV/0!</v>
      </c>
      <c r="FF119" s="190" t="e">
        <f>FE119*'Datos Mes'!$B$30</f>
        <v>#DIV/0!</v>
      </c>
      <c r="FG119" s="190" t="e">
        <f t="shared" si="210"/>
        <v>#DIV/0!</v>
      </c>
      <c r="FH119" s="190" t="e">
        <f t="shared" si="211"/>
        <v>#DIV/0!</v>
      </c>
      <c r="FI119" s="193" t="e">
        <f>LOOKUP(FH119,'Datos Mes'!$B$54:$B$69,'Datos Mes'!$C$54:$C$69)</f>
        <v>#DIV/0!</v>
      </c>
      <c r="FJ119" s="190" t="e">
        <f>LOOKUP(FH119,'Datos Mes'!$B$54:$B$69,'Datos Mes'!$E$54:$E$69)</f>
        <v>#DIV/0!</v>
      </c>
      <c r="FK119" s="190" t="e">
        <f t="shared" si="212"/>
        <v>#DIV/0!</v>
      </c>
      <c r="FL119" s="190">
        <f t="shared" si="213"/>
        <v>0</v>
      </c>
      <c r="FM119" s="190">
        <f t="shared" si="214"/>
        <v>0</v>
      </c>
      <c r="FN119" s="190">
        <f t="shared" si="215"/>
        <v>0</v>
      </c>
      <c r="FO119" s="190" t="e">
        <f t="shared" si="216"/>
        <v>#DIV/0!</v>
      </c>
      <c r="FP119" s="190" t="e">
        <f t="shared" si="217"/>
        <v>#DIV/0!</v>
      </c>
      <c r="FQ119" s="320" t="e">
        <f t="shared" si="218"/>
        <v>#DIV/0!</v>
      </c>
      <c r="FR119" s="188"/>
      <c r="FS119" s="190" t="e">
        <f t="shared" si="219"/>
        <v>#DIV/0!</v>
      </c>
      <c r="FT119" s="190" t="e">
        <f>IF($FB119="Activo",LOOKUP($FA119,'Datos Mes'!$A$87:$A$92,'Datos Mes'!$C$87:$C$92),0)*$EO119</f>
        <v>#DIV/0!</v>
      </c>
      <c r="FU119" s="190" t="e">
        <f>IF($FB119="Activo",'Datos Mes'!$B$31,0)*$EO119</f>
        <v>#DIV/0!</v>
      </c>
      <c r="FV119" s="190" t="e">
        <f>'Datos Mes'!$B$32*$EO119</f>
        <v>#DIV/0!</v>
      </c>
      <c r="FW119" s="190" t="e">
        <f>'Datos Mes'!$D$28*$EO119</f>
        <v>#DIV/0!</v>
      </c>
      <c r="FX119" s="188">
        <v>1030087</v>
      </c>
      <c r="FY119" s="190" t="e">
        <f t="shared" si="220"/>
        <v>#DIV/0!</v>
      </c>
      <c r="FZ119" s="190" t="e">
        <f t="shared" si="178"/>
        <v>#DIV/0!</v>
      </c>
      <c r="GA119" s="190" t="e">
        <f t="shared" si="179"/>
        <v>#DIV/0!</v>
      </c>
      <c r="GB119" s="190">
        <f>(AS119+'Datos Mes'!B$24)*30/12</f>
        <v>11356.646825396825</v>
      </c>
      <c r="GC119" s="190" t="e">
        <f t="shared" si="221"/>
        <v>#DIV/0!</v>
      </c>
      <c r="GD119" s="190" t="e">
        <f t="shared" si="222"/>
        <v>#DIV/0!</v>
      </c>
      <c r="GE119" s="192" t="e">
        <f t="shared" si="223"/>
        <v>#DIV/0!</v>
      </c>
    </row>
    <row r="120" spans="1:187">
      <c r="A120" s="248"/>
      <c r="B120" s="248"/>
      <c r="C120" s="173">
        <f t="shared" si="180"/>
        <v>0</v>
      </c>
      <c r="D120" s="255"/>
      <c r="E120" s="255"/>
      <c r="F120" s="255"/>
      <c r="G120" s="255"/>
      <c r="H120" s="255"/>
      <c r="I120" s="255"/>
      <c r="J120" s="255"/>
      <c r="K120" s="255"/>
      <c r="L120" s="255"/>
      <c r="M120" s="255"/>
      <c r="N120" s="255"/>
      <c r="O120" s="255"/>
      <c r="P120" s="255"/>
      <c r="Q120" s="255"/>
      <c r="R120" s="174"/>
      <c r="S120" s="256"/>
      <c r="T120" s="255"/>
      <c r="U120" s="255"/>
      <c r="V120" s="255"/>
      <c r="W120" s="255"/>
      <c r="X120" s="255"/>
      <c r="Y120" s="255"/>
      <c r="Z120" s="255"/>
      <c r="AA120" s="255"/>
      <c r="AB120" s="255"/>
      <c r="AC120" s="255"/>
      <c r="AD120" s="255"/>
      <c r="AE120" s="255"/>
      <c r="AF120" s="255"/>
      <c r="AG120" s="255"/>
      <c r="AH120" s="255"/>
      <c r="AI120" s="257"/>
      <c r="AJ120" s="187"/>
      <c r="AK120" s="176">
        <f t="shared" si="181"/>
        <v>0</v>
      </c>
      <c r="AL120" s="294">
        <f t="shared" si="182"/>
        <v>0</v>
      </c>
      <c r="AM120" s="294">
        <f t="shared" si="183"/>
        <v>0</v>
      </c>
      <c r="AN120" s="295">
        <f t="shared" si="184"/>
        <v>0</v>
      </c>
      <c r="AO120" s="294">
        <f t="shared" si="177"/>
        <v>0</v>
      </c>
      <c r="AP120" s="294">
        <f t="shared" si="176"/>
        <v>0</v>
      </c>
      <c r="AQ120" s="296">
        <f t="shared" si="185"/>
        <v>0</v>
      </c>
      <c r="AR120" s="297">
        <f t="shared" si="186"/>
        <v>0</v>
      </c>
      <c r="AS120" s="249"/>
      <c r="AT120" s="250">
        <f t="shared" si="187"/>
        <v>0</v>
      </c>
      <c r="AU120" s="316"/>
      <c r="AV120" s="177">
        <f t="shared" si="188"/>
        <v>0</v>
      </c>
      <c r="AW120" s="249"/>
      <c r="AX120" s="249"/>
      <c r="AY120" s="177">
        <f t="shared" si="189"/>
        <v>0</v>
      </c>
      <c r="AZ120" s="177">
        <f>(AQ120)*'Datos Mes'!$B$27+DB120</f>
        <v>0</v>
      </c>
      <c r="BA120" s="248"/>
      <c r="BB120" s="254"/>
      <c r="BC120" s="263"/>
      <c r="BD120" s="188"/>
      <c r="BE120" s="188"/>
      <c r="BF120" s="298"/>
      <c r="BG120" s="178">
        <f>(COUNTIF($D120:$AI120,"LL")+DL120)*(AS120-'Datos Mes'!$B$23)</f>
        <v>0</v>
      </c>
      <c r="BH120" s="299">
        <f t="shared" si="190"/>
        <v>0</v>
      </c>
      <c r="BI120" s="230"/>
      <c r="BJ120" s="239"/>
      <c r="BK120" s="231"/>
      <c r="BL120" s="231"/>
      <c r="BM120" s="231"/>
      <c r="BN120" s="231"/>
      <c r="BO120" s="231"/>
      <c r="BP120" s="239"/>
      <c r="BQ120" s="231"/>
      <c r="BR120" s="231"/>
      <c r="BS120" s="231"/>
      <c r="BT120" s="232"/>
      <c r="BU120" s="232"/>
      <c r="BV120" s="231"/>
      <c r="BW120" s="233"/>
      <c r="BX120" s="234"/>
      <c r="BY120" s="231"/>
      <c r="BZ120" s="231"/>
      <c r="CA120" s="235"/>
      <c r="CB120" s="235"/>
      <c r="CC120" s="236"/>
      <c r="CD120" s="236"/>
      <c r="CE120" s="236"/>
      <c r="CF120" s="236"/>
      <c r="CG120" s="236"/>
      <c r="CH120" s="235"/>
      <c r="CI120" s="235"/>
      <c r="CJ120" s="236"/>
      <c r="CK120" s="236"/>
      <c r="CL120" s="236"/>
      <c r="CM120" s="236"/>
      <c r="CN120" s="236"/>
      <c r="CO120" s="235"/>
      <c r="CP120" s="238"/>
      <c r="CQ120" s="237"/>
      <c r="CR120" s="238"/>
      <c r="CS120" s="237"/>
      <c r="CT120" s="237"/>
      <c r="CU120" s="237"/>
      <c r="CV120" s="237"/>
      <c r="CW120" s="237"/>
      <c r="CX120" s="232"/>
      <c r="CY120" s="232"/>
      <c r="CZ120" s="179">
        <f t="shared" si="191"/>
        <v>0</v>
      </c>
      <c r="DA120" s="180"/>
      <c r="DB120" s="241"/>
      <c r="DC120" s="181">
        <f t="shared" si="192"/>
        <v>0</v>
      </c>
      <c r="DD120" s="240"/>
      <c r="DE120" s="241"/>
      <c r="DF120" s="182">
        <f t="shared" si="193"/>
        <v>0</v>
      </c>
      <c r="DG120" s="182">
        <f t="shared" si="194"/>
        <v>0</v>
      </c>
      <c r="DH120" s="183">
        <f t="shared" si="195"/>
        <v>0</v>
      </c>
      <c r="DI120" s="184">
        <f t="shared" si="196"/>
        <v>0</v>
      </c>
      <c r="DJ120" s="42"/>
      <c r="DK120" s="177">
        <f t="shared" si="197"/>
        <v>0</v>
      </c>
      <c r="DL120" s="177">
        <f t="shared" si="198"/>
        <v>0</v>
      </c>
      <c r="DM120" s="177">
        <f t="shared" si="199"/>
        <v>0</v>
      </c>
      <c r="DN120" s="242"/>
      <c r="DO120" s="243"/>
      <c r="DP120" s="243"/>
      <c r="DQ120" s="243"/>
      <c r="DR120" s="303"/>
      <c r="DS120" s="243"/>
      <c r="DT120" s="243"/>
      <c r="DU120" s="243"/>
      <c r="DV120" s="244"/>
      <c r="DW120" s="243"/>
      <c r="DX120" s="243"/>
      <c r="DY120" s="245"/>
      <c r="DZ120" s="245"/>
      <c r="EA120" s="246"/>
      <c r="EB120" s="175" t="s">
        <v>283</v>
      </c>
      <c r="EC120" s="188" t="s">
        <v>298</v>
      </c>
      <c r="ED120" s="188">
        <v>1030088</v>
      </c>
      <c r="EE120" s="188"/>
      <c r="EF120" s="189">
        <f>'Datos Mes'!$B$23</f>
        <v>8033.333333333333</v>
      </c>
      <c r="EG120" s="189">
        <f t="shared" si="200"/>
        <v>0</v>
      </c>
      <c r="EH120" s="189">
        <f t="shared" si="201"/>
        <v>0</v>
      </c>
      <c r="EI120" s="189" t="e">
        <f t="shared" si="202"/>
        <v>#DIV/0!</v>
      </c>
      <c r="EJ120" s="189" t="e">
        <f t="shared" si="203"/>
        <v>#DIV/0!</v>
      </c>
      <c r="EK120" s="189">
        <f t="shared" si="204"/>
        <v>0</v>
      </c>
      <c r="EL120" s="189">
        <f t="shared" si="205"/>
        <v>0</v>
      </c>
      <c r="EM120" s="189">
        <f t="shared" si="206"/>
        <v>0</v>
      </c>
      <c r="EN120" s="189">
        <f>'Datos Mes'!$B$24*AL120</f>
        <v>0</v>
      </c>
      <c r="EO120" s="189" t="e">
        <f>IF(SUM(EH120:EN120)&gt;'Datos Mes'!$B$21,'Datos Mes'!$B$21,SUM(EH120:EN120))</f>
        <v>#DIV/0!</v>
      </c>
      <c r="EP120" s="189" t="e">
        <f>IF(SUM(EH120:EN120)&gt;'Datos Mes'!$B$21,SUM(EH120:EN120)-EO120,0)</f>
        <v>#DIV/0!</v>
      </c>
      <c r="EQ120" s="189"/>
      <c r="ER120" s="189" t="e">
        <f>LOOKUP(EO120/AL120,'Datos Mes'!$B$75:$B$82,'Datos Mes'!$C$75:$C$82)*EQ120</f>
        <v>#DIV/0!</v>
      </c>
      <c r="ES120" s="189">
        <f>'Datos Mes'!$B$25*$AQ120</f>
        <v>0</v>
      </c>
      <c r="ET120" s="189">
        <f>'Datos Mes'!$B$26*$AQ120</f>
        <v>0</v>
      </c>
      <c r="EU120" s="189">
        <f t="shared" si="207"/>
        <v>0</v>
      </c>
      <c r="EV120" s="190" t="e">
        <f t="shared" si="208"/>
        <v>#DIV/0!</v>
      </c>
      <c r="EW120" s="280" t="s">
        <v>140</v>
      </c>
      <c r="EX120" s="281"/>
      <c r="EY120" s="190" t="e">
        <f>'Datos Mes'!$B$28*EO120</f>
        <v>#DIV/0!</v>
      </c>
      <c r="EZ120" s="190" t="e">
        <f>IF(EX120*'Datos Mes'!$B$19-EY120&gt;0,EX120*'Datos Mes'!$B$19-EY120,0)</f>
        <v>#DIV/0!</v>
      </c>
      <c r="FA120" s="281" t="s">
        <v>116</v>
      </c>
      <c r="FB120" s="280" t="s">
        <v>299</v>
      </c>
      <c r="FC120" s="192">
        <f>IF(FB120&lt;&gt;"Pensionado",LOOKUP(FA120,'Datos Mes'!$A$87:$A$92,'Datos Mes'!$B$87:$B$92),0)</f>
        <v>0</v>
      </c>
      <c r="FD120" s="190" t="e">
        <f t="shared" si="209"/>
        <v>#DIV/0!</v>
      </c>
      <c r="FE120" s="190" t="e">
        <f>IF(SUM(EH120:EN120)&gt;'Datos Mes'!$B$22,'Datos Mes'!$B$22,SUM(EH120:EN120))</f>
        <v>#DIV/0!</v>
      </c>
      <c r="FF120" s="190" t="e">
        <f>FE120*'Datos Mes'!$B$30</f>
        <v>#DIV/0!</v>
      </c>
      <c r="FG120" s="190" t="e">
        <f t="shared" si="210"/>
        <v>#DIV/0!</v>
      </c>
      <c r="FH120" s="190" t="e">
        <f t="shared" si="211"/>
        <v>#DIV/0!</v>
      </c>
      <c r="FI120" s="193" t="e">
        <f>LOOKUP(FH120,'Datos Mes'!$B$54:$B$69,'Datos Mes'!$C$54:$C$69)</f>
        <v>#DIV/0!</v>
      </c>
      <c r="FJ120" s="190" t="e">
        <f>LOOKUP(FH120,'Datos Mes'!$B$54:$B$69,'Datos Mes'!$E$54:$E$69)</f>
        <v>#DIV/0!</v>
      </c>
      <c r="FK120" s="190" t="e">
        <f t="shared" si="212"/>
        <v>#DIV/0!</v>
      </c>
      <c r="FL120" s="190">
        <f t="shared" si="213"/>
        <v>0</v>
      </c>
      <c r="FM120" s="190">
        <f t="shared" si="214"/>
        <v>0</v>
      </c>
      <c r="FN120" s="190">
        <f t="shared" si="215"/>
        <v>0</v>
      </c>
      <c r="FO120" s="190" t="e">
        <f t="shared" si="216"/>
        <v>#DIV/0!</v>
      </c>
      <c r="FP120" s="190" t="e">
        <f t="shared" si="217"/>
        <v>#DIV/0!</v>
      </c>
      <c r="FQ120" s="320" t="e">
        <f t="shared" si="218"/>
        <v>#DIV/0!</v>
      </c>
      <c r="FR120" s="188"/>
      <c r="FS120" s="190" t="e">
        <f t="shared" si="219"/>
        <v>#DIV/0!</v>
      </c>
      <c r="FT120" s="190" t="e">
        <f>IF($FB120="Activo",LOOKUP($FA120,'Datos Mes'!$A$87:$A$92,'Datos Mes'!$C$87:$C$92),0)*$EO120</f>
        <v>#DIV/0!</v>
      </c>
      <c r="FU120" s="190" t="e">
        <f>IF($FB120="Activo",'Datos Mes'!$B$31,0)*$EO120</f>
        <v>#DIV/0!</v>
      </c>
      <c r="FV120" s="190" t="e">
        <f>'Datos Mes'!$B$32*$EO120</f>
        <v>#DIV/0!</v>
      </c>
      <c r="FW120" s="190" t="e">
        <f>'Datos Mes'!$D$28*$EO120</f>
        <v>#DIV/0!</v>
      </c>
      <c r="FX120" s="188">
        <v>1030088</v>
      </c>
      <c r="FY120" s="190" t="e">
        <f t="shared" si="220"/>
        <v>#DIV/0!</v>
      </c>
      <c r="FZ120" s="190" t="e">
        <f t="shared" si="178"/>
        <v>#DIV/0!</v>
      </c>
      <c r="GA120" s="190" t="e">
        <f t="shared" si="179"/>
        <v>#DIV/0!</v>
      </c>
      <c r="GB120" s="190">
        <f>(AS120+'Datos Mes'!B$24)*30/12</f>
        <v>11356.646825396825</v>
      </c>
      <c r="GC120" s="190" t="e">
        <f t="shared" si="221"/>
        <v>#DIV/0!</v>
      </c>
      <c r="GD120" s="190" t="e">
        <f t="shared" si="222"/>
        <v>#DIV/0!</v>
      </c>
      <c r="GE120" s="192" t="e">
        <f t="shared" si="223"/>
        <v>#DIV/0!</v>
      </c>
    </row>
    <row r="121" spans="1:187">
      <c r="A121" s="248"/>
      <c r="B121" s="248"/>
      <c r="C121" s="173">
        <f t="shared" si="180"/>
        <v>0</v>
      </c>
      <c r="D121" s="255"/>
      <c r="E121" s="255"/>
      <c r="F121" s="255"/>
      <c r="G121" s="255"/>
      <c r="H121" s="255"/>
      <c r="I121" s="255"/>
      <c r="J121" s="255"/>
      <c r="K121" s="255"/>
      <c r="L121" s="255"/>
      <c r="M121" s="255"/>
      <c r="N121" s="255"/>
      <c r="O121" s="255"/>
      <c r="P121" s="255"/>
      <c r="Q121" s="255"/>
      <c r="R121" s="174"/>
      <c r="S121" s="256"/>
      <c r="T121" s="255"/>
      <c r="U121" s="255"/>
      <c r="V121" s="255"/>
      <c r="W121" s="255"/>
      <c r="X121" s="255"/>
      <c r="Y121" s="255"/>
      <c r="Z121" s="255"/>
      <c r="AA121" s="255"/>
      <c r="AB121" s="255"/>
      <c r="AC121" s="255"/>
      <c r="AD121" s="255"/>
      <c r="AE121" s="255"/>
      <c r="AF121" s="255"/>
      <c r="AG121" s="255"/>
      <c r="AH121" s="255"/>
      <c r="AI121" s="257"/>
      <c r="AJ121" s="187"/>
      <c r="AK121" s="176">
        <f t="shared" si="181"/>
        <v>0</v>
      </c>
      <c r="AL121" s="294">
        <f t="shared" si="182"/>
        <v>0</v>
      </c>
      <c r="AM121" s="294">
        <f t="shared" si="183"/>
        <v>0</v>
      </c>
      <c r="AN121" s="295">
        <f t="shared" si="184"/>
        <v>0</v>
      </c>
      <c r="AO121" s="294">
        <f t="shared" si="177"/>
        <v>0</v>
      </c>
      <c r="AP121" s="294">
        <f t="shared" si="176"/>
        <v>0</v>
      </c>
      <c r="AQ121" s="296">
        <f t="shared" si="185"/>
        <v>0</v>
      </c>
      <c r="AR121" s="297">
        <f t="shared" si="186"/>
        <v>0</v>
      </c>
      <c r="AS121" s="249"/>
      <c r="AT121" s="250">
        <f t="shared" si="187"/>
        <v>0</v>
      </c>
      <c r="AU121" s="316"/>
      <c r="AV121" s="177">
        <f t="shared" si="188"/>
        <v>0</v>
      </c>
      <c r="AW121" s="249"/>
      <c r="AX121" s="249"/>
      <c r="AY121" s="177">
        <f t="shared" si="189"/>
        <v>0</v>
      </c>
      <c r="AZ121" s="177">
        <f>(AQ121)*'Datos Mes'!$B$27+DB121</f>
        <v>0</v>
      </c>
      <c r="BA121" s="248"/>
      <c r="BB121" s="254"/>
      <c r="BC121" s="263"/>
      <c r="BD121" s="188"/>
      <c r="BE121" s="188"/>
      <c r="BF121" s="298"/>
      <c r="BG121" s="178">
        <f>(COUNTIF($D121:$AI121,"LL")+DL121)*(AS121-'Datos Mes'!$B$23)</f>
        <v>0</v>
      </c>
      <c r="BH121" s="299">
        <f t="shared" si="190"/>
        <v>0</v>
      </c>
      <c r="BI121" s="230"/>
      <c r="BJ121" s="239"/>
      <c r="BK121" s="231"/>
      <c r="BL121" s="231"/>
      <c r="BM121" s="231"/>
      <c r="BN121" s="231"/>
      <c r="BO121" s="231"/>
      <c r="BP121" s="239"/>
      <c r="BQ121" s="231"/>
      <c r="BR121" s="231"/>
      <c r="BS121" s="231"/>
      <c r="BT121" s="232"/>
      <c r="BU121" s="232"/>
      <c r="BV121" s="231"/>
      <c r="BW121" s="233"/>
      <c r="BX121" s="234"/>
      <c r="BY121" s="231"/>
      <c r="BZ121" s="231"/>
      <c r="CA121" s="235"/>
      <c r="CB121" s="235"/>
      <c r="CC121" s="236"/>
      <c r="CD121" s="236"/>
      <c r="CE121" s="236"/>
      <c r="CF121" s="236"/>
      <c r="CG121" s="236"/>
      <c r="CH121" s="235"/>
      <c r="CI121" s="235"/>
      <c r="CJ121" s="236"/>
      <c r="CK121" s="236"/>
      <c r="CL121" s="236"/>
      <c r="CM121" s="236"/>
      <c r="CN121" s="236"/>
      <c r="CO121" s="235"/>
      <c r="CP121" s="238"/>
      <c r="CQ121" s="237"/>
      <c r="CR121" s="238"/>
      <c r="CS121" s="237"/>
      <c r="CT121" s="237"/>
      <c r="CU121" s="237"/>
      <c r="CV121" s="237"/>
      <c r="CW121" s="237"/>
      <c r="CX121" s="232"/>
      <c r="CY121" s="232"/>
      <c r="CZ121" s="179">
        <f t="shared" si="191"/>
        <v>0</v>
      </c>
      <c r="DA121" s="180"/>
      <c r="DB121" s="241"/>
      <c r="DC121" s="181">
        <f t="shared" si="192"/>
        <v>0</v>
      </c>
      <c r="DD121" s="240"/>
      <c r="DE121" s="241"/>
      <c r="DF121" s="182">
        <f t="shared" si="193"/>
        <v>0</v>
      </c>
      <c r="DG121" s="182">
        <f t="shared" si="194"/>
        <v>0</v>
      </c>
      <c r="DH121" s="183">
        <f t="shared" si="195"/>
        <v>0</v>
      </c>
      <c r="DI121" s="184">
        <f t="shared" si="196"/>
        <v>0</v>
      </c>
      <c r="DJ121" s="42"/>
      <c r="DK121" s="177">
        <f t="shared" si="197"/>
        <v>0</v>
      </c>
      <c r="DL121" s="177">
        <f t="shared" si="198"/>
        <v>0</v>
      </c>
      <c r="DM121" s="177">
        <f t="shared" si="199"/>
        <v>0</v>
      </c>
      <c r="DN121" s="242"/>
      <c r="DO121" s="243"/>
      <c r="DP121" s="243"/>
      <c r="DQ121" s="243"/>
      <c r="DR121" s="303"/>
      <c r="DS121" s="243"/>
      <c r="DT121" s="243"/>
      <c r="DU121" s="243"/>
      <c r="DV121" s="244"/>
      <c r="DW121" s="243"/>
      <c r="DX121" s="243"/>
      <c r="DY121" s="245"/>
      <c r="DZ121" s="245"/>
      <c r="EA121" s="246"/>
      <c r="EB121" s="175" t="s">
        <v>283</v>
      </c>
      <c r="EC121" s="188" t="s">
        <v>298</v>
      </c>
      <c r="ED121" s="188">
        <v>1030089</v>
      </c>
      <c r="EE121" s="188"/>
      <c r="EF121" s="189">
        <f>'Datos Mes'!$B$23</f>
        <v>8033.333333333333</v>
      </c>
      <c r="EG121" s="189">
        <f t="shared" si="200"/>
        <v>0</v>
      </c>
      <c r="EH121" s="189">
        <f t="shared" si="201"/>
        <v>0</v>
      </c>
      <c r="EI121" s="189" t="e">
        <f t="shared" si="202"/>
        <v>#DIV/0!</v>
      </c>
      <c r="EJ121" s="189" t="e">
        <f t="shared" si="203"/>
        <v>#DIV/0!</v>
      </c>
      <c r="EK121" s="189">
        <f t="shared" si="204"/>
        <v>0</v>
      </c>
      <c r="EL121" s="189">
        <f t="shared" si="205"/>
        <v>0</v>
      </c>
      <c r="EM121" s="189">
        <f t="shared" si="206"/>
        <v>0</v>
      </c>
      <c r="EN121" s="189">
        <f>'Datos Mes'!$B$24*AL121</f>
        <v>0</v>
      </c>
      <c r="EO121" s="189" t="e">
        <f>IF(SUM(EH121:EN121)&gt;'Datos Mes'!$B$21,'Datos Mes'!$B$21,SUM(EH121:EN121))</f>
        <v>#DIV/0!</v>
      </c>
      <c r="EP121" s="189" t="e">
        <f>IF(SUM(EH121:EN121)&gt;'Datos Mes'!$B$21,SUM(EH121:EN121)-EO121,0)</f>
        <v>#DIV/0!</v>
      </c>
      <c r="EQ121" s="189"/>
      <c r="ER121" s="189" t="e">
        <f>LOOKUP(EO121/AL121,'Datos Mes'!$B$75:$B$82,'Datos Mes'!$C$75:$C$82)*EQ121</f>
        <v>#DIV/0!</v>
      </c>
      <c r="ES121" s="189">
        <f>'Datos Mes'!$B$25*$AQ121</f>
        <v>0</v>
      </c>
      <c r="ET121" s="189">
        <f>'Datos Mes'!$B$26*$AQ121</f>
        <v>0</v>
      </c>
      <c r="EU121" s="189">
        <f t="shared" si="207"/>
        <v>0</v>
      </c>
      <c r="EV121" s="190" t="e">
        <f t="shared" si="208"/>
        <v>#DIV/0!</v>
      </c>
      <c r="EW121" s="280" t="s">
        <v>140</v>
      </c>
      <c r="EX121" s="281"/>
      <c r="EY121" s="190" t="e">
        <f>'Datos Mes'!$B$28*EO121</f>
        <v>#DIV/0!</v>
      </c>
      <c r="EZ121" s="190" t="e">
        <f>IF(EX121*'Datos Mes'!$B$19-EY121&gt;0,EX121*'Datos Mes'!$B$19-EY121,0)</f>
        <v>#DIV/0!</v>
      </c>
      <c r="FA121" s="281" t="s">
        <v>116</v>
      </c>
      <c r="FB121" s="280" t="s">
        <v>299</v>
      </c>
      <c r="FC121" s="192">
        <f>IF(FB121&lt;&gt;"Pensionado",LOOKUP(FA121,'Datos Mes'!$A$87:$A$92,'Datos Mes'!$B$87:$B$92),0)</f>
        <v>0</v>
      </c>
      <c r="FD121" s="190" t="e">
        <f t="shared" si="209"/>
        <v>#DIV/0!</v>
      </c>
      <c r="FE121" s="190" t="e">
        <f>IF(SUM(EH121:EN121)&gt;'Datos Mes'!$B$22,'Datos Mes'!$B$22,SUM(EH121:EN121))</f>
        <v>#DIV/0!</v>
      </c>
      <c r="FF121" s="190" t="e">
        <f>FE121*'Datos Mes'!$B$30</f>
        <v>#DIV/0!</v>
      </c>
      <c r="FG121" s="190" t="e">
        <f t="shared" si="210"/>
        <v>#DIV/0!</v>
      </c>
      <c r="FH121" s="190" t="e">
        <f t="shared" si="211"/>
        <v>#DIV/0!</v>
      </c>
      <c r="FI121" s="193" t="e">
        <f>LOOKUP(FH121,'Datos Mes'!$B$54:$B$69,'Datos Mes'!$C$54:$C$69)</f>
        <v>#DIV/0!</v>
      </c>
      <c r="FJ121" s="190" t="e">
        <f>LOOKUP(FH121,'Datos Mes'!$B$54:$B$69,'Datos Mes'!$E$54:$E$69)</f>
        <v>#DIV/0!</v>
      </c>
      <c r="FK121" s="190" t="e">
        <f t="shared" si="212"/>
        <v>#DIV/0!</v>
      </c>
      <c r="FL121" s="190">
        <f t="shared" si="213"/>
        <v>0</v>
      </c>
      <c r="FM121" s="190">
        <f t="shared" si="214"/>
        <v>0</v>
      </c>
      <c r="FN121" s="190">
        <f t="shared" si="215"/>
        <v>0</v>
      </c>
      <c r="FO121" s="190" t="e">
        <f t="shared" si="216"/>
        <v>#DIV/0!</v>
      </c>
      <c r="FP121" s="190" t="e">
        <f t="shared" si="217"/>
        <v>#DIV/0!</v>
      </c>
      <c r="FQ121" s="320" t="e">
        <f t="shared" si="218"/>
        <v>#DIV/0!</v>
      </c>
      <c r="FR121" s="188"/>
      <c r="FS121" s="190" t="e">
        <f t="shared" si="219"/>
        <v>#DIV/0!</v>
      </c>
      <c r="FT121" s="190" t="e">
        <f>IF($FB121="Activo",LOOKUP($FA121,'Datos Mes'!$A$87:$A$92,'Datos Mes'!$C$87:$C$92),0)*$EO121</f>
        <v>#DIV/0!</v>
      </c>
      <c r="FU121" s="190" t="e">
        <f>IF($FB121="Activo",'Datos Mes'!$B$31,0)*$EO121</f>
        <v>#DIV/0!</v>
      </c>
      <c r="FV121" s="190" t="e">
        <f>'Datos Mes'!$B$32*$EO121</f>
        <v>#DIV/0!</v>
      </c>
      <c r="FW121" s="190" t="e">
        <f>'Datos Mes'!$D$28*$EO121</f>
        <v>#DIV/0!</v>
      </c>
      <c r="FX121" s="188">
        <v>1030089</v>
      </c>
      <c r="FY121" s="190" t="e">
        <f t="shared" si="220"/>
        <v>#DIV/0!</v>
      </c>
      <c r="FZ121" s="190" t="e">
        <f t="shared" si="178"/>
        <v>#DIV/0!</v>
      </c>
      <c r="GA121" s="190" t="e">
        <f t="shared" si="179"/>
        <v>#DIV/0!</v>
      </c>
      <c r="GB121" s="190">
        <f>(AS121+'Datos Mes'!B$24)*30/12</f>
        <v>11356.646825396825</v>
      </c>
      <c r="GC121" s="190" t="e">
        <f t="shared" si="221"/>
        <v>#DIV/0!</v>
      </c>
      <c r="GD121" s="190" t="e">
        <f t="shared" si="222"/>
        <v>#DIV/0!</v>
      </c>
      <c r="GE121" s="192" t="e">
        <f t="shared" si="223"/>
        <v>#DIV/0!</v>
      </c>
    </row>
    <row r="122" spans="1:187">
      <c r="A122" s="248"/>
      <c r="B122" s="248"/>
      <c r="C122" s="173">
        <f t="shared" si="180"/>
        <v>0</v>
      </c>
      <c r="D122" s="255"/>
      <c r="E122" s="255"/>
      <c r="F122" s="255"/>
      <c r="G122" s="255"/>
      <c r="H122" s="255"/>
      <c r="I122" s="255"/>
      <c r="J122" s="255"/>
      <c r="K122" s="255"/>
      <c r="L122" s="255"/>
      <c r="M122" s="255"/>
      <c r="N122" s="255"/>
      <c r="O122" s="255"/>
      <c r="P122" s="255"/>
      <c r="Q122" s="255"/>
      <c r="R122" s="174"/>
      <c r="S122" s="256"/>
      <c r="T122" s="255"/>
      <c r="U122" s="255"/>
      <c r="V122" s="255"/>
      <c r="W122" s="255"/>
      <c r="X122" s="255"/>
      <c r="Y122" s="255"/>
      <c r="Z122" s="255"/>
      <c r="AA122" s="255"/>
      <c r="AB122" s="255"/>
      <c r="AC122" s="255"/>
      <c r="AD122" s="255"/>
      <c r="AE122" s="255"/>
      <c r="AF122" s="255"/>
      <c r="AG122" s="255"/>
      <c r="AH122" s="255"/>
      <c r="AI122" s="257"/>
      <c r="AJ122" s="187"/>
      <c r="AK122" s="176">
        <f t="shared" si="181"/>
        <v>0</v>
      </c>
      <c r="AL122" s="294">
        <f t="shared" si="182"/>
        <v>0</v>
      </c>
      <c r="AM122" s="294">
        <f t="shared" si="183"/>
        <v>0</v>
      </c>
      <c r="AN122" s="295">
        <f t="shared" si="184"/>
        <v>0</v>
      </c>
      <c r="AO122" s="294">
        <f t="shared" si="177"/>
        <v>0</v>
      </c>
      <c r="AP122" s="294">
        <f t="shared" si="176"/>
        <v>0</v>
      </c>
      <c r="AQ122" s="296">
        <f t="shared" si="185"/>
        <v>0</v>
      </c>
      <c r="AR122" s="297">
        <f t="shared" si="186"/>
        <v>0</v>
      </c>
      <c r="AS122" s="249"/>
      <c r="AT122" s="250">
        <f t="shared" si="187"/>
        <v>0</v>
      </c>
      <c r="AU122" s="316"/>
      <c r="AV122" s="177">
        <f t="shared" si="188"/>
        <v>0</v>
      </c>
      <c r="AW122" s="249"/>
      <c r="AX122" s="249"/>
      <c r="AY122" s="177">
        <f t="shared" si="189"/>
        <v>0</v>
      </c>
      <c r="AZ122" s="177">
        <f>(AQ122)*'Datos Mes'!$B$27+DB122</f>
        <v>0</v>
      </c>
      <c r="BA122" s="248"/>
      <c r="BB122" s="254"/>
      <c r="BC122" s="263"/>
      <c r="BD122" s="188"/>
      <c r="BE122" s="188"/>
      <c r="BF122" s="298"/>
      <c r="BG122" s="178">
        <f>(COUNTIF($D122:$AI122,"LL")+DL122)*(AS122-'Datos Mes'!$B$23)</f>
        <v>0</v>
      </c>
      <c r="BH122" s="299">
        <f t="shared" si="190"/>
        <v>0</v>
      </c>
      <c r="BI122" s="230"/>
      <c r="BJ122" s="239"/>
      <c r="BK122" s="231"/>
      <c r="BL122" s="231"/>
      <c r="BM122" s="231"/>
      <c r="BN122" s="231"/>
      <c r="BO122" s="231"/>
      <c r="BP122" s="239"/>
      <c r="BQ122" s="231"/>
      <c r="BR122" s="231"/>
      <c r="BS122" s="231"/>
      <c r="BT122" s="232"/>
      <c r="BU122" s="232"/>
      <c r="BV122" s="231"/>
      <c r="BW122" s="233"/>
      <c r="BX122" s="234"/>
      <c r="BY122" s="231"/>
      <c r="BZ122" s="231"/>
      <c r="CA122" s="235"/>
      <c r="CB122" s="235"/>
      <c r="CC122" s="236"/>
      <c r="CD122" s="236"/>
      <c r="CE122" s="236"/>
      <c r="CF122" s="236"/>
      <c r="CG122" s="236"/>
      <c r="CH122" s="235"/>
      <c r="CI122" s="235"/>
      <c r="CJ122" s="236"/>
      <c r="CK122" s="236"/>
      <c r="CL122" s="236"/>
      <c r="CM122" s="236"/>
      <c r="CN122" s="236"/>
      <c r="CO122" s="235"/>
      <c r="CP122" s="238"/>
      <c r="CQ122" s="237"/>
      <c r="CR122" s="238"/>
      <c r="CS122" s="237"/>
      <c r="CT122" s="237"/>
      <c r="CU122" s="237"/>
      <c r="CV122" s="237"/>
      <c r="CW122" s="237"/>
      <c r="CX122" s="232"/>
      <c r="CY122" s="232"/>
      <c r="CZ122" s="179">
        <f t="shared" si="191"/>
        <v>0</v>
      </c>
      <c r="DA122" s="180"/>
      <c r="DB122" s="241"/>
      <c r="DC122" s="181">
        <f t="shared" si="192"/>
        <v>0</v>
      </c>
      <c r="DD122" s="240"/>
      <c r="DE122" s="241"/>
      <c r="DF122" s="182">
        <f t="shared" si="193"/>
        <v>0</v>
      </c>
      <c r="DG122" s="182">
        <f t="shared" si="194"/>
        <v>0</v>
      </c>
      <c r="DH122" s="183">
        <f t="shared" si="195"/>
        <v>0</v>
      </c>
      <c r="DI122" s="184">
        <f t="shared" si="196"/>
        <v>0</v>
      </c>
      <c r="DJ122" s="42"/>
      <c r="DK122" s="177">
        <f t="shared" si="197"/>
        <v>0</v>
      </c>
      <c r="DL122" s="177">
        <f t="shared" si="198"/>
        <v>0</v>
      </c>
      <c r="DM122" s="177">
        <f t="shared" si="199"/>
        <v>0</v>
      </c>
      <c r="DN122" s="242"/>
      <c r="DO122" s="243"/>
      <c r="DP122" s="243"/>
      <c r="DQ122" s="243"/>
      <c r="DR122" s="303"/>
      <c r="DS122" s="243"/>
      <c r="DT122" s="243"/>
      <c r="DU122" s="243"/>
      <c r="DV122" s="244"/>
      <c r="DW122" s="243"/>
      <c r="DX122" s="243"/>
      <c r="DY122" s="245"/>
      <c r="DZ122" s="245"/>
      <c r="EA122" s="246"/>
      <c r="EB122" s="175" t="s">
        <v>283</v>
      </c>
      <c r="EC122" s="188" t="s">
        <v>298</v>
      </c>
      <c r="ED122" s="188">
        <v>1030090</v>
      </c>
      <c r="EE122" s="188"/>
      <c r="EF122" s="189">
        <f>'Datos Mes'!$B$23</f>
        <v>8033.333333333333</v>
      </c>
      <c r="EG122" s="189">
        <f t="shared" si="200"/>
        <v>0</v>
      </c>
      <c r="EH122" s="189">
        <f t="shared" si="201"/>
        <v>0</v>
      </c>
      <c r="EI122" s="189" t="e">
        <f t="shared" si="202"/>
        <v>#DIV/0!</v>
      </c>
      <c r="EJ122" s="189" t="e">
        <f t="shared" si="203"/>
        <v>#DIV/0!</v>
      </c>
      <c r="EK122" s="189">
        <f t="shared" si="204"/>
        <v>0</v>
      </c>
      <c r="EL122" s="189">
        <f t="shared" si="205"/>
        <v>0</v>
      </c>
      <c r="EM122" s="189">
        <f t="shared" si="206"/>
        <v>0</v>
      </c>
      <c r="EN122" s="189">
        <f>'Datos Mes'!$B$24*AL122</f>
        <v>0</v>
      </c>
      <c r="EO122" s="189" t="e">
        <f>IF(SUM(EH122:EN122)&gt;'Datos Mes'!$B$21,'Datos Mes'!$B$21,SUM(EH122:EN122))</f>
        <v>#DIV/0!</v>
      </c>
      <c r="EP122" s="189" t="e">
        <f>IF(SUM(EH122:EN122)&gt;'Datos Mes'!$B$21,SUM(EH122:EN122)-EO122,0)</f>
        <v>#DIV/0!</v>
      </c>
      <c r="EQ122" s="189"/>
      <c r="ER122" s="189" t="e">
        <f>LOOKUP(EO122/AL122,'Datos Mes'!$B$75:$B$82,'Datos Mes'!$C$75:$C$82)*EQ122</f>
        <v>#DIV/0!</v>
      </c>
      <c r="ES122" s="189">
        <f>'Datos Mes'!$B$25*$AQ122</f>
        <v>0</v>
      </c>
      <c r="ET122" s="189">
        <f>'Datos Mes'!$B$26*$AQ122</f>
        <v>0</v>
      </c>
      <c r="EU122" s="189">
        <f t="shared" si="207"/>
        <v>0</v>
      </c>
      <c r="EV122" s="190" t="e">
        <f t="shared" si="208"/>
        <v>#DIV/0!</v>
      </c>
      <c r="EW122" s="280" t="s">
        <v>140</v>
      </c>
      <c r="EX122" s="281"/>
      <c r="EY122" s="190" t="e">
        <f>'Datos Mes'!$B$28*EO122</f>
        <v>#DIV/0!</v>
      </c>
      <c r="EZ122" s="190" t="e">
        <f>IF(EX122*'Datos Mes'!$B$19-EY122&gt;0,EX122*'Datos Mes'!$B$19-EY122,0)</f>
        <v>#DIV/0!</v>
      </c>
      <c r="FA122" s="281" t="s">
        <v>116</v>
      </c>
      <c r="FB122" s="280" t="s">
        <v>299</v>
      </c>
      <c r="FC122" s="192">
        <f>IF(FB122&lt;&gt;"Pensionado",LOOKUP(FA122,'Datos Mes'!$A$87:$A$92,'Datos Mes'!$B$87:$B$92),0)</f>
        <v>0</v>
      </c>
      <c r="FD122" s="190" t="e">
        <f t="shared" si="209"/>
        <v>#DIV/0!</v>
      </c>
      <c r="FE122" s="190" t="e">
        <f>IF(SUM(EH122:EN122)&gt;'Datos Mes'!$B$22,'Datos Mes'!$B$22,SUM(EH122:EN122))</f>
        <v>#DIV/0!</v>
      </c>
      <c r="FF122" s="190" t="e">
        <f>FE122*'Datos Mes'!$B$30</f>
        <v>#DIV/0!</v>
      </c>
      <c r="FG122" s="190" t="e">
        <f t="shared" si="210"/>
        <v>#DIV/0!</v>
      </c>
      <c r="FH122" s="190" t="e">
        <f t="shared" si="211"/>
        <v>#DIV/0!</v>
      </c>
      <c r="FI122" s="193" t="e">
        <f>LOOKUP(FH122,'Datos Mes'!$B$54:$B$69,'Datos Mes'!$C$54:$C$69)</f>
        <v>#DIV/0!</v>
      </c>
      <c r="FJ122" s="190" t="e">
        <f>LOOKUP(FH122,'Datos Mes'!$B$54:$B$69,'Datos Mes'!$E$54:$E$69)</f>
        <v>#DIV/0!</v>
      </c>
      <c r="FK122" s="190" t="e">
        <f t="shared" si="212"/>
        <v>#DIV/0!</v>
      </c>
      <c r="FL122" s="190">
        <f t="shared" si="213"/>
        <v>0</v>
      </c>
      <c r="FM122" s="190">
        <f t="shared" si="214"/>
        <v>0</v>
      </c>
      <c r="FN122" s="190">
        <f t="shared" si="215"/>
        <v>0</v>
      </c>
      <c r="FO122" s="190" t="e">
        <f t="shared" si="216"/>
        <v>#DIV/0!</v>
      </c>
      <c r="FP122" s="190" t="e">
        <f t="shared" si="217"/>
        <v>#DIV/0!</v>
      </c>
      <c r="FQ122" s="320" t="e">
        <f t="shared" si="218"/>
        <v>#DIV/0!</v>
      </c>
      <c r="FR122" s="188"/>
      <c r="FS122" s="190" t="e">
        <f t="shared" si="219"/>
        <v>#DIV/0!</v>
      </c>
      <c r="FT122" s="190" t="e">
        <f>IF($FB122="Activo",LOOKUP($FA122,'Datos Mes'!$A$87:$A$92,'Datos Mes'!$C$87:$C$92),0)*$EO122</f>
        <v>#DIV/0!</v>
      </c>
      <c r="FU122" s="190" t="e">
        <f>IF($FB122="Activo",'Datos Mes'!$B$31,0)*$EO122</f>
        <v>#DIV/0!</v>
      </c>
      <c r="FV122" s="190" t="e">
        <f>'Datos Mes'!$B$32*$EO122</f>
        <v>#DIV/0!</v>
      </c>
      <c r="FW122" s="190" t="e">
        <f>'Datos Mes'!$D$28*$EO122</f>
        <v>#DIV/0!</v>
      </c>
      <c r="FX122" s="188">
        <v>1030090</v>
      </c>
      <c r="FY122" s="190" t="e">
        <f t="shared" si="220"/>
        <v>#DIV/0!</v>
      </c>
      <c r="FZ122" s="190" t="e">
        <f t="shared" si="178"/>
        <v>#DIV/0!</v>
      </c>
      <c r="GA122" s="190" t="e">
        <f t="shared" si="179"/>
        <v>#DIV/0!</v>
      </c>
      <c r="GB122" s="190">
        <f>(AS122+'Datos Mes'!B$24)*30/12</f>
        <v>11356.646825396825</v>
      </c>
      <c r="GC122" s="190" t="e">
        <f t="shared" si="221"/>
        <v>#DIV/0!</v>
      </c>
      <c r="GD122" s="190" t="e">
        <f t="shared" si="222"/>
        <v>#DIV/0!</v>
      </c>
      <c r="GE122" s="192" t="e">
        <f t="shared" si="223"/>
        <v>#DIV/0!</v>
      </c>
    </row>
    <row r="123" spans="1:187">
      <c r="A123" s="248"/>
      <c r="B123" s="248"/>
      <c r="C123" s="173">
        <f t="shared" si="180"/>
        <v>0</v>
      </c>
      <c r="D123" s="255"/>
      <c r="E123" s="255"/>
      <c r="F123" s="255"/>
      <c r="G123" s="255"/>
      <c r="H123" s="255"/>
      <c r="I123" s="255"/>
      <c r="J123" s="255"/>
      <c r="K123" s="255"/>
      <c r="L123" s="255"/>
      <c r="M123" s="255"/>
      <c r="N123" s="255"/>
      <c r="O123" s="255"/>
      <c r="P123" s="255"/>
      <c r="Q123" s="255"/>
      <c r="R123" s="174"/>
      <c r="S123" s="256"/>
      <c r="T123" s="255"/>
      <c r="U123" s="255"/>
      <c r="V123" s="255"/>
      <c r="W123" s="255"/>
      <c r="X123" s="255"/>
      <c r="Y123" s="255"/>
      <c r="Z123" s="255"/>
      <c r="AA123" s="255"/>
      <c r="AB123" s="255"/>
      <c r="AC123" s="255"/>
      <c r="AD123" s="255"/>
      <c r="AE123" s="255"/>
      <c r="AF123" s="255"/>
      <c r="AG123" s="255"/>
      <c r="AH123" s="255"/>
      <c r="AI123" s="257"/>
      <c r="AJ123" s="187"/>
      <c r="AK123" s="176">
        <f t="shared" si="181"/>
        <v>0</v>
      </c>
      <c r="AL123" s="294">
        <f t="shared" si="182"/>
        <v>0</v>
      </c>
      <c r="AM123" s="294">
        <f t="shared" si="183"/>
        <v>0</v>
      </c>
      <c r="AN123" s="295">
        <f t="shared" si="184"/>
        <v>0</v>
      </c>
      <c r="AO123" s="294">
        <f t="shared" si="177"/>
        <v>0</v>
      </c>
      <c r="AP123" s="294">
        <f t="shared" si="176"/>
        <v>0</v>
      </c>
      <c r="AQ123" s="296">
        <f t="shared" si="185"/>
        <v>0</v>
      </c>
      <c r="AR123" s="297">
        <f t="shared" si="186"/>
        <v>0</v>
      </c>
      <c r="AS123" s="249"/>
      <c r="AT123" s="250">
        <f t="shared" si="187"/>
        <v>0</v>
      </c>
      <c r="AU123" s="316"/>
      <c r="AV123" s="177">
        <f t="shared" si="188"/>
        <v>0</v>
      </c>
      <c r="AW123" s="249"/>
      <c r="AX123" s="249"/>
      <c r="AY123" s="177">
        <f t="shared" si="189"/>
        <v>0</v>
      </c>
      <c r="AZ123" s="177">
        <f>(AQ123)*'Datos Mes'!$B$27+DB123</f>
        <v>0</v>
      </c>
      <c r="BA123" s="248"/>
      <c r="BB123" s="254"/>
      <c r="BC123" s="263"/>
      <c r="BD123" s="188"/>
      <c r="BE123" s="188"/>
      <c r="BF123" s="298"/>
      <c r="BG123" s="178">
        <f>(COUNTIF($D123:$AI123,"LL")+DL123)*(AS123-'Datos Mes'!$B$23)</f>
        <v>0</v>
      </c>
      <c r="BH123" s="299">
        <f t="shared" si="190"/>
        <v>0</v>
      </c>
      <c r="BI123" s="230"/>
      <c r="BJ123" s="239"/>
      <c r="BK123" s="231"/>
      <c r="BL123" s="231"/>
      <c r="BM123" s="231"/>
      <c r="BN123" s="231"/>
      <c r="BO123" s="231"/>
      <c r="BP123" s="239"/>
      <c r="BQ123" s="231"/>
      <c r="BR123" s="231"/>
      <c r="BS123" s="231"/>
      <c r="BT123" s="232"/>
      <c r="BU123" s="232"/>
      <c r="BV123" s="231"/>
      <c r="BW123" s="233"/>
      <c r="BX123" s="234"/>
      <c r="BY123" s="231"/>
      <c r="BZ123" s="231"/>
      <c r="CA123" s="235"/>
      <c r="CB123" s="235"/>
      <c r="CC123" s="236"/>
      <c r="CD123" s="236"/>
      <c r="CE123" s="236"/>
      <c r="CF123" s="236"/>
      <c r="CG123" s="236"/>
      <c r="CH123" s="235"/>
      <c r="CI123" s="235"/>
      <c r="CJ123" s="236"/>
      <c r="CK123" s="236"/>
      <c r="CL123" s="236"/>
      <c r="CM123" s="236"/>
      <c r="CN123" s="236"/>
      <c r="CO123" s="235"/>
      <c r="CP123" s="238"/>
      <c r="CQ123" s="237"/>
      <c r="CR123" s="238"/>
      <c r="CS123" s="237"/>
      <c r="CT123" s="237"/>
      <c r="CU123" s="237"/>
      <c r="CV123" s="237"/>
      <c r="CW123" s="237"/>
      <c r="CX123" s="232"/>
      <c r="CY123" s="232"/>
      <c r="CZ123" s="179">
        <f t="shared" si="191"/>
        <v>0</v>
      </c>
      <c r="DA123" s="180"/>
      <c r="DB123" s="241"/>
      <c r="DC123" s="181">
        <f t="shared" si="192"/>
        <v>0</v>
      </c>
      <c r="DD123" s="240"/>
      <c r="DE123" s="241"/>
      <c r="DF123" s="182">
        <f t="shared" si="193"/>
        <v>0</v>
      </c>
      <c r="DG123" s="182">
        <f t="shared" si="194"/>
        <v>0</v>
      </c>
      <c r="DH123" s="183">
        <f t="shared" si="195"/>
        <v>0</v>
      </c>
      <c r="DI123" s="184">
        <f t="shared" si="196"/>
        <v>0</v>
      </c>
      <c r="DJ123" s="42"/>
      <c r="DK123" s="177">
        <f t="shared" si="197"/>
        <v>0</v>
      </c>
      <c r="DL123" s="177">
        <f t="shared" si="198"/>
        <v>0</v>
      </c>
      <c r="DM123" s="177">
        <f t="shared" si="199"/>
        <v>0</v>
      </c>
      <c r="DN123" s="242"/>
      <c r="DO123" s="243"/>
      <c r="DP123" s="243"/>
      <c r="DQ123" s="243"/>
      <c r="DR123" s="303"/>
      <c r="DS123" s="243"/>
      <c r="DT123" s="243"/>
      <c r="DU123" s="243"/>
      <c r="DV123" s="244"/>
      <c r="DW123" s="243"/>
      <c r="DX123" s="243"/>
      <c r="DY123" s="245"/>
      <c r="DZ123" s="245"/>
      <c r="EA123" s="246"/>
      <c r="EB123" s="175" t="s">
        <v>283</v>
      </c>
      <c r="EC123" s="188" t="s">
        <v>298</v>
      </c>
      <c r="ED123" s="188">
        <v>1030091</v>
      </c>
      <c r="EE123" s="188"/>
      <c r="EF123" s="189">
        <f>'Datos Mes'!$B$23</f>
        <v>8033.333333333333</v>
      </c>
      <c r="EG123" s="189">
        <f t="shared" si="200"/>
        <v>0</v>
      </c>
      <c r="EH123" s="189">
        <f t="shared" si="201"/>
        <v>0</v>
      </c>
      <c r="EI123" s="189" t="e">
        <f t="shared" si="202"/>
        <v>#DIV/0!</v>
      </c>
      <c r="EJ123" s="189" t="e">
        <f t="shared" si="203"/>
        <v>#DIV/0!</v>
      </c>
      <c r="EK123" s="189">
        <f t="shared" si="204"/>
        <v>0</v>
      </c>
      <c r="EL123" s="189">
        <f t="shared" si="205"/>
        <v>0</v>
      </c>
      <c r="EM123" s="189">
        <f t="shared" si="206"/>
        <v>0</v>
      </c>
      <c r="EN123" s="189">
        <f>'Datos Mes'!$B$24*AL123</f>
        <v>0</v>
      </c>
      <c r="EO123" s="189" t="e">
        <f>IF(SUM(EH123:EN123)&gt;'Datos Mes'!$B$21,'Datos Mes'!$B$21,SUM(EH123:EN123))</f>
        <v>#DIV/0!</v>
      </c>
      <c r="EP123" s="189" t="e">
        <f>IF(SUM(EH123:EN123)&gt;'Datos Mes'!$B$21,SUM(EH123:EN123)-EO123,0)</f>
        <v>#DIV/0!</v>
      </c>
      <c r="EQ123" s="189"/>
      <c r="ER123" s="189" t="e">
        <f>LOOKUP(EO123/AL123,'Datos Mes'!$B$75:$B$82,'Datos Mes'!$C$75:$C$82)*EQ123</f>
        <v>#DIV/0!</v>
      </c>
      <c r="ES123" s="189">
        <f>'Datos Mes'!$B$25*$AQ123</f>
        <v>0</v>
      </c>
      <c r="ET123" s="189">
        <f>'Datos Mes'!$B$26*$AQ123</f>
        <v>0</v>
      </c>
      <c r="EU123" s="189">
        <f t="shared" si="207"/>
        <v>0</v>
      </c>
      <c r="EV123" s="190" t="e">
        <f t="shared" si="208"/>
        <v>#DIV/0!</v>
      </c>
      <c r="EW123" s="280" t="s">
        <v>140</v>
      </c>
      <c r="EX123" s="281"/>
      <c r="EY123" s="190" t="e">
        <f>'Datos Mes'!$B$28*EO123</f>
        <v>#DIV/0!</v>
      </c>
      <c r="EZ123" s="190" t="e">
        <f>IF(EX123*'Datos Mes'!$B$19-EY123&gt;0,EX123*'Datos Mes'!$B$19-EY123,0)</f>
        <v>#DIV/0!</v>
      </c>
      <c r="FA123" s="281" t="s">
        <v>116</v>
      </c>
      <c r="FB123" s="280" t="s">
        <v>299</v>
      </c>
      <c r="FC123" s="192">
        <f>IF(FB123&lt;&gt;"Pensionado",LOOKUP(FA123,'Datos Mes'!$A$87:$A$92,'Datos Mes'!$B$87:$B$92),0)</f>
        <v>0</v>
      </c>
      <c r="FD123" s="190" t="e">
        <f t="shared" si="209"/>
        <v>#DIV/0!</v>
      </c>
      <c r="FE123" s="190" t="e">
        <f>IF(SUM(EH123:EN123)&gt;'Datos Mes'!$B$22,'Datos Mes'!$B$22,SUM(EH123:EN123))</f>
        <v>#DIV/0!</v>
      </c>
      <c r="FF123" s="190" t="e">
        <f>FE123*'Datos Mes'!$B$30</f>
        <v>#DIV/0!</v>
      </c>
      <c r="FG123" s="190" t="e">
        <f t="shared" si="210"/>
        <v>#DIV/0!</v>
      </c>
      <c r="FH123" s="190" t="e">
        <f t="shared" si="211"/>
        <v>#DIV/0!</v>
      </c>
      <c r="FI123" s="193" t="e">
        <f>LOOKUP(FH123,'Datos Mes'!$B$54:$B$69,'Datos Mes'!$C$54:$C$69)</f>
        <v>#DIV/0!</v>
      </c>
      <c r="FJ123" s="190" t="e">
        <f>LOOKUP(FH123,'Datos Mes'!$B$54:$B$69,'Datos Mes'!$E$54:$E$69)</f>
        <v>#DIV/0!</v>
      </c>
      <c r="FK123" s="190" t="e">
        <f t="shared" si="212"/>
        <v>#DIV/0!</v>
      </c>
      <c r="FL123" s="190">
        <f t="shared" si="213"/>
        <v>0</v>
      </c>
      <c r="FM123" s="190">
        <f t="shared" si="214"/>
        <v>0</v>
      </c>
      <c r="FN123" s="190">
        <f t="shared" si="215"/>
        <v>0</v>
      </c>
      <c r="FO123" s="190" t="e">
        <f t="shared" si="216"/>
        <v>#DIV/0!</v>
      </c>
      <c r="FP123" s="190" t="e">
        <f t="shared" si="217"/>
        <v>#DIV/0!</v>
      </c>
      <c r="FQ123" s="320" t="e">
        <f t="shared" si="218"/>
        <v>#DIV/0!</v>
      </c>
      <c r="FR123" s="188"/>
      <c r="FS123" s="190" t="e">
        <f t="shared" si="219"/>
        <v>#DIV/0!</v>
      </c>
      <c r="FT123" s="190" t="e">
        <f>IF($FB123="Activo",LOOKUP($FA123,'Datos Mes'!$A$87:$A$92,'Datos Mes'!$C$87:$C$92),0)*$EO123</f>
        <v>#DIV/0!</v>
      </c>
      <c r="FU123" s="190" t="e">
        <f>IF($FB123="Activo",'Datos Mes'!$B$31,0)*$EO123</f>
        <v>#DIV/0!</v>
      </c>
      <c r="FV123" s="190" t="e">
        <f>'Datos Mes'!$B$32*$EO123</f>
        <v>#DIV/0!</v>
      </c>
      <c r="FW123" s="190" t="e">
        <f>'Datos Mes'!$D$28*$EO123</f>
        <v>#DIV/0!</v>
      </c>
      <c r="FX123" s="188">
        <v>1030091</v>
      </c>
      <c r="FY123" s="190" t="e">
        <f t="shared" si="220"/>
        <v>#DIV/0!</v>
      </c>
      <c r="FZ123" s="190" t="e">
        <f t="shared" si="178"/>
        <v>#DIV/0!</v>
      </c>
      <c r="GA123" s="190" t="e">
        <f t="shared" si="179"/>
        <v>#DIV/0!</v>
      </c>
      <c r="GB123" s="190">
        <f>(AS123+'Datos Mes'!B$24)*30/12</f>
        <v>11356.646825396825</v>
      </c>
      <c r="GC123" s="190" t="e">
        <f t="shared" si="221"/>
        <v>#DIV/0!</v>
      </c>
      <c r="GD123" s="190" t="e">
        <f t="shared" si="222"/>
        <v>#DIV/0!</v>
      </c>
      <c r="GE123" s="192" t="e">
        <f t="shared" si="223"/>
        <v>#DIV/0!</v>
      </c>
    </row>
    <row r="124" spans="1:187">
      <c r="A124" s="248"/>
      <c r="B124" s="248"/>
      <c r="C124" s="173">
        <f t="shared" si="180"/>
        <v>0</v>
      </c>
      <c r="D124" s="255"/>
      <c r="E124" s="255"/>
      <c r="F124" s="255"/>
      <c r="G124" s="255"/>
      <c r="H124" s="255"/>
      <c r="I124" s="255"/>
      <c r="J124" s="255"/>
      <c r="K124" s="255"/>
      <c r="L124" s="255"/>
      <c r="M124" s="255"/>
      <c r="N124" s="255"/>
      <c r="O124" s="255"/>
      <c r="P124" s="255"/>
      <c r="Q124" s="255"/>
      <c r="R124" s="174"/>
      <c r="S124" s="256"/>
      <c r="T124" s="255"/>
      <c r="U124" s="255"/>
      <c r="V124" s="255"/>
      <c r="W124" s="255"/>
      <c r="X124" s="255"/>
      <c r="Y124" s="255"/>
      <c r="Z124" s="255"/>
      <c r="AA124" s="255"/>
      <c r="AB124" s="255"/>
      <c r="AC124" s="255"/>
      <c r="AD124" s="255"/>
      <c r="AE124" s="255"/>
      <c r="AF124" s="255"/>
      <c r="AG124" s="255"/>
      <c r="AH124" s="255"/>
      <c r="AI124" s="257"/>
      <c r="AJ124" s="187"/>
      <c r="AK124" s="176">
        <f t="shared" si="181"/>
        <v>0</v>
      </c>
      <c r="AL124" s="294">
        <f t="shared" si="182"/>
        <v>0</v>
      </c>
      <c r="AM124" s="294">
        <f t="shared" si="183"/>
        <v>0</v>
      </c>
      <c r="AN124" s="295">
        <f t="shared" si="184"/>
        <v>0</v>
      </c>
      <c r="AO124" s="294">
        <f t="shared" si="177"/>
        <v>0</v>
      </c>
      <c r="AP124" s="294">
        <f t="shared" si="176"/>
        <v>0</v>
      </c>
      <c r="AQ124" s="296">
        <f t="shared" si="185"/>
        <v>0</v>
      </c>
      <c r="AR124" s="297">
        <f t="shared" si="186"/>
        <v>0</v>
      </c>
      <c r="AS124" s="249"/>
      <c r="AT124" s="250">
        <f t="shared" si="187"/>
        <v>0</v>
      </c>
      <c r="AU124" s="316"/>
      <c r="AV124" s="177">
        <f t="shared" si="188"/>
        <v>0</v>
      </c>
      <c r="AW124" s="249"/>
      <c r="AX124" s="249"/>
      <c r="AY124" s="177">
        <f t="shared" si="189"/>
        <v>0</v>
      </c>
      <c r="AZ124" s="177">
        <f>(AQ124)*'Datos Mes'!$B$27+DB124</f>
        <v>0</v>
      </c>
      <c r="BA124" s="248"/>
      <c r="BB124" s="254"/>
      <c r="BC124" s="263"/>
      <c r="BD124" s="188"/>
      <c r="BE124" s="188"/>
      <c r="BF124" s="298"/>
      <c r="BG124" s="178">
        <f>(COUNTIF($D124:$AI124,"LL")+DL124)*(AS124-'Datos Mes'!$B$23)</f>
        <v>0</v>
      </c>
      <c r="BH124" s="299">
        <f t="shared" si="190"/>
        <v>0</v>
      </c>
      <c r="BI124" s="230"/>
      <c r="BJ124" s="239"/>
      <c r="BK124" s="231"/>
      <c r="BL124" s="231"/>
      <c r="BM124" s="231"/>
      <c r="BN124" s="231"/>
      <c r="BO124" s="231"/>
      <c r="BP124" s="239"/>
      <c r="BQ124" s="231"/>
      <c r="BR124" s="231"/>
      <c r="BS124" s="231"/>
      <c r="BT124" s="232"/>
      <c r="BU124" s="232"/>
      <c r="BV124" s="231"/>
      <c r="BW124" s="233"/>
      <c r="BX124" s="234"/>
      <c r="BY124" s="231"/>
      <c r="BZ124" s="231"/>
      <c r="CA124" s="235"/>
      <c r="CB124" s="235"/>
      <c r="CC124" s="236"/>
      <c r="CD124" s="236"/>
      <c r="CE124" s="236"/>
      <c r="CF124" s="236"/>
      <c r="CG124" s="236"/>
      <c r="CH124" s="235"/>
      <c r="CI124" s="235"/>
      <c r="CJ124" s="236"/>
      <c r="CK124" s="236"/>
      <c r="CL124" s="236"/>
      <c r="CM124" s="236"/>
      <c r="CN124" s="236"/>
      <c r="CO124" s="235"/>
      <c r="CP124" s="238"/>
      <c r="CQ124" s="237"/>
      <c r="CR124" s="238"/>
      <c r="CS124" s="237"/>
      <c r="CT124" s="237"/>
      <c r="CU124" s="237"/>
      <c r="CV124" s="237"/>
      <c r="CW124" s="237"/>
      <c r="CX124" s="232"/>
      <c r="CY124" s="232"/>
      <c r="CZ124" s="179">
        <f t="shared" si="191"/>
        <v>0</v>
      </c>
      <c r="DA124" s="180"/>
      <c r="DB124" s="241"/>
      <c r="DC124" s="181">
        <f t="shared" si="192"/>
        <v>0</v>
      </c>
      <c r="DD124" s="240"/>
      <c r="DE124" s="241"/>
      <c r="DF124" s="182">
        <f t="shared" si="193"/>
        <v>0</v>
      </c>
      <c r="DG124" s="182">
        <f t="shared" si="194"/>
        <v>0</v>
      </c>
      <c r="DH124" s="183">
        <f t="shared" si="195"/>
        <v>0</v>
      </c>
      <c r="DI124" s="184">
        <f t="shared" si="196"/>
        <v>0</v>
      </c>
      <c r="DJ124" s="42"/>
      <c r="DK124" s="177">
        <f t="shared" si="197"/>
        <v>0</v>
      </c>
      <c r="DL124" s="177">
        <f t="shared" si="198"/>
        <v>0</v>
      </c>
      <c r="DM124" s="177">
        <f t="shared" si="199"/>
        <v>0</v>
      </c>
      <c r="DN124" s="242"/>
      <c r="DO124" s="243"/>
      <c r="DP124" s="243"/>
      <c r="DQ124" s="243"/>
      <c r="DR124" s="303"/>
      <c r="DS124" s="243"/>
      <c r="DT124" s="243"/>
      <c r="DU124" s="243"/>
      <c r="DV124" s="244"/>
      <c r="DW124" s="243"/>
      <c r="DX124" s="243"/>
      <c r="DY124" s="245"/>
      <c r="DZ124" s="245"/>
      <c r="EA124" s="246"/>
      <c r="EB124" s="175" t="s">
        <v>283</v>
      </c>
      <c r="EC124" s="188" t="s">
        <v>298</v>
      </c>
      <c r="ED124" s="188">
        <v>1030092</v>
      </c>
      <c r="EE124" s="188"/>
      <c r="EF124" s="189">
        <f>'Datos Mes'!$B$23</f>
        <v>8033.333333333333</v>
      </c>
      <c r="EG124" s="189">
        <f t="shared" si="200"/>
        <v>0</v>
      </c>
      <c r="EH124" s="189">
        <f t="shared" si="201"/>
        <v>0</v>
      </c>
      <c r="EI124" s="189" t="e">
        <f t="shared" si="202"/>
        <v>#DIV/0!</v>
      </c>
      <c r="EJ124" s="189" t="e">
        <f t="shared" si="203"/>
        <v>#DIV/0!</v>
      </c>
      <c r="EK124" s="189">
        <f t="shared" si="204"/>
        <v>0</v>
      </c>
      <c r="EL124" s="189">
        <f t="shared" si="205"/>
        <v>0</v>
      </c>
      <c r="EM124" s="189">
        <f t="shared" si="206"/>
        <v>0</v>
      </c>
      <c r="EN124" s="189">
        <f>'Datos Mes'!$B$24*AL124</f>
        <v>0</v>
      </c>
      <c r="EO124" s="189" t="e">
        <f>IF(SUM(EH124:EN124)&gt;'Datos Mes'!$B$21,'Datos Mes'!$B$21,SUM(EH124:EN124))</f>
        <v>#DIV/0!</v>
      </c>
      <c r="EP124" s="189" t="e">
        <f>IF(SUM(EH124:EN124)&gt;'Datos Mes'!$B$21,SUM(EH124:EN124)-EO124,0)</f>
        <v>#DIV/0!</v>
      </c>
      <c r="EQ124" s="189"/>
      <c r="ER124" s="189" t="e">
        <f>LOOKUP(EO124/AL124,'Datos Mes'!$B$75:$B$82,'Datos Mes'!$C$75:$C$82)*EQ124</f>
        <v>#DIV/0!</v>
      </c>
      <c r="ES124" s="189">
        <f>'Datos Mes'!$B$25*$AQ124</f>
        <v>0</v>
      </c>
      <c r="ET124" s="189">
        <f>'Datos Mes'!$B$26*$AQ124</f>
        <v>0</v>
      </c>
      <c r="EU124" s="189">
        <f t="shared" si="207"/>
        <v>0</v>
      </c>
      <c r="EV124" s="190" t="e">
        <f t="shared" si="208"/>
        <v>#DIV/0!</v>
      </c>
      <c r="EW124" s="280" t="s">
        <v>140</v>
      </c>
      <c r="EX124" s="281"/>
      <c r="EY124" s="190" t="e">
        <f>'Datos Mes'!$B$28*EO124</f>
        <v>#DIV/0!</v>
      </c>
      <c r="EZ124" s="190" t="e">
        <f>IF(EX124*'Datos Mes'!$B$19-EY124&gt;0,EX124*'Datos Mes'!$B$19-EY124,0)</f>
        <v>#DIV/0!</v>
      </c>
      <c r="FA124" s="281" t="s">
        <v>116</v>
      </c>
      <c r="FB124" s="280" t="s">
        <v>299</v>
      </c>
      <c r="FC124" s="192">
        <f>IF(FB124&lt;&gt;"Pensionado",LOOKUP(FA124,'Datos Mes'!$A$87:$A$92,'Datos Mes'!$B$87:$B$92),0)</f>
        <v>0</v>
      </c>
      <c r="FD124" s="190" t="e">
        <f t="shared" si="209"/>
        <v>#DIV/0!</v>
      </c>
      <c r="FE124" s="190" t="e">
        <f>IF(SUM(EH124:EN124)&gt;'Datos Mes'!$B$22,'Datos Mes'!$B$22,SUM(EH124:EN124))</f>
        <v>#DIV/0!</v>
      </c>
      <c r="FF124" s="190" t="e">
        <f>FE124*'Datos Mes'!$B$30</f>
        <v>#DIV/0!</v>
      </c>
      <c r="FG124" s="190" t="e">
        <f t="shared" si="210"/>
        <v>#DIV/0!</v>
      </c>
      <c r="FH124" s="190" t="e">
        <f t="shared" si="211"/>
        <v>#DIV/0!</v>
      </c>
      <c r="FI124" s="193" t="e">
        <f>LOOKUP(FH124,'Datos Mes'!$B$54:$B$69,'Datos Mes'!$C$54:$C$69)</f>
        <v>#DIV/0!</v>
      </c>
      <c r="FJ124" s="190" t="e">
        <f>LOOKUP(FH124,'Datos Mes'!$B$54:$B$69,'Datos Mes'!$E$54:$E$69)</f>
        <v>#DIV/0!</v>
      </c>
      <c r="FK124" s="190" t="e">
        <f t="shared" si="212"/>
        <v>#DIV/0!</v>
      </c>
      <c r="FL124" s="190">
        <f t="shared" si="213"/>
        <v>0</v>
      </c>
      <c r="FM124" s="190">
        <f t="shared" si="214"/>
        <v>0</v>
      </c>
      <c r="FN124" s="190">
        <f t="shared" si="215"/>
        <v>0</v>
      </c>
      <c r="FO124" s="190" t="e">
        <f t="shared" si="216"/>
        <v>#DIV/0!</v>
      </c>
      <c r="FP124" s="190" t="e">
        <f t="shared" si="217"/>
        <v>#DIV/0!</v>
      </c>
      <c r="FQ124" s="320" t="e">
        <f t="shared" si="218"/>
        <v>#DIV/0!</v>
      </c>
      <c r="FR124" s="188"/>
      <c r="FS124" s="190" t="e">
        <f t="shared" si="219"/>
        <v>#DIV/0!</v>
      </c>
      <c r="FT124" s="190" t="e">
        <f>IF($FB124="Activo",LOOKUP($FA124,'Datos Mes'!$A$87:$A$92,'Datos Mes'!$C$87:$C$92),0)*$EO124</f>
        <v>#DIV/0!</v>
      </c>
      <c r="FU124" s="190" t="e">
        <f>IF($FB124="Activo",'Datos Mes'!$B$31,0)*$EO124</f>
        <v>#DIV/0!</v>
      </c>
      <c r="FV124" s="190" t="e">
        <f>'Datos Mes'!$B$32*$EO124</f>
        <v>#DIV/0!</v>
      </c>
      <c r="FW124" s="190" t="e">
        <f>'Datos Mes'!$D$28*$EO124</f>
        <v>#DIV/0!</v>
      </c>
      <c r="FX124" s="188">
        <v>1030092</v>
      </c>
      <c r="FY124" s="190" t="e">
        <f t="shared" si="220"/>
        <v>#DIV/0!</v>
      </c>
      <c r="FZ124" s="190" t="e">
        <f t="shared" si="178"/>
        <v>#DIV/0!</v>
      </c>
      <c r="GA124" s="190" t="e">
        <f t="shared" si="179"/>
        <v>#DIV/0!</v>
      </c>
      <c r="GB124" s="190">
        <f>(AS124+'Datos Mes'!B$24)*30/12</f>
        <v>11356.646825396825</v>
      </c>
      <c r="GC124" s="190" t="e">
        <f t="shared" si="221"/>
        <v>#DIV/0!</v>
      </c>
      <c r="GD124" s="190" t="e">
        <f t="shared" si="222"/>
        <v>#DIV/0!</v>
      </c>
      <c r="GE124" s="192" t="e">
        <f t="shared" si="223"/>
        <v>#DIV/0!</v>
      </c>
    </row>
    <row r="125" spans="1:187">
      <c r="A125" s="248"/>
      <c r="B125" s="248"/>
      <c r="C125" s="173">
        <f t="shared" si="180"/>
        <v>0</v>
      </c>
      <c r="D125" s="255"/>
      <c r="E125" s="255"/>
      <c r="F125" s="255"/>
      <c r="G125" s="255"/>
      <c r="H125" s="255"/>
      <c r="I125" s="255"/>
      <c r="J125" s="255"/>
      <c r="K125" s="255"/>
      <c r="L125" s="255"/>
      <c r="M125" s="255"/>
      <c r="N125" s="255"/>
      <c r="O125" s="255"/>
      <c r="P125" s="255"/>
      <c r="Q125" s="255"/>
      <c r="R125" s="174"/>
      <c r="S125" s="256"/>
      <c r="T125" s="255"/>
      <c r="U125" s="255"/>
      <c r="V125" s="255"/>
      <c r="W125" s="255"/>
      <c r="X125" s="255"/>
      <c r="Y125" s="255"/>
      <c r="Z125" s="255"/>
      <c r="AA125" s="255"/>
      <c r="AB125" s="255"/>
      <c r="AC125" s="255"/>
      <c r="AD125" s="255"/>
      <c r="AE125" s="255"/>
      <c r="AF125" s="255"/>
      <c r="AG125" s="255"/>
      <c r="AH125" s="255"/>
      <c r="AI125" s="257"/>
      <c r="AJ125" s="187"/>
      <c r="AK125" s="176">
        <f t="shared" si="181"/>
        <v>0</v>
      </c>
      <c r="AL125" s="294">
        <f t="shared" si="182"/>
        <v>0</v>
      </c>
      <c r="AM125" s="294">
        <f t="shared" si="183"/>
        <v>0</v>
      </c>
      <c r="AN125" s="295">
        <f t="shared" si="184"/>
        <v>0</v>
      </c>
      <c r="AO125" s="294">
        <f t="shared" si="177"/>
        <v>0</v>
      </c>
      <c r="AP125" s="294">
        <f t="shared" si="176"/>
        <v>0</v>
      </c>
      <c r="AQ125" s="296">
        <f t="shared" si="185"/>
        <v>0</v>
      </c>
      <c r="AR125" s="297">
        <f t="shared" si="186"/>
        <v>0</v>
      </c>
      <c r="AS125" s="249"/>
      <c r="AT125" s="250">
        <f t="shared" si="187"/>
        <v>0</v>
      </c>
      <c r="AU125" s="316"/>
      <c r="AV125" s="177">
        <f t="shared" si="188"/>
        <v>0</v>
      </c>
      <c r="AW125" s="249"/>
      <c r="AX125" s="249"/>
      <c r="AY125" s="177">
        <f t="shared" si="189"/>
        <v>0</v>
      </c>
      <c r="AZ125" s="177">
        <f>(AQ125)*'Datos Mes'!$B$27+DB125</f>
        <v>0</v>
      </c>
      <c r="BA125" s="248"/>
      <c r="BB125" s="254"/>
      <c r="BC125" s="263"/>
      <c r="BD125" s="188"/>
      <c r="BE125" s="188"/>
      <c r="BF125" s="298"/>
      <c r="BG125" s="178">
        <f>(COUNTIF($D125:$AI125,"LL")+DL125)*(AS125-'Datos Mes'!$B$23)</f>
        <v>0</v>
      </c>
      <c r="BH125" s="299">
        <f t="shared" si="190"/>
        <v>0</v>
      </c>
      <c r="BI125" s="230"/>
      <c r="BJ125" s="239"/>
      <c r="BK125" s="231"/>
      <c r="BL125" s="231"/>
      <c r="BM125" s="231"/>
      <c r="BN125" s="231"/>
      <c r="BO125" s="231"/>
      <c r="BP125" s="239"/>
      <c r="BQ125" s="231"/>
      <c r="BR125" s="231"/>
      <c r="BS125" s="231"/>
      <c r="BT125" s="232"/>
      <c r="BU125" s="232"/>
      <c r="BV125" s="231"/>
      <c r="BW125" s="233"/>
      <c r="BX125" s="234"/>
      <c r="BY125" s="231"/>
      <c r="BZ125" s="231"/>
      <c r="CA125" s="235"/>
      <c r="CB125" s="235"/>
      <c r="CC125" s="236"/>
      <c r="CD125" s="236"/>
      <c r="CE125" s="236"/>
      <c r="CF125" s="236"/>
      <c r="CG125" s="236"/>
      <c r="CH125" s="235"/>
      <c r="CI125" s="235"/>
      <c r="CJ125" s="236"/>
      <c r="CK125" s="236"/>
      <c r="CL125" s="236"/>
      <c r="CM125" s="236"/>
      <c r="CN125" s="236"/>
      <c r="CO125" s="235"/>
      <c r="CP125" s="238"/>
      <c r="CQ125" s="237"/>
      <c r="CR125" s="238"/>
      <c r="CS125" s="237"/>
      <c r="CT125" s="237"/>
      <c r="CU125" s="237"/>
      <c r="CV125" s="237"/>
      <c r="CW125" s="237"/>
      <c r="CX125" s="232"/>
      <c r="CY125" s="232"/>
      <c r="CZ125" s="179">
        <f t="shared" si="191"/>
        <v>0</v>
      </c>
      <c r="DA125" s="180"/>
      <c r="DB125" s="241"/>
      <c r="DC125" s="181">
        <f t="shared" si="192"/>
        <v>0</v>
      </c>
      <c r="DD125" s="240"/>
      <c r="DE125" s="241"/>
      <c r="DF125" s="182">
        <f t="shared" si="193"/>
        <v>0</v>
      </c>
      <c r="DG125" s="182">
        <f t="shared" si="194"/>
        <v>0</v>
      </c>
      <c r="DH125" s="183">
        <f t="shared" si="195"/>
        <v>0</v>
      </c>
      <c r="DI125" s="184">
        <f t="shared" si="196"/>
        <v>0</v>
      </c>
      <c r="DJ125" s="42"/>
      <c r="DK125" s="177">
        <f t="shared" si="197"/>
        <v>0</v>
      </c>
      <c r="DL125" s="177">
        <f t="shared" si="198"/>
        <v>0</v>
      </c>
      <c r="DM125" s="177">
        <f t="shared" si="199"/>
        <v>0</v>
      </c>
      <c r="DN125" s="242"/>
      <c r="DO125" s="243"/>
      <c r="DP125" s="243"/>
      <c r="DQ125" s="243"/>
      <c r="DR125" s="303"/>
      <c r="DS125" s="243"/>
      <c r="DT125" s="243"/>
      <c r="DU125" s="243"/>
      <c r="DV125" s="244"/>
      <c r="DW125" s="243"/>
      <c r="DX125" s="243"/>
      <c r="DY125" s="245"/>
      <c r="DZ125" s="245"/>
      <c r="EA125" s="246"/>
      <c r="EB125" s="175" t="s">
        <v>283</v>
      </c>
      <c r="EC125" s="188" t="s">
        <v>298</v>
      </c>
      <c r="ED125" s="188">
        <v>1030093</v>
      </c>
      <c r="EE125" s="188"/>
      <c r="EF125" s="189">
        <f>'Datos Mes'!$B$23</f>
        <v>8033.333333333333</v>
      </c>
      <c r="EG125" s="189">
        <f t="shared" si="200"/>
        <v>0</v>
      </c>
      <c r="EH125" s="189">
        <f t="shared" si="201"/>
        <v>0</v>
      </c>
      <c r="EI125" s="189" t="e">
        <f t="shared" si="202"/>
        <v>#DIV/0!</v>
      </c>
      <c r="EJ125" s="189" t="e">
        <f t="shared" si="203"/>
        <v>#DIV/0!</v>
      </c>
      <c r="EK125" s="189">
        <f t="shared" si="204"/>
        <v>0</v>
      </c>
      <c r="EL125" s="189">
        <f t="shared" si="205"/>
        <v>0</v>
      </c>
      <c r="EM125" s="189">
        <f t="shared" si="206"/>
        <v>0</v>
      </c>
      <c r="EN125" s="189">
        <f>'Datos Mes'!$B$24*AL125</f>
        <v>0</v>
      </c>
      <c r="EO125" s="189" t="e">
        <f>IF(SUM(EH125:EN125)&gt;'Datos Mes'!$B$21,'Datos Mes'!$B$21,SUM(EH125:EN125))</f>
        <v>#DIV/0!</v>
      </c>
      <c r="EP125" s="189" t="e">
        <f>IF(SUM(EH125:EN125)&gt;'Datos Mes'!$B$21,SUM(EH125:EN125)-EO125,0)</f>
        <v>#DIV/0!</v>
      </c>
      <c r="EQ125" s="189"/>
      <c r="ER125" s="189" t="e">
        <f>LOOKUP(EO125/AL125,'Datos Mes'!$B$75:$B$82,'Datos Mes'!$C$75:$C$82)*EQ125</f>
        <v>#DIV/0!</v>
      </c>
      <c r="ES125" s="189">
        <f>'Datos Mes'!$B$25*$AQ125</f>
        <v>0</v>
      </c>
      <c r="ET125" s="189">
        <f>'Datos Mes'!$B$26*$AQ125</f>
        <v>0</v>
      </c>
      <c r="EU125" s="189">
        <f t="shared" si="207"/>
        <v>0</v>
      </c>
      <c r="EV125" s="190" t="e">
        <f t="shared" si="208"/>
        <v>#DIV/0!</v>
      </c>
      <c r="EW125" s="280" t="s">
        <v>140</v>
      </c>
      <c r="EX125" s="281"/>
      <c r="EY125" s="190" t="e">
        <f>'Datos Mes'!$B$28*EO125</f>
        <v>#DIV/0!</v>
      </c>
      <c r="EZ125" s="190" t="e">
        <f>IF(EX125*'Datos Mes'!$B$19-EY125&gt;0,EX125*'Datos Mes'!$B$19-EY125,0)</f>
        <v>#DIV/0!</v>
      </c>
      <c r="FA125" s="281" t="s">
        <v>116</v>
      </c>
      <c r="FB125" s="280" t="s">
        <v>299</v>
      </c>
      <c r="FC125" s="192">
        <f>IF(FB125&lt;&gt;"Pensionado",LOOKUP(FA125,'Datos Mes'!$A$87:$A$92,'Datos Mes'!$B$87:$B$92),0)</f>
        <v>0</v>
      </c>
      <c r="FD125" s="190" t="e">
        <f t="shared" si="209"/>
        <v>#DIV/0!</v>
      </c>
      <c r="FE125" s="190" t="e">
        <f>IF(SUM(EH125:EN125)&gt;'Datos Mes'!$B$22,'Datos Mes'!$B$22,SUM(EH125:EN125))</f>
        <v>#DIV/0!</v>
      </c>
      <c r="FF125" s="190" t="e">
        <f>FE125*'Datos Mes'!$B$30</f>
        <v>#DIV/0!</v>
      </c>
      <c r="FG125" s="190" t="e">
        <f t="shared" si="210"/>
        <v>#DIV/0!</v>
      </c>
      <c r="FH125" s="190" t="e">
        <f t="shared" si="211"/>
        <v>#DIV/0!</v>
      </c>
      <c r="FI125" s="193" t="e">
        <f>LOOKUP(FH125,'Datos Mes'!$B$54:$B$69,'Datos Mes'!$C$54:$C$69)</f>
        <v>#DIV/0!</v>
      </c>
      <c r="FJ125" s="190" t="e">
        <f>LOOKUP(FH125,'Datos Mes'!$B$54:$B$69,'Datos Mes'!$E$54:$E$69)</f>
        <v>#DIV/0!</v>
      </c>
      <c r="FK125" s="190" t="e">
        <f t="shared" si="212"/>
        <v>#DIV/0!</v>
      </c>
      <c r="FL125" s="190">
        <f t="shared" si="213"/>
        <v>0</v>
      </c>
      <c r="FM125" s="190">
        <f t="shared" si="214"/>
        <v>0</v>
      </c>
      <c r="FN125" s="190">
        <f t="shared" si="215"/>
        <v>0</v>
      </c>
      <c r="FO125" s="190" t="e">
        <f t="shared" si="216"/>
        <v>#DIV/0!</v>
      </c>
      <c r="FP125" s="190" t="e">
        <f t="shared" si="217"/>
        <v>#DIV/0!</v>
      </c>
      <c r="FQ125" s="320" t="e">
        <f t="shared" si="218"/>
        <v>#DIV/0!</v>
      </c>
      <c r="FR125" s="188"/>
      <c r="FS125" s="190" t="e">
        <f t="shared" si="219"/>
        <v>#DIV/0!</v>
      </c>
      <c r="FT125" s="190" t="e">
        <f>IF($FB125="Activo",LOOKUP($FA125,'Datos Mes'!$A$87:$A$92,'Datos Mes'!$C$87:$C$92),0)*$EO125</f>
        <v>#DIV/0!</v>
      </c>
      <c r="FU125" s="190" t="e">
        <f>IF($FB125="Activo",'Datos Mes'!$B$31,0)*$EO125</f>
        <v>#DIV/0!</v>
      </c>
      <c r="FV125" s="190" t="e">
        <f>'Datos Mes'!$B$32*$EO125</f>
        <v>#DIV/0!</v>
      </c>
      <c r="FW125" s="190" t="e">
        <f>'Datos Mes'!$D$28*$EO125</f>
        <v>#DIV/0!</v>
      </c>
      <c r="FX125" s="188">
        <v>1030093</v>
      </c>
      <c r="FY125" s="190" t="e">
        <f t="shared" si="220"/>
        <v>#DIV/0!</v>
      </c>
      <c r="FZ125" s="190" t="e">
        <f t="shared" si="178"/>
        <v>#DIV/0!</v>
      </c>
      <c r="GA125" s="190" t="e">
        <f t="shared" si="179"/>
        <v>#DIV/0!</v>
      </c>
      <c r="GB125" s="190">
        <f>(AS125+'Datos Mes'!B$24)*30/12</f>
        <v>11356.646825396825</v>
      </c>
      <c r="GC125" s="190" t="e">
        <f t="shared" si="221"/>
        <v>#DIV/0!</v>
      </c>
      <c r="GD125" s="190" t="e">
        <f t="shared" si="222"/>
        <v>#DIV/0!</v>
      </c>
      <c r="GE125" s="192" t="e">
        <f t="shared" si="223"/>
        <v>#DIV/0!</v>
      </c>
    </row>
    <row r="126" spans="1:187">
      <c r="A126" s="248"/>
      <c r="B126" s="248"/>
      <c r="C126" s="173">
        <f t="shared" si="180"/>
        <v>0</v>
      </c>
      <c r="D126" s="255"/>
      <c r="E126" s="255"/>
      <c r="F126" s="255"/>
      <c r="G126" s="255"/>
      <c r="H126" s="255"/>
      <c r="I126" s="255"/>
      <c r="J126" s="255"/>
      <c r="K126" s="255"/>
      <c r="L126" s="255"/>
      <c r="M126" s="255"/>
      <c r="N126" s="255"/>
      <c r="O126" s="255"/>
      <c r="P126" s="255"/>
      <c r="Q126" s="255"/>
      <c r="R126" s="174"/>
      <c r="S126" s="256"/>
      <c r="T126" s="255"/>
      <c r="U126" s="255"/>
      <c r="V126" s="255"/>
      <c r="W126" s="255"/>
      <c r="X126" s="255"/>
      <c r="Y126" s="255"/>
      <c r="Z126" s="255"/>
      <c r="AA126" s="255"/>
      <c r="AB126" s="255"/>
      <c r="AC126" s="255"/>
      <c r="AD126" s="255"/>
      <c r="AE126" s="255"/>
      <c r="AF126" s="255"/>
      <c r="AG126" s="255"/>
      <c r="AH126" s="255"/>
      <c r="AI126" s="257"/>
      <c r="AJ126" s="187"/>
      <c r="AK126" s="176">
        <f t="shared" si="181"/>
        <v>0</v>
      </c>
      <c r="AL126" s="294">
        <f t="shared" si="182"/>
        <v>0</v>
      </c>
      <c r="AM126" s="294">
        <f t="shared" si="183"/>
        <v>0</v>
      </c>
      <c r="AN126" s="295">
        <f t="shared" si="184"/>
        <v>0</v>
      </c>
      <c r="AO126" s="294">
        <f t="shared" si="177"/>
        <v>0</v>
      </c>
      <c r="AP126" s="294">
        <f t="shared" si="176"/>
        <v>0</v>
      </c>
      <c r="AQ126" s="296">
        <f t="shared" si="185"/>
        <v>0</v>
      </c>
      <c r="AR126" s="297">
        <f t="shared" si="186"/>
        <v>0</v>
      </c>
      <c r="AS126" s="249"/>
      <c r="AT126" s="250">
        <f t="shared" si="187"/>
        <v>0</v>
      </c>
      <c r="AU126" s="316"/>
      <c r="AV126" s="177">
        <f t="shared" si="188"/>
        <v>0</v>
      </c>
      <c r="AW126" s="249"/>
      <c r="AX126" s="249"/>
      <c r="AY126" s="177">
        <f t="shared" si="189"/>
        <v>0</v>
      </c>
      <c r="AZ126" s="177">
        <f>(AQ126)*'Datos Mes'!$B$27+DB126</f>
        <v>0</v>
      </c>
      <c r="BA126" s="248"/>
      <c r="BB126" s="254"/>
      <c r="BC126" s="263"/>
      <c r="BD126" s="188"/>
      <c r="BE126" s="188"/>
      <c r="BF126" s="298"/>
      <c r="BG126" s="178">
        <f>(COUNTIF($D126:$AI126,"LL")+DL126)*(AS126-'Datos Mes'!$B$23)</f>
        <v>0</v>
      </c>
      <c r="BH126" s="299">
        <f t="shared" si="190"/>
        <v>0</v>
      </c>
      <c r="BI126" s="230"/>
      <c r="BJ126" s="239"/>
      <c r="BK126" s="231"/>
      <c r="BL126" s="231"/>
      <c r="BM126" s="231"/>
      <c r="BN126" s="231"/>
      <c r="BO126" s="231"/>
      <c r="BP126" s="239"/>
      <c r="BQ126" s="231"/>
      <c r="BR126" s="231"/>
      <c r="BS126" s="231"/>
      <c r="BT126" s="232"/>
      <c r="BU126" s="232"/>
      <c r="BV126" s="231"/>
      <c r="BW126" s="233"/>
      <c r="BX126" s="234"/>
      <c r="BY126" s="231"/>
      <c r="BZ126" s="231"/>
      <c r="CA126" s="235"/>
      <c r="CB126" s="235"/>
      <c r="CC126" s="236"/>
      <c r="CD126" s="236"/>
      <c r="CE126" s="236"/>
      <c r="CF126" s="236"/>
      <c r="CG126" s="236"/>
      <c r="CH126" s="235"/>
      <c r="CI126" s="235"/>
      <c r="CJ126" s="236"/>
      <c r="CK126" s="236"/>
      <c r="CL126" s="236"/>
      <c r="CM126" s="236"/>
      <c r="CN126" s="236"/>
      <c r="CO126" s="235"/>
      <c r="CP126" s="238"/>
      <c r="CQ126" s="237"/>
      <c r="CR126" s="238"/>
      <c r="CS126" s="237"/>
      <c r="CT126" s="237"/>
      <c r="CU126" s="237"/>
      <c r="CV126" s="237"/>
      <c r="CW126" s="237"/>
      <c r="CX126" s="232"/>
      <c r="CY126" s="232"/>
      <c r="CZ126" s="179">
        <f t="shared" si="191"/>
        <v>0</v>
      </c>
      <c r="DA126" s="180"/>
      <c r="DB126" s="241"/>
      <c r="DC126" s="181">
        <f t="shared" si="192"/>
        <v>0</v>
      </c>
      <c r="DD126" s="240"/>
      <c r="DE126" s="241"/>
      <c r="DF126" s="182">
        <f t="shared" si="193"/>
        <v>0</v>
      </c>
      <c r="DG126" s="182">
        <f t="shared" si="194"/>
        <v>0</v>
      </c>
      <c r="DH126" s="183">
        <f t="shared" si="195"/>
        <v>0</v>
      </c>
      <c r="DI126" s="184">
        <f t="shared" si="196"/>
        <v>0</v>
      </c>
      <c r="DJ126" s="42"/>
      <c r="DK126" s="177">
        <f t="shared" si="197"/>
        <v>0</v>
      </c>
      <c r="DL126" s="177">
        <f t="shared" si="198"/>
        <v>0</v>
      </c>
      <c r="DM126" s="177">
        <f t="shared" si="199"/>
        <v>0</v>
      </c>
      <c r="DN126" s="242"/>
      <c r="DO126" s="243"/>
      <c r="DP126" s="243"/>
      <c r="DQ126" s="243"/>
      <c r="DR126" s="303"/>
      <c r="DS126" s="243"/>
      <c r="DT126" s="243"/>
      <c r="DU126" s="243"/>
      <c r="DV126" s="244"/>
      <c r="DW126" s="243"/>
      <c r="DX126" s="243"/>
      <c r="DY126" s="245"/>
      <c r="DZ126" s="245"/>
      <c r="EA126" s="246"/>
      <c r="EB126" s="175" t="s">
        <v>283</v>
      </c>
      <c r="EC126" s="188" t="s">
        <v>298</v>
      </c>
      <c r="ED126" s="188">
        <v>1030094</v>
      </c>
      <c r="EE126" s="188"/>
      <c r="EF126" s="189">
        <f>'Datos Mes'!$B$23</f>
        <v>8033.333333333333</v>
      </c>
      <c r="EG126" s="189">
        <f t="shared" si="200"/>
        <v>0</v>
      </c>
      <c r="EH126" s="189">
        <f t="shared" si="201"/>
        <v>0</v>
      </c>
      <c r="EI126" s="189" t="e">
        <f t="shared" si="202"/>
        <v>#DIV/0!</v>
      </c>
      <c r="EJ126" s="189" t="e">
        <f t="shared" si="203"/>
        <v>#DIV/0!</v>
      </c>
      <c r="EK126" s="189">
        <f t="shared" si="204"/>
        <v>0</v>
      </c>
      <c r="EL126" s="189">
        <f t="shared" si="205"/>
        <v>0</v>
      </c>
      <c r="EM126" s="189">
        <f t="shared" si="206"/>
        <v>0</v>
      </c>
      <c r="EN126" s="189">
        <f>'Datos Mes'!$B$24*AL126</f>
        <v>0</v>
      </c>
      <c r="EO126" s="189" t="e">
        <f>IF(SUM(EH126:EN126)&gt;'Datos Mes'!$B$21,'Datos Mes'!$B$21,SUM(EH126:EN126))</f>
        <v>#DIV/0!</v>
      </c>
      <c r="EP126" s="189" t="e">
        <f>IF(SUM(EH126:EN126)&gt;'Datos Mes'!$B$21,SUM(EH126:EN126)-EO126,0)</f>
        <v>#DIV/0!</v>
      </c>
      <c r="EQ126" s="189"/>
      <c r="ER126" s="189" t="e">
        <f>LOOKUP(EO126/AL126,'Datos Mes'!$B$75:$B$82,'Datos Mes'!$C$75:$C$82)*EQ126</f>
        <v>#DIV/0!</v>
      </c>
      <c r="ES126" s="189">
        <f>'Datos Mes'!$B$25*$AQ126</f>
        <v>0</v>
      </c>
      <c r="ET126" s="189">
        <f>'Datos Mes'!$B$26*$AQ126</f>
        <v>0</v>
      </c>
      <c r="EU126" s="189">
        <f t="shared" si="207"/>
        <v>0</v>
      </c>
      <c r="EV126" s="190" t="e">
        <f t="shared" si="208"/>
        <v>#DIV/0!</v>
      </c>
      <c r="EW126" s="280" t="s">
        <v>140</v>
      </c>
      <c r="EX126" s="281"/>
      <c r="EY126" s="190" t="e">
        <f>'Datos Mes'!$B$28*EO126</f>
        <v>#DIV/0!</v>
      </c>
      <c r="EZ126" s="190" t="e">
        <f>IF(EX126*'Datos Mes'!$B$19-EY126&gt;0,EX126*'Datos Mes'!$B$19-EY126,0)</f>
        <v>#DIV/0!</v>
      </c>
      <c r="FA126" s="281" t="s">
        <v>116</v>
      </c>
      <c r="FB126" s="280" t="s">
        <v>299</v>
      </c>
      <c r="FC126" s="192">
        <f>IF(FB126&lt;&gt;"Pensionado",LOOKUP(FA126,'Datos Mes'!$A$87:$A$92,'Datos Mes'!$B$87:$B$92),0)</f>
        <v>0</v>
      </c>
      <c r="FD126" s="190" t="e">
        <f t="shared" si="209"/>
        <v>#DIV/0!</v>
      </c>
      <c r="FE126" s="190" t="e">
        <f>IF(SUM(EH126:EN126)&gt;'Datos Mes'!$B$22,'Datos Mes'!$B$22,SUM(EH126:EN126))</f>
        <v>#DIV/0!</v>
      </c>
      <c r="FF126" s="190" t="e">
        <f>FE126*'Datos Mes'!$B$30</f>
        <v>#DIV/0!</v>
      </c>
      <c r="FG126" s="190" t="e">
        <f t="shared" si="210"/>
        <v>#DIV/0!</v>
      </c>
      <c r="FH126" s="190" t="e">
        <f t="shared" si="211"/>
        <v>#DIV/0!</v>
      </c>
      <c r="FI126" s="193" t="e">
        <f>LOOKUP(FH126,'Datos Mes'!$B$54:$B$69,'Datos Mes'!$C$54:$C$69)</f>
        <v>#DIV/0!</v>
      </c>
      <c r="FJ126" s="190" t="e">
        <f>LOOKUP(FH126,'Datos Mes'!$B$54:$B$69,'Datos Mes'!$E$54:$E$69)</f>
        <v>#DIV/0!</v>
      </c>
      <c r="FK126" s="190" t="e">
        <f t="shared" si="212"/>
        <v>#DIV/0!</v>
      </c>
      <c r="FL126" s="190">
        <f t="shared" si="213"/>
        <v>0</v>
      </c>
      <c r="FM126" s="190">
        <f t="shared" si="214"/>
        <v>0</v>
      </c>
      <c r="FN126" s="190">
        <f t="shared" si="215"/>
        <v>0</v>
      </c>
      <c r="FO126" s="190" t="e">
        <f t="shared" si="216"/>
        <v>#DIV/0!</v>
      </c>
      <c r="FP126" s="190" t="e">
        <f t="shared" si="217"/>
        <v>#DIV/0!</v>
      </c>
      <c r="FQ126" s="320" t="e">
        <f t="shared" si="218"/>
        <v>#DIV/0!</v>
      </c>
      <c r="FR126" s="188"/>
      <c r="FS126" s="190" t="e">
        <f t="shared" si="219"/>
        <v>#DIV/0!</v>
      </c>
      <c r="FT126" s="190" t="e">
        <f>IF($FB126="Activo",LOOKUP($FA126,'Datos Mes'!$A$87:$A$92,'Datos Mes'!$C$87:$C$92),0)*$EO126</f>
        <v>#DIV/0!</v>
      </c>
      <c r="FU126" s="190" t="e">
        <f>IF($FB126="Activo",'Datos Mes'!$B$31,0)*$EO126</f>
        <v>#DIV/0!</v>
      </c>
      <c r="FV126" s="190" t="e">
        <f>'Datos Mes'!$B$32*$EO126</f>
        <v>#DIV/0!</v>
      </c>
      <c r="FW126" s="190" t="e">
        <f>'Datos Mes'!$D$28*$EO126</f>
        <v>#DIV/0!</v>
      </c>
      <c r="FX126" s="188">
        <v>1030094</v>
      </c>
      <c r="FY126" s="190" t="e">
        <f t="shared" si="220"/>
        <v>#DIV/0!</v>
      </c>
      <c r="FZ126" s="190" t="e">
        <f t="shared" si="178"/>
        <v>#DIV/0!</v>
      </c>
      <c r="GA126" s="190" t="e">
        <f t="shared" si="179"/>
        <v>#DIV/0!</v>
      </c>
      <c r="GB126" s="190">
        <f>(AS126+'Datos Mes'!B$24)*30/12</f>
        <v>11356.646825396825</v>
      </c>
      <c r="GC126" s="190" t="e">
        <f t="shared" si="221"/>
        <v>#DIV/0!</v>
      </c>
      <c r="GD126" s="190" t="e">
        <f t="shared" si="222"/>
        <v>#DIV/0!</v>
      </c>
      <c r="GE126" s="192" t="e">
        <f t="shared" si="223"/>
        <v>#DIV/0!</v>
      </c>
    </row>
    <row r="127" spans="1:187">
      <c r="A127" s="248"/>
      <c r="B127" s="248"/>
      <c r="C127" s="173">
        <f t="shared" si="180"/>
        <v>0</v>
      </c>
      <c r="D127" s="255"/>
      <c r="E127" s="255"/>
      <c r="F127" s="255"/>
      <c r="G127" s="255"/>
      <c r="H127" s="255"/>
      <c r="I127" s="255"/>
      <c r="J127" s="255"/>
      <c r="K127" s="255"/>
      <c r="L127" s="255"/>
      <c r="M127" s="255"/>
      <c r="N127" s="255"/>
      <c r="O127" s="255"/>
      <c r="P127" s="255"/>
      <c r="Q127" s="255"/>
      <c r="R127" s="174"/>
      <c r="S127" s="256"/>
      <c r="T127" s="255"/>
      <c r="U127" s="255"/>
      <c r="V127" s="255"/>
      <c r="W127" s="255"/>
      <c r="X127" s="255"/>
      <c r="Y127" s="255"/>
      <c r="Z127" s="255"/>
      <c r="AA127" s="255"/>
      <c r="AB127" s="255"/>
      <c r="AC127" s="255"/>
      <c r="AD127" s="255"/>
      <c r="AE127" s="255"/>
      <c r="AF127" s="255"/>
      <c r="AG127" s="255"/>
      <c r="AH127" s="255"/>
      <c r="AI127" s="257"/>
      <c r="AJ127" s="187"/>
      <c r="AK127" s="176">
        <f t="shared" si="181"/>
        <v>0</v>
      </c>
      <c r="AL127" s="294">
        <f t="shared" si="182"/>
        <v>0</v>
      </c>
      <c r="AM127" s="294">
        <f t="shared" si="183"/>
        <v>0</v>
      </c>
      <c r="AN127" s="295">
        <f t="shared" si="184"/>
        <v>0</v>
      </c>
      <c r="AO127" s="294">
        <f t="shared" si="177"/>
        <v>0</v>
      </c>
      <c r="AP127" s="294">
        <f t="shared" si="176"/>
        <v>0</v>
      </c>
      <c r="AQ127" s="296">
        <f t="shared" si="185"/>
        <v>0</v>
      </c>
      <c r="AR127" s="297">
        <f t="shared" si="186"/>
        <v>0</v>
      </c>
      <c r="AS127" s="249"/>
      <c r="AT127" s="250">
        <f t="shared" si="187"/>
        <v>0</v>
      </c>
      <c r="AU127" s="316"/>
      <c r="AV127" s="177">
        <f t="shared" si="188"/>
        <v>0</v>
      </c>
      <c r="AW127" s="249"/>
      <c r="AX127" s="249"/>
      <c r="AY127" s="177">
        <f t="shared" si="189"/>
        <v>0</v>
      </c>
      <c r="AZ127" s="177">
        <f>(AQ127)*'Datos Mes'!$B$27+DB127</f>
        <v>0</v>
      </c>
      <c r="BA127" s="248"/>
      <c r="BB127" s="254"/>
      <c r="BC127" s="263"/>
      <c r="BD127" s="188"/>
      <c r="BE127" s="188"/>
      <c r="BF127" s="298"/>
      <c r="BG127" s="178">
        <f>(COUNTIF($D127:$AI127,"LL")+DL127)*(AS127-'Datos Mes'!$B$23)</f>
        <v>0</v>
      </c>
      <c r="BH127" s="299">
        <f t="shared" si="190"/>
        <v>0</v>
      </c>
      <c r="BI127" s="230"/>
      <c r="BJ127" s="239"/>
      <c r="BK127" s="231"/>
      <c r="BL127" s="231"/>
      <c r="BM127" s="231"/>
      <c r="BN127" s="231"/>
      <c r="BO127" s="231"/>
      <c r="BP127" s="239"/>
      <c r="BQ127" s="231"/>
      <c r="BR127" s="231"/>
      <c r="BS127" s="231"/>
      <c r="BT127" s="232"/>
      <c r="BU127" s="232"/>
      <c r="BV127" s="231"/>
      <c r="BW127" s="233"/>
      <c r="BX127" s="234"/>
      <c r="BY127" s="231"/>
      <c r="BZ127" s="231"/>
      <c r="CA127" s="235"/>
      <c r="CB127" s="235"/>
      <c r="CC127" s="236"/>
      <c r="CD127" s="236"/>
      <c r="CE127" s="236"/>
      <c r="CF127" s="236"/>
      <c r="CG127" s="236"/>
      <c r="CH127" s="235"/>
      <c r="CI127" s="235"/>
      <c r="CJ127" s="236"/>
      <c r="CK127" s="236"/>
      <c r="CL127" s="236"/>
      <c r="CM127" s="236"/>
      <c r="CN127" s="236"/>
      <c r="CO127" s="235"/>
      <c r="CP127" s="238"/>
      <c r="CQ127" s="237"/>
      <c r="CR127" s="238"/>
      <c r="CS127" s="237"/>
      <c r="CT127" s="237"/>
      <c r="CU127" s="237"/>
      <c r="CV127" s="237"/>
      <c r="CW127" s="237"/>
      <c r="CX127" s="232"/>
      <c r="CY127" s="232"/>
      <c r="CZ127" s="179">
        <f t="shared" si="191"/>
        <v>0</v>
      </c>
      <c r="DA127" s="180"/>
      <c r="DB127" s="241"/>
      <c r="DC127" s="181">
        <f t="shared" si="192"/>
        <v>0</v>
      </c>
      <c r="DD127" s="240"/>
      <c r="DE127" s="241"/>
      <c r="DF127" s="182">
        <f t="shared" si="193"/>
        <v>0</v>
      </c>
      <c r="DG127" s="182">
        <f t="shared" si="194"/>
        <v>0</v>
      </c>
      <c r="DH127" s="183">
        <f t="shared" si="195"/>
        <v>0</v>
      </c>
      <c r="DI127" s="184">
        <f t="shared" si="196"/>
        <v>0</v>
      </c>
      <c r="DJ127" s="42"/>
      <c r="DK127" s="177">
        <f t="shared" si="197"/>
        <v>0</v>
      </c>
      <c r="DL127" s="177">
        <f t="shared" si="198"/>
        <v>0</v>
      </c>
      <c r="DM127" s="177">
        <f t="shared" si="199"/>
        <v>0</v>
      </c>
      <c r="DN127" s="242"/>
      <c r="DO127" s="243"/>
      <c r="DP127" s="243"/>
      <c r="DQ127" s="243"/>
      <c r="DR127" s="303"/>
      <c r="DS127" s="243"/>
      <c r="DT127" s="243"/>
      <c r="DU127" s="243"/>
      <c r="DV127" s="244"/>
      <c r="DW127" s="243"/>
      <c r="DX127" s="243"/>
      <c r="DY127" s="245"/>
      <c r="DZ127" s="245"/>
      <c r="EA127" s="246"/>
      <c r="EB127" s="175" t="s">
        <v>283</v>
      </c>
      <c r="EC127" s="188" t="s">
        <v>298</v>
      </c>
      <c r="ED127" s="188">
        <v>1030095</v>
      </c>
      <c r="EE127" s="188"/>
      <c r="EF127" s="189">
        <f>'Datos Mes'!$B$23</f>
        <v>8033.333333333333</v>
      </c>
      <c r="EG127" s="189">
        <f t="shared" si="200"/>
        <v>0</v>
      </c>
      <c r="EH127" s="189">
        <f t="shared" si="201"/>
        <v>0</v>
      </c>
      <c r="EI127" s="189" t="e">
        <f t="shared" si="202"/>
        <v>#DIV/0!</v>
      </c>
      <c r="EJ127" s="189" t="e">
        <f t="shared" si="203"/>
        <v>#DIV/0!</v>
      </c>
      <c r="EK127" s="189">
        <f t="shared" si="204"/>
        <v>0</v>
      </c>
      <c r="EL127" s="189">
        <f t="shared" si="205"/>
        <v>0</v>
      </c>
      <c r="EM127" s="189">
        <f t="shared" si="206"/>
        <v>0</v>
      </c>
      <c r="EN127" s="189">
        <f>'Datos Mes'!$B$24*AL127</f>
        <v>0</v>
      </c>
      <c r="EO127" s="189" t="e">
        <f>IF(SUM(EH127:EN127)&gt;'Datos Mes'!$B$21,'Datos Mes'!$B$21,SUM(EH127:EN127))</f>
        <v>#DIV/0!</v>
      </c>
      <c r="EP127" s="189" t="e">
        <f>IF(SUM(EH127:EN127)&gt;'Datos Mes'!$B$21,SUM(EH127:EN127)-EO127,0)</f>
        <v>#DIV/0!</v>
      </c>
      <c r="EQ127" s="189"/>
      <c r="ER127" s="189" t="e">
        <f>LOOKUP(EO127/AL127,'Datos Mes'!$B$75:$B$82,'Datos Mes'!$C$75:$C$82)*EQ127</f>
        <v>#DIV/0!</v>
      </c>
      <c r="ES127" s="189">
        <f>'Datos Mes'!$B$25*$AQ127</f>
        <v>0</v>
      </c>
      <c r="ET127" s="189">
        <f>'Datos Mes'!$B$26*$AQ127</f>
        <v>0</v>
      </c>
      <c r="EU127" s="189">
        <f t="shared" si="207"/>
        <v>0</v>
      </c>
      <c r="EV127" s="190" t="e">
        <f t="shared" si="208"/>
        <v>#DIV/0!</v>
      </c>
      <c r="EW127" s="280" t="s">
        <v>140</v>
      </c>
      <c r="EX127" s="281"/>
      <c r="EY127" s="190" t="e">
        <f>'Datos Mes'!$B$28*EO127</f>
        <v>#DIV/0!</v>
      </c>
      <c r="EZ127" s="190" t="e">
        <f>IF(EX127*'Datos Mes'!$B$19-EY127&gt;0,EX127*'Datos Mes'!$B$19-EY127,0)</f>
        <v>#DIV/0!</v>
      </c>
      <c r="FA127" s="281" t="s">
        <v>116</v>
      </c>
      <c r="FB127" s="280" t="s">
        <v>299</v>
      </c>
      <c r="FC127" s="192">
        <f>IF(FB127&lt;&gt;"Pensionado",LOOKUP(FA127,'Datos Mes'!$A$87:$A$92,'Datos Mes'!$B$87:$B$92),0)</f>
        <v>0</v>
      </c>
      <c r="FD127" s="190" t="e">
        <f t="shared" si="209"/>
        <v>#DIV/0!</v>
      </c>
      <c r="FE127" s="190" t="e">
        <f>IF(SUM(EH127:EN127)&gt;'Datos Mes'!$B$22,'Datos Mes'!$B$22,SUM(EH127:EN127))</f>
        <v>#DIV/0!</v>
      </c>
      <c r="FF127" s="190" t="e">
        <f>FE127*'Datos Mes'!$B$30</f>
        <v>#DIV/0!</v>
      </c>
      <c r="FG127" s="190" t="e">
        <f t="shared" si="210"/>
        <v>#DIV/0!</v>
      </c>
      <c r="FH127" s="190" t="e">
        <f t="shared" si="211"/>
        <v>#DIV/0!</v>
      </c>
      <c r="FI127" s="193" t="e">
        <f>LOOKUP(FH127,'Datos Mes'!$B$54:$B$69,'Datos Mes'!$C$54:$C$69)</f>
        <v>#DIV/0!</v>
      </c>
      <c r="FJ127" s="190" t="e">
        <f>LOOKUP(FH127,'Datos Mes'!$B$54:$B$69,'Datos Mes'!$E$54:$E$69)</f>
        <v>#DIV/0!</v>
      </c>
      <c r="FK127" s="190" t="e">
        <f t="shared" si="212"/>
        <v>#DIV/0!</v>
      </c>
      <c r="FL127" s="190">
        <f t="shared" si="213"/>
        <v>0</v>
      </c>
      <c r="FM127" s="190">
        <f t="shared" si="214"/>
        <v>0</v>
      </c>
      <c r="FN127" s="190">
        <f t="shared" si="215"/>
        <v>0</v>
      </c>
      <c r="FO127" s="190" t="e">
        <f t="shared" si="216"/>
        <v>#DIV/0!</v>
      </c>
      <c r="FP127" s="190" t="e">
        <f t="shared" si="217"/>
        <v>#DIV/0!</v>
      </c>
      <c r="FQ127" s="320" t="e">
        <f t="shared" si="218"/>
        <v>#DIV/0!</v>
      </c>
      <c r="FR127" s="188"/>
      <c r="FS127" s="190" t="e">
        <f t="shared" si="219"/>
        <v>#DIV/0!</v>
      </c>
      <c r="FT127" s="190" t="e">
        <f>IF($FB127="Activo",LOOKUP($FA127,'Datos Mes'!$A$87:$A$92,'Datos Mes'!$C$87:$C$92),0)*$EO127</f>
        <v>#DIV/0!</v>
      </c>
      <c r="FU127" s="190" t="e">
        <f>IF($FB127="Activo",'Datos Mes'!$B$31,0)*$EO127</f>
        <v>#DIV/0!</v>
      </c>
      <c r="FV127" s="190" t="e">
        <f>'Datos Mes'!$B$32*$EO127</f>
        <v>#DIV/0!</v>
      </c>
      <c r="FW127" s="190" t="e">
        <f>'Datos Mes'!$D$28*$EO127</f>
        <v>#DIV/0!</v>
      </c>
      <c r="FX127" s="188">
        <v>1030095</v>
      </c>
      <c r="FY127" s="190" t="e">
        <f t="shared" si="220"/>
        <v>#DIV/0!</v>
      </c>
      <c r="FZ127" s="190" t="e">
        <f t="shared" si="178"/>
        <v>#DIV/0!</v>
      </c>
      <c r="GA127" s="190" t="e">
        <f t="shared" si="179"/>
        <v>#DIV/0!</v>
      </c>
      <c r="GB127" s="190">
        <f>(AS127+'Datos Mes'!B$24)*30/12</f>
        <v>11356.646825396825</v>
      </c>
      <c r="GC127" s="190" t="e">
        <f t="shared" si="221"/>
        <v>#DIV/0!</v>
      </c>
      <c r="GD127" s="190" t="e">
        <f t="shared" si="222"/>
        <v>#DIV/0!</v>
      </c>
      <c r="GE127" s="192" t="e">
        <f t="shared" si="223"/>
        <v>#DIV/0!</v>
      </c>
    </row>
    <row r="128" spans="1:187">
      <c r="A128" s="248"/>
      <c r="B128" s="248"/>
      <c r="C128" s="173">
        <f t="shared" si="180"/>
        <v>0</v>
      </c>
      <c r="D128" s="255"/>
      <c r="E128" s="255"/>
      <c r="F128" s="255"/>
      <c r="G128" s="255"/>
      <c r="H128" s="255"/>
      <c r="I128" s="255"/>
      <c r="J128" s="255"/>
      <c r="K128" s="255"/>
      <c r="L128" s="255"/>
      <c r="M128" s="255"/>
      <c r="N128" s="255"/>
      <c r="O128" s="255"/>
      <c r="P128" s="255"/>
      <c r="Q128" s="255"/>
      <c r="R128" s="174"/>
      <c r="S128" s="256"/>
      <c r="T128" s="255"/>
      <c r="U128" s="255"/>
      <c r="V128" s="255"/>
      <c r="W128" s="255"/>
      <c r="X128" s="255"/>
      <c r="Y128" s="255"/>
      <c r="Z128" s="255"/>
      <c r="AA128" s="255"/>
      <c r="AB128" s="255"/>
      <c r="AC128" s="255"/>
      <c r="AD128" s="255"/>
      <c r="AE128" s="255"/>
      <c r="AF128" s="255"/>
      <c r="AG128" s="255"/>
      <c r="AH128" s="255"/>
      <c r="AI128" s="257"/>
      <c r="AJ128" s="187"/>
      <c r="AK128" s="176">
        <f t="shared" si="181"/>
        <v>0</v>
      </c>
      <c r="AL128" s="294">
        <f t="shared" si="182"/>
        <v>0</v>
      </c>
      <c r="AM128" s="294">
        <f t="shared" si="183"/>
        <v>0</v>
      </c>
      <c r="AN128" s="295">
        <f t="shared" si="184"/>
        <v>0</v>
      </c>
      <c r="AO128" s="294">
        <f t="shared" si="177"/>
        <v>0</v>
      </c>
      <c r="AP128" s="294">
        <f t="shared" si="176"/>
        <v>0</v>
      </c>
      <c r="AQ128" s="296">
        <f t="shared" si="185"/>
        <v>0</v>
      </c>
      <c r="AR128" s="297">
        <f t="shared" si="186"/>
        <v>0</v>
      </c>
      <c r="AS128" s="249"/>
      <c r="AT128" s="250">
        <f t="shared" si="187"/>
        <v>0</v>
      </c>
      <c r="AU128" s="316"/>
      <c r="AV128" s="177">
        <f t="shared" si="188"/>
        <v>0</v>
      </c>
      <c r="AW128" s="249"/>
      <c r="AX128" s="249"/>
      <c r="AY128" s="177">
        <f t="shared" si="189"/>
        <v>0</v>
      </c>
      <c r="AZ128" s="177">
        <f>(AQ128)*'Datos Mes'!$B$27+DB128</f>
        <v>0</v>
      </c>
      <c r="BA128" s="248"/>
      <c r="BB128" s="254"/>
      <c r="BC128" s="263"/>
      <c r="BD128" s="188"/>
      <c r="BE128" s="188"/>
      <c r="BF128" s="298"/>
      <c r="BG128" s="178">
        <f>(COUNTIF($D128:$AI128,"LL")+DL128)*(AS128-'Datos Mes'!$B$23)</f>
        <v>0</v>
      </c>
      <c r="BH128" s="299">
        <f t="shared" si="190"/>
        <v>0</v>
      </c>
      <c r="BI128" s="230"/>
      <c r="BJ128" s="239"/>
      <c r="BK128" s="231"/>
      <c r="BL128" s="231"/>
      <c r="BM128" s="231"/>
      <c r="BN128" s="231"/>
      <c r="BO128" s="231"/>
      <c r="BP128" s="239"/>
      <c r="BQ128" s="231"/>
      <c r="BR128" s="231"/>
      <c r="BS128" s="231"/>
      <c r="BT128" s="232"/>
      <c r="BU128" s="232"/>
      <c r="BV128" s="231"/>
      <c r="BW128" s="233"/>
      <c r="BX128" s="234"/>
      <c r="BY128" s="231"/>
      <c r="BZ128" s="231"/>
      <c r="CA128" s="235"/>
      <c r="CB128" s="235"/>
      <c r="CC128" s="236"/>
      <c r="CD128" s="236"/>
      <c r="CE128" s="236"/>
      <c r="CF128" s="236"/>
      <c r="CG128" s="236"/>
      <c r="CH128" s="235"/>
      <c r="CI128" s="235"/>
      <c r="CJ128" s="236"/>
      <c r="CK128" s="236"/>
      <c r="CL128" s="236"/>
      <c r="CM128" s="236"/>
      <c r="CN128" s="236"/>
      <c r="CO128" s="235"/>
      <c r="CP128" s="238"/>
      <c r="CQ128" s="237"/>
      <c r="CR128" s="238"/>
      <c r="CS128" s="237"/>
      <c r="CT128" s="237"/>
      <c r="CU128" s="237"/>
      <c r="CV128" s="237"/>
      <c r="CW128" s="237"/>
      <c r="CX128" s="232"/>
      <c r="CY128" s="232"/>
      <c r="CZ128" s="179">
        <f t="shared" si="191"/>
        <v>0</v>
      </c>
      <c r="DA128" s="180"/>
      <c r="DB128" s="241"/>
      <c r="DC128" s="181">
        <f t="shared" si="192"/>
        <v>0</v>
      </c>
      <c r="DD128" s="240"/>
      <c r="DE128" s="241"/>
      <c r="DF128" s="182">
        <f t="shared" si="193"/>
        <v>0</v>
      </c>
      <c r="DG128" s="182">
        <f t="shared" si="194"/>
        <v>0</v>
      </c>
      <c r="DH128" s="183">
        <f t="shared" si="195"/>
        <v>0</v>
      </c>
      <c r="DI128" s="184">
        <f t="shared" si="196"/>
        <v>0</v>
      </c>
      <c r="DJ128" s="42"/>
      <c r="DK128" s="177">
        <f t="shared" si="197"/>
        <v>0</v>
      </c>
      <c r="DL128" s="177">
        <f t="shared" si="198"/>
        <v>0</v>
      </c>
      <c r="DM128" s="177">
        <f t="shared" si="199"/>
        <v>0</v>
      </c>
      <c r="DN128" s="242"/>
      <c r="DO128" s="243"/>
      <c r="DP128" s="243"/>
      <c r="DQ128" s="243"/>
      <c r="DR128" s="303"/>
      <c r="DS128" s="243"/>
      <c r="DT128" s="243"/>
      <c r="DU128" s="243"/>
      <c r="DV128" s="244"/>
      <c r="DW128" s="243"/>
      <c r="DX128" s="243"/>
      <c r="DY128" s="245"/>
      <c r="DZ128" s="245"/>
      <c r="EA128" s="246"/>
      <c r="EB128" s="175" t="s">
        <v>283</v>
      </c>
      <c r="EC128" s="188" t="s">
        <v>298</v>
      </c>
      <c r="ED128" s="188">
        <v>1030096</v>
      </c>
      <c r="EE128" s="188"/>
      <c r="EF128" s="189">
        <f>'Datos Mes'!$B$23</f>
        <v>8033.333333333333</v>
      </c>
      <c r="EG128" s="189">
        <f t="shared" si="200"/>
        <v>0</v>
      </c>
      <c r="EH128" s="189">
        <f t="shared" si="201"/>
        <v>0</v>
      </c>
      <c r="EI128" s="189" t="e">
        <f t="shared" si="202"/>
        <v>#DIV/0!</v>
      </c>
      <c r="EJ128" s="189" t="e">
        <f t="shared" si="203"/>
        <v>#DIV/0!</v>
      </c>
      <c r="EK128" s="189">
        <f t="shared" si="204"/>
        <v>0</v>
      </c>
      <c r="EL128" s="189">
        <f t="shared" si="205"/>
        <v>0</v>
      </c>
      <c r="EM128" s="189">
        <f t="shared" si="206"/>
        <v>0</v>
      </c>
      <c r="EN128" s="189">
        <f>'Datos Mes'!$B$24*AL128</f>
        <v>0</v>
      </c>
      <c r="EO128" s="189" t="e">
        <f>IF(SUM(EH128:EN128)&gt;'Datos Mes'!$B$21,'Datos Mes'!$B$21,SUM(EH128:EN128))</f>
        <v>#DIV/0!</v>
      </c>
      <c r="EP128" s="189" t="e">
        <f>IF(SUM(EH128:EN128)&gt;'Datos Mes'!$B$21,SUM(EH128:EN128)-EO128,0)</f>
        <v>#DIV/0!</v>
      </c>
      <c r="EQ128" s="189"/>
      <c r="ER128" s="189" t="e">
        <f>LOOKUP(EO128/AL128,'Datos Mes'!$B$75:$B$82,'Datos Mes'!$C$75:$C$82)*EQ128</f>
        <v>#DIV/0!</v>
      </c>
      <c r="ES128" s="189">
        <f>'Datos Mes'!$B$25*$AQ128</f>
        <v>0</v>
      </c>
      <c r="ET128" s="189">
        <f>'Datos Mes'!$B$26*$AQ128</f>
        <v>0</v>
      </c>
      <c r="EU128" s="189">
        <f t="shared" si="207"/>
        <v>0</v>
      </c>
      <c r="EV128" s="190" t="e">
        <f t="shared" si="208"/>
        <v>#DIV/0!</v>
      </c>
      <c r="EW128" s="280" t="s">
        <v>140</v>
      </c>
      <c r="EX128" s="281"/>
      <c r="EY128" s="190" t="e">
        <f>'Datos Mes'!$B$28*EO128</f>
        <v>#DIV/0!</v>
      </c>
      <c r="EZ128" s="190" t="e">
        <f>IF(EX128*'Datos Mes'!$B$19-EY128&gt;0,EX128*'Datos Mes'!$B$19-EY128,0)</f>
        <v>#DIV/0!</v>
      </c>
      <c r="FA128" s="281" t="s">
        <v>116</v>
      </c>
      <c r="FB128" s="280" t="s">
        <v>299</v>
      </c>
      <c r="FC128" s="192">
        <f>IF(FB128&lt;&gt;"Pensionado",LOOKUP(FA128,'Datos Mes'!$A$87:$A$92,'Datos Mes'!$B$87:$B$92),0)</f>
        <v>0</v>
      </c>
      <c r="FD128" s="190" t="e">
        <f t="shared" si="209"/>
        <v>#DIV/0!</v>
      </c>
      <c r="FE128" s="190" t="e">
        <f>IF(SUM(EH128:EN128)&gt;'Datos Mes'!$B$22,'Datos Mes'!$B$22,SUM(EH128:EN128))</f>
        <v>#DIV/0!</v>
      </c>
      <c r="FF128" s="190" t="e">
        <f>FE128*'Datos Mes'!$B$30</f>
        <v>#DIV/0!</v>
      </c>
      <c r="FG128" s="190" t="e">
        <f t="shared" si="210"/>
        <v>#DIV/0!</v>
      </c>
      <c r="FH128" s="190" t="e">
        <f t="shared" si="211"/>
        <v>#DIV/0!</v>
      </c>
      <c r="FI128" s="193" t="e">
        <f>LOOKUP(FH128,'Datos Mes'!$B$54:$B$69,'Datos Mes'!$C$54:$C$69)</f>
        <v>#DIV/0!</v>
      </c>
      <c r="FJ128" s="190" t="e">
        <f>LOOKUP(FH128,'Datos Mes'!$B$54:$B$69,'Datos Mes'!$E$54:$E$69)</f>
        <v>#DIV/0!</v>
      </c>
      <c r="FK128" s="190" t="e">
        <f t="shared" si="212"/>
        <v>#DIV/0!</v>
      </c>
      <c r="FL128" s="190">
        <f t="shared" si="213"/>
        <v>0</v>
      </c>
      <c r="FM128" s="190">
        <f t="shared" si="214"/>
        <v>0</v>
      </c>
      <c r="FN128" s="190">
        <f t="shared" si="215"/>
        <v>0</v>
      </c>
      <c r="FO128" s="190" t="e">
        <f t="shared" si="216"/>
        <v>#DIV/0!</v>
      </c>
      <c r="FP128" s="190" t="e">
        <f t="shared" si="217"/>
        <v>#DIV/0!</v>
      </c>
      <c r="FQ128" s="320" t="e">
        <f t="shared" si="218"/>
        <v>#DIV/0!</v>
      </c>
      <c r="FR128" s="188"/>
      <c r="FS128" s="190" t="e">
        <f t="shared" si="219"/>
        <v>#DIV/0!</v>
      </c>
      <c r="FT128" s="190" t="e">
        <f>IF($FB128="Activo",LOOKUP($FA128,'Datos Mes'!$A$87:$A$92,'Datos Mes'!$C$87:$C$92),0)*$EO128</f>
        <v>#DIV/0!</v>
      </c>
      <c r="FU128" s="190" t="e">
        <f>IF($FB128="Activo",'Datos Mes'!$B$31,0)*$EO128</f>
        <v>#DIV/0!</v>
      </c>
      <c r="FV128" s="190" t="e">
        <f>'Datos Mes'!$B$32*$EO128</f>
        <v>#DIV/0!</v>
      </c>
      <c r="FW128" s="190" t="e">
        <f>'Datos Mes'!$D$28*$EO128</f>
        <v>#DIV/0!</v>
      </c>
      <c r="FX128" s="188">
        <v>1030096</v>
      </c>
      <c r="FY128" s="190" t="e">
        <f t="shared" si="220"/>
        <v>#DIV/0!</v>
      </c>
      <c r="FZ128" s="190" t="e">
        <f t="shared" si="178"/>
        <v>#DIV/0!</v>
      </c>
      <c r="GA128" s="190" t="e">
        <f t="shared" si="179"/>
        <v>#DIV/0!</v>
      </c>
      <c r="GB128" s="190">
        <f>(AS128+'Datos Mes'!B$24)*30/12</f>
        <v>11356.646825396825</v>
      </c>
      <c r="GC128" s="190" t="e">
        <f t="shared" si="221"/>
        <v>#DIV/0!</v>
      </c>
      <c r="GD128" s="190" t="e">
        <f t="shared" si="222"/>
        <v>#DIV/0!</v>
      </c>
      <c r="GE128" s="192" t="e">
        <f t="shared" si="223"/>
        <v>#DIV/0!</v>
      </c>
    </row>
    <row r="129" spans="1:187">
      <c r="A129" s="248"/>
      <c r="B129" s="248"/>
      <c r="C129" s="173">
        <f t="shared" si="180"/>
        <v>0</v>
      </c>
      <c r="D129" s="255"/>
      <c r="E129" s="255"/>
      <c r="F129" s="255"/>
      <c r="G129" s="255"/>
      <c r="H129" s="255"/>
      <c r="I129" s="255"/>
      <c r="J129" s="255"/>
      <c r="K129" s="255"/>
      <c r="L129" s="255"/>
      <c r="M129" s="255"/>
      <c r="N129" s="255"/>
      <c r="O129" s="255"/>
      <c r="P129" s="255"/>
      <c r="Q129" s="255"/>
      <c r="R129" s="174"/>
      <c r="S129" s="256"/>
      <c r="T129" s="255"/>
      <c r="U129" s="255"/>
      <c r="V129" s="255"/>
      <c r="W129" s="255"/>
      <c r="X129" s="255"/>
      <c r="Y129" s="255"/>
      <c r="Z129" s="255"/>
      <c r="AA129" s="255"/>
      <c r="AB129" s="255"/>
      <c r="AC129" s="255"/>
      <c r="AD129" s="255"/>
      <c r="AE129" s="255"/>
      <c r="AF129" s="255"/>
      <c r="AG129" s="255"/>
      <c r="AH129" s="255"/>
      <c r="AI129" s="257"/>
      <c r="AJ129" s="187"/>
      <c r="AK129" s="176">
        <f t="shared" si="181"/>
        <v>0</v>
      </c>
      <c r="AL129" s="294">
        <f t="shared" si="182"/>
        <v>0</v>
      </c>
      <c r="AM129" s="294">
        <f t="shared" si="183"/>
        <v>0</v>
      </c>
      <c r="AN129" s="295">
        <f t="shared" si="184"/>
        <v>0</v>
      </c>
      <c r="AO129" s="294">
        <f t="shared" si="177"/>
        <v>0</v>
      </c>
      <c r="AP129" s="294">
        <f t="shared" si="176"/>
        <v>0</v>
      </c>
      <c r="AQ129" s="296">
        <f t="shared" si="185"/>
        <v>0</v>
      </c>
      <c r="AR129" s="297">
        <f t="shared" si="186"/>
        <v>0</v>
      </c>
      <c r="AS129" s="249"/>
      <c r="AT129" s="250">
        <f t="shared" si="187"/>
        <v>0</v>
      </c>
      <c r="AU129" s="316"/>
      <c r="AV129" s="177">
        <f t="shared" si="188"/>
        <v>0</v>
      </c>
      <c r="AW129" s="249"/>
      <c r="AX129" s="249"/>
      <c r="AY129" s="177">
        <f t="shared" si="189"/>
        <v>0</v>
      </c>
      <c r="AZ129" s="177">
        <f>(AQ129)*'Datos Mes'!$B$27+DB129</f>
        <v>0</v>
      </c>
      <c r="BA129" s="248"/>
      <c r="BB129" s="254"/>
      <c r="BC129" s="263"/>
      <c r="BD129" s="188"/>
      <c r="BE129" s="188"/>
      <c r="BF129" s="298"/>
      <c r="BG129" s="178">
        <f>(COUNTIF($D129:$AI129,"LL")+DL129)*(AS129-'Datos Mes'!$B$23)</f>
        <v>0</v>
      </c>
      <c r="BH129" s="299">
        <f t="shared" si="190"/>
        <v>0</v>
      </c>
      <c r="BI129" s="230"/>
      <c r="BJ129" s="239"/>
      <c r="BK129" s="231"/>
      <c r="BL129" s="231"/>
      <c r="BM129" s="231"/>
      <c r="BN129" s="231"/>
      <c r="BO129" s="231"/>
      <c r="BP129" s="239"/>
      <c r="BQ129" s="231"/>
      <c r="BR129" s="231"/>
      <c r="BS129" s="231"/>
      <c r="BT129" s="232"/>
      <c r="BU129" s="232"/>
      <c r="BV129" s="231"/>
      <c r="BW129" s="233"/>
      <c r="BX129" s="234"/>
      <c r="BY129" s="231"/>
      <c r="BZ129" s="231"/>
      <c r="CA129" s="235"/>
      <c r="CB129" s="235"/>
      <c r="CC129" s="236"/>
      <c r="CD129" s="236"/>
      <c r="CE129" s="236"/>
      <c r="CF129" s="236"/>
      <c r="CG129" s="236"/>
      <c r="CH129" s="235"/>
      <c r="CI129" s="235"/>
      <c r="CJ129" s="236"/>
      <c r="CK129" s="236"/>
      <c r="CL129" s="236"/>
      <c r="CM129" s="236"/>
      <c r="CN129" s="236"/>
      <c r="CO129" s="235"/>
      <c r="CP129" s="238"/>
      <c r="CQ129" s="237"/>
      <c r="CR129" s="238"/>
      <c r="CS129" s="237"/>
      <c r="CT129" s="237"/>
      <c r="CU129" s="237"/>
      <c r="CV129" s="237"/>
      <c r="CW129" s="237"/>
      <c r="CX129" s="232"/>
      <c r="CY129" s="232"/>
      <c r="CZ129" s="179">
        <f t="shared" si="191"/>
        <v>0</v>
      </c>
      <c r="DA129" s="180"/>
      <c r="DB129" s="241"/>
      <c r="DC129" s="181">
        <f t="shared" si="192"/>
        <v>0</v>
      </c>
      <c r="DD129" s="240"/>
      <c r="DE129" s="241"/>
      <c r="DF129" s="182">
        <f t="shared" si="193"/>
        <v>0</v>
      </c>
      <c r="DG129" s="182">
        <f t="shared" si="194"/>
        <v>0</v>
      </c>
      <c r="DH129" s="183">
        <f t="shared" si="195"/>
        <v>0</v>
      </c>
      <c r="DI129" s="184">
        <f t="shared" si="196"/>
        <v>0</v>
      </c>
      <c r="DJ129" s="42"/>
      <c r="DK129" s="177">
        <f t="shared" si="197"/>
        <v>0</v>
      </c>
      <c r="DL129" s="177">
        <f t="shared" si="198"/>
        <v>0</v>
      </c>
      <c r="DM129" s="177">
        <f t="shared" si="199"/>
        <v>0</v>
      </c>
      <c r="DN129" s="242"/>
      <c r="DO129" s="243"/>
      <c r="DP129" s="243"/>
      <c r="DQ129" s="243"/>
      <c r="DR129" s="303"/>
      <c r="DS129" s="243"/>
      <c r="DT129" s="243"/>
      <c r="DU129" s="243"/>
      <c r="DV129" s="244"/>
      <c r="DW129" s="243"/>
      <c r="DX129" s="243"/>
      <c r="DY129" s="245"/>
      <c r="DZ129" s="245"/>
      <c r="EA129" s="246"/>
      <c r="EB129" s="175" t="s">
        <v>283</v>
      </c>
      <c r="EC129" s="188" t="s">
        <v>298</v>
      </c>
      <c r="ED129" s="188">
        <v>1030097</v>
      </c>
      <c r="EE129" s="188"/>
      <c r="EF129" s="189">
        <f>'Datos Mes'!$B$23</f>
        <v>8033.333333333333</v>
      </c>
      <c r="EG129" s="189">
        <f t="shared" si="200"/>
        <v>0</v>
      </c>
      <c r="EH129" s="189">
        <f t="shared" si="201"/>
        <v>0</v>
      </c>
      <c r="EI129" s="189" t="e">
        <f t="shared" si="202"/>
        <v>#DIV/0!</v>
      </c>
      <c r="EJ129" s="189" t="e">
        <f t="shared" si="203"/>
        <v>#DIV/0!</v>
      </c>
      <c r="EK129" s="189">
        <f t="shared" si="204"/>
        <v>0</v>
      </c>
      <c r="EL129" s="189">
        <f t="shared" si="205"/>
        <v>0</v>
      </c>
      <c r="EM129" s="189">
        <f t="shared" si="206"/>
        <v>0</v>
      </c>
      <c r="EN129" s="189">
        <f>'Datos Mes'!$B$24*AL129</f>
        <v>0</v>
      </c>
      <c r="EO129" s="189" t="e">
        <f>IF(SUM(EH129:EN129)&gt;'Datos Mes'!$B$21,'Datos Mes'!$B$21,SUM(EH129:EN129))</f>
        <v>#DIV/0!</v>
      </c>
      <c r="EP129" s="189" t="e">
        <f>IF(SUM(EH129:EN129)&gt;'Datos Mes'!$B$21,SUM(EH129:EN129)-EO129,0)</f>
        <v>#DIV/0!</v>
      </c>
      <c r="EQ129" s="189"/>
      <c r="ER129" s="189" t="e">
        <f>LOOKUP(EO129/AL129,'Datos Mes'!$B$75:$B$82,'Datos Mes'!$C$75:$C$82)*EQ129</f>
        <v>#DIV/0!</v>
      </c>
      <c r="ES129" s="189">
        <f>'Datos Mes'!$B$25*$AQ129</f>
        <v>0</v>
      </c>
      <c r="ET129" s="189">
        <f>'Datos Mes'!$B$26*$AQ129</f>
        <v>0</v>
      </c>
      <c r="EU129" s="189">
        <f t="shared" si="207"/>
        <v>0</v>
      </c>
      <c r="EV129" s="190" t="e">
        <f t="shared" si="208"/>
        <v>#DIV/0!</v>
      </c>
      <c r="EW129" s="280" t="s">
        <v>140</v>
      </c>
      <c r="EX129" s="281"/>
      <c r="EY129" s="190" t="e">
        <f>'Datos Mes'!$B$28*EO129</f>
        <v>#DIV/0!</v>
      </c>
      <c r="EZ129" s="190" t="e">
        <f>IF(EX129*'Datos Mes'!$B$19-EY129&gt;0,EX129*'Datos Mes'!$B$19-EY129,0)</f>
        <v>#DIV/0!</v>
      </c>
      <c r="FA129" s="281" t="s">
        <v>116</v>
      </c>
      <c r="FB129" s="280" t="s">
        <v>299</v>
      </c>
      <c r="FC129" s="192">
        <f>IF(FB129&lt;&gt;"Pensionado",LOOKUP(FA129,'Datos Mes'!$A$87:$A$92,'Datos Mes'!$B$87:$B$92),0)</f>
        <v>0</v>
      </c>
      <c r="FD129" s="190" t="e">
        <f t="shared" si="209"/>
        <v>#DIV/0!</v>
      </c>
      <c r="FE129" s="190" t="e">
        <f>IF(SUM(EH129:EN129)&gt;'Datos Mes'!$B$22,'Datos Mes'!$B$22,SUM(EH129:EN129))</f>
        <v>#DIV/0!</v>
      </c>
      <c r="FF129" s="190" t="e">
        <f>FE129*'Datos Mes'!$B$30</f>
        <v>#DIV/0!</v>
      </c>
      <c r="FG129" s="190" t="e">
        <f t="shared" si="210"/>
        <v>#DIV/0!</v>
      </c>
      <c r="FH129" s="190" t="e">
        <f t="shared" si="211"/>
        <v>#DIV/0!</v>
      </c>
      <c r="FI129" s="193" t="e">
        <f>LOOKUP(FH129,'Datos Mes'!$B$54:$B$69,'Datos Mes'!$C$54:$C$69)</f>
        <v>#DIV/0!</v>
      </c>
      <c r="FJ129" s="190" t="e">
        <f>LOOKUP(FH129,'Datos Mes'!$B$54:$B$69,'Datos Mes'!$E$54:$E$69)</f>
        <v>#DIV/0!</v>
      </c>
      <c r="FK129" s="190" t="e">
        <f t="shared" si="212"/>
        <v>#DIV/0!</v>
      </c>
      <c r="FL129" s="190">
        <f t="shared" si="213"/>
        <v>0</v>
      </c>
      <c r="FM129" s="190">
        <f t="shared" si="214"/>
        <v>0</v>
      </c>
      <c r="FN129" s="190">
        <f t="shared" si="215"/>
        <v>0</v>
      </c>
      <c r="FO129" s="190" t="e">
        <f t="shared" si="216"/>
        <v>#DIV/0!</v>
      </c>
      <c r="FP129" s="190" t="e">
        <f t="shared" si="217"/>
        <v>#DIV/0!</v>
      </c>
      <c r="FQ129" s="320" t="e">
        <f t="shared" si="218"/>
        <v>#DIV/0!</v>
      </c>
      <c r="FR129" s="188"/>
      <c r="FS129" s="190" t="e">
        <f t="shared" si="219"/>
        <v>#DIV/0!</v>
      </c>
      <c r="FT129" s="190" t="e">
        <f>IF($FB129="Activo",LOOKUP($FA129,'Datos Mes'!$A$87:$A$92,'Datos Mes'!$C$87:$C$92),0)*$EO129</f>
        <v>#DIV/0!</v>
      </c>
      <c r="FU129" s="190" t="e">
        <f>IF($FB129="Activo",'Datos Mes'!$B$31,0)*$EO129</f>
        <v>#DIV/0!</v>
      </c>
      <c r="FV129" s="190" t="e">
        <f>'Datos Mes'!$B$32*$EO129</f>
        <v>#DIV/0!</v>
      </c>
      <c r="FW129" s="190" t="e">
        <f>'Datos Mes'!$D$28*$EO129</f>
        <v>#DIV/0!</v>
      </c>
      <c r="FX129" s="188">
        <v>1030097</v>
      </c>
      <c r="FY129" s="190" t="e">
        <f t="shared" si="220"/>
        <v>#DIV/0!</v>
      </c>
      <c r="FZ129" s="190" t="e">
        <f t="shared" si="178"/>
        <v>#DIV/0!</v>
      </c>
      <c r="GA129" s="190" t="e">
        <f t="shared" si="179"/>
        <v>#DIV/0!</v>
      </c>
      <c r="GB129" s="190">
        <f>(AS129+'Datos Mes'!B$24)*30/12</f>
        <v>11356.646825396825</v>
      </c>
      <c r="GC129" s="190" t="e">
        <f t="shared" si="221"/>
        <v>#DIV/0!</v>
      </c>
      <c r="GD129" s="190" t="e">
        <f t="shared" si="222"/>
        <v>#DIV/0!</v>
      </c>
      <c r="GE129" s="192" t="e">
        <f t="shared" si="223"/>
        <v>#DIV/0!</v>
      </c>
    </row>
    <row r="130" spans="1:187">
      <c r="A130" s="248"/>
      <c r="B130" s="248"/>
      <c r="C130" s="173">
        <f t="shared" si="180"/>
        <v>0</v>
      </c>
      <c r="D130" s="255"/>
      <c r="E130" s="255"/>
      <c r="F130" s="255"/>
      <c r="G130" s="255"/>
      <c r="H130" s="255"/>
      <c r="I130" s="255"/>
      <c r="J130" s="255"/>
      <c r="K130" s="255"/>
      <c r="L130" s="255"/>
      <c r="M130" s="255"/>
      <c r="N130" s="255"/>
      <c r="O130" s="255"/>
      <c r="P130" s="255"/>
      <c r="Q130" s="255"/>
      <c r="R130" s="174"/>
      <c r="S130" s="256"/>
      <c r="T130" s="255"/>
      <c r="U130" s="255"/>
      <c r="V130" s="255"/>
      <c r="W130" s="255"/>
      <c r="X130" s="255"/>
      <c r="Y130" s="255"/>
      <c r="Z130" s="255"/>
      <c r="AA130" s="255"/>
      <c r="AB130" s="255"/>
      <c r="AC130" s="255"/>
      <c r="AD130" s="255"/>
      <c r="AE130" s="255"/>
      <c r="AF130" s="255"/>
      <c r="AG130" s="255"/>
      <c r="AH130" s="255"/>
      <c r="AI130" s="257"/>
      <c r="AJ130" s="187"/>
      <c r="AK130" s="176">
        <f t="shared" si="181"/>
        <v>0</v>
      </c>
      <c r="AL130" s="294">
        <f t="shared" si="182"/>
        <v>0</v>
      </c>
      <c r="AM130" s="294">
        <f t="shared" si="183"/>
        <v>0</v>
      </c>
      <c r="AN130" s="295">
        <f t="shared" si="184"/>
        <v>0</v>
      </c>
      <c r="AO130" s="294">
        <f t="shared" si="177"/>
        <v>0</v>
      </c>
      <c r="AP130" s="294">
        <f t="shared" si="176"/>
        <v>0</v>
      </c>
      <c r="AQ130" s="296">
        <f t="shared" si="185"/>
        <v>0</v>
      </c>
      <c r="AR130" s="297">
        <f t="shared" si="186"/>
        <v>0</v>
      </c>
      <c r="AS130" s="249"/>
      <c r="AT130" s="250">
        <f t="shared" si="187"/>
        <v>0</v>
      </c>
      <c r="AU130" s="316"/>
      <c r="AV130" s="177">
        <f t="shared" si="188"/>
        <v>0</v>
      </c>
      <c r="AW130" s="249"/>
      <c r="AX130" s="249"/>
      <c r="AY130" s="177">
        <f t="shared" si="189"/>
        <v>0</v>
      </c>
      <c r="AZ130" s="177">
        <f>(AQ130)*'Datos Mes'!$B$27+DB130</f>
        <v>0</v>
      </c>
      <c r="BA130" s="248"/>
      <c r="BB130" s="254"/>
      <c r="BC130" s="263"/>
      <c r="BD130" s="188"/>
      <c r="BE130" s="188"/>
      <c r="BF130" s="298"/>
      <c r="BG130" s="178">
        <f>(COUNTIF($D130:$AI130,"LL")+DL130)*(AS130-'Datos Mes'!$B$23)</f>
        <v>0</v>
      </c>
      <c r="BH130" s="299">
        <f t="shared" si="190"/>
        <v>0</v>
      </c>
      <c r="BI130" s="230"/>
      <c r="BJ130" s="239"/>
      <c r="BK130" s="231"/>
      <c r="BL130" s="231"/>
      <c r="BM130" s="231"/>
      <c r="BN130" s="231"/>
      <c r="BO130" s="231"/>
      <c r="BP130" s="239"/>
      <c r="BQ130" s="231"/>
      <c r="BR130" s="231"/>
      <c r="BS130" s="231"/>
      <c r="BT130" s="232"/>
      <c r="BU130" s="232"/>
      <c r="BV130" s="231"/>
      <c r="BW130" s="233"/>
      <c r="BX130" s="234"/>
      <c r="BY130" s="231"/>
      <c r="BZ130" s="231"/>
      <c r="CA130" s="235"/>
      <c r="CB130" s="235"/>
      <c r="CC130" s="236"/>
      <c r="CD130" s="236"/>
      <c r="CE130" s="236"/>
      <c r="CF130" s="236"/>
      <c r="CG130" s="236"/>
      <c r="CH130" s="235"/>
      <c r="CI130" s="235"/>
      <c r="CJ130" s="236"/>
      <c r="CK130" s="236"/>
      <c r="CL130" s="236"/>
      <c r="CM130" s="236"/>
      <c r="CN130" s="236"/>
      <c r="CO130" s="235"/>
      <c r="CP130" s="238"/>
      <c r="CQ130" s="237"/>
      <c r="CR130" s="238"/>
      <c r="CS130" s="237"/>
      <c r="CT130" s="237"/>
      <c r="CU130" s="237"/>
      <c r="CV130" s="237"/>
      <c r="CW130" s="237"/>
      <c r="CX130" s="232"/>
      <c r="CY130" s="232"/>
      <c r="CZ130" s="179">
        <f t="shared" si="191"/>
        <v>0</v>
      </c>
      <c r="DA130" s="180"/>
      <c r="DB130" s="241"/>
      <c r="DC130" s="181">
        <f t="shared" si="192"/>
        <v>0</v>
      </c>
      <c r="DD130" s="240"/>
      <c r="DE130" s="241"/>
      <c r="DF130" s="182">
        <f t="shared" si="193"/>
        <v>0</v>
      </c>
      <c r="DG130" s="182">
        <f t="shared" si="194"/>
        <v>0</v>
      </c>
      <c r="DH130" s="183">
        <f t="shared" si="195"/>
        <v>0</v>
      </c>
      <c r="DI130" s="184">
        <f t="shared" si="196"/>
        <v>0</v>
      </c>
      <c r="DJ130" s="42"/>
      <c r="DK130" s="177">
        <f t="shared" si="197"/>
        <v>0</v>
      </c>
      <c r="DL130" s="177">
        <f t="shared" si="198"/>
        <v>0</v>
      </c>
      <c r="DM130" s="177">
        <f t="shared" si="199"/>
        <v>0</v>
      </c>
      <c r="DN130" s="242"/>
      <c r="DO130" s="243"/>
      <c r="DP130" s="243"/>
      <c r="DQ130" s="243"/>
      <c r="DR130" s="303"/>
      <c r="DS130" s="243"/>
      <c r="DT130" s="243"/>
      <c r="DU130" s="243"/>
      <c r="DV130" s="244"/>
      <c r="DW130" s="243"/>
      <c r="DX130" s="243"/>
      <c r="DY130" s="245"/>
      <c r="DZ130" s="245"/>
      <c r="EA130" s="246"/>
      <c r="EB130" s="175" t="s">
        <v>283</v>
      </c>
      <c r="EC130" s="188" t="s">
        <v>298</v>
      </c>
      <c r="ED130" s="188">
        <v>1030098</v>
      </c>
      <c r="EE130" s="188"/>
      <c r="EF130" s="189">
        <f>'Datos Mes'!$B$23</f>
        <v>8033.333333333333</v>
      </c>
      <c r="EG130" s="189">
        <f t="shared" si="200"/>
        <v>0</v>
      </c>
      <c r="EH130" s="189">
        <f t="shared" si="201"/>
        <v>0</v>
      </c>
      <c r="EI130" s="189" t="e">
        <f t="shared" si="202"/>
        <v>#DIV/0!</v>
      </c>
      <c r="EJ130" s="189" t="e">
        <f t="shared" si="203"/>
        <v>#DIV/0!</v>
      </c>
      <c r="EK130" s="189">
        <f t="shared" si="204"/>
        <v>0</v>
      </c>
      <c r="EL130" s="189">
        <f t="shared" si="205"/>
        <v>0</v>
      </c>
      <c r="EM130" s="189">
        <f t="shared" si="206"/>
        <v>0</v>
      </c>
      <c r="EN130" s="189">
        <f>'Datos Mes'!$B$24*AL130</f>
        <v>0</v>
      </c>
      <c r="EO130" s="189" t="e">
        <f>IF(SUM(EH130:EN130)&gt;'Datos Mes'!$B$21,'Datos Mes'!$B$21,SUM(EH130:EN130))</f>
        <v>#DIV/0!</v>
      </c>
      <c r="EP130" s="189" t="e">
        <f>IF(SUM(EH130:EN130)&gt;'Datos Mes'!$B$21,SUM(EH130:EN130)-EO130,0)</f>
        <v>#DIV/0!</v>
      </c>
      <c r="EQ130" s="189"/>
      <c r="ER130" s="189" t="e">
        <f>LOOKUP(EO130/AL130,'Datos Mes'!$B$75:$B$82,'Datos Mes'!$C$75:$C$82)*EQ130</f>
        <v>#DIV/0!</v>
      </c>
      <c r="ES130" s="189">
        <f>'Datos Mes'!$B$25*$AQ130</f>
        <v>0</v>
      </c>
      <c r="ET130" s="189">
        <f>'Datos Mes'!$B$26*$AQ130</f>
        <v>0</v>
      </c>
      <c r="EU130" s="189">
        <f t="shared" si="207"/>
        <v>0</v>
      </c>
      <c r="EV130" s="190" t="e">
        <f t="shared" si="208"/>
        <v>#DIV/0!</v>
      </c>
      <c r="EW130" s="280" t="s">
        <v>140</v>
      </c>
      <c r="EX130" s="281"/>
      <c r="EY130" s="190" t="e">
        <f>'Datos Mes'!$B$28*EO130</f>
        <v>#DIV/0!</v>
      </c>
      <c r="EZ130" s="190" t="e">
        <f>IF(EX130*'Datos Mes'!$B$19-EY130&gt;0,EX130*'Datos Mes'!$B$19-EY130,0)</f>
        <v>#DIV/0!</v>
      </c>
      <c r="FA130" s="281" t="s">
        <v>116</v>
      </c>
      <c r="FB130" s="280" t="s">
        <v>299</v>
      </c>
      <c r="FC130" s="192">
        <f>IF(FB130&lt;&gt;"Pensionado",LOOKUP(FA130,'Datos Mes'!$A$87:$A$92,'Datos Mes'!$B$87:$B$92),0)</f>
        <v>0</v>
      </c>
      <c r="FD130" s="190" t="e">
        <f t="shared" si="209"/>
        <v>#DIV/0!</v>
      </c>
      <c r="FE130" s="190" t="e">
        <f>IF(SUM(EH130:EN130)&gt;'Datos Mes'!$B$22,'Datos Mes'!$B$22,SUM(EH130:EN130))</f>
        <v>#DIV/0!</v>
      </c>
      <c r="FF130" s="190" t="e">
        <f>FE130*'Datos Mes'!$B$30</f>
        <v>#DIV/0!</v>
      </c>
      <c r="FG130" s="190" t="e">
        <f t="shared" si="210"/>
        <v>#DIV/0!</v>
      </c>
      <c r="FH130" s="190" t="e">
        <f t="shared" si="211"/>
        <v>#DIV/0!</v>
      </c>
      <c r="FI130" s="193" t="e">
        <f>LOOKUP(FH130,'Datos Mes'!$B$54:$B$69,'Datos Mes'!$C$54:$C$69)</f>
        <v>#DIV/0!</v>
      </c>
      <c r="FJ130" s="190" t="e">
        <f>LOOKUP(FH130,'Datos Mes'!$B$54:$B$69,'Datos Mes'!$E$54:$E$69)</f>
        <v>#DIV/0!</v>
      </c>
      <c r="FK130" s="190" t="e">
        <f t="shared" si="212"/>
        <v>#DIV/0!</v>
      </c>
      <c r="FL130" s="190">
        <f t="shared" si="213"/>
        <v>0</v>
      </c>
      <c r="FM130" s="190">
        <f t="shared" si="214"/>
        <v>0</v>
      </c>
      <c r="FN130" s="190">
        <f t="shared" si="215"/>
        <v>0</v>
      </c>
      <c r="FO130" s="190" t="e">
        <f t="shared" si="216"/>
        <v>#DIV/0!</v>
      </c>
      <c r="FP130" s="190" t="e">
        <f t="shared" si="217"/>
        <v>#DIV/0!</v>
      </c>
      <c r="FQ130" s="320" t="e">
        <f t="shared" si="218"/>
        <v>#DIV/0!</v>
      </c>
      <c r="FR130" s="188"/>
      <c r="FS130" s="190" t="e">
        <f t="shared" si="219"/>
        <v>#DIV/0!</v>
      </c>
      <c r="FT130" s="190" t="e">
        <f>IF($FB130="Activo",LOOKUP($FA130,'Datos Mes'!$A$87:$A$92,'Datos Mes'!$C$87:$C$92),0)*$EO130</f>
        <v>#DIV/0!</v>
      </c>
      <c r="FU130" s="190" t="e">
        <f>IF($FB130="Activo",'Datos Mes'!$B$31,0)*$EO130</f>
        <v>#DIV/0!</v>
      </c>
      <c r="FV130" s="190" t="e">
        <f>'Datos Mes'!$B$32*$EO130</f>
        <v>#DIV/0!</v>
      </c>
      <c r="FW130" s="190" t="e">
        <f>'Datos Mes'!$D$28*$EO130</f>
        <v>#DIV/0!</v>
      </c>
      <c r="FX130" s="188">
        <v>1030098</v>
      </c>
      <c r="FY130" s="190" t="e">
        <f t="shared" si="220"/>
        <v>#DIV/0!</v>
      </c>
      <c r="FZ130" s="190" t="e">
        <f t="shared" si="178"/>
        <v>#DIV/0!</v>
      </c>
      <c r="GA130" s="190" t="e">
        <f t="shared" si="179"/>
        <v>#DIV/0!</v>
      </c>
      <c r="GB130" s="190">
        <f>(AS130+'Datos Mes'!B$24)*30/12</f>
        <v>11356.646825396825</v>
      </c>
      <c r="GC130" s="190" t="e">
        <f t="shared" si="221"/>
        <v>#DIV/0!</v>
      </c>
      <c r="GD130" s="190" t="e">
        <f t="shared" si="222"/>
        <v>#DIV/0!</v>
      </c>
      <c r="GE130" s="192" t="e">
        <f t="shared" si="223"/>
        <v>#DIV/0!</v>
      </c>
    </row>
    <row r="131" spans="1:187">
      <c r="A131" s="248"/>
      <c r="B131" s="248"/>
      <c r="C131" s="173">
        <f t="shared" si="180"/>
        <v>0</v>
      </c>
      <c r="D131" s="255"/>
      <c r="E131" s="255"/>
      <c r="F131" s="255"/>
      <c r="G131" s="255"/>
      <c r="H131" s="255"/>
      <c r="I131" s="255"/>
      <c r="J131" s="255"/>
      <c r="K131" s="255"/>
      <c r="L131" s="255"/>
      <c r="M131" s="255"/>
      <c r="N131" s="255"/>
      <c r="O131" s="255"/>
      <c r="P131" s="255"/>
      <c r="Q131" s="255"/>
      <c r="R131" s="174"/>
      <c r="S131" s="256"/>
      <c r="T131" s="255"/>
      <c r="U131" s="255"/>
      <c r="V131" s="255"/>
      <c r="W131" s="255"/>
      <c r="X131" s="255"/>
      <c r="Y131" s="255"/>
      <c r="Z131" s="255"/>
      <c r="AA131" s="255"/>
      <c r="AB131" s="255"/>
      <c r="AC131" s="255"/>
      <c r="AD131" s="255"/>
      <c r="AE131" s="255"/>
      <c r="AF131" s="255"/>
      <c r="AG131" s="255"/>
      <c r="AH131" s="255"/>
      <c r="AI131" s="257"/>
      <c r="AJ131" s="187"/>
      <c r="AK131" s="176">
        <f t="shared" si="181"/>
        <v>0</v>
      </c>
      <c r="AL131" s="294">
        <f t="shared" si="182"/>
        <v>0</v>
      </c>
      <c r="AM131" s="294">
        <f t="shared" si="183"/>
        <v>0</v>
      </c>
      <c r="AN131" s="295">
        <f t="shared" si="184"/>
        <v>0</v>
      </c>
      <c r="AO131" s="294">
        <f t="shared" si="177"/>
        <v>0</v>
      </c>
      <c r="AP131" s="294">
        <f t="shared" si="176"/>
        <v>0</v>
      </c>
      <c r="AQ131" s="296">
        <f t="shared" si="185"/>
        <v>0</v>
      </c>
      <c r="AR131" s="297">
        <f t="shared" si="186"/>
        <v>0</v>
      </c>
      <c r="AS131" s="249"/>
      <c r="AT131" s="250">
        <f t="shared" si="187"/>
        <v>0</v>
      </c>
      <c r="AU131" s="316"/>
      <c r="AV131" s="177">
        <f t="shared" si="188"/>
        <v>0</v>
      </c>
      <c r="AW131" s="249"/>
      <c r="AX131" s="249"/>
      <c r="AY131" s="177">
        <f t="shared" si="189"/>
        <v>0</v>
      </c>
      <c r="AZ131" s="177">
        <f>(AQ131)*'Datos Mes'!$B$27+DB131</f>
        <v>0</v>
      </c>
      <c r="BA131" s="248"/>
      <c r="BB131" s="254"/>
      <c r="BC131" s="263"/>
      <c r="BD131" s="188"/>
      <c r="BE131" s="188"/>
      <c r="BF131" s="298"/>
      <c r="BG131" s="178">
        <f>(COUNTIF($D131:$AI131,"LL")+DL131)*(AS131-'Datos Mes'!$B$23)</f>
        <v>0</v>
      </c>
      <c r="BH131" s="299">
        <f t="shared" si="190"/>
        <v>0</v>
      </c>
      <c r="BI131" s="230"/>
      <c r="BJ131" s="239"/>
      <c r="BK131" s="231"/>
      <c r="BL131" s="231"/>
      <c r="BM131" s="231"/>
      <c r="BN131" s="231"/>
      <c r="BO131" s="231"/>
      <c r="BP131" s="239"/>
      <c r="BQ131" s="231"/>
      <c r="BR131" s="231"/>
      <c r="BS131" s="231"/>
      <c r="BT131" s="232"/>
      <c r="BU131" s="232"/>
      <c r="BV131" s="231"/>
      <c r="BW131" s="233"/>
      <c r="BX131" s="234"/>
      <c r="BY131" s="231"/>
      <c r="BZ131" s="231"/>
      <c r="CA131" s="235"/>
      <c r="CB131" s="235"/>
      <c r="CC131" s="236"/>
      <c r="CD131" s="236"/>
      <c r="CE131" s="236"/>
      <c r="CF131" s="236"/>
      <c r="CG131" s="236"/>
      <c r="CH131" s="235"/>
      <c r="CI131" s="235"/>
      <c r="CJ131" s="236"/>
      <c r="CK131" s="236"/>
      <c r="CL131" s="236"/>
      <c r="CM131" s="236"/>
      <c r="CN131" s="236"/>
      <c r="CO131" s="235"/>
      <c r="CP131" s="238"/>
      <c r="CQ131" s="237"/>
      <c r="CR131" s="238"/>
      <c r="CS131" s="237"/>
      <c r="CT131" s="237"/>
      <c r="CU131" s="237"/>
      <c r="CV131" s="237"/>
      <c r="CW131" s="237"/>
      <c r="CX131" s="232"/>
      <c r="CY131" s="232"/>
      <c r="CZ131" s="179">
        <f t="shared" si="191"/>
        <v>0</v>
      </c>
      <c r="DA131" s="180"/>
      <c r="DB131" s="241"/>
      <c r="DC131" s="181">
        <f t="shared" si="192"/>
        <v>0</v>
      </c>
      <c r="DD131" s="240"/>
      <c r="DE131" s="241"/>
      <c r="DF131" s="182">
        <f t="shared" si="193"/>
        <v>0</v>
      </c>
      <c r="DG131" s="182">
        <f t="shared" si="194"/>
        <v>0</v>
      </c>
      <c r="DH131" s="183">
        <f t="shared" si="195"/>
        <v>0</v>
      </c>
      <c r="DI131" s="184">
        <f t="shared" si="196"/>
        <v>0</v>
      </c>
      <c r="DJ131" s="42"/>
      <c r="DK131" s="177">
        <f t="shared" si="197"/>
        <v>0</v>
      </c>
      <c r="DL131" s="177">
        <f t="shared" si="198"/>
        <v>0</v>
      </c>
      <c r="DM131" s="177">
        <f t="shared" si="199"/>
        <v>0</v>
      </c>
      <c r="DN131" s="242"/>
      <c r="DO131" s="243"/>
      <c r="DP131" s="243"/>
      <c r="DQ131" s="243"/>
      <c r="DR131" s="303"/>
      <c r="DS131" s="243"/>
      <c r="DT131" s="243"/>
      <c r="DU131" s="243"/>
      <c r="DV131" s="244"/>
      <c r="DW131" s="243"/>
      <c r="DX131" s="243"/>
      <c r="DY131" s="245"/>
      <c r="DZ131" s="245"/>
      <c r="EA131" s="246"/>
      <c r="EB131" s="175" t="s">
        <v>283</v>
      </c>
      <c r="EC131" s="188" t="s">
        <v>298</v>
      </c>
      <c r="ED131" s="188">
        <v>1030099</v>
      </c>
      <c r="EE131" s="188"/>
      <c r="EF131" s="189">
        <f>'Datos Mes'!$B$23</f>
        <v>8033.333333333333</v>
      </c>
      <c r="EG131" s="189">
        <f t="shared" si="200"/>
        <v>0</v>
      </c>
      <c r="EH131" s="189">
        <f t="shared" si="201"/>
        <v>0</v>
      </c>
      <c r="EI131" s="189" t="e">
        <f t="shared" si="202"/>
        <v>#DIV/0!</v>
      </c>
      <c r="EJ131" s="189" t="e">
        <f t="shared" si="203"/>
        <v>#DIV/0!</v>
      </c>
      <c r="EK131" s="189">
        <f t="shared" si="204"/>
        <v>0</v>
      </c>
      <c r="EL131" s="189">
        <f t="shared" si="205"/>
        <v>0</v>
      </c>
      <c r="EM131" s="189">
        <f t="shared" si="206"/>
        <v>0</v>
      </c>
      <c r="EN131" s="189">
        <f>'Datos Mes'!$B$24*AL131</f>
        <v>0</v>
      </c>
      <c r="EO131" s="189" t="e">
        <f>IF(SUM(EH131:EN131)&gt;'Datos Mes'!$B$21,'Datos Mes'!$B$21,SUM(EH131:EN131))</f>
        <v>#DIV/0!</v>
      </c>
      <c r="EP131" s="189" t="e">
        <f>IF(SUM(EH131:EN131)&gt;'Datos Mes'!$B$21,SUM(EH131:EN131)-EO131,0)</f>
        <v>#DIV/0!</v>
      </c>
      <c r="EQ131" s="189"/>
      <c r="ER131" s="189" t="e">
        <f>LOOKUP(EO131/AL131,'Datos Mes'!$B$75:$B$82,'Datos Mes'!$C$75:$C$82)*EQ131</f>
        <v>#DIV/0!</v>
      </c>
      <c r="ES131" s="189">
        <f>'Datos Mes'!$B$25*$AQ131</f>
        <v>0</v>
      </c>
      <c r="ET131" s="189">
        <f>'Datos Mes'!$B$26*$AQ131</f>
        <v>0</v>
      </c>
      <c r="EU131" s="189">
        <f t="shared" si="207"/>
        <v>0</v>
      </c>
      <c r="EV131" s="190" t="e">
        <f t="shared" si="208"/>
        <v>#DIV/0!</v>
      </c>
      <c r="EW131" s="280" t="s">
        <v>140</v>
      </c>
      <c r="EX131" s="281"/>
      <c r="EY131" s="190" t="e">
        <f>'Datos Mes'!$B$28*EO131</f>
        <v>#DIV/0!</v>
      </c>
      <c r="EZ131" s="190" t="e">
        <f>IF(EX131*'Datos Mes'!$B$19-EY131&gt;0,EX131*'Datos Mes'!$B$19-EY131,0)</f>
        <v>#DIV/0!</v>
      </c>
      <c r="FA131" s="281" t="s">
        <v>116</v>
      </c>
      <c r="FB131" s="280" t="s">
        <v>299</v>
      </c>
      <c r="FC131" s="192">
        <f>IF(FB131&lt;&gt;"Pensionado",LOOKUP(FA131,'Datos Mes'!$A$87:$A$92,'Datos Mes'!$B$87:$B$92),0)</f>
        <v>0</v>
      </c>
      <c r="FD131" s="190" t="e">
        <f t="shared" si="209"/>
        <v>#DIV/0!</v>
      </c>
      <c r="FE131" s="190" t="e">
        <f>IF(SUM(EH131:EN131)&gt;'Datos Mes'!$B$22,'Datos Mes'!$B$22,SUM(EH131:EN131))</f>
        <v>#DIV/0!</v>
      </c>
      <c r="FF131" s="190" t="e">
        <f>FE131*'Datos Mes'!$B$30</f>
        <v>#DIV/0!</v>
      </c>
      <c r="FG131" s="190" t="e">
        <f t="shared" si="210"/>
        <v>#DIV/0!</v>
      </c>
      <c r="FH131" s="190" t="e">
        <f t="shared" si="211"/>
        <v>#DIV/0!</v>
      </c>
      <c r="FI131" s="193" t="e">
        <f>LOOKUP(FH131,'Datos Mes'!$B$54:$B$69,'Datos Mes'!$C$54:$C$69)</f>
        <v>#DIV/0!</v>
      </c>
      <c r="FJ131" s="190" t="e">
        <f>LOOKUP(FH131,'Datos Mes'!$B$54:$B$69,'Datos Mes'!$E$54:$E$69)</f>
        <v>#DIV/0!</v>
      </c>
      <c r="FK131" s="190" t="e">
        <f t="shared" si="212"/>
        <v>#DIV/0!</v>
      </c>
      <c r="FL131" s="190">
        <f t="shared" si="213"/>
        <v>0</v>
      </c>
      <c r="FM131" s="190">
        <f t="shared" si="214"/>
        <v>0</v>
      </c>
      <c r="FN131" s="190">
        <f t="shared" si="215"/>
        <v>0</v>
      </c>
      <c r="FO131" s="190" t="e">
        <f t="shared" si="216"/>
        <v>#DIV/0!</v>
      </c>
      <c r="FP131" s="190" t="e">
        <f t="shared" si="217"/>
        <v>#DIV/0!</v>
      </c>
      <c r="FQ131" s="320" t="e">
        <f t="shared" si="218"/>
        <v>#DIV/0!</v>
      </c>
      <c r="FR131" s="188"/>
      <c r="FS131" s="190" t="e">
        <f t="shared" si="219"/>
        <v>#DIV/0!</v>
      </c>
      <c r="FT131" s="190" t="e">
        <f>IF($FB131="Activo",LOOKUP($FA131,'Datos Mes'!$A$87:$A$92,'Datos Mes'!$C$87:$C$92),0)*$EO131</f>
        <v>#DIV/0!</v>
      </c>
      <c r="FU131" s="190" t="e">
        <f>IF($FB131="Activo",'Datos Mes'!$B$31,0)*$EO131</f>
        <v>#DIV/0!</v>
      </c>
      <c r="FV131" s="190" t="e">
        <f>'Datos Mes'!$B$32*$EO131</f>
        <v>#DIV/0!</v>
      </c>
      <c r="FW131" s="190" t="e">
        <f>'Datos Mes'!$D$28*$EO131</f>
        <v>#DIV/0!</v>
      </c>
      <c r="FX131" s="188">
        <v>1030099</v>
      </c>
      <c r="FY131" s="190" t="e">
        <f t="shared" si="220"/>
        <v>#DIV/0!</v>
      </c>
      <c r="FZ131" s="190" t="e">
        <f t="shared" si="178"/>
        <v>#DIV/0!</v>
      </c>
      <c r="GA131" s="190" t="e">
        <f t="shared" si="179"/>
        <v>#DIV/0!</v>
      </c>
      <c r="GB131" s="190">
        <f>(AS131+'Datos Mes'!B$24)*30/12</f>
        <v>11356.646825396825</v>
      </c>
      <c r="GC131" s="190" t="e">
        <f t="shared" si="221"/>
        <v>#DIV/0!</v>
      </c>
      <c r="GD131" s="190" t="e">
        <f t="shared" si="222"/>
        <v>#DIV/0!</v>
      </c>
      <c r="GE131" s="192" t="e">
        <f t="shared" si="223"/>
        <v>#DIV/0!</v>
      </c>
    </row>
    <row r="132" spans="1:187">
      <c r="A132" s="248"/>
      <c r="B132" s="248"/>
      <c r="C132" s="173">
        <f t="shared" si="180"/>
        <v>0</v>
      </c>
      <c r="D132" s="255"/>
      <c r="E132" s="255"/>
      <c r="F132" s="255"/>
      <c r="G132" s="255"/>
      <c r="H132" s="255"/>
      <c r="I132" s="255"/>
      <c r="J132" s="255"/>
      <c r="K132" s="255"/>
      <c r="L132" s="255"/>
      <c r="M132" s="255"/>
      <c r="N132" s="255"/>
      <c r="O132" s="255"/>
      <c r="P132" s="255"/>
      <c r="Q132" s="255"/>
      <c r="R132" s="174"/>
      <c r="S132" s="256"/>
      <c r="T132" s="255"/>
      <c r="U132" s="255"/>
      <c r="V132" s="255"/>
      <c r="W132" s="255"/>
      <c r="X132" s="255"/>
      <c r="Y132" s="255"/>
      <c r="Z132" s="255"/>
      <c r="AA132" s="255"/>
      <c r="AB132" s="255"/>
      <c r="AC132" s="255"/>
      <c r="AD132" s="255"/>
      <c r="AE132" s="255"/>
      <c r="AF132" s="255"/>
      <c r="AG132" s="255"/>
      <c r="AH132" s="255"/>
      <c r="AI132" s="257"/>
      <c r="AJ132" s="187"/>
      <c r="AK132" s="176">
        <f t="shared" si="181"/>
        <v>0</v>
      </c>
      <c r="AL132" s="294">
        <f t="shared" si="182"/>
        <v>0</v>
      </c>
      <c r="AM132" s="294">
        <f t="shared" si="183"/>
        <v>0</v>
      </c>
      <c r="AN132" s="295">
        <f t="shared" si="184"/>
        <v>0</v>
      </c>
      <c r="AO132" s="294">
        <f t="shared" si="177"/>
        <v>0</v>
      </c>
      <c r="AP132" s="294">
        <f t="shared" si="176"/>
        <v>0</v>
      </c>
      <c r="AQ132" s="296">
        <f t="shared" si="185"/>
        <v>0</v>
      </c>
      <c r="AR132" s="297">
        <f t="shared" si="186"/>
        <v>0</v>
      </c>
      <c r="AS132" s="249"/>
      <c r="AT132" s="250">
        <f t="shared" si="187"/>
        <v>0</v>
      </c>
      <c r="AU132" s="316"/>
      <c r="AV132" s="177">
        <f t="shared" si="188"/>
        <v>0</v>
      </c>
      <c r="AW132" s="249"/>
      <c r="AX132" s="249"/>
      <c r="AY132" s="177">
        <f t="shared" si="189"/>
        <v>0</v>
      </c>
      <c r="AZ132" s="177">
        <f>(AQ132)*'Datos Mes'!$B$27+DB132</f>
        <v>0</v>
      </c>
      <c r="BA132" s="248"/>
      <c r="BB132" s="254"/>
      <c r="BC132" s="263"/>
      <c r="BD132" s="188"/>
      <c r="BE132" s="188"/>
      <c r="BF132" s="298"/>
      <c r="BG132" s="178">
        <f>(COUNTIF($D132:$AI132,"LL")+DL132)*(AS132-'Datos Mes'!$B$23)</f>
        <v>0</v>
      </c>
      <c r="BH132" s="299">
        <f t="shared" si="190"/>
        <v>0</v>
      </c>
      <c r="BI132" s="230"/>
      <c r="BJ132" s="239"/>
      <c r="BK132" s="231"/>
      <c r="BL132" s="231"/>
      <c r="BM132" s="231"/>
      <c r="BN132" s="231"/>
      <c r="BO132" s="231"/>
      <c r="BP132" s="239"/>
      <c r="BQ132" s="231"/>
      <c r="BR132" s="231"/>
      <c r="BS132" s="231"/>
      <c r="BT132" s="232"/>
      <c r="BU132" s="232"/>
      <c r="BV132" s="231"/>
      <c r="BW132" s="233"/>
      <c r="BX132" s="234"/>
      <c r="BY132" s="231"/>
      <c r="BZ132" s="231"/>
      <c r="CA132" s="235"/>
      <c r="CB132" s="235"/>
      <c r="CC132" s="236"/>
      <c r="CD132" s="236"/>
      <c r="CE132" s="236"/>
      <c r="CF132" s="236"/>
      <c r="CG132" s="236"/>
      <c r="CH132" s="235"/>
      <c r="CI132" s="235"/>
      <c r="CJ132" s="236"/>
      <c r="CK132" s="236"/>
      <c r="CL132" s="236"/>
      <c r="CM132" s="236"/>
      <c r="CN132" s="236"/>
      <c r="CO132" s="235"/>
      <c r="CP132" s="238"/>
      <c r="CQ132" s="237"/>
      <c r="CR132" s="238"/>
      <c r="CS132" s="237"/>
      <c r="CT132" s="237"/>
      <c r="CU132" s="237"/>
      <c r="CV132" s="237"/>
      <c r="CW132" s="237"/>
      <c r="CX132" s="232"/>
      <c r="CY132" s="232"/>
      <c r="CZ132" s="179">
        <f t="shared" si="191"/>
        <v>0</v>
      </c>
      <c r="DA132" s="180"/>
      <c r="DB132" s="241"/>
      <c r="DC132" s="181">
        <f t="shared" si="192"/>
        <v>0</v>
      </c>
      <c r="DD132" s="240"/>
      <c r="DE132" s="241"/>
      <c r="DF132" s="182">
        <f t="shared" si="193"/>
        <v>0</v>
      </c>
      <c r="DG132" s="182">
        <f t="shared" si="194"/>
        <v>0</v>
      </c>
      <c r="DH132" s="183">
        <f t="shared" si="195"/>
        <v>0</v>
      </c>
      <c r="DI132" s="184">
        <f t="shared" si="196"/>
        <v>0</v>
      </c>
      <c r="DJ132" s="42"/>
      <c r="DK132" s="177">
        <f t="shared" si="197"/>
        <v>0</v>
      </c>
      <c r="DL132" s="177">
        <f t="shared" si="198"/>
        <v>0</v>
      </c>
      <c r="DM132" s="177">
        <f t="shared" si="199"/>
        <v>0</v>
      </c>
      <c r="DN132" s="242"/>
      <c r="DO132" s="243"/>
      <c r="DP132" s="243"/>
      <c r="DQ132" s="243"/>
      <c r="DR132" s="303"/>
      <c r="DS132" s="243"/>
      <c r="DT132" s="243"/>
      <c r="DU132" s="243"/>
      <c r="DV132" s="244"/>
      <c r="DW132" s="243"/>
      <c r="DX132" s="243"/>
      <c r="DY132" s="245"/>
      <c r="DZ132" s="245"/>
      <c r="EA132" s="246"/>
      <c r="EB132" s="175" t="s">
        <v>283</v>
      </c>
      <c r="EC132" s="188" t="s">
        <v>298</v>
      </c>
      <c r="ED132" s="188">
        <v>1030100</v>
      </c>
      <c r="EE132" s="188"/>
      <c r="EF132" s="189">
        <f>'Datos Mes'!$B$23</f>
        <v>8033.333333333333</v>
      </c>
      <c r="EG132" s="189">
        <f t="shared" si="200"/>
        <v>0</v>
      </c>
      <c r="EH132" s="189">
        <f t="shared" si="201"/>
        <v>0</v>
      </c>
      <c r="EI132" s="189" t="e">
        <f t="shared" si="202"/>
        <v>#DIV/0!</v>
      </c>
      <c r="EJ132" s="189" t="e">
        <f t="shared" si="203"/>
        <v>#DIV/0!</v>
      </c>
      <c r="EK132" s="189">
        <f t="shared" si="204"/>
        <v>0</v>
      </c>
      <c r="EL132" s="189">
        <f t="shared" si="205"/>
        <v>0</v>
      </c>
      <c r="EM132" s="189">
        <f t="shared" si="206"/>
        <v>0</v>
      </c>
      <c r="EN132" s="189">
        <f>'Datos Mes'!$B$24*AL132</f>
        <v>0</v>
      </c>
      <c r="EO132" s="189" t="e">
        <f>IF(SUM(EH132:EN132)&gt;'Datos Mes'!$B$21,'Datos Mes'!$B$21,SUM(EH132:EN132))</f>
        <v>#DIV/0!</v>
      </c>
      <c r="EP132" s="189" t="e">
        <f>IF(SUM(EH132:EN132)&gt;'Datos Mes'!$B$21,SUM(EH132:EN132)-EO132,0)</f>
        <v>#DIV/0!</v>
      </c>
      <c r="EQ132" s="189"/>
      <c r="ER132" s="189" t="e">
        <f>LOOKUP(EO132/AL132,'Datos Mes'!$B$75:$B$82,'Datos Mes'!$C$75:$C$82)*EQ132</f>
        <v>#DIV/0!</v>
      </c>
      <c r="ES132" s="189">
        <f>'Datos Mes'!$B$25*$AQ132</f>
        <v>0</v>
      </c>
      <c r="ET132" s="189">
        <f>'Datos Mes'!$B$26*$AQ132</f>
        <v>0</v>
      </c>
      <c r="EU132" s="189">
        <f t="shared" si="207"/>
        <v>0</v>
      </c>
      <c r="EV132" s="190" t="e">
        <f t="shared" si="208"/>
        <v>#DIV/0!</v>
      </c>
      <c r="EW132" s="280" t="s">
        <v>140</v>
      </c>
      <c r="EX132" s="281"/>
      <c r="EY132" s="190" t="e">
        <f>'Datos Mes'!$B$28*EO132</f>
        <v>#DIV/0!</v>
      </c>
      <c r="EZ132" s="190" t="e">
        <f>IF(EX132*'Datos Mes'!$B$19-EY132&gt;0,EX132*'Datos Mes'!$B$19-EY132,0)</f>
        <v>#DIV/0!</v>
      </c>
      <c r="FA132" s="281" t="s">
        <v>116</v>
      </c>
      <c r="FB132" s="280" t="s">
        <v>299</v>
      </c>
      <c r="FC132" s="192">
        <f>IF(FB132&lt;&gt;"Pensionado",LOOKUP(FA132,'Datos Mes'!$A$87:$A$92,'Datos Mes'!$B$87:$B$92),0)</f>
        <v>0</v>
      </c>
      <c r="FD132" s="190" t="e">
        <f t="shared" si="209"/>
        <v>#DIV/0!</v>
      </c>
      <c r="FE132" s="190" t="e">
        <f>IF(SUM(EH132:EN132)&gt;'Datos Mes'!$B$22,'Datos Mes'!$B$22,SUM(EH132:EN132))</f>
        <v>#DIV/0!</v>
      </c>
      <c r="FF132" s="190" t="e">
        <f>FE132*'Datos Mes'!$B$30</f>
        <v>#DIV/0!</v>
      </c>
      <c r="FG132" s="190" t="e">
        <f t="shared" si="210"/>
        <v>#DIV/0!</v>
      </c>
      <c r="FH132" s="190" t="e">
        <f t="shared" si="211"/>
        <v>#DIV/0!</v>
      </c>
      <c r="FI132" s="193" t="e">
        <f>LOOKUP(FH132,'Datos Mes'!$B$54:$B$69,'Datos Mes'!$C$54:$C$69)</f>
        <v>#DIV/0!</v>
      </c>
      <c r="FJ132" s="190" t="e">
        <f>LOOKUP(FH132,'Datos Mes'!$B$54:$B$69,'Datos Mes'!$E$54:$E$69)</f>
        <v>#DIV/0!</v>
      </c>
      <c r="FK132" s="190" t="e">
        <f t="shared" si="212"/>
        <v>#DIV/0!</v>
      </c>
      <c r="FL132" s="190">
        <f t="shared" si="213"/>
        <v>0</v>
      </c>
      <c r="FM132" s="190">
        <f t="shared" si="214"/>
        <v>0</v>
      </c>
      <c r="FN132" s="190">
        <f t="shared" si="215"/>
        <v>0</v>
      </c>
      <c r="FO132" s="190" t="e">
        <f t="shared" si="216"/>
        <v>#DIV/0!</v>
      </c>
      <c r="FP132" s="190" t="e">
        <f t="shared" si="217"/>
        <v>#DIV/0!</v>
      </c>
      <c r="FQ132" s="320" t="e">
        <f t="shared" si="218"/>
        <v>#DIV/0!</v>
      </c>
      <c r="FR132" s="188"/>
      <c r="FS132" s="190" t="e">
        <f t="shared" si="219"/>
        <v>#DIV/0!</v>
      </c>
      <c r="FT132" s="190" t="e">
        <f>IF($FB132="Activo",LOOKUP($FA132,'Datos Mes'!$A$87:$A$92,'Datos Mes'!$C$87:$C$92),0)*$EO132</f>
        <v>#DIV/0!</v>
      </c>
      <c r="FU132" s="190" t="e">
        <f>IF($FB132="Activo",'Datos Mes'!$B$31,0)*$EO132</f>
        <v>#DIV/0!</v>
      </c>
      <c r="FV132" s="190" t="e">
        <f>'Datos Mes'!$B$32*$EO132</f>
        <v>#DIV/0!</v>
      </c>
      <c r="FW132" s="190" t="e">
        <f>'Datos Mes'!$D$28*$EO132</f>
        <v>#DIV/0!</v>
      </c>
      <c r="FX132" s="188">
        <v>1030100</v>
      </c>
      <c r="FY132" s="190" t="e">
        <f t="shared" si="220"/>
        <v>#DIV/0!</v>
      </c>
      <c r="FZ132" s="190" t="e">
        <f t="shared" si="178"/>
        <v>#DIV/0!</v>
      </c>
      <c r="GA132" s="190" t="e">
        <f t="shared" si="179"/>
        <v>#DIV/0!</v>
      </c>
      <c r="GB132" s="190">
        <f>(AS132+'Datos Mes'!B$24)*30/12</f>
        <v>11356.646825396825</v>
      </c>
      <c r="GC132" s="190" t="e">
        <f t="shared" si="221"/>
        <v>#DIV/0!</v>
      </c>
      <c r="GD132" s="190" t="e">
        <f t="shared" si="222"/>
        <v>#DIV/0!</v>
      </c>
      <c r="GE132" s="192" t="e">
        <f t="shared" si="223"/>
        <v>#DIV/0!</v>
      </c>
    </row>
    <row r="133" spans="1:187">
      <c r="A133" s="248"/>
      <c r="B133" s="248"/>
      <c r="C133" s="173">
        <f t="shared" si="180"/>
        <v>0</v>
      </c>
      <c r="D133" s="255"/>
      <c r="E133" s="255"/>
      <c r="F133" s="255"/>
      <c r="G133" s="255"/>
      <c r="H133" s="255"/>
      <c r="I133" s="255"/>
      <c r="J133" s="255"/>
      <c r="K133" s="255"/>
      <c r="L133" s="255"/>
      <c r="M133" s="255"/>
      <c r="N133" s="255"/>
      <c r="O133" s="255"/>
      <c r="P133" s="255"/>
      <c r="Q133" s="255"/>
      <c r="R133" s="174"/>
      <c r="S133" s="256"/>
      <c r="T133" s="255"/>
      <c r="U133" s="255"/>
      <c r="V133" s="255"/>
      <c r="W133" s="255"/>
      <c r="X133" s="255"/>
      <c r="Y133" s="255"/>
      <c r="Z133" s="255"/>
      <c r="AA133" s="255"/>
      <c r="AB133" s="255"/>
      <c r="AC133" s="255"/>
      <c r="AD133" s="255"/>
      <c r="AE133" s="255"/>
      <c r="AF133" s="255"/>
      <c r="AG133" s="255"/>
      <c r="AH133" s="255"/>
      <c r="AI133" s="257"/>
      <c r="AJ133" s="187"/>
      <c r="AK133" s="176">
        <f t="shared" si="181"/>
        <v>0</v>
      </c>
      <c r="AL133" s="294">
        <f t="shared" si="182"/>
        <v>0</v>
      </c>
      <c r="AM133" s="294">
        <f t="shared" si="183"/>
        <v>0</v>
      </c>
      <c r="AN133" s="295">
        <f t="shared" si="184"/>
        <v>0</v>
      </c>
      <c r="AO133" s="294">
        <f t="shared" si="177"/>
        <v>0</v>
      </c>
      <c r="AP133" s="294">
        <f t="shared" si="176"/>
        <v>0</v>
      </c>
      <c r="AQ133" s="296">
        <f t="shared" si="185"/>
        <v>0</v>
      </c>
      <c r="AR133" s="297">
        <f t="shared" si="186"/>
        <v>0</v>
      </c>
      <c r="AS133" s="249"/>
      <c r="AT133" s="250">
        <f t="shared" si="187"/>
        <v>0</v>
      </c>
      <c r="AU133" s="316"/>
      <c r="AV133" s="177">
        <f t="shared" si="188"/>
        <v>0</v>
      </c>
      <c r="AW133" s="249"/>
      <c r="AX133" s="249"/>
      <c r="AY133" s="177">
        <f t="shared" si="189"/>
        <v>0</v>
      </c>
      <c r="AZ133" s="177">
        <f>(AQ133)*'Datos Mes'!$B$27+DB133</f>
        <v>0</v>
      </c>
      <c r="BA133" s="248"/>
      <c r="BB133" s="254"/>
      <c r="BC133" s="263"/>
      <c r="BD133" s="188"/>
      <c r="BE133" s="188"/>
      <c r="BF133" s="298"/>
      <c r="BG133" s="178">
        <f>(COUNTIF($D133:$AI133,"LL")+DL133)*(AS133-'Datos Mes'!$B$23)</f>
        <v>0</v>
      </c>
      <c r="BH133" s="299">
        <f t="shared" si="190"/>
        <v>0</v>
      </c>
      <c r="BI133" s="230"/>
      <c r="BJ133" s="239"/>
      <c r="BK133" s="231"/>
      <c r="BL133" s="231"/>
      <c r="BM133" s="231"/>
      <c r="BN133" s="231"/>
      <c r="BO133" s="231"/>
      <c r="BP133" s="239"/>
      <c r="BQ133" s="231"/>
      <c r="BR133" s="231"/>
      <c r="BS133" s="231"/>
      <c r="BT133" s="232"/>
      <c r="BU133" s="232"/>
      <c r="BV133" s="231"/>
      <c r="BW133" s="233"/>
      <c r="BX133" s="234"/>
      <c r="BY133" s="231"/>
      <c r="BZ133" s="231"/>
      <c r="CA133" s="235"/>
      <c r="CB133" s="235"/>
      <c r="CC133" s="236"/>
      <c r="CD133" s="236"/>
      <c r="CE133" s="236"/>
      <c r="CF133" s="236"/>
      <c r="CG133" s="236"/>
      <c r="CH133" s="235"/>
      <c r="CI133" s="235"/>
      <c r="CJ133" s="236"/>
      <c r="CK133" s="236"/>
      <c r="CL133" s="236"/>
      <c r="CM133" s="236"/>
      <c r="CN133" s="236"/>
      <c r="CO133" s="235"/>
      <c r="CP133" s="238"/>
      <c r="CQ133" s="237"/>
      <c r="CR133" s="238"/>
      <c r="CS133" s="237"/>
      <c r="CT133" s="237"/>
      <c r="CU133" s="237"/>
      <c r="CV133" s="237"/>
      <c r="CW133" s="237"/>
      <c r="CX133" s="232"/>
      <c r="CY133" s="232"/>
      <c r="CZ133" s="179">
        <f t="shared" si="191"/>
        <v>0</v>
      </c>
      <c r="DA133" s="180"/>
      <c r="DB133" s="241"/>
      <c r="DC133" s="181">
        <f t="shared" si="192"/>
        <v>0</v>
      </c>
      <c r="DD133" s="240"/>
      <c r="DE133" s="241"/>
      <c r="DF133" s="182">
        <f t="shared" si="193"/>
        <v>0</v>
      </c>
      <c r="DG133" s="182">
        <f t="shared" si="194"/>
        <v>0</v>
      </c>
      <c r="DH133" s="183">
        <f t="shared" si="195"/>
        <v>0</v>
      </c>
      <c r="DI133" s="184">
        <f t="shared" si="196"/>
        <v>0</v>
      </c>
      <c r="DJ133" s="42"/>
      <c r="DK133" s="177">
        <f t="shared" si="197"/>
        <v>0</v>
      </c>
      <c r="DL133" s="177">
        <f t="shared" si="198"/>
        <v>0</v>
      </c>
      <c r="DM133" s="177">
        <f t="shared" si="199"/>
        <v>0</v>
      </c>
      <c r="DN133" s="242"/>
      <c r="DO133" s="243"/>
      <c r="DP133" s="243"/>
      <c r="DQ133" s="243"/>
      <c r="DR133" s="303"/>
      <c r="DS133" s="243"/>
      <c r="DT133" s="243"/>
      <c r="DU133" s="243"/>
      <c r="DV133" s="244"/>
      <c r="DW133" s="243"/>
      <c r="DX133" s="243"/>
      <c r="DY133" s="245"/>
      <c r="DZ133" s="245"/>
      <c r="EA133" s="246"/>
      <c r="EB133" s="175" t="s">
        <v>283</v>
      </c>
      <c r="EC133" s="188" t="s">
        <v>298</v>
      </c>
      <c r="ED133" s="188">
        <v>1030101</v>
      </c>
      <c r="EE133" s="188"/>
      <c r="EF133" s="189">
        <f>'Datos Mes'!$B$23</f>
        <v>8033.333333333333</v>
      </c>
      <c r="EG133" s="189">
        <f t="shared" si="200"/>
        <v>0</v>
      </c>
      <c r="EH133" s="189">
        <f t="shared" si="201"/>
        <v>0</v>
      </c>
      <c r="EI133" s="189" t="e">
        <f t="shared" si="202"/>
        <v>#DIV/0!</v>
      </c>
      <c r="EJ133" s="189" t="e">
        <f t="shared" si="203"/>
        <v>#DIV/0!</v>
      </c>
      <c r="EK133" s="189">
        <f t="shared" si="204"/>
        <v>0</v>
      </c>
      <c r="EL133" s="189">
        <f t="shared" si="205"/>
        <v>0</v>
      </c>
      <c r="EM133" s="189">
        <f t="shared" si="206"/>
        <v>0</v>
      </c>
      <c r="EN133" s="189">
        <f>'Datos Mes'!$B$24*AL133</f>
        <v>0</v>
      </c>
      <c r="EO133" s="189" t="e">
        <f>IF(SUM(EH133:EN133)&gt;'Datos Mes'!$B$21,'Datos Mes'!$B$21,SUM(EH133:EN133))</f>
        <v>#DIV/0!</v>
      </c>
      <c r="EP133" s="189" t="e">
        <f>IF(SUM(EH133:EN133)&gt;'Datos Mes'!$B$21,SUM(EH133:EN133)-EO133,0)</f>
        <v>#DIV/0!</v>
      </c>
      <c r="EQ133" s="189"/>
      <c r="ER133" s="189" t="e">
        <f>LOOKUP(EO133/AL133,'Datos Mes'!$B$75:$B$82,'Datos Mes'!$C$75:$C$82)*EQ133</f>
        <v>#DIV/0!</v>
      </c>
      <c r="ES133" s="189">
        <f>'Datos Mes'!$B$25*$AQ133</f>
        <v>0</v>
      </c>
      <c r="ET133" s="189">
        <f>'Datos Mes'!$B$26*$AQ133</f>
        <v>0</v>
      </c>
      <c r="EU133" s="189">
        <f t="shared" si="207"/>
        <v>0</v>
      </c>
      <c r="EV133" s="190" t="e">
        <f t="shared" si="208"/>
        <v>#DIV/0!</v>
      </c>
      <c r="EW133" s="280" t="s">
        <v>140</v>
      </c>
      <c r="EX133" s="281"/>
      <c r="EY133" s="190" t="e">
        <f>'Datos Mes'!$B$28*EO133</f>
        <v>#DIV/0!</v>
      </c>
      <c r="EZ133" s="190" t="e">
        <f>IF(EX133*'Datos Mes'!$B$19-EY133&gt;0,EX133*'Datos Mes'!$B$19-EY133,0)</f>
        <v>#DIV/0!</v>
      </c>
      <c r="FA133" s="281" t="s">
        <v>116</v>
      </c>
      <c r="FB133" s="280" t="s">
        <v>299</v>
      </c>
      <c r="FC133" s="192">
        <f>IF(FB133&lt;&gt;"Pensionado",LOOKUP(FA133,'Datos Mes'!$A$87:$A$92,'Datos Mes'!$B$87:$B$92),0)</f>
        <v>0</v>
      </c>
      <c r="FD133" s="190" t="e">
        <f t="shared" si="209"/>
        <v>#DIV/0!</v>
      </c>
      <c r="FE133" s="190" t="e">
        <f>IF(SUM(EH133:EN133)&gt;'Datos Mes'!$B$22,'Datos Mes'!$B$22,SUM(EH133:EN133))</f>
        <v>#DIV/0!</v>
      </c>
      <c r="FF133" s="190" t="e">
        <f>FE133*'Datos Mes'!$B$30</f>
        <v>#DIV/0!</v>
      </c>
      <c r="FG133" s="190" t="e">
        <f t="shared" si="210"/>
        <v>#DIV/0!</v>
      </c>
      <c r="FH133" s="190" t="e">
        <f t="shared" si="211"/>
        <v>#DIV/0!</v>
      </c>
      <c r="FI133" s="193" t="e">
        <f>LOOKUP(FH133,'Datos Mes'!$B$54:$B$69,'Datos Mes'!$C$54:$C$69)</f>
        <v>#DIV/0!</v>
      </c>
      <c r="FJ133" s="190" t="e">
        <f>LOOKUP(FH133,'Datos Mes'!$B$54:$B$69,'Datos Mes'!$E$54:$E$69)</f>
        <v>#DIV/0!</v>
      </c>
      <c r="FK133" s="190" t="e">
        <f t="shared" si="212"/>
        <v>#DIV/0!</v>
      </c>
      <c r="FL133" s="190">
        <f t="shared" si="213"/>
        <v>0</v>
      </c>
      <c r="FM133" s="190">
        <f t="shared" si="214"/>
        <v>0</v>
      </c>
      <c r="FN133" s="190">
        <f t="shared" si="215"/>
        <v>0</v>
      </c>
      <c r="FO133" s="190" t="e">
        <f t="shared" si="216"/>
        <v>#DIV/0!</v>
      </c>
      <c r="FP133" s="190" t="e">
        <f t="shared" si="217"/>
        <v>#DIV/0!</v>
      </c>
      <c r="FQ133" s="320" t="e">
        <f t="shared" si="218"/>
        <v>#DIV/0!</v>
      </c>
      <c r="FR133" s="188"/>
      <c r="FS133" s="190" t="e">
        <f t="shared" si="219"/>
        <v>#DIV/0!</v>
      </c>
      <c r="FT133" s="190" t="e">
        <f>IF($FB133="Activo",LOOKUP($FA133,'Datos Mes'!$A$87:$A$92,'Datos Mes'!$C$87:$C$92),0)*$EO133</f>
        <v>#DIV/0!</v>
      </c>
      <c r="FU133" s="190" t="e">
        <f>IF($FB133="Activo",'Datos Mes'!$B$31,0)*$EO133</f>
        <v>#DIV/0!</v>
      </c>
      <c r="FV133" s="190" t="e">
        <f>'Datos Mes'!$B$32*$EO133</f>
        <v>#DIV/0!</v>
      </c>
      <c r="FW133" s="190" t="e">
        <f>'Datos Mes'!$D$28*$EO133</f>
        <v>#DIV/0!</v>
      </c>
      <c r="FX133" s="188">
        <v>1030101</v>
      </c>
      <c r="FY133" s="190" t="e">
        <f t="shared" si="220"/>
        <v>#DIV/0!</v>
      </c>
      <c r="FZ133" s="190" t="e">
        <f t="shared" si="178"/>
        <v>#DIV/0!</v>
      </c>
      <c r="GA133" s="190" t="e">
        <f t="shared" si="179"/>
        <v>#DIV/0!</v>
      </c>
      <c r="GB133" s="190">
        <f>(AS133+'Datos Mes'!B$24)*30/12</f>
        <v>11356.646825396825</v>
      </c>
      <c r="GC133" s="190" t="e">
        <f t="shared" si="221"/>
        <v>#DIV/0!</v>
      </c>
      <c r="GD133" s="190" t="e">
        <f t="shared" si="222"/>
        <v>#DIV/0!</v>
      </c>
      <c r="GE133" s="192" t="e">
        <f t="shared" si="223"/>
        <v>#DIV/0!</v>
      </c>
    </row>
    <row r="134" spans="1:187">
      <c r="A134" s="248"/>
      <c r="B134" s="248"/>
      <c r="C134" s="173">
        <f t="shared" si="180"/>
        <v>0</v>
      </c>
      <c r="D134" s="255"/>
      <c r="E134" s="255"/>
      <c r="F134" s="255"/>
      <c r="G134" s="255"/>
      <c r="H134" s="255"/>
      <c r="I134" s="255"/>
      <c r="J134" s="255"/>
      <c r="K134" s="255"/>
      <c r="L134" s="255"/>
      <c r="M134" s="255"/>
      <c r="N134" s="255"/>
      <c r="O134" s="255"/>
      <c r="P134" s="255"/>
      <c r="Q134" s="255"/>
      <c r="R134" s="174"/>
      <c r="S134" s="256"/>
      <c r="T134" s="255"/>
      <c r="U134" s="255"/>
      <c r="V134" s="255"/>
      <c r="W134" s="255"/>
      <c r="X134" s="255"/>
      <c r="Y134" s="255"/>
      <c r="Z134" s="255"/>
      <c r="AA134" s="255"/>
      <c r="AB134" s="255"/>
      <c r="AC134" s="255"/>
      <c r="AD134" s="255"/>
      <c r="AE134" s="255"/>
      <c r="AF134" s="255"/>
      <c r="AG134" s="255"/>
      <c r="AH134" s="255"/>
      <c r="AI134" s="257"/>
      <c r="AJ134" s="187"/>
      <c r="AK134" s="176">
        <f t="shared" si="181"/>
        <v>0</v>
      </c>
      <c r="AL134" s="294">
        <f t="shared" si="182"/>
        <v>0</v>
      </c>
      <c r="AM134" s="294">
        <f t="shared" si="183"/>
        <v>0</v>
      </c>
      <c r="AN134" s="295">
        <f t="shared" si="184"/>
        <v>0</v>
      </c>
      <c r="AO134" s="294">
        <f t="shared" si="177"/>
        <v>0</v>
      </c>
      <c r="AP134" s="294">
        <f t="shared" si="176"/>
        <v>0</v>
      </c>
      <c r="AQ134" s="296">
        <f t="shared" si="185"/>
        <v>0</v>
      </c>
      <c r="AR134" s="297">
        <f t="shared" si="186"/>
        <v>0</v>
      </c>
      <c r="AS134" s="249"/>
      <c r="AT134" s="250">
        <f t="shared" si="187"/>
        <v>0</v>
      </c>
      <c r="AU134" s="316"/>
      <c r="AV134" s="177">
        <f t="shared" si="188"/>
        <v>0</v>
      </c>
      <c r="AW134" s="249"/>
      <c r="AX134" s="249"/>
      <c r="AY134" s="177">
        <f t="shared" si="189"/>
        <v>0</v>
      </c>
      <c r="AZ134" s="177">
        <f>(AQ134)*'Datos Mes'!$B$27+DB134</f>
        <v>0</v>
      </c>
      <c r="BA134" s="248"/>
      <c r="BB134" s="254"/>
      <c r="BC134" s="263"/>
      <c r="BD134" s="188"/>
      <c r="BE134" s="188"/>
      <c r="BF134" s="298"/>
      <c r="BG134" s="178">
        <f>(COUNTIF($D134:$AI134,"LL")+DL134)*(AS134-'Datos Mes'!$B$23)</f>
        <v>0</v>
      </c>
      <c r="BH134" s="299">
        <f t="shared" si="190"/>
        <v>0</v>
      </c>
      <c r="BI134" s="230"/>
      <c r="BJ134" s="239"/>
      <c r="BK134" s="231"/>
      <c r="BL134" s="231"/>
      <c r="BM134" s="231"/>
      <c r="BN134" s="231"/>
      <c r="BO134" s="231"/>
      <c r="BP134" s="239"/>
      <c r="BQ134" s="231"/>
      <c r="BR134" s="231"/>
      <c r="BS134" s="231"/>
      <c r="BT134" s="232"/>
      <c r="BU134" s="232"/>
      <c r="BV134" s="231"/>
      <c r="BW134" s="233"/>
      <c r="BX134" s="234"/>
      <c r="BY134" s="231"/>
      <c r="BZ134" s="231"/>
      <c r="CA134" s="235"/>
      <c r="CB134" s="235"/>
      <c r="CC134" s="236"/>
      <c r="CD134" s="236"/>
      <c r="CE134" s="236"/>
      <c r="CF134" s="236"/>
      <c r="CG134" s="236"/>
      <c r="CH134" s="235"/>
      <c r="CI134" s="235"/>
      <c r="CJ134" s="236"/>
      <c r="CK134" s="236"/>
      <c r="CL134" s="236"/>
      <c r="CM134" s="236"/>
      <c r="CN134" s="236"/>
      <c r="CO134" s="235"/>
      <c r="CP134" s="238"/>
      <c r="CQ134" s="237"/>
      <c r="CR134" s="238"/>
      <c r="CS134" s="237"/>
      <c r="CT134" s="237"/>
      <c r="CU134" s="237"/>
      <c r="CV134" s="237"/>
      <c r="CW134" s="237"/>
      <c r="CX134" s="232"/>
      <c r="CY134" s="232"/>
      <c r="CZ134" s="179">
        <f t="shared" si="191"/>
        <v>0</v>
      </c>
      <c r="DA134" s="180"/>
      <c r="DB134" s="241"/>
      <c r="DC134" s="181">
        <f t="shared" si="192"/>
        <v>0</v>
      </c>
      <c r="DD134" s="240"/>
      <c r="DE134" s="241"/>
      <c r="DF134" s="182">
        <f t="shared" si="193"/>
        <v>0</v>
      </c>
      <c r="DG134" s="182">
        <f t="shared" si="194"/>
        <v>0</v>
      </c>
      <c r="DH134" s="183">
        <f t="shared" si="195"/>
        <v>0</v>
      </c>
      <c r="DI134" s="184">
        <f t="shared" si="196"/>
        <v>0</v>
      </c>
      <c r="DJ134" s="42"/>
      <c r="DK134" s="177">
        <f t="shared" si="197"/>
        <v>0</v>
      </c>
      <c r="DL134" s="177">
        <f t="shared" si="198"/>
        <v>0</v>
      </c>
      <c r="DM134" s="177">
        <f t="shared" si="199"/>
        <v>0</v>
      </c>
      <c r="DN134" s="242"/>
      <c r="DO134" s="243"/>
      <c r="DP134" s="243"/>
      <c r="DQ134" s="243"/>
      <c r="DR134" s="303"/>
      <c r="DS134" s="243"/>
      <c r="DT134" s="243"/>
      <c r="DU134" s="243"/>
      <c r="DV134" s="244"/>
      <c r="DW134" s="243"/>
      <c r="DX134" s="243"/>
      <c r="DY134" s="245"/>
      <c r="DZ134" s="245"/>
      <c r="EA134" s="246"/>
      <c r="EB134" s="175" t="s">
        <v>283</v>
      </c>
      <c r="EC134" s="188" t="s">
        <v>298</v>
      </c>
      <c r="ED134" s="188">
        <v>1030102</v>
      </c>
      <c r="EE134" s="188"/>
      <c r="EF134" s="189">
        <f>'Datos Mes'!$B$23</f>
        <v>8033.333333333333</v>
      </c>
      <c r="EG134" s="189">
        <f t="shared" si="200"/>
        <v>0</v>
      </c>
      <c r="EH134" s="189">
        <f t="shared" si="201"/>
        <v>0</v>
      </c>
      <c r="EI134" s="189" t="e">
        <f t="shared" si="202"/>
        <v>#DIV/0!</v>
      </c>
      <c r="EJ134" s="189" t="e">
        <f t="shared" si="203"/>
        <v>#DIV/0!</v>
      </c>
      <c r="EK134" s="189">
        <f t="shared" si="204"/>
        <v>0</v>
      </c>
      <c r="EL134" s="189">
        <f t="shared" si="205"/>
        <v>0</v>
      </c>
      <c r="EM134" s="189">
        <f t="shared" si="206"/>
        <v>0</v>
      </c>
      <c r="EN134" s="189">
        <f>'Datos Mes'!$B$24*AL134</f>
        <v>0</v>
      </c>
      <c r="EO134" s="189" t="e">
        <f>IF(SUM(EH134:EN134)&gt;'Datos Mes'!$B$21,'Datos Mes'!$B$21,SUM(EH134:EN134))</f>
        <v>#DIV/0!</v>
      </c>
      <c r="EP134" s="189" t="e">
        <f>IF(SUM(EH134:EN134)&gt;'Datos Mes'!$B$21,SUM(EH134:EN134)-EO134,0)</f>
        <v>#DIV/0!</v>
      </c>
      <c r="EQ134" s="189"/>
      <c r="ER134" s="189" t="e">
        <f>LOOKUP(EO134/AL134,'Datos Mes'!$B$75:$B$82,'Datos Mes'!$C$75:$C$82)*EQ134</f>
        <v>#DIV/0!</v>
      </c>
      <c r="ES134" s="189">
        <f>'Datos Mes'!$B$25*$AQ134</f>
        <v>0</v>
      </c>
      <c r="ET134" s="189">
        <f>'Datos Mes'!$B$26*$AQ134</f>
        <v>0</v>
      </c>
      <c r="EU134" s="189">
        <f t="shared" si="207"/>
        <v>0</v>
      </c>
      <c r="EV134" s="190" t="e">
        <f t="shared" si="208"/>
        <v>#DIV/0!</v>
      </c>
      <c r="EW134" s="280" t="s">
        <v>140</v>
      </c>
      <c r="EX134" s="281"/>
      <c r="EY134" s="190" t="e">
        <f>'Datos Mes'!$B$28*EO134</f>
        <v>#DIV/0!</v>
      </c>
      <c r="EZ134" s="190" t="e">
        <f>IF(EX134*'Datos Mes'!$B$19-EY134&gt;0,EX134*'Datos Mes'!$B$19-EY134,0)</f>
        <v>#DIV/0!</v>
      </c>
      <c r="FA134" s="281" t="s">
        <v>116</v>
      </c>
      <c r="FB134" s="280" t="s">
        <v>299</v>
      </c>
      <c r="FC134" s="192">
        <f>IF(FB134&lt;&gt;"Pensionado",LOOKUP(FA134,'Datos Mes'!$A$87:$A$92,'Datos Mes'!$B$87:$B$92),0)</f>
        <v>0</v>
      </c>
      <c r="FD134" s="190" t="e">
        <f t="shared" si="209"/>
        <v>#DIV/0!</v>
      </c>
      <c r="FE134" s="190" t="e">
        <f>IF(SUM(EH134:EN134)&gt;'Datos Mes'!$B$22,'Datos Mes'!$B$22,SUM(EH134:EN134))</f>
        <v>#DIV/0!</v>
      </c>
      <c r="FF134" s="190" t="e">
        <f>FE134*'Datos Mes'!$B$30</f>
        <v>#DIV/0!</v>
      </c>
      <c r="FG134" s="190" t="e">
        <f t="shared" si="210"/>
        <v>#DIV/0!</v>
      </c>
      <c r="FH134" s="190" t="e">
        <f t="shared" si="211"/>
        <v>#DIV/0!</v>
      </c>
      <c r="FI134" s="193" t="e">
        <f>LOOKUP(FH134,'Datos Mes'!$B$54:$B$69,'Datos Mes'!$C$54:$C$69)</f>
        <v>#DIV/0!</v>
      </c>
      <c r="FJ134" s="190" t="e">
        <f>LOOKUP(FH134,'Datos Mes'!$B$54:$B$69,'Datos Mes'!$E$54:$E$69)</f>
        <v>#DIV/0!</v>
      </c>
      <c r="FK134" s="190" t="e">
        <f t="shared" si="212"/>
        <v>#DIV/0!</v>
      </c>
      <c r="FL134" s="190">
        <f t="shared" si="213"/>
        <v>0</v>
      </c>
      <c r="FM134" s="190">
        <f t="shared" si="214"/>
        <v>0</v>
      </c>
      <c r="FN134" s="190">
        <f t="shared" si="215"/>
        <v>0</v>
      </c>
      <c r="FO134" s="190" t="e">
        <f t="shared" si="216"/>
        <v>#DIV/0!</v>
      </c>
      <c r="FP134" s="190" t="e">
        <f t="shared" si="217"/>
        <v>#DIV/0!</v>
      </c>
      <c r="FQ134" s="320" t="e">
        <f t="shared" si="218"/>
        <v>#DIV/0!</v>
      </c>
      <c r="FR134" s="188"/>
      <c r="FS134" s="190" t="e">
        <f t="shared" si="219"/>
        <v>#DIV/0!</v>
      </c>
      <c r="FT134" s="190" t="e">
        <f>IF($FB134="Activo",LOOKUP($FA134,'Datos Mes'!$A$87:$A$92,'Datos Mes'!$C$87:$C$92),0)*$EO134</f>
        <v>#DIV/0!</v>
      </c>
      <c r="FU134" s="190" t="e">
        <f>IF($FB134="Activo",'Datos Mes'!$B$31,0)*$EO134</f>
        <v>#DIV/0!</v>
      </c>
      <c r="FV134" s="190" t="e">
        <f>'Datos Mes'!$B$32*$EO134</f>
        <v>#DIV/0!</v>
      </c>
      <c r="FW134" s="190" t="e">
        <f>'Datos Mes'!$D$28*$EO134</f>
        <v>#DIV/0!</v>
      </c>
      <c r="FX134" s="188">
        <v>1030102</v>
      </c>
      <c r="FY134" s="190" t="e">
        <f t="shared" si="220"/>
        <v>#DIV/0!</v>
      </c>
      <c r="FZ134" s="190" t="e">
        <f t="shared" si="178"/>
        <v>#DIV/0!</v>
      </c>
      <c r="GA134" s="190" t="e">
        <f t="shared" si="179"/>
        <v>#DIV/0!</v>
      </c>
      <c r="GB134" s="190">
        <f>(AS134+'Datos Mes'!B$24)*30/12</f>
        <v>11356.646825396825</v>
      </c>
      <c r="GC134" s="190" t="e">
        <f t="shared" si="221"/>
        <v>#DIV/0!</v>
      </c>
      <c r="GD134" s="190" t="e">
        <f t="shared" si="222"/>
        <v>#DIV/0!</v>
      </c>
      <c r="GE134" s="192" t="e">
        <f t="shared" si="223"/>
        <v>#DIV/0!</v>
      </c>
    </row>
    <row r="135" spans="1:187">
      <c r="A135" s="248"/>
      <c r="B135" s="248"/>
      <c r="C135" s="173">
        <f t="shared" si="180"/>
        <v>0</v>
      </c>
      <c r="D135" s="255"/>
      <c r="E135" s="255"/>
      <c r="F135" s="255"/>
      <c r="G135" s="255"/>
      <c r="H135" s="255"/>
      <c r="I135" s="255"/>
      <c r="J135" s="255"/>
      <c r="K135" s="255"/>
      <c r="L135" s="255"/>
      <c r="M135" s="255"/>
      <c r="N135" s="255"/>
      <c r="O135" s="255"/>
      <c r="P135" s="255"/>
      <c r="Q135" s="255"/>
      <c r="R135" s="174"/>
      <c r="S135" s="256"/>
      <c r="T135" s="255"/>
      <c r="U135" s="255"/>
      <c r="V135" s="255"/>
      <c r="W135" s="255"/>
      <c r="X135" s="255"/>
      <c r="Y135" s="255"/>
      <c r="Z135" s="255"/>
      <c r="AA135" s="255"/>
      <c r="AB135" s="255"/>
      <c r="AC135" s="255"/>
      <c r="AD135" s="255"/>
      <c r="AE135" s="255"/>
      <c r="AF135" s="255"/>
      <c r="AG135" s="255"/>
      <c r="AH135" s="255"/>
      <c r="AI135" s="257"/>
      <c r="AJ135" s="187"/>
      <c r="AK135" s="176">
        <f t="shared" si="181"/>
        <v>0</v>
      </c>
      <c r="AL135" s="294">
        <f t="shared" si="182"/>
        <v>0</v>
      </c>
      <c r="AM135" s="294">
        <f t="shared" si="183"/>
        <v>0</v>
      </c>
      <c r="AN135" s="295">
        <f t="shared" si="184"/>
        <v>0</v>
      </c>
      <c r="AO135" s="294">
        <f t="shared" si="177"/>
        <v>0</v>
      </c>
      <c r="AP135" s="294">
        <f t="shared" si="176"/>
        <v>0</v>
      </c>
      <c r="AQ135" s="296">
        <f t="shared" si="185"/>
        <v>0</v>
      </c>
      <c r="AR135" s="297">
        <f t="shared" si="186"/>
        <v>0</v>
      </c>
      <c r="AS135" s="249"/>
      <c r="AT135" s="250">
        <f t="shared" si="187"/>
        <v>0</v>
      </c>
      <c r="AU135" s="316"/>
      <c r="AV135" s="177">
        <f t="shared" si="188"/>
        <v>0</v>
      </c>
      <c r="AW135" s="249"/>
      <c r="AX135" s="249"/>
      <c r="AY135" s="177">
        <f t="shared" si="189"/>
        <v>0</v>
      </c>
      <c r="AZ135" s="177">
        <f>(AQ135)*'Datos Mes'!$B$27+DB135</f>
        <v>0</v>
      </c>
      <c r="BA135" s="248"/>
      <c r="BB135" s="254"/>
      <c r="BC135" s="263"/>
      <c r="BD135" s="188"/>
      <c r="BE135" s="188"/>
      <c r="BF135" s="298"/>
      <c r="BG135" s="178">
        <f>(COUNTIF($D135:$AI135,"LL")+DL135)*(AS135-'Datos Mes'!$B$23)</f>
        <v>0</v>
      </c>
      <c r="BH135" s="299">
        <f t="shared" si="190"/>
        <v>0</v>
      </c>
      <c r="BI135" s="230"/>
      <c r="BJ135" s="239"/>
      <c r="BK135" s="231"/>
      <c r="BL135" s="231"/>
      <c r="BM135" s="231"/>
      <c r="BN135" s="231"/>
      <c r="BO135" s="231"/>
      <c r="BP135" s="239"/>
      <c r="BQ135" s="231"/>
      <c r="BR135" s="231"/>
      <c r="BS135" s="231"/>
      <c r="BT135" s="232"/>
      <c r="BU135" s="232"/>
      <c r="BV135" s="231"/>
      <c r="BW135" s="233"/>
      <c r="BX135" s="234"/>
      <c r="BY135" s="231"/>
      <c r="BZ135" s="231"/>
      <c r="CA135" s="235"/>
      <c r="CB135" s="235"/>
      <c r="CC135" s="236"/>
      <c r="CD135" s="236"/>
      <c r="CE135" s="236"/>
      <c r="CF135" s="236"/>
      <c r="CG135" s="236"/>
      <c r="CH135" s="235"/>
      <c r="CI135" s="235"/>
      <c r="CJ135" s="236"/>
      <c r="CK135" s="236"/>
      <c r="CL135" s="236"/>
      <c r="CM135" s="236"/>
      <c r="CN135" s="236"/>
      <c r="CO135" s="235"/>
      <c r="CP135" s="238"/>
      <c r="CQ135" s="237"/>
      <c r="CR135" s="238"/>
      <c r="CS135" s="237"/>
      <c r="CT135" s="237"/>
      <c r="CU135" s="237"/>
      <c r="CV135" s="237"/>
      <c r="CW135" s="237"/>
      <c r="CX135" s="232"/>
      <c r="CY135" s="232"/>
      <c r="CZ135" s="179">
        <f t="shared" si="191"/>
        <v>0</v>
      </c>
      <c r="DA135" s="180"/>
      <c r="DB135" s="241"/>
      <c r="DC135" s="181">
        <f t="shared" si="192"/>
        <v>0</v>
      </c>
      <c r="DD135" s="240"/>
      <c r="DE135" s="241"/>
      <c r="DF135" s="182">
        <f t="shared" si="193"/>
        <v>0</v>
      </c>
      <c r="DG135" s="182">
        <f t="shared" si="194"/>
        <v>0</v>
      </c>
      <c r="DH135" s="183">
        <f t="shared" si="195"/>
        <v>0</v>
      </c>
      <c r="DI135" s="184">
        <f t="shared" si="196"/>
        <v>0</v>
      </c>
      <c r="DJ135" s="42"/>
      <c r="DK135" s="177">
        <f t="shared" si="197"/>
        <v>0</v>
      </c>
      <c r="DL135" s="177">
        <f t="shared" si="198"/>
        <v>0</v>
      </c>
      <c r="DM135" s="177">
        <f t="shared" si="199"/>
        <v>0</v>
      </c>
      <c r="DN135" s="242"/>
      <c r="DO135" s="243"/>
      <c r="DP135" s="243"/>
      <c r="DQ135" s="243"/>
      <c r="DR135" s="303"/>
      <c r="DS135" s="243"/>
      <c r="DT135" s="243"/>
      <c r="DU135" s="243"/>
      <c r="DV135" s="244"/>
      <c r="DW135" s="243"/>
      <c r="DX135" s="243"/>
      <c r="DY135" s="245"/>
      <c r="DZ135" s="245"/>
      <c r="EA135" s="246"/>
      <c r="EB135" s="175" t="s">
        <v>283</v>
      </c>
      <c r="EC135" s="188" t="s">
        <v>298</v>
      </c>
      <c r="ED135" s="188">
        <v>1030103</v>
      </c>
      <c r="EE135" s="188"/>
      <c r="EF135" s="189">
        <f>'Datos Mes'!$B$23</f>
        <v>8033.333333333333</v>
      </c>
      <c r="EG135" s="189">
        <f t="shared" si="200"/>
        <v>0</v>
      </c>
      <c r="EH135" s="189">
        <f t="shared" si="201"/>
        <v>0</v>
      </c>
      <c r="EI135" s="189" t="e">
        <f t="shared" si="202"/>
        <v>#DIV/0!</v>
      </c>
      <c r="EJ135" s="189" t="e">
        <f t="shared" si="203"/>
        <v>#DIV/0!</v>
      </c>
      <c r="EK135" s="189">
        <f t="shared" si="204"/>
        <v>0</v>
      </c>
      <c r="EL135" s="189">
        <f t="shared" si="205"/>
        <v>0</v>
      </c>
      <c r="EM135" s="189">
        <f t="shared" si="206"/>
        <v>0</v>
      </c>
      <c r="EN135" s="189">
        <f>'Datos Mes'!$B$24*AL135</f>
        <v>0</v>
      </c>
      <c r="EO135" s="189" t="e">
        <f>IF(SUM(EH135:EN135)&gt;'Datos Mes'!$B$21,'Datos Mes'!$B$21,SUM(EH135:EN135))</f>
        <v>#DIV/0!</v>
      </c>
      <c r="EP135" s="189" t="e">
        <f>IF(SUM(EH135:EN135)&gt;'Datos Mes'!$B$21,SUM(EH135:EN135)-EO135,0)</f>
        <v>#DIV/0!</v>
      </c>
      <c r="EQ135" s="189"/>
      <c r="ER135" s="189" t="e">
        <f>LOOKUP(EO135/AL135,'Datos Mes'!$B$75:$B$82,'Datos Mes'!$C$75:$C$82)*EQ135</f>
        <v>#DIV/0!</v>
      </c>
      <c r="ES135" s="189">
        <f>'Datos Mes'!$B$25*$AQ135</f>
        <v>0</v>
      </c>
      <c r="ET135" s="189">
        <f>'Datos Mes'!$B$26*$AQ135</f>
        <v>0</v>
      </c>
      <c r="EU135" s="189">
        <f t="shared" si="207"/>
        <v>0</v>
      </c>
      <c r="EV135" s="190" t="e">
        <f t="shared" si="208"/>
        <v>#DIV/0!</v>
      </c>
      <c r="EW135" s="280" t="s">
        <v>140</v>
      </c>
      <c r="EX135" s="281"/>
      <c r="EY135" s="190" t="e">
        <f>'Datos Mes'!$B$28*EO135</f>
        <v>#DIV/0!</v>
      </c>
      <c r="EZ135" s="190" t="e">
        <f>IF(EX135*'Datos Mes'!$B$19-EY135&gt;0,EX135*'Datos Mes'!$B$19-EY135,0)</f>
        <v>#DIV/0!</v>
      </c>
      <c r="FA135" s="281" t="s">
        <v>116</v>
      </c>
      <c r="FB135" s="280" t="s">
        <v>299</v>
      </c>
      <c r="FC135" s="192">
        <f>IF(FB135&lt;&gt;"Pensionado",LOOKUP(FA135,'Datos Mes'!$A$87:$A$92,'Datos Mes'!$B$87:$B$92),0)</f>
        <v>0</v>
      </c>
      <c r="FD135" s="190" t="e">
        <f t="shared" si="209"/>
        <v>#DIV/0!</v>
      </c>
      <c r="FE135" s="190" t="e">
        <f>IF(SUM(EH135:EN135)&gt;'Datos Mes'!$B$22,'Datos Mes'!$B$22,SUM(EH135:EN135))</f>
        <v>#DIV/0!</v>
      </c>
      <c r="FF135" s="190" t="e">
        <f>FE135*'Datos Mes'!$B$30</f>
        <v>#DIV/0!</v>
      </c>
      <c r="FG135" s="190" t="e">
        <f t="shared" si="210"/>
        <v>#DIV/0!</v>
      </c>
      <c r="FH135" s="190" t="e">
        <f t="shared" si="211"/>
        <v>#DIV/0!</v>
      </c>
      <c r="FI135" s="193" t="e">
        <f>LOOKUP(FH135,'Datos Mes'!$B$54:$B$69,'Datos Mes'!$C$54:$C$69)</f>
        <v>#DIV/0!</v>
      </c>
      <c r="FJ135" s="190" t="e">
        <f>LOOKUP(FH135,'Datos Mes'!$B$54:$B$69,'Datos Mes'!$E$54:$E$69)</f>
        <v>#DIV/0!</v>
      </c>
      <c r="FK135" s="190" t="e">
        <f t="shared" si="212"/>
        <v>#DIV/0!</v>
      </c>
      <c r="FL135" s="190">
        <f t="shared" si="213"/>
        <v>0</v>
      </c>
      <c r="FM135" s="190">
        <f t="shared" si="214"/>
        <v>0</v>
      </c>
      <c r="FN135" s="190">
        <f t="shared" si="215"/>
        <v>0</v>
      </c>
      <c r="FO135" s="190" t="e">
        <f t="shared" si="216"/>
        <v>#DIV/0!</v>
      </c>
      <c r="FP135" s="190" t="e">
        <f t="shared" si="217"/>
        <v>#DIV/0!</v>
      </c>
      <c r="FQ135" s="320" t="e">
        <f t="shared" si="218"/>
        <v>#DIV/0!</v>
      </c>
      <c r="FR135" s="188"/>
      <c r="FS135" s="190" t="e">
        <f t="shared" si="219"/>
        <v>#DIV/0!</v>
      </c>
      <c r="FT135" s="190" t="e">
        <f>IF($FB135="Activo",LOOKUP($FA135,'Datos Mes'!$A$87:$A$92,'Datos Mes'!$C$87:$C$92),0)*$EO135</f>
        <v>#DIV/0!</v>
      </c>
      <c r="FU135" s="190" t="e">
        <f>IF($FB135="Activo",'Datos Mes'!$B$31,0)*$EO135</f>
        <v>#DIV/0!</v>
      </c>
      <c r="FV135" s="190" t="e">
        <f>'Datos Mes'!$B$32*$EO135</f>
        <v>#DIV/0!</v>
      </c>
      <c r="FW135" s="190" t="e">
        <f>'Datos Mes'!$D$28*$EO135</f>
        <v>#DIV/0!</v>
      </c>
      <c r="FX135" s="188">
        <v>1030103</v>
      </c>
      <c r="FY135" s="190" t="e">
        <f t="shared" si="220"/>
        <v>#DIV/0!</v>
      </c>
      <c r="FZ135" s="190" t="e">
        <f t="shared" si="178"/>
        <v>#DIV/0!</v>
      </c>
      <c r="GA135" s="190" t="e">
        <f t="shared" si="179"/>
        <v>#DIV/0!</v>
      </c>
      <c r="GB135" s="190">
        <f>(AS135+'Datos Mes'!B$24)*30/12</f>
        <v>11356.646825396825</v>
      </c>
      <c r="GC135" s="190" t="e">
        <f t="shared" si="221"/>
        <v>#DIV/0!</v>
      </c>
      <c r="GD135" s="190" t="e">
        <f t="shared" si="222"/>
        <v>#DIV/0!</v>
      </c>
      <c r="GE135" s="192" t="e">
        <f t="shared" si="223"/>
        <v>#DIV/0!</v>
      </c>
    </row>
    <row r="136" spans="1:187">
      <c r="A136" s="248"/>
      <c r="B136" s="248"/>
      <c r="C136" s="173">
        <f t="shared" si="180"/>
        <v>0</v>
      </c>
      <c r="D136" s="255"/>
      <c r="E136" s="255"/>
      <c r="F136" s="255"/>
      <c r="G136" s="255"/>
      <c r="H136" s="255"/>
      <c r="I136" s="255"/>
      <c r="J136" s="255"/>
      <c r="K136" s="255"/>
      <c r="L136" s="255"/>
      <c r="M136" s="255"/>
      <c r="N136" s="255"/>
      <c r="O136" s="255"/>
      <c r="P136" s="255"/>
      <c r="Q136" s="255"/>
      <c r="R136" s="174"/>
      <c r="S136" s="256"/>
      <c r="T136" s="255"/>
      <c r="U136" s="255"/>
      <c r="V136" s="255"/>
      <c r="W136" s="255"/>
      <c r="X136" s="255"/>
      <c r="Y136" s="255"/>
      <c r="Z136" s="255"/>
      <c r="AA136" s="255"/>
      <c r="AB136" s="255"/>
      <c r="AC136" s="255"/>
      <c r="AD136" s="255"/>
      <c r="AE136" s="255"/>
      <c r="AF136" s="255"/>
      <c r="AG136" s="255"/>
      <c r="AH136" s="255"/>
      <c r="AI136" s="257"/>
      <c r="AJ136" s="187"/>
      <c r="AK136" s="176">
        <f t="shared" si="181"/>
        <v>0</v>
      </c>
      <c r="AL136" s="294">
        <f t="shared" si="182"/>
        <v>0</v>
      </c>
      <c r="AM136" s="294">
        <f t="shared" si="183"/>
        <v>0</v>
      </c>
      <c r="AN136" s="295">
        <f t="shared" si="184"/>
        <v>0</v>
      </c>
      <c r="AO136" s="294">
        <f t="shared" si="177"/>
        <v>0</v>
      </c>
      <c r="AP136" s="294">
        <f t="shared" si="176"/>
        <v>0</v>
      </c>
      <c r="AQ136" s="296">
        <f t="shared" si="185"/>
        <v>0</v>
      </c>
      <c r="AR136" s="297">
        <f t="shared" si="186"/>
        <v>0</v>
      </c>
      <c r="AS136" s="249"/>
      <c r="AT136" s="250">
        <f t="shared" si="187"/>
        <v>0</v>
      </c>
      <c r="AU136" s="316"/>
      <c r="AV136" s="177">
        <f t="shared" si="188"/>
        <v>0</v>
      </c>
      <c r="AW136" s="249"/>
      <c r="AX136" s="249"/>
      <c r="AY136" s="177">
        <f t="shared" si="189"/>
        <v>0</v>
      </c>
      <c r="AZ136" s="177">
        <f>(AQ136)*'Datos Mes'!$B$27+DB136</f>
        <v>0</v>
      </c>
      <c r="BA136" s="248"/>
      <c r="BB136" s="254"/>
      <c r="BC136" s="263"/>
      <c r="BD136" s="188"/>
      <c r="BE136" s="188"/>
      <c r="BF136" s="298"/>
      <c r="BG136" s="178">
        <f>(COUNTIF($D136:$AI136,"LL")+DL136)*(AS136-'Datos Mes'!$B$23)</f>
        <v>0</v>
      </c>
      <c r="BH136" s="299">
        <f t="shared" si="190"/>
        <v>0</v>
      </c>
      <c r="BI136" s="230"/>
      <c r="BJ136" s="239"/>
      <c r="BK136" s="231"/>
      <c r="BL136" s="231"/>
      <c r="BM136" s="231"/>
      <c r="BN136" s="231"/>
      <c r="BO136" s="231"/>
      <c r="BP136" s="239"/>
      <c r="BQ136" s="231"/>
      <c r="BR136" s="231"/>
      <c r="BS136" s="231"/>
      <c r="BT136" s="232"/>
      <c r="BU136" s="232"/>
      <c r="BV136" s="231"/>
      <c r="BW136" s="233"/>
      <c r="BX136" s="234"/>
      <c r="BY136" s="231"/>
      <c r="BZ136" s="231"/>
      <c r="CA136" s="235"/>
      <c r="CB136" s="235"/>
      <c r="CC136" s="236"/>
      <c r="CD136" s="236"/>
      <c r="CE136" s="236"/>
      <c r="CF136" s="236"/>
      <c r="CG136" s="236"/>
      <c r="CH136" s="235"/>
      <c r="CI136" s="235"/>
      <c r="CJ136" s="236"/>
      <c r="CK136" s="236"/>
      <c r="CL136" s="236"/>
      <c r="CM136" s="236"/>
      <c r="CN136" s="236"/>
      <c r="CO136" s="235"/>
      <c r="CP136" s="238"/>
      <c r="CQ136" s="237"/>
      <c r="CR136" s="238"/>
      <c r="CS136" s="237"/>
      <c r="CT136" s="237"/>
      <c r="CU136" s="237"/>
      <c r="CV136" s="237"/>
      <c r="CW136" s="237"/>
      <c r="CX136" s="232"/>
      <c r="CY136" s="232"/>
      <c r="CZ136" s="179">
        <f t="shared" si="191"/>
        <v>0</v>
      </c>
      <c r="DA136" s="180"/>
      <c r="DB136" s="241"/>
      <c r="DC136" s="181">
        <f t="shared" si="192"/>
        <v>0</v>
      </c>
      <c r="DD136" s="240"/>
      <c r="DE136" s="241"/>
      <c r="DF136" s="182">
        <f t="shared" si="193"/>
        <v>0</v>
      </c>
      <c r="DG136" s="182">
        <f t="shared" si="194"/>
        <v>0</v>
      </c>
      <c r="DH136" s="183">
        <f t="shared" si="195"/>
        <v>0</v>
      </c>
      <c r="DI136" s="184">
        <f t="shared" si="196"/>
        <v>0</v>
      </c>
      <c r="DJ136" s="42"/>
      <c r="DK136" s="177">
        <f t="shared" si="197"/>
        <v>0</v>
      </c>
      <c r="DL136" s="177">
        <f t="shared" si="198"/>
        <v>0</v>
      </c>
      <c r="DM136" s="177">
        <f t="shared" si="199"/>
        <v>0</v>
      </c>
      <c r="DN136" s="242"/>
      <c r="DO136" s="243"/>
      <c r="DP136" s="243"/>
      <c r="DQ136" s="243"/>
      <c r="DR136" s="303"/>
      <c r="DS136" s="243"/>
      <c r="DT136" s="243"/>
      <c r="DU136" s="243"/>
      <c r="DV136" s="244"/>
      <c r="DW136" s="243"/>
      <c r="DX136" s="243"/>
      <c r="DY136" s="245"/>
      <c r="DZ136" s="245"/>
      <c r="EA136" s="246"/>
      <c r="EB136" s="175" t="s">
        <v>283</v>
      </c>
      <c r="EC136" s="188" t="s">
        <v>298</v>
      </c>
      <c r="ED136" s="188">
        <v>1030104</v>
      </c>
      <c r="EE136" s="188"/>
      <c r="EF136" s="189">
        <f>'Datos Mes'!$B$23</f>
        <v>8033.333333333333</v>
      </c>
      <c r="EG136" s="189">
        <f t="shared" si="200"/>
        <v>0</v>
      </c>
      <c r="EH136" s="189">
        <f t="shared" si="201"/>
        <v>0</v>
      </c>
      <c r="EI136" s="189" t="e">
        <f t="shared" si="202"/>
        <v>#DIV/0!</v>
      </c>
      <c r="EJ136" s="189" t="e">
        <f t="shared" si="203"/>
        <v>#DIV/0!</v>
      </c>
      <c r="EK136" s="189">
        <f t="shared" si="204"/>
        <v>0</v>
      </c>
      <c r="EL136" s="189">
        <f t="shared" si="205"/>
        <v>0</v>
      </c>
      <c r="EM136" s="189">
        <f t="shared" si="206"/>
        <v>0</v>
      </c>
      <c r="EN136" s="189">
        <f>'Datos Mes'!$B$24*AL136</f>
        <v>0</v>
      </c>
      <c r="EO136" s="189" t="e">
        <f>IF(SUM(EH136:EN136)&gt;'Datos Mes'!$B$21,'Datos Mes'!$B$21,SUM(EH136:EN136))</f>
        <v>#DIV/0!</v>
      </c>
      <c r="EP136" s="189" t="e">
        <f>IF(SUM(EH136:EN136)&gt;'Datos Mes'!$B$21,SUM(EH136:EN136)-EO136,0)</f>
        <v>#DIV/0!</v>
      </c>
      <c r="EQ136" s="189"/>
      <c r="ER136" s="189" t="e">
        <f>LOOKUP(EO136/AL136,'Datos Mes'!$B$75:$B$82,'Datos Mes'!$C$75:$C$82)*EQ136</f>
        <v>#DIV/0!</v>
      </c>
      <c r="ES136" s="189">
        <f>'Datos Mes'!$B$25*$AQ136</f>
        <v>0</v>
      </c>
      <c r="ET136" s="189">
        <f>'Datos Mes'!$B$26*$AQ136</f>
        <v>0</v>
      </c>
      <c r="EU136" s="189">
        <f t="shared" si="207"/>
        <v>0</v>
      </c>
      <c r="EV136" s="190" t="e">
        <f t="shared" si="208"/>
        <v>#DIV/0!</v>
      </c>
      <c r="EW136" s="280" t="s">
        <v>140</v>
      </c>
      <c r="EX136" s="281"/>
      <c r="EY136" s="190" t="e">
        <f>'Datos Mes'!$B$28*EO136</f>
        <v>#DIV/0!</v>
      </c>
      <c r="EZ136" s="190" t="e">
        <f>IF(EX136*'Datos Mes'!$B$19-EY136&gt;0,EX136*'Datos Mes'!$B$19-EY136,0)</f>
        <v>#DIV/0!</v>
      </c>
      <c r="FA136" s="281" t="s">
        <v>116</v>
      </c>
      <c r="FB136" s="280" t="s">
        <v>299</v>
      </c>
      <c r="FC136" s="192">
        <f>IF(FB136&lt;&gt;"Pensionado",LOOKUP(FA136,'Datos Mes'!$A$87:$A$92,'Datos Mes'!$B$87:$B$92),0)</f>
        <v>0</v>
      </c>
      <c r="FD136" s="190" t="e">
        <f t="shared" si="209"/>
        <v>#DIV/0!</v>
      </c>
      <c r="FE136" s="190" t="e">
        <f>IF(SUM(EH136:EN136)&gt;'Datos Mes'!$B$22,'Datos Mes'!$B$22,SUM(EH136:EN136))</f>
        <v>#DIV/0!</v>
      </c>
      <c r="FF136" s="190" t="e">
        <f>FE136*'Datos Mes'!$B$30</f>
        <v>#DIV/0!</v>
      </c>
      <c r="FG136" s="190" t="e">
        <f t="shared" si="210"/>
        <v>#DIV/0!</v>
      </c>
      <c r="FH136" s="190" t="e">
        <f t="shared" si="211"/>
        <v>#DIV/0!</v>
      </c>
      <c r="FI136" s="193" t="e">
        <f>LOOKUP(FH136,'Datos Mes'!$B$54:$B$69,'Datos Mes'!$C$54:$C$69)</f>
        <v>#DIV/0!</v>
      </c>
      <c r="FJ136" s="190" t="e">
        <f>LOOKUP(FH136,'Datos Mes'!$B$54:$B$69,'Datos Mes'!$E$54:$E$69)</f>
        <v>#DIV/0!</v>
      </c>
      <c r="FK136" s="190" t="e">
        <f t="shared" si="212"/>
        <v>#DIV/0!</v>
      </c>
      <c r="FL136" s="190">
        <f t="shared" si="213"/>
        <v>0</v>
      </c>
      <c r="FM136" s="190">
        <f t="shared" si="214"/>
        <v>0</v>
      </c>
      <c r="FN136" s="190">
        <f t="shared" si="215"/>
        <v>0</v>
      </c>
      <c r="FO136" s="190" t="e">
        <f t="shared" si="216"/>
        <v>#DIV/0!</v>
      </c>
      <c r="FP136" s="190" t="e">
        <f t="shared" si="217"/>
        <v>#DIV/0!</v>
      </c>
      <c r="FQ136" s="320" t="e">
        <f t="shared" si="218"/>
        <v>#DIV/0!</v>
      </c>
      <c r="FR136" s="188"/>
      <c r="FS136" s="190" t="e">
        <f t="shared" si="219"/>
        <v>#DIV/0!</v>
      </c>
      <c r="FT136" s="190" t="e">
        <f>IF($FB136="Activo",LOOKUP($FA136,'Datos Mes'!$A$87:$A$92,'Datos Mes'!$C$87:$C$92),0)*$EO136</f>
        <v>#DIV/0!</v>
      </c>
      <c r="FU136" s="190" t="e">
        <f>IF($FB136="Activo",'Datos Mes'!$B$31,0)*$EO136</f>
        <v>#DIV/0!</v>
      </c>
      <c r="FV136" s="190" t="e">
        <f>'Datos Mes'!$B$32*$EO136</f>
        <v>#DIV/0!</v>
      </c>
      <c r="FW136" s="190" t="e">
        <f>'Datos Mes'!$D$28*$EO136</f>
        <v>#DIV/0!</v>
      </c>
      <c r="FX136" s="188">
        <v>1030104</v>
      </c>
      <c r="FY136" s="190" t="e">
        <f t="shared" si="220"/>
        <v>#DIV/0!</v>
      </c>
      <c r="FZ136" s="190" t="e">
        <f t="shared" si="178"/>
        <v>#DIV/0!</v>
      </c>
      <c r="GA136" s="190" t="e">
        <f t="shared" si="179"/>
        <v>#DIV/0!</v>
      </c>
      <c r="GB136" s="190">
        <f>(AS136+'Datos Mes'!B$24)*30/12</f>
        <v>11356.646825396825</v>
      </c>
      <c r="GC136" s="190" t="e">
        <f t="shared" si="221"/>
        <v>#DIV/0!</v>
      </c>
      <c r="GD136" s="190" t="e">
        <f t="shared" si="222"/>
        <v>#DIV/0!</v>
      </c>
      <c r="GE136" s="192" t="e">
        <f t="shared" si="223"/>
        <v>#DIV/0!</v>
      </c>
    </row>
    <row r="137" spans="1:187">
      <c r="A137" s="248"/>
      <c r="B137" s="248"/>
      <c r="C137" s="173">
        <f t="shared" si="180"/>
        <v>0</v>
      </c>
      <c r="D137" s="255"/>
      <c r="E137" s="255"/>
      <c r="F137" s="255"/>
      <c r="G137" s="255"/>
      <c r="H137" s="255"/>
      <c r="I137" s="255"/>
      <c r="J137" s="255"/>
      <c r="K137" s="255"/>
      <c r="L137" s="255"/>
      <c r="M137" s="255"/>
      <c r="N137" s="255"/>
      <c r="O137" s="255"/>
      <c r="P137" s="255"/>
      <c r="Q137" s="255"/>
      <c r="R137" s="174"/>
      <c r="S137" s="256"/>
      <c r="T137" s="255"/>
      <c r="U137" s="255"/>
      <c r="V137" s="255"/>
      <c r="W137" s="255"/>
      <c r="X137" s="255"/>
      <c r="Y137" s="255"/>
      <c r="Z137" s="255"/>
      <c r="AA137" s="255"/>
      <c r="AB137" s="255"/>
      <c r="AC137" s="255"/>
      <c r="AD137" s="255"/>
      <c r="AE137" s="255"/>
      <c r="AF137" s="255"/>
      <c r="AG137" s="255"/>
      <c r="AH137" s="255"/>
      <c r="AI137" s="257"/>
      <c r="AJ137" s="187"/>
      <c r="AK137" s="176">
        <f t="shared" si="181"/>
        <v>0</v>
      </c>
      <c r="AL137" s="294">
        <f t="shared" si="182"/>
        <v>0</v>
      </c>
      <c r="AM137" s="294">
        <f t="shared" si="183"/>
        <v>0</v>
      </c>
      <c r="AN137" s="295">
        <f t="shared" si="184"/>
        <v>0</v>
      </c>
      <c r="AO137" s="294">
        <f t="shared" si="177"/>
        <v>0</v>
      </c>
      <c r="AP137" s="294">
        <f t="shared" si="176"/>
        <v>0</v>
      </c>
      <c r="AQ137" s="296">
        <f t="shared" si="185"/>
        <v>0</v>
      </c>
      <c r="AR137" s="297">
        <f t="shared" si="186"/>
        <v>0</v>
      </c>
      <c r="AS137" s="249"/>
      <c r="AT137" s="250">
        <f t="shared" si="187"/>
        <v>0</v>
      </c>
      <c r="AU137" s="316"/>
      <c r="AV137" s="177">
        <f t="shared" si="188"/>
        <v>0</v>
      </c>
      <c r="AW137" s="249"/>
      <c r="AX137" s="249"/>
      <c r="AY137" s="177">
        <f t="shared" si="189"/>
        <v>0</v>
      </c>
      <c r="AZ137" s="177">
        <f>(AQ137)*'Datos Mes'!$B$27+DB137</f>
        <v>0</v>
      </c>
      <c r="BA137" s="248"/>
      <c r="BB137" s="254"/>
      <c r="BC137" s="263"/>
      <c r="BD137" s="188"/>
      <c r="BE137" s="188"/>
      <c r="BF137" s="298"/>
      <c r="BG137" s="178">
        <f>(COUNTIF($D137:$AI137,"LL")+DL137)*(AS137-'Datos Mes'!$B$23)</f>
        <v>0</v>
      </c>
      <c r="BH137" s="299">
        <f t="shared" si="190"/>
        <v>0</v>
      </c>
      <c r="BI137" s="230"/>
      <c r="BJ137" s="239"/>
      <c r="BK137" s="231"/>
      <c r="BL137" s="231"/>
      <c r="BM137" s="231"/>
      <c r="BN137" s="231"/>
      <c r="BO137" s="231"/>
      <c r="BP137" s="239"/>
      <c r="BQ137" s="231"/>
      <c r="BR137" s="231"/>
      <c r="BS137" s="231"/>
      <c r="BT137" s="232"/>
      <c r="BU137" s="232"/>
      <c r="BV137" s="231"/>
      <c r="BW137" s="233"/>
      <c r="BX137" s="234"/>
      <c r="BY137" s="231"/>
      <c r="BZ137" s="231"/>
      <c r="CA137" s="235"/>
      <c r="CB137" s="235"/>
      <c r="CC137" s="236"/>
      <c r="CD137" s="236"/>
      <c r="CE137" s="236"/>
      <c r="CF137" s="236"/>
      <c r="CG137" s="236"/>
      <c r="CH137" s="235"/>
      <c r="CI137" s="235"/>
      <c r="CJ137" s="236"/>
      <c r="CK137" s="236"/>
      <c r="CL137" s="236"/>
      <c r="CM137" s="236"/>
      <c r="CN137" s="236"/>
      <c r="CO137" s="235"/>
      <c r="CP137" s="238"/>
      <c r="CQ137" s="237"/>
      <c r="CR137" s="238"/>
      <c r="CS137" s="237"/>
      <c r="CT137" s="237"/>
      <c r="CU137" s="237"/>
      <c r="CV137" s="237"/>
      <c r="CW137" s="237"/>
      <c r="CX137" s="232"/>
      <c r="CY137" s="232"/>
      <c r="CZ137" s="179">
        <f t="shared" si="191"/>
        <v>0</v>
      </c>
      <c r="DA137" s="180"/>
      <c r="DB137" s="241"/>
      <c r="DC137" s="181">
        <f t="shared" si="192"/>
        <v>0</v>
      </c>
      <c r="DD137" s="240"/>
      <c r="DE137" s="241"/>
      <c r="DF137" s="182">
        <f t="shared" si="193"/>
        <v>0</v>
      </c>
      <c r="DG137" s="182">
        <f t="shared" si="194"/>
        <v>0</v>
      </c>
      <c r="DH137" s="183">
        <f t="shared" si="195"/>
        <v>0</v>
      </c>
      <c r="DI137" s="184">
        <f t="shared" si="196"/>
        <v>0</v>
      </c>
      <c r="DJ137" s="42"/>
      <c r="DK137" s="177">
        <f t="shared" si="197"/>
        <v>0</v>
      </c>
      <c r="DL137" s="177">
        <f t="shared" si="198"/>
        <v>0</v>
      </c>
      <c r="DM137" s="177">
        <f t="shared" si="199"/>
        <v>0</v>
      </c>
      <c r="DN137" s="242"/>
      <c r="DO137" s="243"/>
      <c r="DP137" s="243"/>
      <c r="DQ137" s="243"/>
      <c r="DR137" s="303"/>
      <c r="DS137" s="243"/>
      <c r="DT137" s="243"/>
      <c r="DU137" s="243"/>
      <c r="DV137" s="244"/>
      <c r="DW137" s="243"/>
      <c r="DX137" s="243"/>
      <c r="DY137" s="245"/>
      <c r="DZ137" s="245"/>
      <c r="EA137" s="246"/>
      <c r="EB137" s="175" t="s">
        <v>283</v>
      </c>
      <c r="EC137" s="188" t="s">
        <v>298</v>
      </c>
      <c r="ED137" s="188">
        <v>1030105</v>
      </c>
      <c r="EE137" s="188"/>
      <c r="EF137" s="189">
        <f>'Datos Mes'!$B$23</f>
        <v>8033.333333333333</v>
      </c>
      <c r="EG137" s="189">
        <f t="shared" si="200"/>
        <v>0</v>
      </c>
      <c r="EH137" s="189">
        <f t="shared" si="201"/>
        <v>0</v>
      </c>
      <c r="EI137" s="189" t="e">
        <f t="shared" si="202"/>
        <v>#DIV/0!</v>
      </c>
      <c r="EJ137" s="189" t="e">
        <f t="shared" si="203"/>
        <v>#DIV/0!</v>
      </c>
      <c r="EK137" s="189">
        <f t="shared" si="204"/>
        <v>0</v>
      </c>
      <c r="EL137" s="189">
        <f t="shared" si="205"/>
        <v>0</v>
      </c>
      <c r="EM137" s="189">
        <f t="shared" si="206"/>
        <v>0</v>
      </c>
      <c r="EN137" s="189">
        <f>'Datos Mes'!$B$24*AL137</f>
        <v>0</v>
      </c>
      <c r="EO137" s="189" t="e">
        <f>IF(SUM(EH137:EN137)&gt;'Datos Mes'!$B$21,'Datos Mes'!$B$21,SUM(EH137:EN137))</f>
        <v>#DIV/0!</v>
      </c>
      <c r="EP137" s="189" t="e">
        <f>IF(SUM(EH137:EN137)&gt;'Datos Mes'!$B$21,SUM(EH137:EN137)-EO137,0)</f>
        <v>#DIV/0!</v>
      </c>
      <c r="EQ137" s="189"/>
      <c r="ER137" s="189" t="e">
        <f>LOOKUP(EO137/AL137,'Datos Mes'!$B$75:$B$82,'Datos Mes'!$C$75:$C$82)*EQ137</f>
        <v>#DIV/0!</v>
      </c>
      <c r="ES137" s="189">
        <f>'Datos Mes'!$B$25*$AQ137</f>
        <v>0</v>
      </c>
      <c r="ET137" s="189">
        <f>'Datos Mes'!$B$26*$AQ137</f>
        <v>0</v>
      </c>
      <c r="EU137" s="189">
        <f t="shared" si="207"/>
        <v>0</v>
      </c>
      <c r="EV137" s="190" t="e">
        <f t="shared" si="208"/>
        <v>#DIV/0!</v>
      </c>
      <c r="EW137" s="280" t="s">
        <v>140</v>
      </c>
      <c r="EX137" s="281"/>
      <c r="EY137" s="190" t="e">
        <f>'Datos Mes'!$B$28*EO137</f>
        <v>#DIV/0!</v>
      </c>
      <c r="EZ137" s="190" t="e">
        <f>IF(EX137*'Datos Mes'!$B$19-EY137&gt;0,EX137*'Datos Mes'!$B$19-EY137,0)</f>
        <v>#DIV/0!</v>
      </c>
      <c r="FA137" s="281" t="s">
        <v>116</v>
      </c>
      <c r="FB137" s="280" t="s">
        <v>299</v>
      </c>
      <c r="FC137" s="192">
        <f>IF(FB137&lt;&gt;"Pensionado",LOOKUP(FA137,'Datos Mes'!$A$87:$A$92,'Datos Mes'!$B$87:$B$92),0)</f>
        <v>0</v>
      </c>
      <c r="FD137" s="190" t="e">
        <f t="shared" si="209"/>
        <v>#DIV/0!</v>
      </c>
      <c r="FE137" s="190" t="e">
        <f>IF(SUM(EH137:EN137)&gt;'Datos Mes'!$B$22,'Datos Mes'!$B$22,SUM(EH137:EN137))</f>
        <v>#DIV/0!</v>
      </c>
      <c r="FF137" s="190" t="e">
        <f>FE137*'Datos Mes'!$B$30</f>
        <v>#DIV/0!</v>
      </c>
      <c r="FG137" s="190" t="e">
        <f t="shared" si="210"/>
        <v>#DIV/0!</v>
      </c>
      <c r="FH137" s="190" t="e">
        <f t="shared" si="211"/>
        <v>#DIV/0!</v>
      </c>
      <c r="FI137" s="193" t="e">
        <f>LOOKUP(FH137,'Datos Mes'!$B$54:$B$69,'Datos Mes'!$C$54:$C$69)</f>
        <v>#DIV/0!</v>
      </c>
      <c r="FJ137" s="190" t="e">
        <f>LOOKUP(FH137,'Datos Mes'!$B$54:$B$69,'Datos Mes'!$E$54:$E$69)</f>
        <v>#DIV/0!</v>
      </c>
      <c r="FK137" s="190" t="e">
        <f t="shared" si="212"/>
        <v>#DIV/0!</v>
      </c>
      <c r="FL137" s="190">
        <f t="shared" si="213"/>
        <v>0</v>
      </c>
      <c r="FM137" s="190">
        <f t="shared" si="214"/>
        <v>0</v>
      </c>
      <c r="FN137" s="190">
        <f t="shared" si="215"/>
        <v>0</v>
      </c>
      <c r="FO137" s="190" t="e">
        <f t="shared" si="216"/>
        <v>#DIV/0!</v>
      </c>
      <c r="FP137" s="190" t="e">
        <f t="shared" si="217"/>
        <v>#DIV/0!</v>
      </c>
      <c r="FQ137" s="320" t="e">
        <f t="shared" si="218"/>
        <v>#DIV/0!</v>
      </c>
      <c r="FR137" s="188"/>
      <c r="FS137" s="190" t="e">
        <f t="shared" si="219"/>
        <v>#DIV/0!</v>
      </c>
      <c r="FT137" s="190" t="e">
        <f>IF($FB137="Activo",LOOKUP($FA137,'Datos Mes'!$A$87:$A$92,'Datos Mes'!$C$87:$C$92),0)*$EO137</f>
        <v>#DIV/0!</v>
      </c>
      <c r="FU137" s="190" t="e">
        <f>IF($FB137="Activo",'Datos Mes'!$B$31,0)*$EO137</f>
        <v>#DIV/0!</v>
      </c>
      <c r="FV137" s="190" t="e">
        <f>'Datos Mes'!$B$32*$EO137</f>
        <v>#DIV/0!</v>
      </c>
      <c r="FW137" s="190" t="e">
        <f>'Datos Mes'!$D$28*$EO137</f>
        <v>#DIV/0!</v>
      </c>
      <c r="FX137" s="188">
        <v>1030105</v>
      </c>
      <c r="FY137" s="190" t="e">
        <f t="shared" si="220"/>
        <v>#DIV/0!</v>
      </c>
      <c r="FZ137" s="190" t="e">
        <f t="shared" si="178"/>
        <v>#DIV/0!</v>
      </c>
      <c r="GA137" s="190" t="e">
        <f t="shared" si="179"/>
        <v>#DIV/0!</v>
      </c>
      <c r="GB137" s="190">
        <f>(AS137+'Datos Mes'!B$24)*30/12</f>
        <v>11356.646825396825</v>
      </c>
      <c r="GC137" s="190" t="e">
        <f t="shared" si="221"/>
        <v>#DIV/0!</v>
      </c>
      <c r="GD137" s="190" t="e">
        <f t="shared" si="222"/>
        <v>#DIV/0!</v>
      </c>
      <c r="GE137" s="192" t="e">
        <f t="shared" si="223"/>
        <v>#DIV/0!</v>
      </c>
    </row>
    <row r="138" spans="1:187">
      <c r="A138" s="248"/>
      <c r="B138" s="248"/>
      <c r="C138" s="173">
        <f t="shared" si="180"/>
        <v>0</v>
      </c>
      <c r="D138" s="255"/>
      <c r="E138" s="255"/>
      <c r="F138" s="255"/>
      <c r="G138" s="255"/>
      <c r="H138" s="255"/>
      <c r="I138" s="255"/>
      <c r="J138" s="255"/>
      <c r="K138" s="255"/>
      <c r="L138" s="255"/>
      <c r="M138" s="255"/>
      <c r="N138" s="255"/>
      <c r="O138" s="255"/>
      <c r="P138" s="255"/>
      <c r="Q138" s="255"/>
      <c r="R138" s="174"/>
      <c r="S138" s="256"/>
      <c r="T138" s="255"/>
      <c r="U138" s="255"/>
      <c r="V138" s="255"/>
      <c r="W138" s="255"/>
      <c r="X138" s="255"/>
      <c r="Y138" s="255"/>
      <c r="Z138" s="255"/>
      <c r="AA138" s="255"/>
      <c r="AB138" s="255"/>
      <c r="AC138" s="255"/>
      <c r="AD138" s="255"/>
      <c r="AE138" s="255"/>
      <c r="AF138" s="255"/>
      <c r="AG138" s="255"/>
      <c r="AH138" s="255"/>
      <c r="AI138" s="257"/>
      <c r="AJ138" s="187"/>
      <c r="AK138" s="176">
        <f t="shared" si="181"/>
        <v>0</v>
      </c>
      <c r="AL138" s="294">
        <f t="shared" si="182"/>
        <v>0</v>
      </c>
      <c r="AM138" s="294">
        <f t="shared" si="183"/>
        <v>0</v>
      </c>
      <c r="AN138" s="295">
        <f t="shared" si="184"/>
        <v>0</v>
      </c>
      <c r="AO138" s="294">
        <f t="shared" si="177"/>
        <v>0</v>
      </c>
      <c r="AP138" s="294">
        <f t="shared" si="176"/>
        <v>0</v>
      </c>
      <c r="AQ138" s="296">
        <f t="shared" si="185"/>
        <v>0</v>
      </c>
      <c r="AR138" s="297">
        <f t="shared" si="186"/>
        <v>0</v>
      </c>
      <c r="AS138" s="249"/>
      <c r="AT138" s="250">
        <f t="shared" si="187"/>
        <v>0</v>
      </c>
      <c r="AU138" s="316"/>
      <c r="AV138" s="177">
        <f t="shared" si="188"/>
        <v>0</v>
      </c>
      <c r="AW138" s="249"/>
      <c r="AX138" s="249"/>
      <c r="AY138" s="177">
        <f t="shared" si="189"/>
        <v>0</v>
      </c>
      <c r="AZ138" s="177">
        <f>(AQ138)*'Datos Mes'!$B$27+DB138</f>
        <v>0</v>
      </c>
      <c r="BA138" s="248"/>
      <c r="BB138" s="254"/>
      <c r="BC138" s="263"/>
      <c r="BD138" s="188"/>
      <c r="BE138" s="188"/>
      <c r="BF138" s="298"/>
      <c r="BG138" s="178">
        <f>(COUNTIF($D138:$AI138,"LL")+DL138)*(AS138-'Datos Mes'!$B$23)</f>
        <v>0</v>
      </c>
      <c r="BH138" s="299">
        <f t="shared" si="190"/>
        <v>0</v>
      </c>
      <c r="BI138" s="230"/>
      <c r="BJ138" s="239"/>
      <c r="BK138" s="231"/>
      <c r="BL138" s="231"/>
      <c r="BM138" s="231"/>
      <c r="BN138" s="231"/>
      <c r="BO138" s="231"/>
      <c r="BP138" s="239"/>
      <c r="BQ138" s="231"/>
      <c r="BR138" s="231"/>
      <c r="BS138" s="231"/>
      <c r="BT138" s="232"/>
      <c r="BU138" s="232"/>
      <c r="BV138" s="231"/>
      <c r="BW138" s="233"/>
      <c r="BX138" s="234"/>
      <c r="BY138" s="231"/>
      <c r="BZ138" s="231"/>
      <c r="CA138" s="235"/>
      <c r="CB138" s="235"/>
      <c r="CC138" s="236"/>
      <c r="CD138" s="236"/>
      <c r="CE138" s="236"/>
      <c r="CF138" s="236"/>
      <c r="CG138" s="236"/>
      <c r="CH138" s="235"/>
      <c r="CI138" s="235"/>
      <c r="CJ138" s="236"/>
      <c r="CK138" s="236"/>
      <c r="CL138" s="236"/>
      <c r="CM138" s="236"/>
      <c r="CN138" s="236"/>
      <c r="CO138" s="235"/>
      <c r="CP138" s="238"/>
      <c r="CQ138" s="237"/>
      <c r="CR138" s="238"/>
      <c r="CS138" s="237"/>
      <c r="CT138" s="237"/>
      <c r="CU138" s="237"/>
      <c r="CV138" s="237"/>
      <c r="CW138" s="237"/>
      <c r="CX138" s="232"/>
      <c r="CY138" s="232"/>
      <c r="CZ138" s="179">
        <f t="shared" si="191"/>
        <v>0</v>
      </c>
      <c r="DA138" s="180"/>
      <c r="DB138" s="241"/>
      <c r="DC138" s="181">
        <f t="shared" si="192"/>
        <v>0</v>
      </c>
      <c r="DD138" s="240"/>
      <c r="DE138" s="241"/>
      <c r="DF138" s="182">
        <f t="shared" si="193"/>
        <v>0</v>
      </c>
      <c r="DG138" s="182">
        <f t="shared" si="194"/>
        <v>0</v>
      </c>
      <c r="DH138" s="183">
        <f t="shared" si="195"/>
        <v>0</v>
      </c>
      <c r="DI138" s="184">
        <f t="shared" si="196"/>
        <v>0</v>
      </c>
      <c r="DJ138" s="42"/>
      <c r="DK138" s="177">
        <f t="shared" si="197"/>
        <v>0</v>
      </c>
      <c r="DL138" s="177">
        <f t="shared" si="198"/>
        <v>0</v>
      </c>
      <c r="DM138" s="177">
        <f t="shared" si="199"/>
        <v>0</v>
      </c>
      <c r="DN138" s="242"/>
      <c r="DO138" s="243"/>
      <c r="DP138" s="243"/>
      <c r="DQ138" s="243"/>
      <c r="DR138" s="303"/>
      <c r="DS138" s="243"/>
      <c r="DT138" s="243"/>
      <c r="DU138" s="243"/>
      <c r="DV138" s="244"/>
      <c r="DW138" s="243"/>
      <c r="DX138" s="243"/>
      <c r="DY138" s="245"/>
      <c r="DZ138" s="245"/>
      <c r="EA138" s="246"/>
      <c r="EB138" s="175" t="s">
        <v>283</v>
      </c>
      <c r="EC138" s="188" t="s">
        <v>298</v>
      </c>
      <c r="ED138" s="188">
        <v>1030106</v>
      </c>
      <c r="EE138" s="188"/>
      <c r="EF138" s="189">
        <f>'Datos Mes'!$B$23</f>
        <v>8033.333333333333</v>
      </c>
      <c r="EG138" s="189">
        <f t="shared" si="200"/>
        <v>0</v>
      </c>
      <c r="EH138" s="189">
        <f t="shared" si="201"/>
        <v>0</v>
      </c>
      <c r="EI138" s="189" t="e">
        <f t="shared" si="202"/>
        <v>#DIV/0!</v>
      </c>
      <c r="EJ138" s="189" t="e">
        <f t="shared" si="203"/>
        <v>#DIV/0!</v>
      </c>
      <c r="EK138" s="189">
        <f t="shared" si="204"/>
        <v>0</v>
      </c>
      <c r="EL138" s="189">
        <f t="shared" si="205"/>
        <v>0</v>
      </c>
      <c r="EM138" s="189">
        <f t="shared" si="206"/>
        <v>0</v>
      </c>
      <c r="EN138" s="189">
        <f>'Datos Mes'!$B$24*AL138</f>
        <v>0</v>
      </c>
      <c r="EO138" s="189" t="e">
        <f>IF(SUM(EH138:EN138)&gt;'Datos Mes'!$B$21,'Datos Mes'!$B$21,SUM(EH138:EN138))</f>
        <v>#DIV/0!</v>
      </c>
      <c r="EP138" s="189" t="e">
        <f>IF(SUM(EH138:EN138)&gt;'Datos Mes'!$B$21,SUM(EH138:EN138)-EO138,0)</f>
        <v>#DIV/0!</v>
      </c>
      <c r="EQ138" s="189"/>
      <c r="ER138" s="189" t="e">
        <f>LOOKUP(EO138/AL138,'Datos Mes'!$B$75:$B$82,'Datos Mes'!$C$75:$C$82)*EQ138</f>
        <v>#DIV/0!</v>
      </c>
      <c r="ES138" s="189">
        <f>'Datos Mes'!$B$25*$AQ138</f>
        <v>0</v>
      </c>
      <c r="ET138" s="189">
        <f>'Datos Mes'!$B$26*$AQ138</f>
        <v>0</v>
      </c>
      <c r="EU138" s="189">
        <f t="shared" si="207"/>
        <v>0</v>
      </c>
      <c r="EV138" s="190" t="e">
        <f t="shared" si="208"/>
        <v>#DIV/0!</v>
      </c>
      <c r="EW138" s="280" t="s">
        <v>140</v>
      </c>
      <c r="EX138" s="281"/>
      <c r="EY138" s="190" t="e">
        <f>'Datos Mes'!$B$28*EO138</f>
        <v>#DIV/0!</v>
      </c>
      <c r="EZ138" s="190" t="e">
        <f>IF(EX138*'Datos Mes'!$B$19-EY138&gt;0,EX138*'Datos Mes'!$B$19-EY138,0)</f>
        <v>#DIV/0!</v>
      </c>
      <c r="FA138" s="281" t="s">
        <v>116</v>
      </c>
      <c r="FB138" s="280" t="s">
        <v>299</v>
      </c>
      <c r="FC138" s="192">
        <f>IF(FB138&lt;&gt;"Pensionado",LOOKUP(FA138,'Datos Mes'!$A$87:$A$92,'Datos Mes'!$B$87:$B$92),0)</f>
        <v>0</v>
      </c>
      <c r="FD138" s="190" t="e">
        <f t="shared" si="209"/>
        <v>#DIV/0!</v>
      </c>
      <c r="FE138" s="190" t="e">
        <f>IF(SUM(EH138:EN138)&gt;'Datos Mes'!$B$22,'Datos Mes'!$B$22,SUM(EH138:EN138))</f>
        <v>#DIV/0!</v>
      </c>
      <c r="FF138" s="190" t="e">
        <f>FE138*'Datos Mes'!$B$30</f>
        <v>#DIV/0!</v>
      </c>
      <c r="FG138" s="190" t="e">
        <f t="shared" si="210"/>
        <v>#DIV/0!</v>
      </c>
      <c r="FH138" s="190" t="e">
        <f t="shared" si="211"/>
        <v>#DIV/0!</v>
      </c>
      <c r="FI138" s="193" t="e">
        <f>LOOKUP(FH138,'Datos Mes'!$B$54:$B$69,'Datos Mes'!$C$54:$C$69)</f>
        <v>#DIV/0!</v>
      </c>
      <c r="FJ138" s="190" t="e">
        <f>LOOKUP(FH138,'Datos Mes'!$B$54:$B$69,'Datos Mes'!$E$54:$E$69)</f>
        <v>#DIV/0!</v>
      </c>
      <c r="FK138" s="190" t="e">
        <f t="shared" si="212"/>
        <v>#DIV/0!</v>
      </c>
      <c r="FL138" s="190">
        <f t="shared" si="213"/>
        <v>0</v>
      </c>
      <c r="FM138" s="190">
        <f t="shared" si="214"/>
        <v>0</v>
      </c>
      <c r="FN138" s="190">
        <f t="shared" si="215"/>
        <v>0</v>
      </c>
      <c r="FO138" s="190" t="e">
        <f t="shared" si="216"/>
        <v>#DIV/0!</v>
      </c>
      <c r="FP138" s="190" t="e">
        <f t="shared" si="217"/>
        <v>#DIV/0!</v>
      </c>
      <c r="FQ138" s="320" t="e">
        <f t="shared" si="218"/>
        <v>#DIV/0!</v>
      </c>
      <c r="FR138" s="188"/>
      <c r="FS138" s="190" t="e">
        <f t="shared" si="219"/>
        <v>#DIV/0!</v>
      </c>
      <c r="FT138" s="190" t="e">
        <f>IF($FB138="Activo",LOOKUP($FA138,'Datos Mes'!$A$87:$A$92,'Datos Mes'!$C$87:$C$92),0)*$EO138</f>
        <v>#DIV/0!</v>
      </c>
      <c r="FU138" s="190" t="e">
        <f>IF($FB138="Activo",'Datos Mes'!$B$31,0)*$EO138</f>
        <v>#DIV/0!</v>
      </c>
      <c r="FV138" s="190" t="e">
        <f>'Datos Mes'!$B$32*$EO138</f>
        <v>#DIV/0!</v>
      </c>
      <c r="FW138" s="190" t="e">
        <f>'Datos Mes'!$D$28*$EO138</f>
        <v>#DIV/0!</v>
      </c>
      <c r="FX138" s="188">
        <v>1030106</v>
      </c>
      <c r="FY138" s="190" t="e">
        <f t="shared" si="220"/>
        <v>#DIV/0!</v>
      </c>
      <c r="FZ138" s="190" t="e">
        <f t="shared" si="178"/>
        <v>#DIV/0!</v>
      </c>
      <c r="GA138" s="190" t="e">
        <f t="shared" si="179"/>
        <v>#DIV/0!</v>
      </c>
      <c r="GB138" s="190">
        <f>(AS138+'Datos Mes'!B$24)*30/12</f>
        <v>11356.646825396825</v>
      </c>
      <c r="GC138" s="190" t="e">
        <f t="shared" si="221"/>
        <v>#DIV/0!</v>
      </c>
      <c r="GD138" s="190" t="e">
        <f t="shared" si="222"/>
        <v>#DIV/0!</v>
      </c>
      <c r="GE138" s="192" t="e">
        <f t="shared" si="223"/>
        <v>#DIV/0!</v>
      </c>
    </row>
    <row r="139" spans="1:187">
      <c r="A139" s="248"/>
      <c r="B139" s="248"/>
      <c r="C139" s="173">
        <f t="shared" si="180"/>
        <v>0</v>
      </c>
      <c r="D139" s="255"/>
      <c r="E139" s="255"/>
      <c r="F139" s="255"/>
      <c r="G139" s="255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174"/>
      <c r="S139" s="256"/>
      <c r="T139" s="255"/>
      <c r="U139" s="255"/>
      <c r="V139" s="255"/>
      <c r="W139" s="255"/>
      <c r="X139" s="255"/>
      <c r="Y139" s="255"/>
      <c r="Z139" s="255"/>
      <c r="AA139" s="255"/>
      <c r="AB139" s="255"/>
      <c r="AC139" s="255"/>
      <c r="AD139" s="255"/>
      <c r="AE139" s="255"/>
      <c r="AF139" s="255"/>
      <c r="AG139" s="255"/>
      <c r="AH139" s="255"/>
      <c r="AI139" s="257"/>
      <c r="AJ139" s="187"/>
      <c r="AK139" s="176">
        <f t="shared" si="181"/>
        <v>0</v>
      </c>
      <c r="AL139" s="294">
        <f t="shared" si="182"/>
        <v>0</v>
      </c>
      <c r="AM139" s="294">
        <f t="shared" si="183"/>
        <v>0</v>
      </c>
      <c r="AN139" s="295">
        <f t="shared" si="184"/>
        <v>0</v>
      </c>
      <c r="AO139" s="294">
        <f t="shared" si="177"/>
        <v>0</v>
      </c>
      <c r="AP139" s="294">
        <f t="shared" si="176"/>
        <v>0</v>
      </c>
      <c r="AQ139" s="296">
        <f t="shared" si="185"/>
        <v>0</v>
      </c>
      <c r="AR139" s="297">
        <f t="shared" si="186"/>
        <v>0</v>
      </c>
      <c r="AS139" s="249"/>
      <c r="AT139" s="250">
        <f t="shared" si="187"/>
        <v>0</v>
      </c>
      <c r="AU139" s="316"/>
      <c r="AV139" s="177">
        <f t="shared" si="188"/>
        <v>0</v>
      </c>
      <c r="AW139" s="249"/>
      <c r="AX139" s="249"/>
      <c r="AY139" s="177">
        <f t="shared" si="189"/>
        <v>0</v>
      </c>
      <c r="AZ139" s="177">
        <f>(AQ139)*'Datos Mes'!$B$27+DB139</f>
        <v>0</v>
      </c>
      <c r="BA139" s="248"/>
      <c r="BB139" s="254"/>
      <c r="BC139" s="263"/>
      <c r="BD139" s="188"/>
      <c r="BE139" s="188"/>
      <c r="BF139" s="298"/>
      <c r="BG139" s="178">
        <f>(COUNTIF($D139:$AI139,"LL")+DL139)*(AS139-'Datos Mes'!$B$23)</f>
        <v>0</v>
      </c>
      <c r="BH139" s="299">
        <f t="shared" si="190"/>
        <v>0</v>
      </c>
      <c r="BI139" s="230"/>
      <c r="BJ139" s="239"/>
      <c r="BK139" s="231"/>
      <c r="BL139" s="231"/>
      <c r="BM139" s="231"/>
      <c r="BN139" s="231"/>
      <c r="BO139" s="231"/>
      <c r="BP139" s="239"/>
      <c r="BQ139" s="231"/>
      <c r="BR139" s="231"/>
      <c r="BS139" s="231"/>
      <c r="BT139" s="232"/>
      <c r="BU139" s="232"/>
      <c r="BV139" s="231"/>
      <c r="BW139" s="233"/>
      <c r="BX139" s="234"/>
      <c r="BY139" s="231"/>
      <c r="BZ139" s="231"/>
      <c r="CA139" s="235"/>
      <c r="CB139" s="235"/>
      <c r="CC139" s="236"/>
      <c r="CD139" s="236"/>
      <c r="CE139" s="236"/>
      <c r="CF139" s="236"/>
      <c r="CG139" s="236"/>
      <c r="CH139" s="235"/>
      <c r="CI139" s="235"/>
      <c r="CJ139" s="236"/>
      <c r="CK139" s="236"/>
      <c r="CL139" s="236"/>
      <c r="CM139" s="236"/>
      <c r="CN139" s="236"/>
      <c r="CO139" s="235"/>
      <c r="CP139" s="238"/>
      <c r="CQ139" s="237"/>
      <c r="CR139" s="238"/>
      <c r="CS139" s="237"/>
      <c r="CT139" s="237"/>
      <c r="CU139" s="237"/>
      <c r="CV139" s="237"/>
      <c r="CW139" s="237"/>
      <c r="CX139" s="232"/>
      <c r="CY139" s="232"/>
      <c r="CZ139" s="179">
        <f t="shared" si="191"/>
        <v>0</v>
      </c>
      <c r="DA139" s="180"/>
      <c r="DB139" s="241"/>
      <c r="DC139" s="181">
        <f t="shared" si="192"/>
        <v>0</v>
      </c>
      <c r="DD139" s="240"/>
      <c r="DE139" s="241"/>
      <c r="DF139" s="182">
        <f t="shared" si="193"/>
        <v>0</v>
      </c>
      <c r="DG139" s="182">
        <f t="shared" si="194"/>
        <v>0</v>
      </c>
      <c r="DH139" s="183">
        <f t="shared" si="195"/>
        <v>0</v>
      </c>
      <c r="DI139" s="184">
        <f t="shared" si="196"/>
        <v>0</v>
      </c>
      <c r="DJ139" s="42"/>
      <c r="DK139" s="177">
        <f t="shared" si="197"/>
        <v>0</v>
      </c>
      <c r="DL139" s="177">
        <f t="shared" si="198"/>
        <v>0</v>
      </c>
      <c r="DM139" s="177">
        <f t="shared" si="199"/>
        <v>0</v>
      </c>
      <c r="DN139" s="242"/>
      <c r="DO139" s="243"/>
      <c r="DP139" s="243"/>
      <c r="DQ139" s="243"/>
      <c r="DR139" s="303"/>
      <c r="DS139" s="243"/>
      <c r="DT139" s="243"/>
      <c r="DU139" s="243"/>
      <c r="DV139" s="244"/>
      <c r="DW139" s="243"/>
      <c r="DX139" s="243"/>
      <c r="DY139" s="245"/>
      <c r="DZ139" s="245"/>
      <c r="EA139" s="246"/>
      <c r="EB139" s="175" t="s">
        <v>283</v>
      </c>
      <c r="EC139" s="188" t="s">
        <v>298</v>
      </c>
      <c r="ED139" s="188">
        <v>1030107</v>
      </c>
      <c r="EE139" s="188"/>
      <c r="EF139" s="189">
        <f>'Datos Mes'!$B$23</f>
        <v>8033.333333333333</v>
      </c>
      <c r="EG139" s="189">
        <f t="shared" si="200"/>
        <v>0</v>
      </c>
      <c r="EH139" s="189">
        <f t="shared" si="201"/>
        <v>0</v>
      </c>
      <c r="EI139" s="189" t="e">
        <f t="shared" si="202"/>
        <v>#DIV/0!</v>
      </c>
      <c r="EJ139" s="189" t="e">
        <f t="shared" si="203"/>
        <v>#DIV/0!</v>
      </c>
      <c r="EK139" s="189">
        <f t="shared" si="204"/>
        <v>0</v>
      </c>
      <c r="EL139" s="189">
        <f t="shared" si="205"/>
        <v>0</v>
      </c>
      <c r="EM139" s="189">
        <f t="shared" si="206"/>
        <v>0</v>
      </c>
      <c r="EN139" s="189">
        <f>'Datos Mes'!$B$24*AL139</f>
        <v>0</v>
      </c>
      <c r="EO139" s="189" t="e">
        <f>IF(SUM(EH139:EN139)&gt;'Datos Mes'!$B$21,'Datos Mes'!$B$21,SUM(EH139:EN139))</f>
        <v>#DIV/0!</v>
      </c>
      <c r="EP139" s="189" t="e">
        <f>IF(SUM(EH139:EN139)&gt;'Datos Mes'!$B$21,SUM(EH139:EN139)-EO139,0)</f>
        <v>#DIV/0!</v>
      </c>
      <c r="EQ139" s="189"/>
      <c r="ER139" s="189" t="e">
        <f>LOOKUP(EO139/AL139,'Datos Mes'!$B$75:$B$82,'Datos Mes'!$C$75:$C$82)*EQ139</f>
        <v>#DIV/0!</v>
      </c>
      <c r="ES139" s="189">
        <f>'Datos Mes'!$B$25*$AQ139</f>
        <v>0</v>
      </c>
      <c r="ET139" s="189">
        <f>'Datos Mes'!$B$26*$AQ139</f>
        <v>0</v>
      </c>
      <c r="EU139" s="189">
        <f t="shared" si="207"/>
        <v>0</v>
      </c>
      <c r="EV139" s="190" t="e">
        <f t="shared" si="208"/>
        <v>#DIV/0!</v>
      </c>
      <c r="EW139" s="280" t="s">
        <v>140</v>
      </c>
      <c r="EX139" s="281"/>
      <c r="EY139" s="190" t="e">
        <f>'Datos Mes'!$B$28*EO139</f>
        <v>#DIV/0!</v>
      </c>
      <c r="EZ139" s="190" t="e">
        <f>IF(EX139*'Datos Mes'!$B$19-EY139&gt;0,EX139*'Datos Mes'!$B$19-EY139,0)</f>
        <v>#DIV/0!</v>
      </c>
      <c r="FA139" s="281" t="s">
        <v>116</v>
      </c>
      <c r="FB139" s="280" t="s">
        <v>299</v>
      </c>
      <c r="FC139" s="192">
        <f>IF(FB139&lt;&gt;"Pensionado",LOOKUP(FA139,'Datos Mes'!$A$87:$A$92,'Datos Mes'!$B$87:$B$92),0)</f>
        <v>0</v>
      </c>
      <c r="FD139" s="190" t="e">
        <f t="shared" si="209"/>
        <v>#DIV/0!</v>
      </c>
      <c r="FE139" s="190" t="e">
        <f>IF(SUM(EH139:EN139)&gt;'Datos Mes'!$B$22,'Datos Mes'!$B$22,SUM(EH139:EN139))</f>
        <v>#DIV/0!</v>
      </c>
      <c r="FF139" s="190" t="e">
        <f>FE139*'Datos Mes'!$B$30</f>
        <v>#DIV/0!</v>
      </c>
      <c r="FG139" s="190" t="e">
        <f t="shared" si="210"/>
        <v>#DIV/0!</v>
      </c>
      <c r="FH139" s="190" t="e">
        <f t="shared" si="211"/>
        <v>#DIV/0!</v>
      </c>
      <c r="FI139" s="193" t="e">
        <f>LOOKUP(FH139,'Datos Mes'!$B$54:$B$69,'Datos Mes'!$C$54:$C$69)</f>
        <v>#DIV/0!</v>
      </c>
      <c r="FJ139" s="190" t="e">
        <f>LOOKUP(FH139,'Datos Mes'!$B$54:$B$69,'Datos Mes'!$E$54:$E$69)</f>
        <v>#DIV/0!</v>
      </c>
      <c r="FK139" s="190" t="e">
        <f t="shared" si="212"/>
        <v>#DIV/0!</v>
      </c>
      <c r="FL139" s="190">
        <f t="shared" si="213"/>
        <v>0</v>
      </c>
      <c r="FM139" s="190">
        <f t="shared" si="214"/>
        <v>0</v>
      </c>
      <c r="FN139" s="190">
        <f t="shared" si="215"/>
        <v>0</v>
      </c>
      <c r="FO139" s="190" t="e">
        <f t="shared" si="216"/>
        <v>#DIV/0!</v>
      </c>
      <c r="FP139" s="190" t="e">
        <f t="shared" si="217"/>
        <v>#DIV/0!</v>
      </c>
      <c r="FQ139" s="320" t="e">
        <f t="shared" si="218"/>
        <v>#DIV/0!</v>
      </c>
      <c r="FR139" s="188"/>
      <c r="FS139" s="190" t="e">
        <f t="shared" si="219"/>
        <v>#DIV/0!</v>
      </c>
      <c r="FT139" s="190" t="e">
        <f>IF($FB139="Activo",LOOKUP($FA139,'Datos Mes'!$A$87:$A$92,'Datos Mes'!$C$87:$C$92),0)*$EO139</f>
        <v>#DIV/0!</v>
      </c>
      <c r="FU139" s="190" t="e">
        <f>IF($FB139="Activo",'Datos Mes'!$B$31,0)*$EO139</f>
        <v>#DIV/0!</v>
      </c>
      <c r="FV139" s="190" t="e">
        <f>'Datos Mes'!$B$32*$EO139</f>
        <v>#DIV/0!</v>
      </c>
      <c r="FW139" s="190" t="e">
        <f>'Datos Mes'!$D$28*$EO139</f>
        <v>#DIV/0!</v>
      </c>
      <c r="FX139" s="188">
        <v>1030107</v>
      </c>
      <c r="FY139" s="190" t="e">
        <f t="shared" si="220"/>
        <v>#DIV/0!</v>
      </c>
      <c r="FZ139" s="190" t="e">
        <f t="shared" si="178"/>
        <v>#DIV/0!</v>
      </c>
      <c r="GA139" s="190" t="e">
        <f t="shared" si="179"/>
        <v>#DIV/0!</v>
      </c>
      <c r="GB139" s="190">
        <f>(AS139+'Datos Mes'!B$24)*30/12</f>
        <v>11356.646825396825</v>
      </c>
      <c r="GC139" s="190" t="e">
        <f t="shared" si="221"/>
        <v>#DIV/0!</v>
      </c>
      <c r="GD139" s="190" t="e">
        <f t="shared" si="222"/>
        <v>#DIV/0!</v>
      </c>
      <c r="GE139" s="192" t="e">
        <f t="shared" si="223"/>
        <v>#DIV/0!</v>
      </c>
    </row>
    <row r="140" spans="1:187">
      <c r="A140" s="248"/>
      <c r="B140" s="248"/>
      <c r="C140" s="173">
        <f t="shared" si="180"/>
        <v>0</v>
      </c>
      <c r="D140" s="255"/>
      <c r="E140" s="255"/>
      <c r="F140" s="255"/>
      <c r="G140" s="255"/>
      <c r="H140" s="255"/>
      <c r="I140" s="255"/>
      <c r="J140" s="255"/>
      <c r="K140" s="255"/>
      <c r="L140" s="255"/>
      <c r="M140" s="255"/>
      <c r="N140" s="255"/>
      <c r="O140" s="255"/>
      <c r="P140" s="255"/>
      <c r="Q140" s="255"/>
      <c r="R140" s="174"/>
      <c r="S140" s="256"/>
      <c r="T140" s="255"/>
      <c r="U140" s="255"/>
      <c r="V140" s="255"/>
      <c r="W140" s="255"/>
      <c r="X140" s="255"/>
      <c r="Y140" s="255"/>
      <c r="Z140" s="255"/>
      <c r="AA140" s="255"/>
      <c r="AB140" s="255"/>
      <c r="AC140" s="255"/>
      <c r="AD140" s="255"/>
      <c r="AE140" s="255"/>
      <c r="AF140" s="255"/>
      <c r="AG140" s="255"/>
      <c r="AH140" s="255"/>
      <c r="AI140" s="257"/>
      <c r="AJ140" s="187"/>
      <c r="AK140" s="176">
        <f t="shared" si="181"/>
        <v>0</v>
      </c>
      <c r="AL140" s="294">
        <f t="shared" si="182"/>
        <v>0</v>
      </c>
      <c r="AM140" s="294">
        <f t="shared" si="183"/>
        <v>0</v>
      </c>
      <c r="AN140" s="295">
        <f t="shared" si="184"/>
        <v>0</v>
      </c>
      <c r="AO140" s="294">
        <f t="shared" si="177"/>
        <v>0</v>
      </c>
      <c r="AP140" s="294">
        <f t="shared" si="176"/>
        <v>0</v>
      </c>
      <c r="AQ140" s="296">
        <f t="shared" si="185"/>
        <v>0</v>
      </c>
      <c r="AR140" s="297">
        <f t="shared" si="186"/>
        <v>0</v>
      </c>
      <c r="AS140" s="249"/>
      <c r="AT140" s="250">
        <f t="shared" si="187"/>
        <v>0</v>
      </c>
      <c r="AU140" s="316"/>
      <c r="AV140" s="177">
        <f t="shared" si="188"/>
        <v>0</v>
      </c>
      <c r="AW140" s="249"/>
      <c r="AX140" s="249"/>
      <c r="AY140" s="177">
        <f t="shared" si="189"/>
        <v>0</v>
      </c>
      <c r="AZ140" s="177">
        <f>(AQ140)*'Datos Mes'!$B$27+DB140</f>
        <v>0</v>
      </c>
      <c r="BA140" s="248"/>
      <c r="BB140" s="254"/>
      <c r="BC140" s="263"/>
      <c r="BD140" s="188"/>
      <c r="BE140" s="188"/>
      <c r="BF140" s="298"/>
      <c r="BG140" s="178">
        <f>(COUNTIF($D140:$AI140,"LL")+DL140)*(AS140-'Datos Mes'!$B$23)</f>
        <v>0</v>
      </c>
      <c r="BH140" s="299">
        <f t="shared" si="190"/>
        <v>0</v>
      </c>
      <c r="BI140" s="230"/>
      <c r="BJ140" s="239"/>
      <c r="BK140" s="231"/>
      <c r="BL140" s="231"/>
      <c r="BM140" s="231"/>
      <c r="BN140" s="231"/>
      <c r="BO140" s="231"/>
      <c r="BP140" s="239"/>
      <c r="BQ140" s="231"/>
      <c r="BR140" s="231"/>
      <c r="BS140" s="231"/>
      <c r="BT140" s="232"/>
      <c r="BU140" s="232"/>
      <c r="BV140" s="231"/>
      <c r="BW140" s="233"/>
      <c r="BX140" s="234"/>
      <c r="BY140" s="231"/>
      <c r="BZ140" s="231"/>
      <c r="CA140" s="235"/>
      <c r="CB140" s="235"/>
      <c r="CC140" s="236"/>
      <c r="CD140" s="236"/>
      <c r="CE140" s="236"/>
      <c r="CF140" s="236"/>
      <c r="CG140" s="236"/>
      <c r="CH140" s="235"/>
      <c r="CI140" s="235"/>
      <c r="CJ140" s="236"/>
      <c r="CK140" s="236"/>
      <c r="CL140" s="236"/>
      <c r="CM140" s="236"/>
      <c r="CN140" s="236"/>
      <c r="CO140" s="235"/>
      <c r="CP140" s="238"/>
      <c r="CQ140" s="237"/>
      <c r="CR140" s="238"/>
      <c r="CS140" s="237"/>
      <c r="CT140" s="237"/>
      <c r="CU140" s="237"/>
      <c r="CV140" s="237"/>
      <c r="CW140" s="237"/>
      <c r="CX140" s="232"/>
      <c r="CY140" s="232"/>
      <c r="CZ140" s="179">
        <f t="shared" si="191"/>
        <v>0</v>
      </c>
      <c r="DA140" s="180"/>
      <c r="DB140" s="241"/>
      <c r="DC140" s="181">
        <f t="shared" si="192"/>
        <v>0</v>
      </c>
      <c r="DD140" s="240"/>
      <c r="DE140" s="241"/>
      <c r="DF140" s="182">
        <f t="shared" si="193"/>
        <v>0</v>
      </c>
      <c r="DG140" s="182">
        <f t="shared" si="194"/>
        <v>0</v>
      </c>
      <c r="DH140" s="183">
        <f t="shared" si="195"/>
        <v>0</v>
      </c>
      <c r="DI140" s="184">
        <f t="shared" si="196"/>
        <v>0</v>
      </c>
      <c r="DJ140" s="42"/>
      <c r="DK140" s="177">
        <f t="shared" si="197"/>
        <v>0</v>
      </c>
      <c r="DL140" s="177">
        <f t="shared" si="198"/>
        <v>0</v>
      </c>
      <c r="DM140" s="177">
        <f t="shared" si="199"/>
        <v>0</v>
      </c>
      <c r="DN140" s="242"/>
      <c r="DO140" s="243"/>
      <c r="DP140" s="243"/>
      <c r="DQ140" s="243"/>
      <c r="DR140" s="303"/>
      <c r="DS140" s="243"/>
      <c r="DT140" s="243"/>
      <c r="DU140" s="243"/>
      <c r="DV140" s="244"/>
      <c r="DW140" s="243"/>
      <c r="DX140" s="243"/>
      <c r="DY140" s="245"/>
      <c r="DZ140" s="245"/>
      <c r="EA140" s="246"/>
      <c r="EB140" s="175" t="s">
        <v>283</v>
      </c>
      <c r="EC140" s="188" t="s">
        <v>298</v>
      </c>
      <c r="ED140" s="188">
        <v>1030108</v>
      </c>
      <c r="EE140" s="188"/>
      <c r="EF140" s="189">
        <f>'Datos Mes'!$B$23</f>
        <v>8033.333333333333</v>
      </c>
      <c r="EG140" s="189">
        <f t="shared" si="200"/>
        <v>0</v>
      </c>
      <c r="EH140" s="189">
        <f t="shared" si="201"/>
        <v>0</v>
      </c>
      <c r="EI140" s="189" t="e">
        <f t="shared" si="202"/>
        <v>#DIV/0!</v>
      </c>
      <c r="EJ140" s="189" t="e">
        <f t="shared" si="203"/>
        <v>#DIV/0!</v>
      </c>
      <c r="EK140" s="189">
        <f t="shared" si="204"/>
        <v>0</v>
      </c>
      <c r="EL140" s="189">
        <f t="shared" si="205"/>
        <v>0</v>
      </c>
      <c r="EM140" s="189">
        <f t="shared" si="206"/>
        <v>0</v>
      </c>
      <c r="EN140" s="189">
        <f>'Datos Mes'!$B$24*AL140</f>
        <v>0</v>
      </c>
      <c r="EO140" s="189" t="e">
        <f>IF(SUM(EH140:EN140)&gt;'Datos Mes'!$B$21,'Datos Mes'!$B$21,SUM(EH140:EN140))</f>
        <v>#DIV/0!</v>
      </c>
      <c r="EP140" s="189" t="e">
        <f>IF(SUM(EH140:EN140)&gt;'Datos Mes'!$B$21,SUM(EH140:EN140)-EO140,0)</f>
        <v>#DIV/0!</v>
      </c>
      <c r="EQ140" s="189"/>
      <c r="ER140" s="189" t="e">
        <f>LOOKUP(EO140/AL140,'Datos Mes'!$B$75:$B$82,'Datos Mes'!$C$75:$C$82)*EQ140</f>
        <v>#DIV/0!</v>
      </c>
      <c r="ES140" s="189">
        <f>'Datos Mes'!$B$25*$AQ140</f>
        <v>0</v>
      </c>
      <c r="ET140" s="189">
        <f>'Datos Mes'!$B$26*$AQ140</f>
        <v>0</v>
      </c>
      <c r="EU140" s="189">
        <f t="shared" si="207"/>
        <v>0</v>
      </c>
      <c r="EV140" s="190" t="e">
        <f t="shared" si="208"/>
        <v>#DIV/0!</v>
      </c>
      <c r="EW140" s="280" t="s">
        <v>140</v>
      </c>
      <c r="EX140" s="281"/>
      <c r="EY140" s="190" t="e">
        <f>'Datos Mes'!$B$28*EO140</f>
        <v>#DIV/0!</v>
      </c>
      <c r="EZ140" s="190" t="e">
        <f>IF(EX140*'Datos Mes'!$B$19-EY140&gt;0,EX140*'Datos Mes'!$B$19-EY140,0)</f>
        <v>#DIV/0!</v>
      </c>
      <c r="FA140" s="281" t="s">
        <v>116</v>
      </c>
      <c r="FB140" s="280" t="s">
        <v>299</v>
      </c>
      <c r="FC140" s="192">
        <f>IF(FB140&lt;&gt;"Pensionado",LOOKUP(FA140,'Datos Mes'!$A$87:$A$92,'Datos Mes'!$B$87:$B$92),0)</f>
        <v>0</v>
      </c>
      <c r="FD140" s="190" t="e">
        <f t="shared" si="209"/>
        <v>#DIV/0!</v>
      </c>
      <c r="FE140" s="190" t="e">
        <f>IF(SUM(EH140:EN140)&gt;'Datos Mes'!$B$22,'Datos Mes'!$B$22,SUM(EH140:EN140))</f>
        <v>#DIV/0!</v>
      </c>
      <c r="FF140" s="190" t="e">
        <f>FE140*'Datos Mes'!$B$30</f>
        <v>#DIV/0!</v>
      </c>
      <c r="FG140" s="190" t="e">
        <f t="shared" si="210"/>
        <v>#DIV/0!</v>
      </c>
      <c r="FH140" s="190" t="e">
        <f t="shared" si="211"/>
        <v>#DIV/0!</v>
      </c>
      <c r="FI140" s="193" t="e">
        <f>LOOKUP(FH140,'Datos Mes'!$B$54:$B$69,'Datos Mes'!$C$54:$C$69)</f>
        <v>#DIV/0!</v>
      </c>
      <c r="FJ140" s="190" t="e">
        <f>LOOKUP(FH140,'Datos Mes'!$B$54:$B$69,'Datos Mes'!$E$54:$E$69)</f>
        <v>#DIV/0!</v>
      </c>
      <c r="FK140" s="190" t="e">
        <f t="shared" si="212"/>
        <v>#DIV/0!</v>
      </c>
      <c r="FL140" s="190">
        <f t="shared" si="213"/>
        <v>0</v>
      </c>
      <c r="FM140" s="190">
        <f t="shared" si="214"/>
        <v>0</v>
      </c>
      <c r="FN140" s="190">
        <f t="shared" si="215"/>
        <v>0</v>
      </c>
      <c r="FO140" s="190" t="e">
        <f t="shared" si="216"/>
        <v>#DIV/0!</v>
      </c>
      <c r="FP140" s="190" t="e">
        <f t="shared" si="217"/>
        <v>#DIV/0!</v>
      </c>
      <c r="FQ140" s="320" t="e">
        <f t="shared" si="218"/>
        <v>#DIV/0!</v>
      </c>
      <c r="FR140" s="188"/>
      <c r="FS140" s="190" t="e">
        <f t="shared" si="219"/>
        <v>#DIV/0!</v>
      </c>
      <c r="FT140" s="190" t="e">
        <f>IF($FB140="Activo",LOOKUP($FA140,'Datos Mes'!$A$87:$A$92,'Datos Mes'!$C$87:$C$92),0)*$EO140</f>
        <v>#DIV/0!</v>
      </c>
      <c r="FU140" s="190" t="e">
        <f>IF($FB140="Activo",'Datos Mes'!$B$31,0)*$EO140</f>
        <v>#DIV/0!</v>
      </c>
      <c r="FV140" s="190" t="e">
        <f>'Datos Mes'!$B$32*$EO140</f>
        <v>#DIV/0!</v>
      </c>
      <c r="FW140" s="190" t="e">
        <f>'Datos Mes'!$D$28*$EO140</f>
        <v>#DIV/0!</v>
      </c>
      <c r="FX140" s="188">
        <v>1030108</v>
      </c>
      <c r="FY140" s="190" t="e">
        <f t="shared" si="220"/>
        <v>#DIV/0!</v>
      </c>
      <c r="FZ140" s="190" t="e">
        <f t="shared" si="178"/>
        <v>#DIV/0!</v>
      </c>
      <c r="GA140" s="190" t="e">
        <f t="shared" si="179"/>
        <v>#DIV/0!</v>
      </c>
      <c r="GB140" s="190">
        <f>(AS140+'Datos Mes'!B$24)*30/12</f>
        <v>11356.646825396825</v>
      </c>
      <c r="GC140" s="190" t="e">
        <f t="shared" si="221"/>
        <v>#DIV/0!</v>
      </c>
      <c r="GD140" s="190" t="e">
        <f t="shared" si="222"/>
        <v>#DIV/0!</v>
      </c>
      <c r="GE140" s="192" t="e">
        <f t="shared" si="223"/>
        <v>#DIV/0!</v>
      </c>
    </row>
    <row r="141" spans="1:187">
      <c r="A141" s="248"/>
      <c r="B141" s="248"/>
      <c r="C141" s="173">
        <f t="shared" si="180"/>
        <v>0</v>
      </c>
      <c r="D141" s="255"/>
      <c r="E141" s="255"/>
      <c r="F141" s="255"/>
      <c r="G141" s="255"/>
      <c r="H141" s="255"/>
      <c r="I141" s="255"/>
      <c r="J141" s="255"/>
      <c r="K141" s="255"/>
      <c r="L141" s="255"/>
      <c r="M141" s="255"/>
      <c r="N141" s="255"/>
      <c r="O141" s="255"/>
      <c r="P141" s="255"/>
      <c r="Q141" s="255"/>
      <c r="R141" s="174"/>
      <c r="S141" s="256"/>
      <c r="T141" s="255"/>
      <c r="U141" s="255"/>
      <c r="V141" s="255"/>
      <c r="W141" s="255"/>
      <c r="X141" s="255"/>
      <c r="Y141" s="255"/>
      <c r="Z141" s="255"/>
      <c r="AA141" s="255"/>
      <c r="AB141" s="255"/>
      <c r="AC141" s="255"/>
      <c r="AD141" s="255"/>
      <c r="AE141" s="255"/>
      <c r="AF141" s="255"/>
      <c r="AG141" s="255"/>
      <c r="AH141" s="255"/>
      <c r="AI141" s="257"/>
      <c r="AJ141" s="187"/>
      <c r="AK141" s="176">
        <f t="shared" si="181"/>
        <v>0</v>
      </c>
      <c r="AL141" s="294">
        <f t="shared" si="182"/>
        <v>0</v>
      </c>
      <c r="AM141" s="294">
        <f t="shared" si="183"/>
        <v>0</v>
      </c>
      <c r="AN141" s="295">
        <f t="shared" si="184"/>
        <v>0</v>
      </c>
      <c r="AO141" s="294">
        <f t="shared" si="177"/>
        <v>0</v>
      </c>
      <c r="AP141" s="294">
        <f t="shared" ref="AP141:AP205" si="224">COUNTIF($D141:$AI141,"X")+COUNTIF($D141:$AK141,"S")+COUNTIF($D141:$AI141,"LL")+COUNTIF($D141:$AK141,"P")+COUNTIF($D141:$AI141,"R")+COUNTIF($D141:$AI141,"F")+COUNTIF($D141:$AI141,"V")</f>
        <v>0</v>
      </c>
      <c r="AQ141" s="296">
        <f t="shared" si="185"/>
        <v>0</v>
      </c>
      <c r="AR141" s="297">
        <f t="shared" si="186"/>
        <v>0</v>
      </c>
      <c r="AS141" s="249"/>
      <c r="AT141" s="250">
        <f t="shared" si="187"/>
        <v>0</v>
      </c>
      <c r="AU141" s="316"/>
      <c r="AV141" s="177">
        <f t="shared" si="188"/>
        <v>0</v>
      </c>
      <c r="AW141" s="249"/>
      <c r="AX141" s="249"/>
      <c r="AY141" s="177">
        <f t="shared" si="189"/>
        <v>0</v>
      </c>
      <c r="AZ141" s="177">
        <f>(AQ141)*'Datos Mes'!$B$27+DB141</f>
        <v>0</v>
      </c>
      <c r="BA141" s="248"/>
      <c r="BB141" s="254"/>
      <c r="BC141" s="263"/>
      <c r="BD141" s="188"/>
      <c r="BE141" s="188"/>
      <c r="BF141" s="298"/>
      <c r="BG141" s="178">
        <f>(COUNTIF($D141:$AI141,"LL")+DL141)*(AS141-'Datos Mes'!$B$23)</f>
        <v>0</v>
      </c>
      <c r="BH141" s="299">
        <f t="shared" si="190"/>
        <v>0</v>
      </c>
      <c r="BI141" s="230"/>
      <c r="BJ141" s="239"/>
      <c r="BK141" s="231"/>
      <c r="BL141" s="231"/>
      <c r="BM141" s="231"/>
      <c r="BN141" s="231"/>
      <c r="BO141" s="231"/>
      <c r="BP141" s="239"/>
      <c r="BQ141" s="231"/>
      <c r="BR141" s="231"/>
      <c r="BS141" s="231"/>
      <c r="BT141" s="232"/>
      <c r="BU141" s="232"/>
      <c r="BV141" s="231"/>
      <c r="BW141" s="233"/>
      <c r="BX141" s="234"/>
      <c r="BY141" s="231"/>
      <c r="BZ141" s="231"/>
      <c r="CA141" s="235"/>
      <c r="CB141" s="235"/>
      <c r="CC141" s="236"/>
      <c r="CD141" s="236"/>
      <c r="CE141" s="236"/>
      <c r="CF141" s="236"/>
      <c r="CG141" s="236"/>
      <c r="CH141" s="235"/>
      <c r="CI141" s="235"/>
      <c r="CJ141" s="236"/>
      <c r="CK141" s="236"/>
      <c r="CL141" s="236"/>
      <c r="CM141" s="236"/>
      <c r="CN141" s="236"/>
      <c r="CO141" s="235"/>
      <c r="CP141" s="238"/>
      <c r="CQ141" s="237"/>
      <c r="CR141" s="238"/>
      <c r="CS141" s="237"/>
      <c r="CT141" s="237"/>
      <c r="CU141" s="237"/>
      <c r="CV141" s="237"/>
      <c r="CW141" s="237"/>
      <c r="CX141" s="232"/>
      <c r="CY141" s="232"/>
      <c r="CZ141" s="179">
        <f t="shared" si="191"/>
        <v>0</v>
      </c>
      <c r="DA141" s="180"/>
      <c r="DB141" s="241"/>
      <c r="DC141" s="181">
        <f t="shared" si="192"/>
        <v>0</v>
      </c>
      <c r="DD141" s="240"/>
      <c r="DE141" s="241"/>
      <c r="DF141" s="182">
        <f t="shared" si="193"/>
        <v>0</v>
      </c>
      <c r="DG141" s="182">
        <f t="shared" si="194"/>
        <v>0</v>
      </c>
      <c r="DH141" s="183">
        <f t="shared" si="195"/>
        <v>0</v>
      </c>
      <c r="DI141" s="184">
        <f t="shared" si="196"/>
        <v>0</v>
      </c>
      <c r="DJ141" s="42"/>
      <c r="DK141" s="177">
        <f t="shared" si="197"/>
        <v>0</v>
      </c>
      <c r="DL141" s="177">
        <f t="shared" si="198"/>
        <v>0</v>
      </c>
      <c r="DM141" s="177">
        <f t="shared" si="199"/>
        <v>0</v>
      </c>
      <c r="DN141" s="242"/>
      <c r="DO141" s="243"/>
      <c r="DP141" s="243"/>
      <c r="DQ141" s="243"/>
      <c r="DR141" s="303"/>
      <c r="DS141" s="243"/>
      <c r="DT141" s="243"/>
      <c r="DU141" s="243"/>
      <c r="DV141" s="244"/>
      <c r="DW141" s="243"/>
      <c r="DX141" s="243"/>
      <c r="DY141" s="245"/>
      <c r="DZ141" s="245"/>
      <c r="EA141" s="246"/>
      <c r="EB141" s="175" t="s">
        <v>283</v>
      </c>
      <c r="EC141" s="188" t="s">
        <v>298</v>
      </c>
      <c r="ED141" s="188">
        <v>1030109</v>
      </c>
      <c r="EE141" s="188"/>
      <c r="EF141" s="189">
        <f>'Datos Mes'!$B$23</f>
        <v>8033.333333333333</v>
      </c>
      <c r="EG141" s="189">
        <f t="shared" si="200"/>
        <v>0</v>
      </c>
      <c r="EH141" s="189">
        <f t="shared" si="201"/>
        <v>0</v>
      </c>
      <c r="EI141" s="189" t="e">
        <f t="shared" si="202"/>
        <v>#DIV/0!</v>
      </c>
      <c r="EJ141" s="189" t="e">
        <f t="shared" si="203"/>
        <v>#DIV/0!</v>
      </c>
      <c r="EK141" s="189">
        <f t="shared" si="204"/>
        <v>0</v>
      </c>
      <c r="EL141" s="189">
        <f t="shared" si="205"/>
        <v>0</v>
      </c>
      <c r="EM141" s="189">
        <f t="shared" si="206"/>
        <v>0</v>
      </c>
      <c r="EN141" s="189">
        <f>'Datos Mes'!$B$24*AL141</f>
        <v>0</v>
      </c>
      <c r="EO141" s="189" t="e">
        <f>IF(SUM(EH141:EN141)&gt;'Datos Mes'!$B$21,'Datos Mes'!$B$21,SUM(EH141:EN141))</f>
        <v>#DIV/0!</v>
      </c>
      <c r="EP141" s="189" t="e">
        <f>IF(SUM(EH141:EN141)&gt;'Datos Mes'!$B$21,SUM(EH141:EN141)-EO141,0)</f>
        <v>#DIV/0!</v>
      </c>
      <c r="EQ141" s="189"/>
      <c r="ER141" s="189" t="e">
        <f>LOOKUP(EO141/AL141,'Datos Mes'!$B$75:$B$82,'Datos Mes'!$C$75:$C$82)*EQ141</f>
        <v>#DIV/0!</v>
      </c>
      <c r="ES141" s="189">
        <f>'Datos Mes'!$B$25*$AQ141</f>
        <v>0</v>
      </c>
      <c r="ET141" s="189">
        <f>'Datos Mes'!$B$26*$AQ141</f>
        <v>0</v>
      </c>
      <c r="EU141" s="189">
        <f t="shared" si="207"/>
        <v>0</v>
      </c>
      <c r="EV141" s="190" t="e">
        <f t="shared" si="208"/>
        <v>#DIV/0!</v>
      </c>
      <c r="EW141" s="280" t="s">
        <v>140</v>
      </c>
      <c r="EX141" s="281"/>
      <c r="EY141" s="190" t="e">
        <f>'Datos Mes'!$B$28*EO141</f>
        <v>#DIV/0!</v>
      </c>
      <c r="EZ141" s="190" t="e">
        <f>IF(EX141*'Datos Mes'!$B$19-EY141&gt;0,EX141*'Datos Mes'!$B$19-EY141,0)</f>
        <v>#DIV/0!</v>
      </c>
      <c r="FA141" s="281" t="s">
        <v>116</v>
      </c>
      <c r="FB141" s="280" t="s">
        <v>299</v>
      </c>
      <c r="FC141" s="192">
        <f>IF(FB141&lt;&gt;"Pensionado",LOOKUP(FA141,'Datos Mes'!$A$87:$A$92,'Datos Mes'!$B$87:$B$92),0)</f>
        <v>0</v>
      </c>
      <c r="FD141" s="190" t="e">
        <f t="shared" si="209"/>
        <v>#DIV/0!</v>
      </c>
      <c r="FE141" s="190" t="e">
        <f>IF(SUM(EH141:EN141)&gt;'Datos Mes'!$B$22,'Datos Mes'!$B$22,SUM(EH141:EN141))</f>
        <v>#DIV/0!</v>
      </c>
      <c r="FF141" s="190" t="e">
        <f>FE141*'Datos Mes'!$B$30</f>
        <v>#DIV/0!</v>
      </c>
      <c r="FG141" s="190" t="e">
        <f t="shared" si="210"/>
        <v>#DIV/0!</v>
      </c>
      <c r="FH141" s="190" t="e">
        <f t="shared" si="211"/>
        <v>#DIV/0!</v>
      </c>
      <c r="FI141" s="193" t="e">
        <f>LOOKUP(FH141,'Datos Mes'!$B$54:$B$69,'Datos Mes'!$C$54:$C$69)</f>
        <v>#DIV/0!</v>
      </c>
      <c r="FJ141" s="190" t="e">
        <f>LOOKUP(FH141,'Datos Mes'!$B$54:$B$69,'Datos Mes'!$E$54:$E$69)</f>
        <v>#DIV/0!</v>
      </c>
      <c r="FK141" s="190" t="e">
        <f t="shared" si="212"/>
        <v>#DIV/0!</v>
      </c>
      <c r="FL141" s="190">
        <f t="shared" si="213"/>
        <v>0</v>
      </c>
      <c r="FM141" s="190">
        <f t="shared" si="214"/>
        <v>0</v>
      </c>
      <c r="FN141" s="190">
        <f t="shared" si="215"/>
        <v>0</v>
      </c>
      <c r="FO141" s="190" t="e">
        <f t="shared" si="216"/>
        <v>#DIV/0!</v>
      </c>
      <c r="FP141" s="190" t="e">
        <f t="shared" si="217"/>
        <v>#DIV/0!</v>
      </c>
      <c r="FQ141" s="320" t="e">
        <f t="shared" si="218"/>
        <v>#DIV/0!</v>
      </c>
      <c r="FR141" s="188"/>
      <c r="FS141" s="190" t="e">
        <f t="shared" si="219"/>
        <v>#DIV/0!</v>
      </c>
      <c r="FT141" s="190" t="e">
        <f>IF($FB141="Activo",LOOKUP($FA141,'Datos Mes'!$A$87:$A$92,'Datos Mes'!$C$87:$C$92),0)*$EO141</f>
        <v>#DIV/0!</v>
      </c>
      <c r="FU141" s="190" t="e">
        <f>IF($FB141="Activo",'Datos Mes'!$B$31,0)*$EO141</f>
        <v>#DIV/0!</v>
      </c>
      <c r="FV141" s="190" t="e">
        <f>'Datos Mes'!$B$32*$EO141</f>
        <v>#DIV/0!</v>
      </c>
      <c r="FW141" s="190" t="e">
        <f>'Datos Mes'!$D$28*$EO141</f>
        <v>#DIV/0!</v>
      </c>
      <c r="FX141" s="188">
        <v>1030109</v>
      </c>
      <c r="FY141" s="190" t="e">
        <f t="shared" si="220"/>
        <v>#DIV/0!</v>
      </c>
      <c r="FZ141" s="190" t="e">
        <f t="shared" si="178"/>
        <v>#DIV/0!</v>
      </c>
      <c r="GA141" s="190" t="e">
        <f t="shared" si="179"/>
        <v>#DIV/0!</v>
      </c>
      <c r="GB141" s="190">
        <f>(AS141+'Datos Mes'!B$24)*30/12</f>
        <v>11356.646825396825</v>
      </c>
      <c r="GC141" s="190" t="e">
        <f t="shared" si="221"/>
        <v>#DIV/0!</v>
      </c>
      <c r="GD141" s="190" t="e">
        <f t="shared" si="222"/>
        <v>#DIV/0!</v>
      </c>
      <c r="GE141" s="192" t="e">
        <f t="shared" si="223"/>
        <v>#DIV/0!</v>
      </c>
    </row>
    <row r="142" spans="1:187">
      <c r="A142" s="248"/>
      <c r="B142" s="248"/>
      <c r="C142" s="173">
        <f t="shared" si="180"/>
        <v>0</v>
      </c>
      <c r="D142" s="255"/>
      <c r="E142" s="255"/>
      <c r="F142" s="255"/>
      <c r="G142" s="255"/>
      <c r="H142" s="255"/>
      <c r="I142" s="255"/>
      <c r="J142" s="255"/>
      <c r="K142" s="255"/>
      <c r="L142" s="255"/>
      <c r="M142" s="255"/>
      <c r="N142" s="255"/>
      <c r="O142" s="255"/>
      <c r="P142" s="255"/>
      <c r="Q142" s="255"/>
      <c r="R142" s="174"/>
      <c r="S142" s="256"/>
      <c r="T142" s="255"/>
      <c r="U142" s="255"/>
      <c r="V142" s="255"/>
      <c r="W142" s="255"/>
      <c r="X142" s="255"/>
      <c r="Y142" s="255"/>
      <c r="Z142" s="255"/>
      <c r="AA142" s="255"/>
      <c r="AB142" s="255"/>
      <c r="AC142" s="255"/>
      <c r="AD142" s="255"/>
      <c r="AE142" s="255"/>
      <c r="AF142" s="255"/>
      <c r="AG142" s="255"/>
      <c r="AH142" s="255"/>
      <c r="AI142" s="257"/>
      <c r="AJ142" s="187"/>
      <c r="AK142" s="176">
        <f t="shared" si="181"/>
        <v>0</v>
      </c>
      <c r="AL142" s="294">
        <f t="shared" si="182"/>
        <v>0</v>
      </c>
      <c r="AM142" s="294">
        <f t="shared" si="183"/>
        <v>0</v>
      </c>
      <c r="AN142" s="295">
        <f t="shared" si="184"/>
        <v>0</v>
      </c>
      <c r="AO142" s="294">
        <f t="shared" si="177"/>
        <v>0</v>
      </c>
      <c r="AP142" s="294">
        <f t="shared" si="224"/>
        <v>0</v>
      </c>
      <c r="AQ142" s="296">
        <f t="shared" si="185"/>
        <v>0</v>
      </c>
      <c r="AR142" s="297">
        <f t="shared" si="186"/>
        <v>0</v>
      </c>
      <c r="AS142" s="249"/>
      <c r="AT142" s="250">
        <f t="shared" si="187"/>
        <v>0</v>
      </c>
      <c r="AU142" s="316"/>
      <c r="AV142" s="177">
        <f t="shared" si="188"/>
        <v>0</v>
      </c>
      <c r="AW142" s="249"/>
      <c r="AX142" s="249"/>
      <c r="AY142" s="177">
        <f t="shared" si="189"/>
        <v>0</v>
      </c>
      <c r="AZ142" s="177">
        <f>(AQ142)*'Datos Mes'!$B$27+DB142</f>
        <v>0</v>
      </c>
      <c r="BA142" s="248"/>
      <c r="BB142" s="254"/>
      <c r="BC142" s="263"/>
      <c r="BD142" s="188"/>
      <c r="BE142" s="188"/>
      <c r="BF142" s="298"/>
      <c r="BG142" s="178">
        <f>(COUNTIF($D142:$AI142,"LL")+DL142)*(AS142-'Datos Mes'!$B$23)</f>
        <v>0</v>
      </c>
      <c r="BH142" s="299">
        <f t="shared" si="190"/>
        <v>0</v>
      </c>
      <c r="BI142" s="230"/>
      <c r="BJ142" s="239"/>
      <c r="BK142" s="231"/>
      <c r="BL142" s="231"/>
      <c r="BM142" s="231"/>
      <c r="BN142" s="231"/>
      <c r="BO142" s="231"/>
      <c r="BP142" s="239"/>
      <c r="BQ142" s="231"/>
      <c r="BR142" s="231"/>
      <c r="BS142" s="231"/>
      <c r="BT142" s="232"/>
      <c r="BU142" s="232"/>
      <c r="BV142" s="231"/>
      <c r="BW142" s="233"/>
      <c r="BX142" s="234"/>
      <c r="BY142" s="231"/>
      <c r="BZ142" s="231"/>
      <c r="CA142" s="235"/>
      <c r="CB142" s="235"/>
      <c r="CC142" s="236"/>
      <c r="CD142" s="236"/>
      <c r="CE142" s="236"/>
      <c r="CF142" s="236"/>
      <c r="CG142" s="236"/>
      <c r="CH142" s="235"/>
      <c r="CI142" s="235"/>
      <c r="CJ142" s="236"/>
      <c r="CK142" s="236"/>
      <c r="CL142" s="236"/>
      <c r="CM142" s="236"/>
      <c r="CN142" s="236"/>
      <c r="CO142" s="235"/>
      <c r="CP142" s="238"/>
      <c r="CQ142" s="237"/>
      <c r="CR142" s="238"/>
      <c r="CS142" s="237"/>
      <c r="CT142" s="237"/>
      <c r="CU142" s="237"/>
      <c r="CV142" s="237"/>
      <c r="CW142" s="237"/>
      <c r="CX142" s="232"/>
      <c r="CY142" s="232"/>
      <c r="CZ142" s="179">
        <f t="shared" si="191"/>
        <v>0</v>
      </c>
      <c r="DA142" s="180"/>
      <c r="DB142" s="241"/>
      <c r="DC142" s="181">
        <f t="shared" si="192"/>
        <v>0</v>
      </c>
      <c r="DD142" s="240"/>
      <c r="DE142" s="241"/>
      <c r="DF142" s="182">
        <f t="shared" si="193"/>
        <v>0</v>
      </c>
      <c r="DG142" s="182">
        <f t="shared" si="194"/>
        <v>0</v>
      </c>
      <c r="DH142" s="183">
        <f t="shared" si="195"/>
        <v>0</v>
      </c>
      <c r="DI142" s="184">
        <f t="shared" si="196"/>
        <v>0</v>
      </c>
      <c r="DJ142" s="42"/>
      <c r="DK142" s="177">
        <f t="shared" si="197"/>
        <v>0</v>
      </c>
      <c r="DL142" s="177">
        <f t="shared" si="198"/>
        <v>0</v>
      </c>
      <c r="DM142" s="177">
        <f t="shared" si="199"/>
        <v>0</v>
      </c>
      <c r="DN142" s="242"/>
      <c r="DO142" s="243"/>
      <c r="DP142" s="243"/>
      <c r="DQ142" s="243"/>
      <c r="DR142" s="303"/>
      <c r="DS142" s="243"/>
      <c r="DT142" s="243"/>
      <c r="DU142" s="243"/>
      <c r="DV142" s="244"/>
      <c r="DW142" s="243"/>
      <c r="DX142" s="243"/>
      <c r="DY142" s="245"/>
      <c r="DZ142" s="245"/>
      <c r="EA142" s="246"/>
      <c r="EB142" s="175" t="s">
        <v>283</v>
      </c>
      <c r="EC142" s="188" t="s">
        <v>298</v>
      </c>
      <c r="ED142" s="188">
        <v>1030110</v>
      </c>
      <c r="EE142" s="188"/>
      <c r="EF142" s="189">
        <f>'Datos Mes'!$B$23</f>
        <v>8033.333333333333</v>
      </c>
      <c r="EG142" s="189">
        <f t="shared" si="200"/>
        <v>0</v>
      </c>
      <c r="EH142" s="189">
        <f t="shared" si="201"/>
        <v>0</v>
      </c>
      <c r="EI142" s="189" t="e">
        <f t="shared" si="202"/>
        <v>#DIV/0!</v>
      </c>
      <c r="EJ142" s="189" t="e">
        <f t="shared" si="203"/>
        <v>#DIV/0!</v>
      </c>
      <c r="EK142" s="189">
        <f t="shared" si="204"/>
        <v>0</v>
      </c>
      <c r="EL142" s="189">
        <f t="shared" si="205"/>
        <v>0</v>
      </c>
      <c r="EM142" s="189">
        <f t="shared" si="206"/>
        <v>0</v>
      </c>
      <c r="EN142" s="189">
        <f>'Datos Mes'!$B$24*AL142</f>
        <v>0</v>
      </c>
      <c r="EO142" s="189" t="e">
        <f>IF(SUM(EH142:EN142)&gt;'Datos Mes'!$B$21,'Datos Mes'!$B$21,SUM(EH142:EN142))</f>
        <v>#DIV/0!</v>
      </c>
      <c r="EP142" s="189" t="e">
        <f>IF(SUM(EH142:EN142)&gt;'Datos Mes'!$B$21,SUM(EH142:EN142)-EO142,0)</f>
        <v>#DIV/0!</v>
      </c>
      <c r="EQ142" s="189"/>
      <c r="ER142" s="189" t="e">
        <f>LOOKUP(EO142/AL142,'Datos Mes'!$B$75:$B$82,'Datos Mes'!$C$75:$C$82)*EQ142</f>
        <v>#DIV/0!</v>
      </c>
      <c r="ES142" s="189">
        <f>'Datos Mes'!$B$25*$AQ142</f>
        <v>0</v>
      </c>
      <c r="ET142" s="189">
        <f>'Datos Mes'!$B$26*$AQ142</f>
        <v>0</v>
      </c>
      <c r="EU142" s="189">
        <f t="shared" si="207"/>
        <v>0</v>
      </c>
      <c r="EV142" s="190" t="e">
        <f t="shared" si="208"/>
        <v>#DIV/0!</v>
      </c>
      <c r="EW142" s="280" t="s">
        <v>140</v>
      </c>
      <c r="EX142" s="281"/>
      <c r="EY142" s="190" t="e">
        <f>'Datos Mes'!$B$28*EO142</f>
        <v>#DIV/0!</v>
      </c>
      <c r="EZ142" s="190" t="e">
        <f>IF(EX142*'Datos Mes'!$B$19-EY142&gt;0,EX142*'Datos Mes'!$B$19-EY142,0)</f>
        <v>#DIV/0!</v>
      </c>
      <c r="FA142" s="281" t="s">
        <v>116</v>
      </c>
      <c r="FB142" s="280" t="s">
        <v>299</v>
      </c>
      <c r="FC142" s="192">
        <f>IF(FB142&lt;&gt;"Pensionado",LOOKUP(FA142,'Datos Mes'!$A$87:$A$92,'Datos Mes'!$B$87:$B$92),0)</f>
        <v>0</v>
      </c>
      <c r="FD142" s="190" t="e">
        <f t="shared" si="209"/>
        <v>#DIV/0!</v>
      </c>
      <c r="FE142" s="190" t="e">
        <f>IF(SUM(EH142:EN142)&gt;'Datos Mes'!$B$22,'Datos Mes'!$B$22,SUM(EH142:EN142))</f>
        <v>#DIV/0!</v>
      </c>
      <c r="FF142" s="190" t="e">
        <f>FE142*'Datos Mes'!$B$30</f>
        <v>#DIV/0!</v>
      </c>
      <c r="FG142" s="190" t="e">
        <f t="shared" si="210"/>
        <v>#DIV/0!</v>
      </c>
      <c r="FH142" s="190" t="e">
        <f t="shared" si="211"/>
        <v>#DIV/0!</v>
      </c>
      <c r="FI142" s="193" t="e">
        <f>LOOKUP(FH142,'Datos Mes'!$B$54:$B$69,'Datos Mes'!$C$54:$C$69)</f>
        <v>#DIV/0!</v>
      </c>
      <c r="FJ142" s="190" t="e">
        <f>LOOKUP(FH142,'Datos Mes'!$B$54:$B$69,'Datos Mes'!$E$54:$E$69)</f>
        <v>#DIV/0!</v>
      </c>
      <c r="FK142" s="190" t="e">
        <f t="shared" si="212"/>
        <v>#DIV/0!</v>
      </c>
      <c r="FL142" s="190">
        <f t="shared" si="213"/>
        <v>0</v>
      </c>
      <c r="FM142" s="190">
        <f t="shared" si="214"/>
        <v>0</v>
      </c>
      <c r="FN142" s="190">
        <f t="shared" si="215"/>
        <v>0</v>
      </c>
      <c r="FO142" s="190" t="e">
        <f t="shared" si="216"/>
        <v>#DIV/0!</v>
      </c>
      <c r="FP142" s="190" t="e">
        <f t="shared" si="217"/>
        <v>#DIV/0!</v>
      </c>
      <c r="FQ142" s="320" t="e">
        <f t="shared" si="218"/>
        <v>#DIV/0!</v>
      </c>
      <c r="FR142" s="188"/>
      <c r="FS142" s="190" t="e">
        <f t="shared" si="219"/>
        <v>#DIV/0!</v>
      </c>
      <c r="FT142" s="190" t="e">
        <f>IF($FB142="Activo",LOOKUP($FA142,'Datos Mes'!$A$87:$A$92,'Datos Mes'!$C$87:$C$92),0)*$EO142</f>
        <v>#DIV/0!</v>
      </c>
      <c r="FU142" s="190" t="e">
        <f>IF($FB142="Activo",'Datos Mes'!$B$31,0)*$EO142</f>
        <v>#DIV/0!</v>
      </c>
      <c r="FV142" s="190" t="e">
        <f>'Datos Mes'!$B$32*$EO142</f>
        <v>#DIV/0!</v>
      </c>
      <c r="FW142" s="190" t="e">
        <f>'Datos Mes'!$D$28*$EO142</f>
        <v>#DIV/0!</v>
      </c>
      <c r="FX142" s="188">
        <v>1030110</v>
      </c>
      <c r="FY142" s="190" t="e">
        <f t="shared" si="220"/>
        <v>#DIV/0!</v>
      </c>
      <c r="FZ142" s="190" t="e">
        <f t="shared" si="178"/>
        <v>#DIV/0!</v>
      </c>
      <c r="GA142" s="190" t="e">
        <f t="shared" si="179"/>
        <v>#DIV/0!</v>
      </c>
      <c r="GB142" s="190">
        <f>(AS142+'Datos Mes'!B$24)*30/12</f>
        <v>11356.646825396825</v>
      </c>
      <c r="GC142" s="190" t="e">
        <f t="shared" si="221"/>
        <v>#DIV/0!</v>
      </c>
      <c r="GD142" s="190" t="e">
        <f t="shared" si="222"/>
        <v>#DIV/0!</v>
      </c>
      <c r="GE142" s="192" t="e">
        <f t="shared" si="223"/>
        <v>#DIV/0!</v>
      </c>
    </row>
    <row r="143" spans="1:187">
      <c r="A143" s="248"/>
      <c r="B143" s="248"/>
      <c r="C143" s="173">
        <f t="shared" si="180"/>
        <v>0</v>
      </c>
      <c r="D143" s="255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Q143" s="255"/>
      <c r="R143" s="174"/>
      <c r="S143" s="256"/>
      <c r="T143" s="255"/>
      <c r="U143" s="255"/>
      <c r="V143" s="255"/>
      <c r="W143" s="255"/>
      <c r="X143" s="255"/>
      <c r="Y143" s="255"/>
      <c r="Z143" s="255"/>
      <c r="AA143" s="255"/>
      <c r="AB143" s="255"/>
      <c r="AC143" s="255"/>
      <c r="AD143" s="255"/>
      <c r="AE143" s="255"/>
      <c r="AF143" s="255"/>
      <c r="AG143" s="255"/>
      <c r="AH143" s="255"/>
      <c r="AI143" s="257"/>
      <c r="AJ143" s="187"/>
      <c r="AK143" s="176">
        <f t="shared" si="181"/>
        <v>0</v>
      </c>
      <c r="AL143" s="294">
        <f t="shared" si="182"/>
        <v>0</v>
      </c>
      <c r="AM143" s="294">
        <f t="shared" si="183"/>
        <v>0</v>
      </c>
      <c r="AN143" s="295">
        <f t="shared" si="184"/>
        <v>0</v>
      </c>
      <c r="AO143" s="294">
        <f t="shared" si="177"/>
        <v>0</v>
      </c>
      <c r="AP143" s="294">
        <f t="shared" si="224"/>
        <v>0</v>
      </c>
      <c r="AQ143" s="296">
        <f t="shared" si="185"/>
        <v>0</v>
      </c>
      <c r="AR143" s="297">
        <f t="shared" si="186"/>
        <v>0</v>
      </c>
      <c r="AS143" s="249"/>
      <c r="AT143" s="250">
        <f t="shared" si="187"/>
        <v>0</v>
      </c>
      <c r="AU143" s="316"/>
      <c r="AV143" s="177">
        <f t="shared" si="188"/>
        <v>0</v>
      </c>
      <c r="AW143" s="249"/>
      <c r="AX143" s="249"/>
      <c r="AY143" s="177">
        <f t="shared" si="189"/>
        <v>0</v>
      </c>
      <c r="AZ143" s="177">
        <f>(AQ143)*'Datos Mes'!$B$27+DB143</f>
        <v>0</v>
      </c>
      <c r="BA143" s="248"/>
      <c r="BB143" s="254"/>
      <c r="BC143" s="263"/>
      <c r="BD143" s="188"/>
      <c r="BE143" s="188"/>
      <c r="BF143" s="298"/>
      <c r="BG143" s="178">
        <f>(COUNTIF($D143:$AI143,"LL")+DL143)*(AS143-'Datos Mes'!$B$23)</f>
        <v>0</v>
      </c>
      <c r="BH143" s="299">
        <f t="shared" si="190"/>
        <v>0</v>
      </c>
      <c r="BI143" s="230"/>
      <c r="BJ143" s="239"/>
      <c r="BK143" s="231"/>
      <c r="BL143" s="231"/>
      <c r="BM143" s="231"/>
      <c r="BN143" s="231"/>
      <c r="BO143" s="231"/>
      <c r="BP143" s="239"/>
      <c r="BQ143" s="231"/>
      <c r="BR143" s="231"/>
      <c r="BS143" s="231"/>
      <c r="BT143" s="232"/>
      <c r="BU143" s="232"/>
      <c r="BV143" s="231"/>
      <c r="BW143" s="233"/>
      <c r="BX143" s="234"/>
      <c r="BY143" s="231"/>
      <c r="BZ143" s="231"/>
      <c r="CA143" s="235"/>
      <c r="CB143" s="235"/>
      <c r="CC143" s="236"/>
      <c r="CD143" s="236"/>
      <c r="CE143" s="236"/>
      <c r="CF143" s="236"/>
      <c r="CG143" s="236"/>
      <c r="CH143" s="235"/>
      <c r="CI143" s="235"/>
      <c r="CJ143" s="236"/>
      <c r="CK143" s="236"/>
      <c r="CL143" s="236"/>
      <c r="CM143" s="236"/>
      <c r="CN143" s="236"/>
      <c r="CO143" s="235"/>
      <c r="CP143" s="238"/>
      <c r="CQ143" s="237"/>
      <c r="CR143" s="238"/>
      <c r="CS143" s="237"/>
      <c r="CT143" s="237"/>
      <c r="CU143" s="237"/>
      <c r="CV143" s="237"/>
      <c r="CW143" s="237"/>
      <c r="CX143" s="232"/>
      <c r="CY143" s="232"/>
      <c r="CZ143" s="179">
        <f t="shared" si="191"/>
        <v>0</v>
      </c>
      <c r="DA143" s="180"/>
      <c r="DB143" s="241"/>
      <c r="DC143" s="181">
        <f t="shared" si="192"/>
        <v>0</v>
      </c>
      <c r="DD143" s="240"/>
      <c r="DE143" s="241"/>
      <c r="DF143" s="182">
        <f t="shared" si="193"/>
        <v>0</v>
      </c>
      <c r="DG143" s="182">
        <f t="shared" si="194"/>
        <v>0</v>
      </c>
      <c r="DH143" s="183">
        <f t="shared" si="195"/>
        <v>0</v>
      </c>
      <c r="DI143" s="184">
        <f t="shared" si="196"/>
        <v>0</v>
      </c>
      <c r="DJ143" s="42"/>
      <c r="DK143" s="177">
        <f t="shared" si="197"/>
        <v>0</v>
      </c>
      <c r="DL143" s="177">
        <f t="shared" si="198"/>
        <v>0</v>
      </c>
      <c r="DM143" s="177">
        <f t="shared" si="199"/>
        <v>0</v>
      </c>
      <c r="DN143" s="242"/>
      <c r="DO143" s="243"/>
      <c r="DP143" s="243"/>
      <c r="DQ143" s="243"/>
      <c r="DR143" s="303"/>
      <c r="DS143" s="243"/>
      <c r="DT143" s="243"/>
      <c r="DU143" s="243"/>
      <c r="DV143" s="244"/>
      <c r="DW143" s="243"/>
      <c r="DX143" s="243"/>
      <c r="DY143" s="245"/>
      <c r="DZ143" s="245"/>
      <c r="EA143" s="246"/>
      <c r="EB143" s="175" t="s">
        <v>283</v>
      </c>
      <c r="EC143" s="188" t="s">
        <v>298</v>
      </c>
      <c r="ED143" s="188">
        <v>1030111</v>
      </c>
      <c r="EE143" s="188"/>
      <c r="EF143" s="189">
        <f>'Datos Mes'!$B$23</f>
        <v>8033.333333333333</v>
      </c>
      <c r="EG143" s="189">
        <f t="shared" si="200"/>
        <v>0</v>
      </c>
      <c r="EH143" s="189">
        <f t="shared" si="201"/>
        <v>0</v>
      </c>
      <c r="EI143" s="189" t="e">
        <f t="shared" si="202"/>
        <v>#DIV/0!</v>
      </c>
      <c r="EJ143" s="189" t="e">
        <f t="shared" si="203"/>
        <v>#DIV/0!</v>
      </c>
      <c r="EK143" s="189">
        <f t="shared" si="204"/>
        <v>0</v>
      </c>
      <c r="EL143" s="189">
        <f t="shared" si="205"/>
        <v>0</v>
      </c>
      <c r="EM143" s="189">
        <f t="shared" si="206"/>
        <v>0</v>
      </c>
      <c r="EN143" s="189">
        <f>'Datos Mes'!$B$24*AL143</f>
        <v>0</v>
      </c>
      <c r="EO143" s="189" t="e">
        <f>IF(SUM(EH143:EN143)&gt;'Datos Mes'!$B$21,'Datos Mes'!$B$21,SUM(EH143:EN143))</f>
        <v>#DIV/0!</v>
      </c>
      <c r="EP143" s="189" t="e">
        <f>IF(SUM(EH143:EN143)&gt;'Datos Mes'!$B$21,SUM(EH143:EN143)-EO143,0)</f>
        <v>#DIV/0!</v>
      </c>
      <c r="EQ143" s="189"/>
      <c r="ER143" s="189" t="e">
        <f>LOOKUP(EO143/AL143,'Datos Mes'!$B$75:$B$82,'Datos Mes'!$C$75:$C$82)*EQ143</f>
        <v>#DIV/0!</v>
      </c>
      <c r="ES143" s="189">
        <f>'Datos Mes'!$B$25*$AQ143</f>
        <v>0</v>
      </c>
      <c r="ET143" s="189">
        <f>'Datos Mes'!$B$26*$AQ143</f>
        <v>0</v>
      </c>
      <c r="EU143" s="189">
        <f t="shared" si="207"/>
        <v>0</v>
      </c>
      <c r="EV143" s="190" t="e">
        <f t="shared" si="208"/>
        <v>#DIV/0!</v>
      </c>
      <c r="EW143" s="280" t="s">
        <v>140</v>
      </c>
      <c r="EX143" s="281"/>
      <c r="EY143" s="190" t="e">
        <f>'Datos Mes'!$B$28*EO143</f>
        <v>#DIV/0!</v>
      </c>
      <c r="EZ143" s="190" t="e">
        <f>IF(EX143*'Datos Mes'!$B$19-EY143&gt;0,EX143*'Datos Mes'!$B$19-EY143,0)</f>
        <v>#DIV/0!</v>
      </c>
      <c r="FA143" s="281" t="s">
        <v>116</v>
      </c>
      <c r="FB143" s="280" t="s">
        <v>299</v>
      </c>
      <c r="FC143" s="192">
        <f>IF(FB143&lt;&gt;"Pensionado",LOOKUP(FA143,'Datos Mes'!$A$87:$A$92,'Datos Mes'!$B$87:$B$92),0)</f>
        <v>0</v>
      </c>
      <c r="FD143" s="190" t="e">
        <f t="shared" si="209"/>
        <v>#DIV/0!</v>
      </c>
      <c r="FE143" s="190" t="e">
        <f>IF(SUM(EH143:EN143)&gt;'Datos Mes'!$B$22,'Datos Mes'!$B$22,SUM(EH143:EN143))</f>
        <v>#DIV/0!</v>
      </c>
      <c r="FF143" s="190" t="e">
        <f>FE143*'Datos Mes'!$B$30</f>
        <v>#DIV/0!</v>
      </c>
      <c r="FG143" s="190" t="e">
        <f t="shared" si="210"/>
        <v>#DIV/0!</v>
      </c>
      <c r="FH143" s="190" t="e">
        <f t="shared" si="211"/>
        <v>#DIV/0!</v>
      </c>
      <c r="FI143" s="193" t="e">
        <f>LOOKUP(FH143,'Datos Mes'!$B$54:$B$69,'Datos Mes'!$C$54:$C$69)</f>
        <v>#DIV/0!</v>
      </c>
      <c r="FJ143" s="190" t="e">
        <f>LOOKUP(FH143,'Datos Mes'!$B$54:$B$69,'Datos Mes'!$E$54:$E$69)</f>
        <v>#DIV/0!</v>
      </c>
      <c r="FK143" s="190" t="e">
        <f t="shared" si="212"/>
        <v>#DIV/0!</v>
      </c>
      <c r="FL143" s="190">
        <f t="shared" si="213"/>
        <v>0</v>
      </c>
      <c r="FM143" s="190">
        <f t="shared" si="214"/>
        <v>0</v>
      </c>
      <c r="FN143" s="190">
        <f t="shared" si="215"/>
        <v>0</v>
      </c>
      <c r="FO143" s="190" t="e">
        <f t="shared" si="216"/>
        <v>#DIV/0!</v>
      </c>
      <c r="FP143" s="190" t="e">
        <f t="shared" si="217"/>
        <v>#DIV/0!</v>
      </c>
      <c r="FQ143" s="320" t="e">
        <f t="shared" si="218"/>
        <v>#DIV/0!</v>
      </c>
      <c r="FR143" s="188"/>
      <c r="FS143" s="190" t="e">
        <f t="shared" si="219"/>
        <v>#DIV/0!</v>
      </c>
      <c r="FT143" s="190" t="e">
        <f>IF($FB143="Activo",LOOKUP($FA143,'Datos Mes'!$A$87:$A$92,'Datos Mes'!$C$87:$C$92),0)*$EO143</f>
        <v>#DIV/0!</v>
      </c>
      <c r="FU143" s="190" t="e">
        <f>IF($FB143="Activo",'Datos Mes'!$B$31,0)*$EO143</f>
        <v>#DIV/0!</v>
      </c>
      <c r="FV143" s="190" t="e">
        <f>'Datos Mes'!$B$32*$EO143</f>
        <v>#DIV/0!</v>
      </c>
      <c r="FW143" s="190" t="e">
        <f>'Datos Mes'!$D$28*$EO143</f>
        <v>#DIV/0!</v>
      </c>
      <c r="FX143" s="188">
        <v>1030111</v>
      </c>
      <c r="FY143" s="190" t="e">
        <f t="shared" si="220"/>
        <v>#DIV/0!</v>
      </c>
      <c r="FZ143" s="190" t="e">
        <f t="shared" si="178"/>
        <v>#DIV/0!</v>
      </c>
      <c r="GA143" s="190" t="e">
        <f t="shared" si="179"/>
        <v>#DIV/0!</v>
      </c>
      <c r="GB143" s="190">
        <f>(AS143+'Datos Mes'!B$24)*30/12</f>
        <v>11356.646825396825</v>
      </c>
      <c r="GC143" s="190" t="e">
        <f t="shared" si="221"/>
        <v>#DIV/0!</v>
      </c>
      <c r="GD143" s="190" t="e">
        <f t="shared" si="222"/>
        <v>#DIV/0!</v>
      </c>
      <c r="GE143" s="192" t="e">
        <f t="shared" si="223"/>
        <v>#DIV/0!</v>
      </c>
    </row>
    <row r="144" spans="1:187">
      <c r="A144" s="248"/>
      <c r="B144" s="248"/>
      <c r="C144" s="173">
        <f t="shared" si="180"/>
        <v>0</v>
      </c>
      <c r="D144" s="255"/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Q144" s="255"/>
      <c r="R144" s="174"/>
      <c r="S144" s="256"/>
      <c r="T144" s="255"/>
      <c r="U144" s="255"/>
      <c r="V144" s="255"/>
      <c r="W144" s="255"/>
      <c r="X144" s="255"/>
      <c r="Y144" s="255"/>
      <c r="Z144" s="255"/>
      <c r="AA144" s="255"/>
      <c r="AB144" s="255"/>
      <c r="AC144" s="255"/>
      <c r="AD144" s="255"/>
      <c r="AE144" s="255"/>
      <c r="AF144" s="255"/>
      <c r="AG144" s="255"/>
      <c r="AH144" s="255"/>
      <c r="AI144" s="257"/>
      <c r="AJ144" s="187"/>
      <c r="AK144" s="176">
        <f t="shared" si="181"/>
        <v>0</v>
      </c>
      <c r="AL144" s="294">
        <f t="shared" si="182"/>
        <v>0</v>
      </c>
      <c r="AM144" s="294">
        <f t="shared" si="183"/>
        <v>0</v>
      </c>
      <c r="AN144" s="295">
        <f t="shared" si="184"/>
        <v>0</v>
      </c>
      <c r="AO144" s="294">
        <f t="shared" si="177"/>
        <v>0</v>
      </c>
      <c r="AP144" s="294">
        <f t="shared" si="224"/>
        <v>0</v>
      </c>
      <c r="AQ144" s="296">
        <f t="shared" si="185"/>
        <v>0</v>
      </c>
      <c r="AR144" s="297">
        <f t="shared" si="186"/>
        <v>0</v>
      </c>
      <c r="AS144" s="249"/>
      <c r="AT144" s="250">
        <f t="shared" si="187"/>
        <v>0</v>
      </c>
      <c r="AU144" s="316"/>
      <c r="AV144" s="177">
        <f t="shared" si="188"/>
        <v>0</v>
      </c>
      <c r="AW144" s="249"/>
      <c r="AX144" s="249"/>
      <c r="AY144" s="177">
        <f t="shared" si="189"/>
        <v>0</v>
      </c>
      <c r="AZ144" s="177">
        <f>(AQ144)*'Datos Mes'!$B$27+DB144</f>
        <v>0</v>
      </c>
      <c r="BA144" s="248"/>
      <c r="BB144" s="254"/>
      <c r="BC144" s="263"/>
      <c r="BD144" s="188"/>
      <c r="BE144" s="188"/>
      <c r="BF144" s="298"/>
      <c r="BG144" s="178">
        <f>(COUNTIF($D144:$AI144,"LL")+DL144)*(AS144-'Datos Mes'!$B$23)</f>
        <v>0</v>
      </c>
      <c r="BH144" s="299">
        <f t="shared" si="190"/>
        <v>0</v>
      </c>
      <c r="BI144" s="230"/>
      <c r="BJ144" s="239"/>
      <c r="BK144" s="231"/>
      <c r="BL144" s="231"/>
      <c r="BM144" s="231"/>
      <c r="BN144" s="231"/>
      <c r="BO144" s="231"/>
      <c r="BP144" s="239"/>
      <c r="BQ144" s="231"/>
      <c r="BR144" s="231"/>
      <c r="BS144" s="231"/>
      <c r="BT144" s="232"/>
      <c r="BU144" s="232"/>
      <c r="BV144" s="231"/>
      <c r="BW144" s="233"/>
      <c r="BX144" s="234"/>
      <c r="BY144" s="231"/>
      <c r="BZ144" s="231"/>
      <c r="CA144" s="235"/>
      <c r="CB144" s="235"/>
      <c r="CC144" s="236"/>
      <c r="CD144" s="236"/>
      <c r="CE144" s="236"/>
      <c r="CF144" s="236"/>
      <c r="CG144" s="236"/>
      <c r="CH144" s="235"/>
      <c r="CI144" s="235"/>
      <c r="CJ144" s="236"/>
      <c r="CK144" s="236"/>
      <c r="CL144" s="236"/>
      <c r="CM144" s="236"/>
      <c r="CN144" s="236"/>
      <c r="CO144" s="235"/>
      <c r="CP144" s="238"/>
      <c r="CQ144" s="237"/>
      <c r="CR144" s="238"/>
      <c r="CS144" s="237"/>
      <c r="CT144" s="237"/>
      <c r="CU144" s="237"/>
      <c r="CV144" s="237"/>
      <c r="CW144" s="237"/>
      <c r="CX144" s="232"/>
      <c r="CY144" s="232"/>
      <c r="CZ144" s="179">
        <f t="shared" si="191"/>
        <v>0</v>
      </c>
      <c r="DA144" s="180"/>
      <c r="DB144" s="241"/>
      <c r="DC144" s="181">
        <f t="shared" si="192"/>
        <v>0</v>
      </c>
      <c r="DD144" s="240"/>
      <c r="DE144" s="241"/>
      <c r="DF144" s="182">
        <f t="shared" si="193"/>
        <v>0</v>
      </c>
      <c r="DG144" s="182">
        <f t="shared" si="194"/>
        <v>0</v>
      </c>
      <c r="DH144" s="183">
        <f t="shared" si="195"/>
        <v>0</v>
      </c>
      <c r="DI144" s="184">
        <f t="shared" si="196"/>
        <v>0</v>
      </c>
      <c r="DJ144" s="42"/>
      <c r="DK144" s="177">
        <f t="shared" si="197"/>
        <v>0</v>
      </c>
      <c r="DL144" s="177">
        <f t="shared" si="198"/>
        <v>0</v>
      </c>
      <c r="DM144" s="177">
        <f t="shared" si="199"/>
        <v>0</v>
      </c>
      <c r="DN144" s="242"/>
      <c r="DO144" s="243"/>
      <c r="DP144" s="243"/>
      <c r="DQ144" s="243"/>
      <c r="DR144" s="303"/>
      <c r="DS144" s="243"/>
      <c r="DT144" s="243"/>
      <c r="DU144" s="243"/>
      <c r="DV144" s="244"/>
      <c r="DW144" s="243"/>
      <c r="DX144" s="243"/>
      <c r="DY144" s="245"/>
      <c r="DZ144" s="245"/>
      <c r="EA144" s="246"/>
      <c r="EB144" s="175" t="s">
        <v>283</v>
      </c>
      <c r="EC144" s="188" t="s">
        <v>298</v>
      </c>
      <c r="ED144" s="188">
        <v>1030112</v>
      </c>
      <c r="EE144" s="188"/>
      <c r="EF144" s="189">
        <f>'Datos Mes'!$B$23</f>
        <v>8033.333333333333</v>
      </c>
      <c r="EG144" s="189">
        <f t="shared" si="200"/>
        <v>0</v>
      </c>
      <c r="EH144" s="189">
        <f t="shared" si="201"/>
        <v>0</v>
      </c>
      <c r="EI144" s="189" t="e">
        <f t="shared" si="202"/>
        <v>#DIV/0!</v>
      </c>
      <c r="EJ144" s="189" t="e">
        <f t="shared" si="203"/>
        <v>#DIV/0!</v>
      </c>
      <c r="EK144" s="189">
        <f t="shared" si="204"/>
        <v>0</v>
      </c>
      <c r="EL144" s="189">
        <f t="shared" si="205"/>
        <v>0</v>
      </c>
      <c r="EM144" s="189">
        <f t="shared" si="206"/>
        <v>0</v>
      </c>
      <c r="EN144" s="189">
        <f>'Datos Mes'!$B$24*AL144</f>
        <v>0</v>
      </c>
      <c r="EO144" s="189" t="e">
        <f>IF(SUM(EH144:EN144)&gt;'Datos Mes'!$B$21,'Datos Mes'!$B$21,SUM(EH144:EN144))</f>
        <v>#DIV/0!</v>
      </c>
      <c r="EP144" s="189" t="e">
        <f>IF(SUM(EH144:EN144)&gt;'Datos Mes'!$B$21,SUM(EH144:EN144)-EO144,0)</f>
        <v>#DIV/0!</v>
      </c>
      <c r="EQ144" s="189"/>
      <c r="ER144" s="189" t="e">
        <f>LOOKUP(EO144/AL144,'Datos Mes'!$B$75:$B$82,'Datos Mes'!$C$75:$C$82)*EQ144</f>
        <v>#DIV/0!</v>
      </c>
      <c r="ES144" s="189">
        <f>'Datos Mes'!$B$25*$AQ144</f>
        <v>0</v>
      </c>
      <c r="ET144" s="189">
        <f>'Datos Mes'!$B$26*$AQ144</f>
        <v>0</v>
      </c>
      <c r="EU144" s="189">
        <f t="shared" si="207"/>
        <v>0</v>
      </c>
      <c r="EV144" s="190" t="e">
        <f t="shared" si="208"/>
        <v>#DIV/0!</v>
      </c>
      <c r="EW144" s="280" t="s">
        <v>140</v>
      </c>
      <c r="EX144" s="281"/>
      <c r="EY144" s="190" t="e">
        <f>'Datos Mes'!$B$28*EO144</f>
        <v>#DIV/0!</v>
      </c>
      <c r="EZ144" s="190" t="e">
        <f>IF(EX144*'Datos Mes'!$B$19-EY144&gt;0,EX144*'Datos Mes'!$B$19-EY144,0)</f>
        <v>#DIV/0!</v>
      </c>
      <c r="FA144" s="281" t="s">
        <v>116</v>
      </c>
      <c r="FB144" s="280" t="s">
        <v>299</v>
      </c>
      <c r="FC144" s="192">
        <f>IF(FB144&lt;&gt;"Pensionado",LOOKUP(FA144,'Datos Mes'!$A$87:$A$92,'Datos Mes'!$B$87:$B$92),0)</f>
        <v>0</v>
      </c>
      <c r="FD144" s="190" t="e">
        <f t="shared" si="209"/>
        <v>#DIV/0!</v>
      </c>
      <c r="FE144" s="190" t="e">
        <f>IF(SUM(EH144:EN144)&gt;'Datos Mes'!$B$22,'Datos Mes'!$B$22,SUM(EH144:EN144))</f>
        <v>#DIV/0!</v>
      </c>
      <c r="FF144" s="190" t="e">
        <f>FE144*'Datos Mes'!$B$30</f>
        <v>#DIV/0!</v>
      </c>
      <c r="FG144" s="190" t="e">
        <f t="shared" si="210"/>
        <v>#DIV/0!</v>
      </c>
      <c r="FH144" s="190" t="e">
        <f t="shared" si="211"/>
        <v>#DIV/0!</v>
      </c>
      <c r="FI144" s="193" t="e">
        <f>LOOKUP(FH144,'Datos Mes'!$B$54:$B$69,'Datos Mes'!$C$54:$C$69)</f>
        <v>#DIV/0!</v>
      </c>
      <c r="FJ144" s="190" t="e">
        <f>LOOKUP(FH144,'Datos Mes'!$B$54:$B$69,'Datos Mes'!$E$54:$E$69)</f>
        <v>#DIV/0!</v>
      </c>
      <c r="FK144" s="190" t="e">
        <f t="shared" si="212"/>
        <v>#DIV/0!</v>
      </c>
      <c r="FL144" s="190">
        <f t="shared" si="213"/>
        <v>0</v>
      </c>
      <c r="FM144" s="190">
        <f t="shared" si="214"/>
        <v>0</v>
      </c>
      <c r="FN144" s="190">
        <f t="shared" si="215"/>
        <v>0</v>
      </c>
      <c r="FO144" s="190" t="e">
        <f t="shared" si="216"/>
        <v>#DIV/0!</v>
      </c>
      <c r="FP144" s="190" t="e">
        <f t="shared" si="217"/>
        <v>#DIV/0!</v>
      </c>
      <c r="FQ144" s="320" t="e">
        <f t="shared" si="218"/>
        <v>#DIV/0!</v>
      </c>
      <c r="FR144" s="188"/>
      <c r="FS144" s="190" t="e">
        <f t="shared" si="219"/>
        <v>#DIV/0!</v>
      </c>
      <c r="FT144" s="190" t="e">
        <f>IF($FB144="Activo",LOOKUP($FA144,'Datos Mes'!$A$87:$A$92,'Datos Mes'!$C$87:$C$92),0)*$EO144</f>
        <v>#DIV/0!</v>
      </c>
      <c r="FU144" s="190" t="e">
        <f>IF($FB144="Activo",'Datos Mes'!$B$31,0)*$EO144</f>
        <v>#DIV/0!</v>
      </c>
      <c r="FV144" s="190" t="e">
        <f>'Datos Mes'!$B$32*$EO144</f>
        <v>#DIV/0!</v>
      </c>
      <c r="FW144" s="190" t="e">
        <f>'Datos Mes'!$D$28*$EO144</f>
        <v>#DIV/0!</v>
      </c>
      <c r="FX144" s="188">
        <v>1030112</v>
      </c>
      <c r="FY144" s="190" t="e">
        <f t="shared" si="220"/>
        <v>#DIV/0!</v>
      </c>
      <c r="FZ144" s="190" t="e">
        <f t="shared" si="178"/>
        <v>#DIV/0!</v>
      </c>
      <c r="GA144" s="190" t="e">
        <f t="shared" si="179"/>
        <v>#DIV/0!</v>
      </c>
      <c r="GB144" s="190">
        <f>(AS144+'Datos Mes'!B$24)*30/12</f>
        <v>11356.646825396825</v>
      </c>
      <c r="GC144" s="190" t="e">
        <f t="shared" si="221"/>
        <v>#DIV/0!</v>
      </c>
      <c r="GD144" s="190" t="e">
        <f t="shared" si="222"/>
        <v>#DIV/0!</v>
      </c>
      <c r="GE144" s="192" t="e">
        <f t="shared" si="223"/>
        <v>#DIV/0!</v>
      </c>
    </row>
    <row r="145" spans="1:187">
      <c r="A145" s="248"/>
      <c r="B145" s="248"/>
      <c r="C145" s="173">
        <f t="shared" si="180"/>
        <v>0</v>
      </c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255"/>
      <c r="R145" s="174"/>
      <c r="S145" s="256"/>
      <c r="T145" s="255"/>
      <c r="U145" s="255"/>
      <c r="V145" s="255"/>
      <c r="W145" s="255"/>
      <c r="X145" s="255"/>
      <c r="Y145" s="255"/>
      <c r="Z145" s="255"/>
      <c r="AA145" s="255"/>
      <c r="AB145" s="255"/>
      <c r="AC145" s="255"/>
      <c r="AD145" s="255"/>
      <c r="AE145" s="255"/>
      <c r="AF145" s="255"/>
      <c r="AG145" s="255"/>
      <c r="AH145" s="255"/>
      <c r="AI145" s="257"/>
      <c r="AJ145" s="187"/>
      <c r="AK145" s="176">
        <f t="shared" si="181"/>
        <v>0</v>
      </c>
      <c r="AL145" s="294">
        <f t="shared" si="182"/>
        <v>0</v>
      </c>
      <c r="AM145" s="294">
        <f t="shared" si="183"/>
        <v>0</v>
      </c>
      <c r="AN145" s="295">
        <f t="shared" si="184"/>
        <v>0</v>
      </c>
      <c r="AO145" s="294">
        <f t="shared" si="177"/>
        <v>0</v>
      </c>
      <c r="AP145" s="294">
        <f t="shared" si="224"/>
        <v>0</v>
      </c>
      <c r="AQ145" s="296">
        <f t="shared" si="185"/>
        <v>0</v>
      </c>
      <c r="AR145" s="297">
        <f t="shared" si="186"/>
        <v>0</v>
      </c>
      <c r="AS145" s="249"/>
      <c r="AT145" s="250">
        <f t="shared" si="187"/>
        <v>0</v>
      </c>
      <c r="AU145" s="316"/>
      <c r="AV145" s="177">
        <f t="shared" si="188"/>
        <v>0</v>
      </c>
      <c r="AW145" s="249"/>
      <c r="AX145" s="249"/>
      <c r="AY145" s="177">
        <f t="shared" si="189"/>
        <v>0</v>
      </c>
      <c r="AZ145" s="177">
        <f>(AQ145)*'Datos Mes'!$B$27+DB145</f>
        <v>0</v>
      </c>
      <c r="BA145" s="248"/>
      <c r="BB145" s="254"/>
      <c r="BC145" s="263"/>
      <c r="BD145" s="188"/>
      <c r="BE145" s="188"/>
      <c r="BF145" s="298"/>
      <c r="BG145" s="178">
        <f>(COUNTIF($D145:$AI145,"LL")+DL145)*(AS145-'Datos Mes'!$B$23)</f>
        <v>0</v>
      </c>
      <c r="BH145" s="299">
        <f t="shared" si="190"/>
        <v>0</v>
      </c>
      <c r="BI145" s="230"/>
      <c r="BJ145" s="239"/>
      <c r="BK145" s="231"/>
      <c r="BL145" s="231"/>
      <c r="BM145" s="231"/>
      <c r="BN145" s="231"/>
      <c r="BO145" s="231"/>
      <c r="BP145" s="239"/>
      <c r="BQ145" s="231"/>
      <c r="BR145" s="231"/>
      <c r="BS145" s="231"/>
      <c r="BT145" s="232"/>
      <c r="BU145" s="232"/>
      <c r="BV145" s="231"/>
      <c r="BW145" s="233"/>
      <c r="BX145" s="234"/>
      <c r="BY145" s="231"/>
      <c r="BZ145" s="231"/>
      <c r="CA145" s="235"/>
      <c r="CB145" s="235"/>
      <c r="CC145" s="236"/>
      <c r="CD145" s="236"/>
      <c r="CE145" s="236"/>
      <c r="CF145" s="236"/>
      <c r="CG145" s="236"/>
      <c r="CH145" s="235"/>
      <c r="CI145" s="235"/>
      <c r="CJ145" s="236"/>
      <c r="CK145" s="236"/>
      <c r="CL145" s="236"/>
      <c r="CM145" s="236"/>
      <c r="CN145" s="236"/>
      <c r="CO145" s="235"/>
      <c r="CP145" s="238"/>
      <c r="CQ145" s="237"/>
      <c r="CR145" s="238"/>
      <c r="CS145" s="237"/>
      <c r="CT145" s="237"/>
      <c r="CU145" s="237"/>
      <c r="CV145" s="237"/>
      <c r="CW145" s="237"/>
      <c r="CX145" s="232"/>
      <c r="CY145" s="232"/>
      <c r="CZ145" s="179">
        <f t="shared" si="191"/>
        <v>0</v>
      </c>
      <c r="DA145" s="180"/>
      <c r="DB145" s="241"/>
      <c r="DC145" s="181">
        <f t="shared" si="192"/>
        <v>0</v>
      </c>
      <c r="DD145" s="240"/>
      <c r="DE145" s="241"/>
      <c r="DF145" s="182">
        <f t="shared" si="193"/>
        <v>0</v>
      </c>
      <c r="DG145" s="182">
        <f t="shared" si="194"/>
        <v>0</v>
      </c>
      <c r="DH145" s="183">
        <f t="shared" si="195"/>
        <v>0</v>
      </c>
      <c r="DI145" s="184">
        <f t="shared" si="196"/>
        <v>0</v>
      </c>
      <c r="DJ145" s="42"/>
      <c r="DK145" s="177">
        <f t="shared" si="197"/>
        <v>0</v>
      </c>
      <c r="DL145" s="177">
        <f t="shared" si="198"/>
        <v>0</v>
      </c>
      <c r="DM145" s="177">
        <f t="shared" si="199"/>
        <v>0</v>
      </c>
      <c r="DN145" s="242"/>
      <c r="DO145" s="243"/>
      <c r="DP145" s="243"/>
      <c r="DQ145" s="243"/>
      <c r="DR145" s="303"/>
      <c r="DS145" s="243"/>
      <c r="DT145" s="243"/>
      <c r="DU145" s="243"/>
      <c r="DV145" s="244"/>
      <c r="DW145" s="243"/>
      <c r="DX145" s="243"/>
      <c r="DY145" s="245"/>
      <c r="DZ145" s="245"/>
      <c r="EA145" s="246"/>
      <c r="EB145" s="175" t="s">
        <v>283</v>
      </c>
      <c r="EC145" s="188" t="s">
        <v>298</v>
      </c>
      <c r="ED145" s="188">
        <v>1030113</v>
      </c>
      <c r="EE145" s="188"/>
      <c r="EF145" s="189">
        <f>'Datos Mes'!$B$23</f>
        <v>8033.333333333333</v>
      </c>
      <c r="EG145" s="189">
        <f t="shared" si="200"/>
        <v>0</v>
      </c>
      <c r="EH145" s="189">
        <f t="shared" si="201"/>
        <v>0</v>
      </c>
      <c r="EI145" s="189" t="e">
        <f t="shared" si="202"/>
        <v>#DIV/0!</v>
      </c>
      <c r="EJ145" s="189" t="e">
        <f t="shared" si="203"/>
        <v>#DIV/0!</v>
      </c>
      <c r="EK145" s="189">
        <f t="shared" si="204"/>
        <v>0</v>
      </c>
      <c r="EL145" s="189">
        <f t="shared" si="205"/>
        <v>0</v>
      </c>
      <c r="EM145" s="189">
        <f t="shared" si="206"/>
        <v>0</v>
      </c>
      <c r="EN145" s="189">
        <f>'Datos Mes'!$B$24*AL145</f>
        <v>0</v>
      </c>
      <c r="EO145" s="189" t="e">
        <f>IF(SUM(EH145:EN145)&gt;'Datos Mes'!$B$21,'Datos Mes'!$B$21,SUM(EH145:EN145))</f>
        <v>#DIV/0!</v>
      </c>
      <c r="EP145" s="189" t="e">
        <f>IF(SUM(EH145:EN145)&gt;'Datos Mes'!$B$21,SUM(EH145:EN145)-EO145,0)</f>
        <v>#DIV/0!</v>
      </c>
      <c r="EQ145" s="189"/>
      <c r="ER145" s="189" t="e">
        <f>LOOKUP(EO145/AL145,'Datos Mes'!$B$75:$B$82,'Datos Mes'!$C$75:$C$82)*EQ145</f>
        <v>#DIV/0!</v>
      </c>
      <c r="ES145" s="189">
        <f>'Datos Mes'!$B$25*$AQ145</f>
        <v>0</v>
      </c>
      <c r="ET145" s="189">
        <f>'Datos Mes'!$B$26*$AQ145</f>
        <v>0</v>
      </c>
      <c r="EU145" s="189">
        <f t="shared" si="207"/>
        <v>0</v>
      </c>
      <c r="EV145" s="190" t="e">
        <f t="shared" si="208"/>
        <v>#DIV/0!</v>
      </c>
      <c r="EW145" s="280" t="s">
        <v>140</v>
      </c>
      <c r="EX145" s="281"/>
      <c r="EY145" s="190" t="e">
        <f>'Datos Mes'!$B$28*EO145</f>
        <v>#DIV/0!</v>
      </c>
      <c r="EZ145" s="190" t="e">
        <f>IF(EX145*'Datos Mes'!$B$19-EY145&gt;0,EX145*'Datos Mes'!$B$19-EY145,0)</f>
        <v>#DIV/0!</v>
      </c>
      <c r="FA145" s="281" t="s">
        <v>116</v>
      </c>
      <c r="FB145" s="280" t="s">
        <v>299</v>
      </c>
      <c r="FC145" s="192">
        <f>IF(FB145&lt;&gt;"Pensionado",LOOKUP(FA145,'Datos Mes'!$A$87:$A$92,'Datos Mes'!$B$87:$B$92),0)</f>
        <v>0</v>
      </c>
      <c r="FD145" s="190" t="e">
        <f t="shared" si="209"/>
        <v>#DIV/0!</v>
      </c>
      <c r="FE145" s="190" t="e">
        <f>IF(SUM(EH145:EN145)&gt;'Datos Mes'!$B$22,'Datos Mes'!$B$22,SUM(EH145:EN145))</f>
        <v>#DIV/0!</v>
      </c>
      <c r="FF145" s="190" t="e">
        <f>FE145*'Datos Mes'!$B$30</f>
        <v>#DIV/0!</v>
      </c>
      <c r="FG145" s="190" t="e">
        <f t="shared" si="210"/>
        <v>#DIV/0!</v>
      </c>
      <c r="FH145" s="190" t="e">
        <f t="shared" si="211"/>
        <v>#DIV/0!</v>
      </c>
      <c r="FI145" s="193" t="e">
        <f>LOOKUP(FH145,'Datos Mes'!$B$54:$B$69,'Datos Mes'!$C$54:$C$69)</f>
        <v>#DIV/0!</v>
      </c>
      <c r="FJ145" s="190" t="e">
        <f>LOOKUP(FH145,'Datos Mes'!$B$54:$B$69,'Datos Mes'!$E$54:$E$69)</f>
        <v>#DIV/0!</v>
      </c>
      <c r="FK145" s="190" t="e">
        <f t="shared" si="212"/>
        <v>#DIV/0!</v>
      </c>
      <c r="FL145" s="190">
        <f t="shared" si="213"/>
        <v>0</v>
      </c>
      <c r="FM145" s="190">
        <f t="shared" si="214"/>
        <v>0</v>
      </c>
      <c r="FN145" s="190">
        <f t="shared" si="215"/>
        <v>0</v>
      </c>
      <c r="FO145" s="190" t="e">
        <f t="shared" si="216"/>
        <v>#DIV/0!</v>
      </c>
      <c r="FP145" s="190" t="e">
        <f t="shared" si="217"/>
        <v>#DIV/0!</v>
      </c>
      <c r="FQ145" s="320" t="e">
        <f t="shared" si="218"/>
        <v>#DIV/0!</v>
      </c>
      <c r="FR145" s="188"/>
      <c r="FS145" s="190" t="e">
        <f t="shared" si="219"/>
        <v>#DIV/0!</v>
      </c>
      <c r="FT145" s="190" t="e">
        <f>IF($FB145="Activo",LOOKUP($FA145,'Datos Mes'!$A$87:$A$92,'Datos Mes'!$C$87:$C$92),0)*$EO145</f>
        <v>#DIV/0!</v>
      </c>
      <c r="FU145" s="190" t="e">
        <f>IF($FB145="Activo",'Datos Mes'!$B$31,0)*$EO145</f>
        <v>#DIV/0!</v>
      </c>
      <c r="FV145" s="190" t="e">
        <f>'Datos Mes'!$B$32*$EO145</f>
        <v>#DIV/0!</v>
      </c>
      <c r="FW145" s="190" t="e">
        <f>'Datos Mes'!$D$28*$EO145</f>
        <v>#DIV/0!</v>
      </c>
      <c r="FX145" s="188">
        <v>1030113</v>
      </c>
      <c r="FY145" s="190" t="e">
        <f t="shared" si="220"/>
        <v>#DIV/0!</v>
      </c>
      <c r="FZ145" s="190" t="e">
        <f t="shared" si="178"/>
        <v>#DIV/0!</v>
      </c>
      <c r="GA145" s="190" t="e">
        <f t="shared" si="179"/>
        <v>#DIV/0!</v>
      </c>
      <c r="GB145" s="190">
        <f>(AS145+'Datos Mes'!B$24)*30/12</f>
        <v>11356.646825396825</v>
      </c>
      <c r="GC145" s="190" t="e">
        <f t="shared" si="221"/>
        <v>#DIV/0!</v>
      </c>
      <c r="GD145" s="190" t="e">
        <f t="shared" si="222"/>
        <v>#DIV/0!</v>
      </c>
      <c r="GE145" s="192" t="e">
        <f t="shared" si="223"/>
        <v>#DIV/0!</v>
      </c>
    </row>
    <row r="146" spans="1:187">
      <c r="A146" s="248"/>
      <c r="B146" s="248"/>
      <c r="C146" s="173">
        <f t="shared" si="180"/>
        <v>0</v>
      </c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174"/>
      <c r="S146" s="256"/>
      <c r="T146" s="255"/>
      <c r="U146" s="255"/>
      <c r="V146" s="255"/>
      <c r="W146" s="255"/>
      <c r="X146" s="255"/>
      <c r="Y146" s="255"/>
      <c r="Z146" s="255"/>
      <c r="AA146" s="255"/>
      <c r="AB146" s="255"/>
      <c r="AC146" s="255"/>
      <c r="AD146" s="255"/>
      <c r="AE146" s="255"/>
      <c r="AF146" s="255"/>
      <c r="AG146" s="255"/>
      <c r="AH146" s="255"/>
      <c r="AI146" s="257"/>
      <c r="AJ146" s="187"/>
      <c r="AK146" s="176">
        <f t="shared" si="181"/>
        <v>0</v>
      </c>
      <c r="AL146" s="294">
        <f t="shared" si="182"/>
        <v>0</v>
      </c>
      <c r="AM146" s="294">
        <f t="shared" si="183"/>
        <v>0</v>
      </c>
      <c r="AN146" s="295">
        <f t="shared" si="184"/>
        <v>0</v>
      </c>
      <c r="AO146" s="294">
        <f t="shared" si="177"/>
        <v>0</v>
      </c>
      <c r="AP146" s="294">
        <f t="shared" si="224"/>
        <v>0</v>
      </c>
      <c r="AQ146" s="296">
        <f t="shared" si="185"/>
        <v>0</v>
      </c>
      <c r="AR146" s="297">
        <f t="shared" si="186"/>
        <v>0</v>
      </c>
      <c r="AS146" s="249"/>
      <c r="AT146" s="250">
        <f t="shared" si="187"/>
        <v>0</v>
      </c>
      <c r="AU146" s="316"/>
      <c r="AV146" s="177">
        <f t="shared" si="188"/>
        <v>0</v>
      </c>
      <c r="AW146" s="249"/>
      <c r="AX146" s="249"/>
      <c r="AY146" s="177">
        <f t="shared" si="189"/>
        <v>0</v>
      </c>
      <c r="AZ146" s="177">
        <f>(AQ146)*'Datos Mes'!$B$27+DB146</f>
        <v>0</v>
      </c>
      <c r="BA146" s="248"/>
      <c r="BB146" s="254"/>
      <c r="BC146" s="263"/>
      <c r="BD146" s="188"/>
      <c r="BE146" s="188"/>
      <c r="BF146" s="298"/>
      <c r="BG146" s="178">
        <f>(COUNTIF($D146:$AI146,"LL")+DL146)*(AS146-'Datos Mes'!$B$23)</f>
        <v>0</v>
      </c>
      <c r="BH146" s="299">
        <f t="shared" si="190"/>
        <v>0</v>
      </c>
      <c r="BI146" s="230"/>
      <c r="BJ146" s="239"/>
      <c r="BK146" s="231"/>
      <c r="BL146" s="231"/>
      <c r="BM146" s="231"/>
      <c r="BN146" s="231"/>
      <c r="BO146" s="231"/>
      <c r="BP146" s="239"/>
      <c r="BQ146" s="231"/>
      <c r="BR146" s="231"/>
      <c r="BS146" s="231"/>
      <c r="BT146" s="232"/>
      <c r="BU146" s="232"/>
      <c r="BV146" s="231"/>
      <c r="BW146" s="233"/>
      <c r="BX146" s="234"/>
      <c r="BY146" s="231"/>
      <c r="BZ146" s="231"/>
      <c r="CA146" s="235"/>
      <c r="CB146" s="235"/>
      <c r="CC146" s="236"/>
      <c r="CD146" s="236"/>
      <c r="CE146" s="236"/>
      <c r="CF146" s="236"/>
      <c r="CG146" s="236"/>
      <c r="CH146" s="235"/>
      <c r="CI146" s="235"/>
      <c r="CJ146" s="236"/>
      <c r="CK146" s="236"/>
      <c r="CL146" s="236"/>
      <c r="CM146" s="236"/>
      <c r="CN146" s="236"/>
      <c r="CO146" s="235"/>
      <c r="CP146" s="238"/>
      <c r="CQ146" s="237"/>
      <c r="CR146" s="238"/>
      <c r="CS146" s="237"/>
      <c r="CT146" s="237"/>
      <c r="CU146" s="237"/>
      <c r="CV146" s="237"/>
      <c r="CW146" s="237"/>
      <c r="CX146" s="232"/>
      <c r="CY146" s="232"/>
      <c r="CZ146" s="179">
        <f t="shared" si="191"/>
        <v>0</v>
      </c>
      <c r="DA146" s="180"/>
      <c r="DB146" s="241"/>
      <c r="DC146" s="181">
        <f t="shared" si="192"/>
        <v>0</v>
      </c>
      <c r="DD146" s="240"/>
      <c r="DE146" s="241"/>
      <c r="DF146" s="182">
        <f t="shared" si="193"/>
        <v>0</v>
      </c>
      <c r="DG146" s="182">
        <f t="shared" si="194"/>
        <v>0</v>
      </c>
      <c r="DH146" s="183">
        <f t="shared" si="195"/>
        <v>0</v>
      </c>
      <c r="DI146" s="184">
        <f t="shared" si="196"/>
        <v>0</v>
      </c>
      <c r="DJ146" s="42"/>
      <c r="DK146" s="177">
        <f t="shared" si="197"/>
        <v>0</v>
      </c>
      <c r="DL146" s="177">
        <f t="shared" si="198"/>
        <v>0</v>
      </c>
      <c r="DM146" s="177">
        <f t="shared" si="199"/>
        <v>0</v>
      </c>
      <c r="DN146" s="242"/>
      <c r="DO146" s="243"/>
      <c r="DP146" s="243"/>
      <c r="DQ146" s="243"/>
      <c r="DR146" s="303"/>
      <c r="DS146" s="243"/>
      <c r="DT146" s="243"/>
      <c r="DU146" s="243"/>
      <c r="DV146" s="244"/>
      <c r="DW146" s="243"/>
      <c r="DX146" s="243"/>
      <c r="DY146" s="245"/>
      <c r="DZ146" s="245"/>
      <c r="EA146" s="246"/>
      <c r="EB146" s="175" t="s">
        <v>283</v>
      </c>
      <c r="EC146" s="188" t="s">
        <v>298</v>
      </c>
      <c r="ED146" s="188">
        <v>1030114</v>
      </c>
      <c r="EE146" s="188"/>
      <c r="EF146" s="189">
        <f>'Datos Mes'!$B$23</f>
        <v>8033.333333333333</v>
      </c>
      <c r="EG146" s="189">
        <f t="shared" si="200"/>
        <v>0</v>
      </c>
      <c r="EH146" s="189">
        <f t="shared" si="201"/>
        <v>0</v>
      </c>
      <c r="EI146" s="189" t="e">
        <f t="shared" si="202"/>
        <v>#DIV/0!</v>
      </c>
      <c r="EJ146" s="189" t="e">
        <f t="shared" si="203"/>
        <v>#DIV/0!</v>
      </c>
      <c r="EK146" s="189">
        <f t="shared" si="204"/>
        <v>0</v>
      </c>
      <c r="EL146" s="189">
        <f t="shared" si="205"/>
        <v>0</v>
      </c>
      <c r="EM146" s="189">
        <f t="shared" si="206"/>
        <v>0</v>
      </c>
      <c r="EN146" s="189">
        <f>'Datos Mes'!$B$24*AL146</f>
        <v>0</v>
      </c>
      <c r="EO146" s="189" t="e">
        <f>IF(SUM(EH146:EN146)&gt;'Datos Mes'!$B$21,'Datos Mes'!$B$21,SUM(EH146:EN146))</f>
        <v>#DIV/0!</v>
      </c>
      <c r="EP146" s="189" t="e">
        <f>IF(SUM(EH146:EN146)&gt;'Datos Mes'!$B$21,SUM(EH146:EN146)-EO146,0)</f>
        <v>#DIV/0!</v>
      </c>
      <c r="EQ146" s="189"/>
      <c r="ER146" s="189" t="e">
        <f>LOOKUP(EO146/AL146,'Datos Mes'!$B$75:$B$82,'Datos Mes'!$C$75:$C$82)*EQ146</f>
        <v>#DIV/0!</v>
      </c>
      <c r="ES146" s="189">
        <f>'Datos Mes'!$B$25*$AQ146</f>
        <v>0</v>
      </c>
      <c r="ET146" s="189">
        <f>'Datos Mes'!$B$26*$AQ146</f>
        <v>0</v>
      </c>
      <c r="EU146" s="189">
        <f t="shared" si="207"/>
        <v>0</v>
      </c>
      <c r="EV146" s="190" t="e">
        <f t="shared" si="208"/>
        <v>#DIV/0!</v>
      </c>
      <c r="EW146" s="280" t="s">
        <v>140</v>
      </c>
      <c r="EX146" s="281"/>
      <c r="EY146" s="190" t="e">
        <f>'Datos Mes'!$B$28*EO146</f>
        <v>#DIV/0!</v>
      </c>
      <c r="EZ146" s="190" t="e">
        <f>IF(EX146*'Datos Mes'!$B$19-EY146&gt;0,EX146*'Datos Mes'!$B$19-EY146,0)</f>
        <v>#DIV/0!</v>
      </c>
      <c r="FA146" s="281" t="s">
        <v>116</v>
      </c>
      <c r="FB146" s="280" t="s">
        <v>299</v>
      </c>
      <c r="FC146" s="192">
        <f>IF(FB146&lt;&gt;"Pensionado",LOOKUP(FA146,'Datos Mes'!$A$87:$A$92,'Datos Mes'!$B$87:$B$92),0)</f>
        <v>0</v>
      </c>
      <c r="FD146" s="190" t="e">
        <f t="shared" si="209"/>
        <v>#DIV/0!</v>
      </c>
      <c r="FE146" s="190" t="e">
        <f>IF(SUM(EH146:EN146)&gt;'Datos Mes'!$B$22,'Datos Mes'!$B$22,SUM(EH146:EN146))</f>
        <v>#DIV/0!</v>
      </c>
      <c r="FF146" s="190" t="e">
        <f>FE146*'Datos Mes'!$B$30</f>
        <v>#DIV/0!</v>
      </c>
      <c r="FG146" s="190" t="e">
        <f t="shared" si="210"/>
        <v>#DIV/0!</v>
      </c>
      <c r="FH146" s="190" t="e">
        <f t="shared" si="211"/>
        <v>#DIV/0!</v>
      </c>
      <c r="FI146" s="193" t="e">
        <f>LOOKUP(FH146,'Datos Mes'!$B$54:$B$69,'Datos Mes'!$C$54:$C$69)</f>
        <v>#DIV/0!</v>
      </c>
      <c r="FJ146" s="190" t="e">
        <f>LOOKUP(FH146,'Datos Mes'!$B$54:$B$69,'Datos Mes'!$E$54:$E$69)</f>
        <v>#DIV/0!</v>
      </c>
      <c r="FK146" s="190" t="e">
        <f t="shared" si="212"/>
        <v>#DIV/0!</v>
      </c>
      <c r="FL146" s="190">
        <f t="shared" si="213"/>
        <v>0</v>
      </c>
      <c r="FM146" s="190">
        <f t="shared" si="214"/>
        <v>0</v>
      </c>
      <c r="FN146" s="190">
        <f t="shared" si="215"/>
        <v>0</v>
      </c>
      <c r="FO146" s="190" t="e">
        <f t="shared" si="216"/>
        <v>#DIV/0!</v>
      </c>
      <c r="FP146" s="190" t="e">
        <f t="shared" si="217"/>
        <v>#DIV/0!</v>
      </c>
      <c r="FQ146" s="320" t="e">
        <f t="shared" si="218"/>
        <v>#DIV/0!</v>
      </c>
      <c r="FR146" s="188"/>
      <c r="FS146" s="190" t="e">
        <f t="shared" si="219"/>
        <v>#DIV/0!</v>
      </c>
      <c r="FT146" s="190" t="e">
        <f>IF($FB146="Activo",LOOKUP($FA146,'Datos Mes'!$A$87:$A$92,'Datos Mes'!$C$87:$C$92),0)*$EO146</f>
        <v>#DIV/0!</v>
      </c>
      <c r="FU146" s="190" t="e">
        <f>IF($FB146="Activo",'Datos Mes'!$B$31,0)*$EO146</f>
        <v>#DIV/0!</v>
      </c>
      <c r="FV146" s="190" t="e">
        <f>'Datos Mes'!$B$32*$EO146</f>
        <v>#DIV/0!</v>
      </c>
      <c r="FW146" s="190" t="e">
        <f>'Datos Mes'!$D$28*$EO146</f>
        <v>#DIV/0!</v>
      </c>
      <c r="FX146" s="188">
        <v>1030114</v>
      </c>
      <c r="FY146" s="190" t="e">
        <f t="shared" si="220"/>
        <v>#DIV/0!</v>
      </c>
      <c r="FZ146" s="190" t="e">
        <f t="shared" si="178"/>
        <v>#DIV/0!</v>
      </c>
      <c r="GA146" s="190" t="e">
        <f t="shared" si="179"/>
        <v>#DIV/0!</v>
      </c>
      <c r="GB146" s="190">
        <f>(AS146+'Datos Mes'!B$24)*30/12</f>
        <v>11356.646825396825</v>
      </c>
      <c r="GC146" s="190" t="e">
        <f t="shared" si="221"/>
        <v>#DIV/0!</v>
      </c>
      <c r="GD146" s="190" t="e">
        <f t="shared" si="222"/>
        <v>#DIV/0!</v>
      </c>
      <c r="GE146" s="192" t="e">
        <f t="shared" si="223"/>
        <v>#DIV/0!</v>
      </c>
    </row>
    <row r="147" spans="1:187">
      <c r="A147" s="248"/>
      <c r="B147" s="248"/>
      <c r="C147" s="173">
        <f t="shared" si="180"/>
        <v>0</v>
      </c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174"/>
      <c r="S147" s="256"/>
      <c r="T147" s="255"/>
      <c r="U147" s="255"/>
      <c r="V147" s="255"/>
      <c r="W147" s="255"/>
      <c r="X147" s="255"/>
      <c r="Y147" s="255"/>
      <c r="Z147" s="255"/>
      <c r="AA147" s="255"/>
      <c r="AB147" s="255"/>
      <c r="AC147" s="255"/>
      <c r="AD147" s="255"/>
      <c r="AE147" s="255"/>
      <c r="AF147" s="255"/>
      <c r="AG147" s="255"/>
      <c r="AH147" s="255"/>
      <c r="AI147" s="257"/>
      <c r="AJ147" s="187"/>
      <c r="AK147" s="176">
        <f t="shared" si="181"/>
        <v>0</v>
      </c>
      <c r="AL147" s="294">
        <f t="shared" si="182"/>
        <v>0</v>
      </c>
      <c r="AM147" s="294">
        <f t="shared" si="183"/>
        <v>0</v>
      </c>
      <c r="AN147" s="295">
        <f t="shared" si="184"/>
        <v>0</v>
      </c>
      <c r="AO147" s="294">
        <f t="shared" si="177"/>
        <v>0</v>
      </c>
      <c r="AP147" s="294">
        <f t="shared" si="224"/>
        <v>0</v>
      </c>
      <c r="AQ147" s="296">
        <f t="shared" si="185"/>
        <v>0</v>
      </c>
      <c r="AR147" s="297">
        <f t="shared" si="186"/>
        <v>0</v>
      </c>
      <c r="AS147" s="249"/>
      <c r="AT147" s="250">
        <f t="shared" si="187"/>
        <v>0</v>
      </c>
      <c r="AU147" s="316"/>
      <c r="AV147" s="177">
        <f t="shared" si="188"/>
        <v>0</v>
      </c>
      <c r="AW147" s="249"/>
      <c r="AX147" s="249"/>
      <c r="AY147" s="177">
        <f t="shared" si="189"/>
        <v>0</v>
      </c>
      <c r="AZ147" s="177">
        <f>(AQ147)*'Datos Mes'!$B$27+DB147</f>
        <v>0</v>
      </c>
      <c r="BA147" s="248"/>
      <c r="BB147" s="254"/>
      <c r="BC147" s="263"/>
      <c r="BD147" s="188"/>
      <c r="BE147" s="188"/>
      <c r="BF147" s="298"/>
      <c r="BG147" s="178">
        <f>(COUNTIF($D147:$AI147,"LL")+DL147)*(AS147-'Datos Mes'!$B$23)</f>
        <v>0</v>
      </c>
      <c r="BH147" s="299">
        <f t="shared" si="190"/>
        <v>0</v>
      </c>
      <c r="BI147" s="230"/>
      <c r="BJ147" s="239"/>
      <c r="BK147" s="231"/>
      <c r="BL147" s="231"/>
      <c r="BM147" s="231"/>
      <c r="BN147" s="231"/>
      <c r="BO147" s="231"/>
      <c r="BP147" s="239"/>
      <c r="BQ147" s="231"/>
      <c r="BR147" s="231"/>
      <c r="BS147" s="231"/>
      <c r="BT147" s="232"/>
      <c r="BU147" s="232"/>
      <c r="BV147" s="231"/>
      <c r="BW147" s="233"/>
      <c r="BX147" s="234"/>
      <c r="BY147" s="231"/>
      <c r="BZ147" s="231"/>
      <c r="CA147" s="235"/>
      <c r="CB147" s="235"/>
      <c r="CC147" s="236"/>
      <c r="CD147" s="236"/>
      <c r="CE147" s="236"/>
      <c r="CF147" s="236"/>
      <c r="CG147" s="236"/>
      <c r="CH147" s="235"/>
      <c r="CI147" s="235"/>
      <c r="CJ147" s="236"/>
      <c r="CK147" s="236"/>
      <c r="CL147" s="236"/>
      <c r="CM147" s="236"/>
      <c r="CN147" s="236"/>
      <c r="CO147" s="235"/>
      <c r="CP147" s="238"/>
      <c r="CQ147" s="237"/>
      <c r="CR147" s="238"/>
      <c r="CS147" s="237"/>
      <c r="CT147" s="237"/>
      <c r="CU147" s="237"/>
      <c r="CV147" s="237"/>
      <c r="CW147" s="237"/>
      <c r="CX147" s="232"/>
      <c r="CY147" s="232"/>
      <c r="CZ147" s="179">
        <f t="shared" si="191"/>
        <v>0</v>
      </c>
      <c r="DA147" s="180"/>
      <c r="DB147" s="241"/>
      <c r="DC147" s="181">
        <f t="shared" si="192"/>
        <v>0</v>
      </c>
      <c r="DD147" s="240"/>
      <c r="DE147" s="241"/>
      <c r="DF147" s="182">
        <f t="shared" si="193"/>
        <v>0</v>
      </c>
      <c r="DG147" s="182">
        <f t="shared" si="194"/>
        <v>0</v>
      </c>
      <c r="DH147" s="183">
        <f t="shared" si="195"/>
        <v>0</v>
      </c>
      <c r="DI147" s="184">
        <f t="shared" si="196"/>
        <v>0</v>
      </c>
      <c r="DJ147" s="42"/>
      <c r="DK147" s="177">
        <f t="shared" si="197"/>
        <v>0</v>
      </c>
      <c r="DL147" s="177">
        <f t="shared" si="198"/>
        <v>0</v>
      </c>
      <c r="DM147" s="177">
        <f t="shared" si="199"/>
        <v>0</v>
      </c>
      <c r="DN147" s="242"/>
      <c r="DO147" s="243"/>
      <c r="DP147" s="243"/>
      <c r="DQ147" s="243"/>
      <c r="DR147" s="303"/>
      <c r="DS147" s="243"/>
      <c r="DT147" s="243"/>
      <c r="DU147" s="243"/>
      <c r="DV147" s="244"/>
      <c r="DW147" s="243"/>
      <c r="DX147" s="243"/>
      <c r="DY147" s="245"/>
      <c r="DZ147" s="245"/>
      <c r="EA147" s="246"/>
      <c r="EB147" s="175" t="s">
        <v>283</v>
      </c>
      <c r="EC147" s="188" t="s">
        <v>298</v>
      </c>
      <c r="ED147" s="188">
        <v>1030115</v>
      </c>
      <c r="EE147" s="188"/>
      <c r="EF147" s="189">
        <f>'Datos Mes'!$B$23</f>
        <v>8033.333333333333</v>
      </c>
      <c r="EG147" s="189">
        <f t="shared" si="200"/>
        <v>0</v>
      </c>
      <c r="EH147" s="189">
        <f t="shared" si="201"/>
        <v>0</v>
      </c>
      <c r="EI147" s="189" t="e">
        <f t="shared" si="202"/>
        <v>#DIV/0!</v>
      </c>
      <c r="EJ147" s="189" t="e">
        <f t="shared" si="203"/>
        <v>#DIV/0!</v>
      </c>
      <c r="EK147" s="189">
        <f t="shared" si="204"/>
        <v>0</v>
      </c>
      <c r="EL147" s="189">
        <f t="shared" si="205"/>
        <v>0</v>
      </c>
      <c r="EM147" s="189">
        <f t="shared" si="206"/>
        <v>0</v>
      </c>
      <c r="EN147" s="189">
        <f>'Datos Mes'!$B$24*AL147</f>
        <v>0</v>
      </c>
      <c r="EO147" s="189" t="e">
        <f>IF(SUM(EH147:EN147)&gt;'Datos Mes'!$B$21,'Datos Mes'!$B$21,SUM(EH147:EN147))</f>
        <v>#DIV/0!</v>
      </c>
      <c r="EP147" s="189" t="e">
        <f>IF(SUM(EH147:EN147)&gt;'Datos Mes'!$B$21,SUM(EH147:EN147)-EO147,0)</f>
        <v>#DIV/0!</v>
      </c>
      <c r="EQ147" s="189"/>
      <c r="ER147" s="189" t="e">
        <f>LOOKUP(EO147/AL147,'Datos Mes'!$B$75:$B$82,'Datos Mes'!$C$75:$C$82)*EQ147</f>
        <v>#DIV/0!</v>
      </c>
      <c r="ES147" s="189">
        <f>'Datos Mes'!$B$25*$AQ147</f>
        <v>0</v>
      </c>
      <c r="ET147" s="189">
        <f>'Datos Mes'!$B$26*$AQ147</f>
        <v>0</v>
      </c>
      <c r="EU147" s="189">
        <f t="shared" si="207"/>
        <v>0</v>
      </c>
      <c r="EV147" s="190" t="e">
        <f t="shared" si="208"/>
        <v>#DIV/0!</v>
      </c>
      <c r="EW147" s="280" t="s">
        <v>140</v>
      </c>
      <c r="EX147" s="281"/>
      <c r="EY147" s="190" t="e">
        <f>'Datos Mes'!$B$28*EO147</f>
        <v>#DIV/0!</v>
      </c>
      <c r="EZ147" s="190" t="e">
        <f>IF(EX147*'Datos Mes'!$B$19-EY147&gt;0,EX147*'Datos Mes'!$B$19-EY147,0)</f>
        <v>#DIV/0!</v>
      </c>
      <c r="FA147" s="281" t="s">
        <v>116</v>
      </c>
      <c r="FB147" s="280" t="s">
        <v>299</v>
      </c>
      <c r="FC147" s="192">
        <f>IF(FB147&lt;&gt;"Pensionado",LOOKUP(FA147,'Datos Mes'!$A$87:$A$92,'Datos Mes'!$B$87:$B$92),0)</f>
        <v>0</v>
      </c>
      <c r="FD147" s="190" t="e">
        <f t="shared" si="209"/>
        <v>#DIV/0!</v>
      </c>
      <c r="FE147" s="190" t="e">
        <f>IF(SUM(EH147:EN147)&gt;'Datos Mes'!$B$22,'Datos Mes'!$B$22,SUM(EH147:EN147))</f>
        <v>#DIV/0!</v>
      </c>
      <c r="FF147" s="190" t="e">
        <f>FE147*'Datos Mes'!$B$30</f>
        <v>#DIV/0!</v>
      </c>
      <c r="FG147" s="190" t="e">
        <f t="shared" si="210"/>
        <v>#DIV/0!</v>
      </c>
      <c r="FH147" s="190" t="e">
        <f t="shared" si="211"/>
        <v>#DIV/0!</v>
      </c>
      <c r="FI147" s="193" t="e">
        <f>LOOKUP(FH147,'Datos Mes'!$B$54:$B$69,'Datos Mes'!$C$54:$C$69)</f>
        <v>#DIV/0!</v>
      </c>
      <c r="FJ147" s="190" t="e">
        <f>LOOKUP(FH147,'Datos Mes'!$B$54:$B$69,'Datos Mes'!$E$54:$E$69)</f>
        <v>#DIV/0!</v>
      </c>
      <c r="FK147" s="190" t="e">
        <f t="shared" si="212"/>
        <v>#DIV/0!</v>
      </c>
      <c r="FL147" s="190">
        <f t="shared" si="213"/>
        <v>0</v>
      </c>
      <c r="FM147" s="190">
        <f t="shared" si="214"/>
        <v>0</v>
      </c>
      <c r="FN147" s="190">
        <f t="shared" si="215"/>
        <v>0</v>
      </c>
      <c r="FO147" s="190" t="e">
        <f t="shared" si="216"/>
        <v>#DIV/0!</v>
      </c>
      <c r="FP147" s="190" t="e">
        <f t="shared" si="217"/>
        <v>#DIV/0!</v>
      </c>
      <c r="FQ147" s="320" t="e">
        <f t="shared" si="218"/>
        <v>#DIV/0!</v>
      </c>
      <c r="FR147" s="188"/>
      <c r="FS147" s="190" t="e">
        <f t="shared" si="219"/>
        <v>#DIV/0!</v>
      </c>
      <c r="FT147" s="190" t="e">
        <f>IF($FB147="Activo",LOOKUP($FA147,'Datos Mes'!$A$87:$A$92,'Datos Mes'!$C$87:$C$92),0)*$EO147</f>
        <v>#DIV/0!</v>
      </c>
      <c r="FU147" s="190" t="e">
        <f>IF($FB147="Activo",'Datos Mes'!$B$31,0)*$EO147</f>
        <v>#DIV/0!</v>
      </c>
      <c r="FV147" s="190" t="e">
        <f>'Datos Mes'!$B$32*$EO147</f>
        <v>#DIV/0!</v>
      </c>
      <c r="FW147" s="190" t="e">
        <f>'Datos Mes'!$D$28*$EO147</f>
        <v>#DIV/0!</v>
      </c>
      <c r="FX147" s="188">
        <v>1030115</v>
      </c>
      <c r="FY147" s="190" t="e">
        <f t="shared" si="220"/>
        <v>#DIV/0!</v>
      </c>
      <c r="FZ147" s="190" t="e">
        <f t="shared" si="178"/>
        <v>#DIV/0!</v>
      </c>
      <c r="GA147" s="190" t="e">
        <f t="shared" si="179"/>
        <v>#DIV/0!</v>
      </c>
      <c r="GB147" s="190">
        <f>(AS147+'Datos Mes'!B$24)*30/12</f>
        <v>11356.646825396825</v>
      </c>
      <c r="GC147" s="190" t="e">
        <f t="shared" si="221"/>
        <v>#DIV/0!</v>
      </c>
      <c r="GD147" s="190" t="e">
        <f t="shared" si="222"/>
        <v>#DIV/0!</v>
      </c>
      <c r="GE147" s="192" t="e">
        <f t="shared" si="223"/>
        <v>#DIV/0!</v>
      </c>
    </row>
    <row r="148" spans="1:187">
      <c r="A148" s="248"/>
      <c r="B148" s="248"/>
      <c r="C148" s="173">
        <f t="shared" si="180"/>
        <v>0</v>
      </c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174"/>
      <c r="S148" s="256"/>
      <c r="T148" s="255"/>
      <c r="U148" s="255"/>
      <c r="V148" s="255"/>
      <c r="W148" s="255"/>
      <c r="X148" s="255"/>
      <c r="Y148" s="255"/>
      <c r="Z148" s="255"/>
      <c r="AA148" s="255"/>
      <c r="AB148" s="255"/>
      <c r="AC148" s="255"/>
      <c r="AD148" s="255"/>
      <c r="AE148" s="255"/>
      <c r="AF148" s="255"/>
      <c r="AG148" s="255"/>
      <c r="AH148" s="255"/>
      <c r="AI148" s="257"/>
      <c r="AJ148" s="187"/>
      <c r="AK148" s="176">
        <f t="shared" si="181"/>
        <v>0</v>
      </c>
      <c r="AL148" s="294">
        <f t="shared" si="182"/>
        <v>0</v>
      </c>
      <c r="AM148" s="294">
        <f t="shared" si="183"/>
        <v>0</v>
      </c>
      <c r="AN148" s="295">
        <f t="shared" si="184"/>
        <v>0</v>
      </c>
      <c r="AO148" s="294">
        <f t="shared" si="177"/>
        <v>0</v>
      </c>
      <c r="AP148" s="294">
        <f t="shared" si="224"/>
        <v>0</v>
      </c>
      <c r="AQ148" s="296">
        <f t="shared" si="185"/>
        <v>0</v>
      </c>
      <c r="AR148" s="297">
        <f t="shared" si="186"/>
        <v>0</v>
      </c>
      <c r="AS148" s="249"/>
      <c r="AT148" s="250">
        <f t="shared" si="187"/>
        <v>0</v>
      </c>
      <c r="AU148" s="316"/>
      <c r="AV148" s="177">
        <f t="shared" si="188"/>
        <v>0</v>
      </c>
      <c r="AW148" s="249"/>
      <c r="AX148" s="249"/>
      <c r="AY148" s="177">
        <f t="shared" si="189"/>
        <v>0</v>
      </c>
      <c r="AZ148" s="177">
        <f>(AQ148)*'Datos Mes'!$B$27+DB148</f>
        <v>0</v>
      </c>
      <c r="BA148" s="248"/>
      <c r="BB148" s="254"/>
      <c r="BC148" s="263"/>
      <c r="BD148" s="188"/>
      <c r="BE148" s="188"/>
      <c r="BF148" s="298"/>
      <c r="BG148" s="178">
        <f>(COUNTIF($D148:$AI148,"LL")+DL148)*(AS148-'Datos Mes'!$B$23)</f>
        <v>0</v>
      </c>
      <c r="BH148" s="299">
        <f t="shared" si="190"/>
        <v>0</v>
      </c>
      <c r="BI148" s="230"/>
      <c r="BJ148" s="239"/>
      <c r="BK148" s="231"/>
      <c r="BL148" s="231"/>
      <c r="BM148" s="231"/>
      <c r="BN148" s="231"/>
      <c r="BO148" s="231"/>
      <c r="BP148" s="239"/>
      <c r="BQ148" s="231"/>
      <c r="BR148" s="231"/>
      <c r="BS148" s="231"/>
      <c r="BT148" s="232"/>
      <c r="BU148" s="232"/>
      <c r="BV148" s="231"/>
      <c r="BW148" s="233"/>
      <c r="BX148" s="234"/>
      <c r="BY148" s="231"/>
      <c r="BZ148" s="231"/>
      <c r="CA148" s="235"/>
      <c r="CB148" s="235"/>
      <c r="CC148" s="236"/>
      <c r="CD148" s="236"/>
      <c r="CE148" s="236"/>
      <c r="CF148" s="236"/>
      <c r="CG148" s="236"/>
      <c r="CH148" s="235"/>
      <c r="CI148" s="235"/>
      <c r="CJ148" s="236"/>
      <c r="CK148" s="236"/>
      <c r="CL148" s="236"/>
      <c r="CM148" s="236"/>
      <c r="CN148" s="236"/>
      <c r="CO148" s="235"/>
      <c r="CP148" s="238"/>
      <c r="CQ148" s="237"/>
      <c r="CR148" s="238"/>
      <c r="CS148" s="237"/>
      <c r="CT148" s="237"/>
      <c r="CU148" s="237"/>
      <c r="CV148" s="237"/>
      <c r="CW148" s="237"/>
      <c r="CX148" s="232"/>
      <c r="CY148" s="232"/>
      <c r="CZ148" s="179">
        <f t="shared" si="191"/>
        <v>0</v>
      </c>
      <c r="DA148" s="180"/>
      <c r="DB148" s="241"/>
      <c r="DC148" s="181">
        <f t="shared" si="192"/>
        <v>0</v>
      </c>
      <c r="DD148" s="240"/>
      <c r="DE148" s="241"/>
      <c r="DF148" s="182">
        <f t="shared" si="193"/>
        <v>0</v>
      </c>
      <c r="DG148" s="182">
        <f t="shared" si="194"/>
        <v>0</v>
      </c>
      <c r="DH148" s="183">
        <f t="shared" si="195"/>
        <v>0</v>
      </c>
      <c r="DI148" s="184">
        <f t="shared" si="196"/>
        <v>0</v>
      </c>
      <c r="DJ148" s="42"/>
      <c r="DK148" s="177">
        <f t="shared" si="197"/>
        <v>0</v>
      </c>
      <c r="DL148" s="177">
        <f t="shared" si="198"/>
        <v>0</v>
      </c>
      <c r="DM148" s="177">
        <f t="shared" si="199"/>
        <v>0</v>
      </c>
      <c r="DN148" s="242"/>
      <c r="DO148" s="243"/>
      <c r="DP148" s="243"/>
      <c r="DQ148" s="243"/>
      <c r="DR148" s="303"/>
      <c r="DS148" s="243"/>
      <c r="DT148" s="243"/>
      <c r="DU148" s="243"/>
      <c r="DV148" s="244"/>
      <c r="DW148" s="243"/>
      <c r="DX148" s="243"/>
      <c r="DY148" s="245"/>
      <c r="DZ148" s="245"/>
      <c r="EA148" s="246"/>
      <c r="EB148" s="175" t="s">
        <v>283</v>
      </c>
      <c r="EC148" s="188" t="s">
        <v>298</v>
      </c>
      <c r="ED148" s="188">
        <v>1030116</v>
      </c>
      <c r="EE148" s="188"/>
      <c r="EF148" s="189">
        <f>'Datos Mes'!$B$23</f>
        <v>8033.333333333333</v>
      </c>
      <c r="EG148" s="189">
        <f t="shared" si="200"/>
        <v>0</v>
      </c>
      <c r="EH148" s="189">
        <f t="shared" si="201"/>
        <v>0</v>
      </c>
      <c r="EI148" s="189" t="e">
        <f t="shared" si="202"/>
        <v>#DIV/0!</v>
      </c>
      <c r="EJ148" s="189" t="e">
        <f t="shared" si="203"/>
        <v>#DIV/0!</v>
      </c>
      <c r="EK148" s="189">
        <f t="shared" si="204"/>
        <v>0</v>
      </c>
      <c r="EL148" s="189">
        <f t="shared" si="205"/>
        <v>0</v>
      </c>
      <c r="EM148" s="189">
        <f t="shared" si="206"/>
        <v>0</v>
      </c>
      <c r="EN148" s="189">
        <f>'Datos Mes'!$B$24*AL148</f>
        <v>0</v>
      </c>
      <c r="EO148" s="189" t="e">
        <f>IF(SUM(EH148:EN148)&gt;'Datos Mes'!$B$21,'Datos Mes'!$B$21,SUM(EH148:EN148))</f>
        <v>#DIV/0!</v>
      </c>
      <c r="EP148" s="189" t="e">
        <f>IF(SUM(EH148:EN148)&gt;'Datos Mes'!$B$21,SUM(EH148:EN148)-EO148,0)</f>
        <v>#DIV/0!</v>
      </c>
      <c r="EQ148" s="189"/>
      <c r="ER148" s="189" t="e">
        <f>LOOKUP(EO148/AL148,'Datos Mes'!$B$75:$B$82,'Datos Mes'!$C$75:$C$82)*EQ148</f>
        <v>#DIV/0!</v>
      </c>
      <c r="ES148" s="189">
        <f>'Datos Mes'!$B$25*$AQ148</f>
        <v>0</v>
      </c>
      <c r="ET148" s="189">
        <f>'Datos Mes'!$B$26*$AQ148</f>
        <v>0</v>
      </c>
      <c r="EU148" s="189">
        <f t="shared" si="207"/>
        <v>0</v>
      </c>
      <c r="EV148" s="190" t="e">
        <f t="shared" si="208"/>
        <v>#DIV/0!</v>
      </c>
      <c r="EW148" s="280" t="s">
        <v>140</v>
      </c>
      <c r="EX148" s="281"/>
      <c r="EY148" s="190" t="e">
        <f>'Datos Mes'!$B$28*EO148</f>
        <v>#DIV/0!</v>
      </c>
      <c r="EZ148" s="190" t="e">
        <f>IF(EX148*'Datos Mes'!$B$19-EY148&gt;0,EX148*'Datos Mes'!$B$19-EY148,0)</f>
        <v>#DIV/0!</v>
      </c>
      <c r="FA148" s="281" t="s">
        <v>116</v>
      </c>
      <c r="FB148" s="280" t="s">
        <v>299</v>
      </c>
      <c r="FC148" s="192">
        <f>IF(FB148&lt;&gt;"Pensionado",LOOKUP(FA148,'Datos Mes'!$A$87:$A$92,'Datos Mes'!$B$87:$B$92),0)</f>
        <v>0</v>
      </c>
      <c r="FD148" s="190" t="e">
        <f t="shared" si="209"/>
        <v>#DIV/0!</v>
      </c>
      <c r="FE148" s="190" t="e">
        <f>IF(SUM(EH148:EN148)&gt;'Datos Mes'!$B$22,'Datos Mes'!$B$22,SUM(EH148:EN148))</f>
        <v>#DIV/0!</v>
      </c>
      <c r="FF148" s="190" t="e">
        <f>FE148*'Datos Mes'!$B$30</f>
        <v>#DIV/0!</v>
      </c>
      <c r="FG148" s="190" t="e">
        <f t="shared" si="210"/>
        <v>#DIV/0!</v>
      </c>
      <c r="FH148" s="190" t="e">
        <f t="shared" si="211"/>
        <v>#DIV/0!</v>
      </c>
      <c r="FI148" s="193" t="e">
        <f>LOOKUP(FH148,'Datos Mes'!$B$54:$B$69,'Datos Mes'!$C$54:$C$69)</f>
        <v>#DIV/0!</v>
      </c>
      <c r="FJ148" s="190" t="e">
        <f>LOOKUP(FH148,'Datos Mes'!$B$54:$B$69,'Datos Mes'!$E$54:$E$69)</f>
        <v>#DIV/0!</v>
      </c>
      <c r="FK148" s="190" t="e">
        <f t="shared" si="212"/>
        <v>#DIV/0!</v>
      </c>
      <c r="FL148" s="190">
        <f t="shared" si="213"/>
        <v>0</v>
      </c>
      <c r="FM148" s="190">
        <f t="shared" si="214"/>
        <v>0</v>
      </c>
      <c r="FN148" s="190">
        <f t="shared" si="215"/>
        <v>0</v>
      </c>
      <c r="FO148" s="190" t="e">
        <f t="shared" si="216"/>
        <v>#DIV/0!</v>
      </c>
      <c r="FP148" s="190" t="e">
        <f t="shared" si="217"/>
        <v>#DIV/0!</v>
      </c>
      <c r="FQ148" s="320" t="e">
        <f t="shared" si="218"/>
        <v>#DIV/0!</v>
      </c>
      <c r="FR148" s="188"/>
      <c r="FS148" s="190" t="e">
        <f t="shared" si="219"/>
        <v>#DIV/0!</v>
      </c>
      <c r="FT148" s="190" t="e">
        <f>IF($FB148="Activo",LOOKUP($FA148,'Datos Mes'!$A$87:$A$92,'Datos Mes'!$C$87:$C$92),0)*$EO148</f>
        <v>#DIV/0!</v>
      </c>
      <c r="FU148" s="190" t="e">
        <f>IF($FB148="Activo",'Datos Mes'!$B$31,0)*$EO148</f>
        <v>#DIV/0!</v>
      </c>
      <c r="FV148" s="190" t="e">
        <f>'Datos Mes'!$B$32*$EO148</f>
        <v>#DIV/0!</v>
      </c>
      <c r="FW148" s="190" t="e">
        <f>'Datos Mes'!$D$28*$EO148</f>
        <v>#DIV/0!</v>
      </c>
      <c r="FX148" s="188">
        <v>1030116</v>
      </c>
      <c r="FY148" s="190" t="e">
        <f t="shared" si="220"/>
        <v>#DIV/0!</v>
      </c>
      <c r="FZ148" s="190" t="e">
        <f t="shared" si="178"/>
        <v>#DIV/0!</v>
      </c>
      <c r="GA148" s="190" t="e">
        <f t="shared" si="179"/>
        <v>#DIV/0!</v>
      </c>
      <c r="GB148" s="190">
        <f>(AS148+'Datos Mes'!B$24)*30/12</f>
        <v>11356.646825396825</v>
      </c>
      <c r="GC148" s="190" t="e">
        <f t="shared" si="221"/>
        <v>#DIV/0!</v>
      </c>
      <c r="GD148" s="190" t="e">
        <f t="shared" si="222"/>
        <v>#DIV/0!</v>
      </c>
      <c r="GE148" s="192" t="e">
        <f t="shared" si="223"/>
        <v>#DIV/0!</v>
      </c>
    </row>
    <row r="149" spans="1:187">
      <c r="A149" s="248"/>
      <c r="B149" s="248"/>
      <c r="C149" s="173">
        <f t="shared" si="180"/>
        <v>0</v>
      </c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255"/>
      <c r="R149" s="174"/>
      <c r="S149" s="256"/>
      <c r="T149" s="255"/>
      <c r="U149" s="255"/>
      <c r="V149" s="255"/>
      <c r="W149" s="255"/>
      <c r="X149" s="255"/>
      <c r="Y149" s="255"/>
      <c r="Z149" s="255"/>
      <c r="AA149" s="255"/>
      <c r="AB149" s="255"/>
      <c r="AC149" s="255"/>
      <c r="AD149" s="255"/>
      <c r="AE149" s="255"/>
      <c r="AF149" s="255"/>
      <c r="AG149" s="255"/>
      <c r="AH149" s="255"/>
      <c r="AI149" s="257"/>
      <c r="AJ149" s="187"/>
      <c r="AK149" s="176">
        <f t="shared" si="181"/>
        <v>0</v>
      </c>
      <c r="AL149" s="294">
        <f t="shared" si="182"/>
        <v>0</v>
      </c>
      <c r="AM149" s="294">
        <f t="shared" si="183"/>
        <v>0</v>
      </c>
      <c r="AN149" s="295">
        <f t="shared" si="184"/>
        <v>0</v>
      </c>
      <c r="AO149" s="294">
        <f t="shared" si="177"/>
        <v>0</v>
      </c>
      <c r="AP149" s="294">
        <f t="shared" si="224"/>
        <v>0</v>
      </c>
      <c r="AQ149" s="296">
        <f t="shared" si="185"/>
        <v>0</v>
      </c>
      <c r="AR149" s="297">
        <f t="shared" si="186"/>
        <v>0</v>
      </c>
      <c r="AS149" s="249"/>
      <c r="AT149" s="250">
        <f t="shared" si="187"/>
        <v>0</v>
      </c>
      <c r="AU149" s="316"/>
      <c r="AV149" s="177">
        <f t="shared" si="188"/>
        <v>0</v>
      </c>
      <c r="AW149" s="249"/>
      <c r="AX149" s="249"/>
      <c r="AY149" s="177">
        <f t="shared" si="189"/>
        <v>0</v>
      </c>
      <c r="AZ149" s="177">
        <f>(AQ149)*'Datos Mes'!$B$27+DB149</f>
        <v>0</v>
      </c>
      <c r="BA149" s="248"/>
      <c r="BB149" s="254"/>
      <c r="BC149" s="263"/>
      <c r="BD149" s="188"/>
      <c r="BE149" s="188"/>
      <c r="BF149" s="298"/>
      <c r="BG149" s="178">
        <f>(COUNTIF($D149:$AI149,"LL")+DL149)*(AS149-'Datos Mes'!$B$23)</f>
        <v>0</v>
      </c>
      <c r="BH149" s="299">
        <f t="shared" si="190"/>
        <v>0</v>
      </c>
      <c r="BI149" s="230"/>
      <c r="BJ149" s="239"/>
      <c r="BK149" s="231"/>
      <c r="BL149" s="231"/>
      <c r="BM149" s="231"/>
      <c r="BN149" s="231"/>
      <c r="BO149" s="231"/>
      <c r="BP149" s="239"/>
      <c r="BQ149" s="231"/>
      <c r="BR149" s="231"/>
      <c r="BS149" s="231"/>
      <c r="BT149" s="232"/>
      <c r="BU149" s="232"/>
      <c r="BV149" s="231"/>
      <c r="BW149" s="233"/>
      <c r="BX149" s="234"/>
      <c r="BY149" s="231"/>
      <c r="BZ149" s="231"/>
      <c r="CA149" s="235"/>
      <c r="CB149" s="235"/>
      <c r="CC149" s="236"/>
      <c r="CD149" s="236"/>
      <c r="CE149" s="236"/>
      <c r="CF149" s="236"/>
      <c r="CG149" s="236"/>
      <c r="CH149" s="235"/>
      <c r="CI149" s="235"/>
      <c r="CJ149" s="236"/>
      <c r="CK149" s="236"/>
      <c r="CL149" s="236"/>
      <c r="CM149" s="236"/>
      <c r="CN149" s="236"/>
      <c r="CO149" s="235"/>
      <c r="CP149" s="238"/>
      <c r="CQ149" s="237"/>
      <c r="CR149" s="238"/>
      <c r="CS149" s="237"/>
      <c r="CT149" s="237"/>
      <c r="CU149" s="237"/>
      <c r="CV149" s="237"/>
      <c r="CW149" s="237"/>
      <c r="CX149" s="232"/>
      <c r="CY149" s="232"/>
      <c r="CZ149" s="179">
        <f t="shared" si="191"/>
        <v>0</v>
      </c>
      <c r="DA149" s="180"/>
      <c r="DB149" s="241"/>
      <c r="DC149" s="181">
        <f t="shared" si="192"/>
        <v>0</v>
      </c>
      <c r="DD149" s="240"/>
      <c r="DE149" s="241"/>
      <c r="DF149" s="182">
        <f t="shared" si="193"/>
        <v>0</v>
      </c>
      <c r="DG149" s="182">
        <f t="shared" si="194"/>
        <v>0</v>
      </c>
      <c r="DH149" s="183">
        <f t="shared" si="195"/>
        <v>0</v>
      </c>
      <c r="DI149" s="184">
        <f t="shared" si="196"/>
        <v>0</v>
      </c>
      <c r="DJ149" s="42"/>
      <c r="DK149" s="177">
        <f t="shared" si="197"/>
        <v>0</v>
      </c>
      <c r="DL149" s="177">
        <f t="shared" si="198"/>
        <v>0</v>
      </c>
      <c r="DM149" s="177">
        <f t="shared" si="199"/>
        <v>0</v>
      </c>
      <c r="DN149" s="242"/>
      <c r="DO149" s="243"/>
      <c r="DP149" s="243"/>
      <c r="DQ149" s="243"/>
      <c r="DR149" s="303"/>
      <c r="DS149" s="243"/>
      <c r="DT149" s="243"/>
      <c r="DU149" s="243"/>
      <c r="DV149" s="244"/>
      <c r="DW149" s="243"/>
      <c r="DX149" s="243"/>
      <c r="DY149" s="245"/>
      <c r="DZ149" s="245"/>
      <c r="EA149" s="246"/>
      <c r="EB149" s="175" t="s">
        <v>283</v>
      </c>
      <c r="EC149" s="188" t="s">
        <v>298</v>
      </c>
      <c r="ED149" s="188">
        <v>1030117</v>
      </c>
      <c r="EE149" s="188"/>
      <c r="EF149" s="189">
        <f>'Datos Mes'!$B$23</f>
        <v>8033.333333333333</v>
      </c>
      <c r="EG149" s="189">
        <f t="shared" si="200"/>
        <v>0</v>
      </c>
      <c r="EH149" s="189">
        <f t="shared" si="201"/>
        <v>0</v>
      </c>
      <c r="EI149" s="189" t="e">
        <f t="shared" si="202"/>
        <v>#DIV/0!</v>
      </c>
      <c r="EJ149" s="189" t="e">
        <f t="shared" si="203"/>
        <v>#DIV/0!</v>
      </c>
      <c r="EK149" s="189">
        <f t="shared" si="204"/>
        <v>0</v>
      </c>
      <c r="EL149" s="189">
        <f t="shared" si="205"/>
        <v>0</v>
      </c>
      <c r="EM149" s="189">
        <f t="shared" si="206"/>
        <v>0</v>
      </c>
      <c r="EN149" s="189">
        <f>'Datos Mes'!$B$24*AL149</f>
        <v>0</v>
      </c>
      <c r="EO149" s="189" t="e">
        <f>IF(SUM(EH149:EN149)&gt;'Datos Mes'!$B$21,'Datos Mes'!$B$21,SUM(EH149:EN149))</f>
        <v>#DIV/0!</v>
      </c>
      <c r="EP149" s="189" t="e">
        <f>IF(SUM(EH149:EN149)&gt;'Datos Mes'!$B$21,SUM(EH149:EN149)-EO149,0)</f>
        <v>#DIV/0!</v>
      </c>
      <c r="EQ149" s="189"/>
      <c r="ER149" s="189" t="e">
        <f>LOOKUP(EO149/AL149,'Datos Mes'!$B$75:$B$82,'Datos Mes'!$C$75:$C$82)*EQ149</f>
        <v>#DIV/0!</v>
      </c>
      <c r="ES149" s="189">
        <f>'Datos Mes'!$B$25*$AQ149</f>
        <v>0</v>
      </c>
      <c r="ET149" s="189">
        <f>'Datos Mes'!$B$26*$AQ149</f>
        <v>0</v>
      </c>
      <c r="EU149" s="189">
        <f t="shared" si="207"/>
        <v>0</v>
      </c>
      <c r="EV149" s="190" t="e">
        <f t="shared" si="208"/>
        <v>#DIV/0!</v>
      </c>
      <c r="EW149" s="280" t="s">
        <v>140</v>
      </c>
      <c r="EX149" s="281"/>
      <c r="EY149" s="190" t="e">
        <f>'Datos Mes'!$B$28*EO149</f>
        <v>#DIV/0!</v>
      </c>
      <c r="EZ149" s="190" t="e">
        <f>IF(EX149*'Datos Mes'!$B$19-EY149&gt;0,EX149*'Datos Mes'!$B$19-EY149,0)</f>
        <v>#DIV/0!</v>
      </c>
      <c r="FA149" s="281" t="s">
        <v>116</v>
      </c>
      <c r="FB149" s="280" t="s">
        <v>299</v>
      </c>
      <c r="FC149" s="192">
        <f>IF(FB149&lt;&gt;"Pensionado",LOOKUP(FA149,'Datos Mes'!$A$87:$A$92,'Datos Mes'!$B$87:$B$92),0)</f>
        <v>0</v>
      </c>
      <c r="FD149" s="190" t="e">
        <f t="shared" si="209"/>
        <v>#DIV/0!</v>
      </c>
      <c r="FE149" s="190" t="e">
        <f>IF(SUM(EH149:EN149)&gt;'Datos Mes'!$B$22,'Datos Mes'!$B$22,SUM(EH149:EN149))</f>
        <v>#DIV/0!</v>
      </c>
      <c r="FF149" s="190" t="e">
        <f>FE149*'Datos Mes'!$B$30</f>
        <v>#DIV/0!</v>
      </c>
      <c r="FG149" s="190" t="e">
        <f t="shared" si="210"/>
        <v>#DIV/0!</v>
      </c>
      <c r="FH149" s="190" t="e">
        <f t="shared" si="211"/>
        <v>#DIV/0!</v>
      </c>
      <c r="FI149" s="193" t="e">
        <f>LOOKUP(FH149,'Datos Mes'!$B$54:$B$69,'Datos Mes'!$C$54:$C$69)</f>
        <v>#DIV/0!</v>
      </c>
      <c r="FJ149" s="190" t="e">
        <f>LOOKUP(FH149,'Datos Mes'!$B$54:$B$69,'Datos Mes'!$E$54:$E$69)</f>
        <v>#DIV/0!</v>
      </c>
      <c r="FK149" s="190" t="e">
        <f t="shared" si="212"/>
        <v>#DIV/0!</v>
      </c>
      <c r="FL149" s="190">
        <f t="shared" si="213"/>
        <v>0</v>
      </c>
      <c r="FM149" s="190">
        <f t="shared" si="214"/>
        <v>0</v>
      </c>
      <c r="FN149" s="190">
        <f t="shared" si="215"/>
        <v>0</v>
      </c>
      <c r="FO149" s="190" t="e">
        <f t="shared" si="216"/>
        <v>#DIV/0!</v>
      </c>
      <c r="FP149" s="190" t="e">
        <f t="shared" si="217"/>
        <v>#DIV/0!</v>
      </c>
      <c r="FQ149" s="320" t="e">
        <f t="shared" si="218"/>
        <v>#DIV/0!</v>
      </c>
      <c r="FR149" s="188"/>
      <c r="FS149" s="190" t="e">
        <f t="shared" si="219"/>
        <v>#DIV/0!</v>
      </c>
      <c r="FT149" s="190" t="e">
        <f>IF($FB149="Activo",LOOKUP($FA149,'Datos Mes'!$A$87:$A$92,'Datos Mes'!$C$87:$C$92),0)*$EO149</f>
        <v>#DIV/0!</v>
      </c>
      <c r="FU149" s="190" t="e">
        <f>IF($FB149="Activo",'Datos Mes'!$B$31,0)*$EO149</f>
        <v>#DIV/0!</v>
      </c>
      <c r="FV149" s="190" t="e">
        <f>'Datos Mes'!$B$32*$EO149</f>
        <v>#DIV/0!</v>
      </c>
      <c r="FW149" s="190" t="e">
        <f>'Datos Mes'!$D$28*$EO149</f>
        <v>#DIV/0!</v>
      </c>
      <c r="FX149" s="188">
        <v>1030117</v>
      </c>
      <c r="FY149" s="190" t="e">
        <f t="shared" si="220"/>
        <v>#DIV/0!</v>
      </c>
      <c r="FZ149" s="190" t="e">
        <f t="shared" si="178"/>
        <v>#DIV/0!</v>
      </c>
      <c r="GA149" s="190" t="e">
        <f t="shared" si="179"/>
        <v>#DIV/0!</v>
      </c>
      <c r="GB149" s="190">
        <f>(AS149+'Datos Mes'!B$24)*30/12</f>
        <v>11356.646825396825</v>
      </c>
      <c r="GC149" s="190" t="e">
        <f t="shared" si="221"/>
        <v>#DIV/0!</v>
      </c>
      <c r="GD149" s="190" t="e">
        <f t="shared" si="222"/>
        <v>#DIV/0!</v>
      </c>
      <c r="GE149" s="192" t="e">
        <f t="shared" si="223"/>
        <v>#DIV/0!</v>
      </c>
    </row>
    <row r="150" spans="1:187">
      <c r="A150" s="248"/>
      <c r="B150" s="248"/>
      <c r="C150" s="173">
        <f t="shared" si="180"/>
        <v>0</v>
      </c>
      <c r="D150" s="255"/>
      <c r="E150" s="255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255"/>
      <c r="R150" s="174"/>
      <c r="S150" s="256"/>
      <c r="T150" s="255"/>
      <c r="U150" s="255"/>
      <c r="V150" s="255"/>
      <c r="W150" s="255"/>
      <c r="X150" s="255"/>
      <c r="Y150" s="255"/>
      <c r="Z150" s="255"/>
      <c r="AA150" s="255"/>
      <c r="AB150" s="255"/>
      <c r="AC150" s="255"/>
      <c r="AD150" s="255"/>
      <c r="AE150" s="255"/>
      <c r="AF150" s="255"/>
      <c r="AG150" s="255"/>
      <c r="AH150" s="255"/>
      <c r="AI150" s="257"/>
      <c r="AJ150" s="187"/>
      <c r="AK150" s="176">
        <f t="shared" si="181"/>
        <v>0</v>
      </c>
      <c r="AL150" s="294">
        <f t="shared" si="182"/>
        <v>0</v>
      </c>
      <c r="AM150" s="294">
        <f t="shared" si="183"/>
        <v>0</v>
      </c>
      <c r="AN150" s="295">
        <f t="shared" si="184"/>
        <v>0</v>
      </c>
      <c r="AO150" s="294">
        <f t="shared" si="177"/>
        <v>0</v>
      </c>
      <c r="AP150" s="294">
        <f t="shared" si="224"/>
        <v>0</v>
      </c>
      <c r="AQ150" s="296">
        <f t="shared" si="185"/>
        <v>0</v>
      </c>
      <c r="AR150" s="297">
        <f t="shared" si="186"/>
        <v>0</v>
      </c>
      <c r="AS150" s="249"/>
      <c r="AT150" s="250">
        <f t="shared" si="187"/>
        <v>0</v>
      </c>
      <c r="AU150" s="316"/>
      <c r="AV150" s="177">
        <f t="shared" si="188"/>
        <v>0</v>
      </c>
      <c r="AW150" s="249"/>
      <c r="AX150" s="249"/>
      <c r="AY150" s="177">
        <f t="shared" si="189"/>
        <v>0</v>
      </c>
      <c r="AZ150" s="177">
        <f>(AQ150)*'Datos Mes'!$B$27+DB150</f>
        <v>0</v>
      </c>
      <c r="BA150" s="248"/>
      <c r="BB150" s="254"/>
      <c r="BC150" s="263"/>
      <c r="BD150" s="188"/>
      <c r="BE150" s="188"/>
      <c r="BF150" s="298"/>
      <c r="BG150" s="178">
        <f>(COUNTIF($D150:$AI150,"LL")+DL150)*(AS150-'Datos Mes'!$B$23)</f>
        <v>0</v>
      </c>
      <c r="BH150" s="299">
        <f t="shared" si="190"/>
        <v>0</v>
      </c>
      <c r="BI150" s="230"/>
      <c r="BJ150" s="239"/>
      <c r="BK150" s="231"/>
      <c r="BL150" s="231"/>
      <c r="BM150" s="231"/>
      <c r="BN150" s="231"/>
      <c r="BO150" s="231"/>
      <c r="BP150" s="239"/>
      <c r="BQ150" s="231"/>
      <c r="BR150" s="231"/>
      <c r="BS150" s="231"/>
      <c r="BT150" s="232"/>
      <c r="BU150" s="232"/>
      <c r="BV150" s="231"/>
      <c r="BW150" s="233"/>
      <c r="BX150" s="234"/>
      <c r="BY150" s="231"/>
      <c r="BZ150" s="231"/>
      <c r="CA150" s="235"/>
      <c r="CB150" s="235"/>
      <c r="CC150" s="236"/>
      <c r="CD150" s="236"/>
      <c r="CE150" s="236"/>
      <c r="CF150" s="236"/>
      <c r="CG150" s="236"/>
      <c r="CH150" s="235"/>
      <c r="CI150" s="235"/>
      <c r="CJ150" s="236"/>
      <c r="CK150" s="236"/>
      <c r="CL150" s="236"/>
      <c r="CM150" s="236"/>
      <c r="CN150" s="236"/>
      <c r="CO150" s="235"/>
      <c r="CP150" s="238"/>
      <c r="CQ150" s="237"/>
      <c r="CR150" s="238"/>
      <c r="CS150" s="237"/>
      <c r="CT150" s="237"/>
      <c r="CU150" s="237"/>
      <c r="CV150" s="237"/>
      <c r="CW150" s="237"/>
      <c r="CX150" s="232"/>
      <c r="CY150" s="232"/>
      <c r="CZ150" s="179">
        <f t="shared" si="191"/>
        <v>0</v>
      </c>
      <c r="DA150" s="180"/>
      <c r="DB150" s="241"/>
      <c r="DC150" s="181">
        <f t="shared" si="192"/>
        <v>0</v>
      </c>
      <c r="DD150" s="240"/>
      <c r="DE150" s="241"/>
      <c r="DF150" s="182">
        <f t="shared" si="193"/>
        <v>0</v>
      </c>
      <c r="DG150" s="182">
        <f t="shared" si="194"/>
        <v>0</v>
      </c>
      <c r="DH150" s="183">
        <f t="shared" si="195"/>
        <v>0</v>
      </c>
      <c r="DI150" s="184">
        <f t="shared" si="196"/>
        <v>0</v>
      </c>
      <c r="DJ150" s="42"/>
      <c r="DK150" s="177">
        <f t="shared" si="197"/>
        <v>0</v>
      </c>
      <c r="DL150" s="177">
        <f t="shared" si="198"/>
        <v>0</v>
      </c>
      <c r="DM150" s="177">
        <f t="shared" si="199"/>
        <v>0</v>
      </c>
      <c r="DN150" s="242"/>
      <c r="DO150" s="243"/>
      <c r="DP150" s="243"/>
      <c r="DQ150" s="243"/>
      <c r="DR150" s="303"/>
      <c r="DS150" s="243"/>
      <c r="DT150" s="243"/>
      <c r="DU150" s="243"/>
      <c r="DV150" s="244"/>
      <c r="DW150" s="243"/>
      <c r="DX150" s="243"/>
      <c r="DY150" s="245"/>
      <c r="DZ150" s="245"/>
      <c r="EA150" s="246"/>
      <c r="EB150" s="175" t="s">
        <v>283</v>
      </c>
      <c r="EC150" s="188" t="s">
        <v>298</v>
      </c>
      <c r="ED150" s="188">
        <v>1030118</v>
      </c>
      <c r="EE150" s="188"/>
      <c r="EF150" s="189">
        <f>'Datos Mes'!$B$23</f>
        <v>8033.333333333333</v>
      </c>
      <c r="EG150" s="189">
        <f t="shared" si="200"/>
        <v>0</v>
      </c>
      <c r="EH150" s="189">
        <f t="shared" si="201"/>
        <v>0</v>
      </c>
      <c r="EI150" s="189" t="e">
        <f t="shared" si="202"/>
        <v>#DIV/0!</v>
      </c>
      <c r="EJ150" s="189" t="e">
        <f t="shared" si="203"/>
        <v>#DIV/0!</v>
      </c>
      <c r="EK150" s="189">
        <f t="shared" si="204"/>
        <v>0</v>
      </c>
      <c r="EL150" s="189">
        <f t="shared" si="205"/>
        <v>0</v>
      </c>
      <c r="EM150" s="189">
        <f t="shared" si="206"/>
        <v>0</v>
      </c>
      <c r="EN150" s="189">
        <f>'Datos Mes'!$B$24*AL150</f>
        <v>0</v>
      </c>
      <c r="EO150" s="189" t="e">
        <f>IF(SUM(EH150:EN150)&gt;'Datos Mes'!$B$21,'Datos Mes'!$B$21,SUM(EH150:EN150))</f>
        <v>#DIV/0!</v>
      </c>
      <c r="EP150" s="189" t="e">
        <f>IF(SUM(EH150:EN150)&gt;'Datos Mes'!$B$21,SUM(EH150:EN150)-EO150,0)</f>
        <v>#DIV/0!</v>
      </c>
      <c r="EQ150" s="189"/>
      <c r="ER150" s="189" t="e">
        <f>LOOKUP(EO150/AL150,'Datos Mes'!$B$75:$B$82,'Datos Mes'!$C$75:$C$82)*EQ150</f>
        <v>#DIV/0!</v>
      </c>
      <c r="ES150" s="189">
        <f>'Datos Mes'!$B$25*$AQ150</f>
        <v>0</v>
      </c>
      <c r="ET150" s="189">
        <f>'Datos Mes'!$B$26*$AQ150</f>
        <v>0</v>
      </c>
      <c r="EU150" s="189">
        <f t="shared" si="207"/>
        <v>0</v>
      </c>
      <c r="EV150" s="190" t="e">
        <f t="shared" si="208"/>
        <v>#DIV/0!</v>
      </c>
      <c r="EW150" s="280" t="s">
        <v>140</v>
      </c>
      <c r="EX150" s="281"/>
      <c r="EY150" s="190" t="e">
        <f>'Datos Mes'!$B$28*EO150</f>
        <v>#DIV/0!</v>
      </c>
      <c r="EZ150" s="190" t="e">
        <f>IF(EX150*'Datos Mes'!$B$19-EY150&gt;0,EX150*'Datos Mes'!$B$19-EY150,0)</f>
        <v>#DIV/0!</v>
      </c>
      <c r="FA150" s="281" t="s">
        <v>116</v>
      </c>
      <c r="FB150" s="280" t="s">
        <v>299</v>
      </c>
      <c r="FC150" s="192">
        <f>IF(FB150&lt;&gt;"Pensionado",LOOKUP(FA150,'Datos Mes'!$A$87:$A$92,'Datos Mes'!$B$87:$B$92),0)</f>
        <v>0</v>
      </c>
      <c r="FD150" s="190" t="e">
        <f t="shared" si="209"/>
        <v>#DIV/0!</v>
      </c>
      <c r="FE150" s="190" t="e">
        <f>IF(SUM(EH150:EN150)&gt;'Datos Mes'!$B$22,'Datos Mes'!$B$22,SUM(EH150:EN150))</f>
        <v>#DIV/0!</v>
      </c>
      <c r="FF150" s="190" t="e">
        <f>FE150*'Datos Mes'!$B$30</f>
        <v>#DIV/0!</v>
      </c>
      <c r="FG150" s="190" t="e">
        <f t="shared" si="210"/>
        <v>#DIV/0!</v>
      </c>
      <c r="FH150" s="190" t="e">
        <f t="shared" si="211"/>
        <v>#DIV/0!</v>
      </c>
      <c r="FI150" s="193" t="e">
        <f>LOOKUP(FH150,'Datos Mes'!$B$54:$B$69,'Datos Mes'!$C$54:$C$69)</f>
        <v>#DIV/0!</v>
      </c>
      <c r="FJ150" s="190" t="e">
        <f>LOOKUP(FH150,'Datos Mes'!$B$54:$B$69,'Datos Mes'!$E$54:$E$69)</f>
        <v>#DIV/0!</v>
      </c>
      <c r="FK150" s="190" t="e">
        <f t="shared" si="212"/>
        <v>#DIV/0!</v>
      </c>
      <c r="FL150" s="190">
        <f t="shared" si="213"/>
        <v>0</v>
      </c>
      <c r="FM150" s="190">
        <f t="shared" si="214"/>
        <v>0</v>
      </c>
      <c r="FN150" s="190">
        <f t="shared" si="215"/>
        <v>0</v>
      </c>
      <c r="FO150" s="190" t="e">
        <f t="shared" si="216"/>
        <v>#DIV/0!</v>
      </c>
      <c r="FP150" s="190" t="e">
        <f t="shared" si="217"/>
        <v>#DIV/0!</v>
      </c>
      <c r="FQ150" s="320" t="e">
        <f t="shared" si="218"/>
        <v>#DIV/0!</v>
      </c>
      <c r="FR150" s="188"/>
      <c r="FS150" s="190" t="e">
        <f t="shared" si="219"/>
        <v>#DIV/0!</v>
      </c>
      <c r="FT150" s="190" t="e">
        <f>IF($FB150="Activo",LOOKUP($FA150,'Datos Mes'!$A$87:$A$92,'Datos Mes'!$C$87:$C$92),0)*$EO150</f>
        <v>#DIV/0!</v>
      </c>
      <c r="FU150" s="190" t="e">
        <f>IF($FB150="Activo",'Datos Mes'!$B$31,0)*$EO150</f>
        <v>#DIV/0!</v>
      </c>
      <c r="FV150" s="190" t="e">
        <f>'Datos Mes'!$B$32*$EO150</f>
        <v>#DIV/0!</v>
      </c>
      <c r="FW150" s="190" t="e">
        <f>'Datos Mes'!$D$28*$EO150</f>
        <v>#DIV/0!</v>
      </c>
      <c r="FX150" s="188">
        <v>1030118</v>
      </c>
      <c r="FY150" s="190" t="e">
        <f t="shared" si="220"/>
        <v>#DIV/0!</v>
      </c>
      <c r="FZ150" s="190" t="e">
        <f t="shared" si="178"/>
        <v>#DIV/0!</v>
      </c>
      <c r="GA150" s="190" t="e">
        <f t="shared" si="179"/>
        <v>#DIV/0!</v>
      </c>
      <c r="GB150" s="190">
        <f>(AS150+'Datos Mes'!B$24)*30/12</f>
        <v>11356.646825396825</v>
      </c>
      <c r="GC150" s="190" t="e">
        <f t="shared" si="221"/>
        <v>#DIV/0!</v>
      </c>
      <c r="GD150" s="190" t="e">
        <f t="shared" si="222"/>
        <v>#DIV/0!</v>
      </c>
      <c r="GE150" s="192" t="e">
        <f t="shared" si="223"/>
        <v>#DIV/0!</v>
      </c>
    </row>
    <row r="151" spans="1:187">
      <c r="A151" s="248"/>
      <c r="B151" s="248"/>
      <c r="C151" s="173">
        <f t="shared" si="180"/>
        <v>0</v>
      </c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255"/>
      <c r="R151" s="174"/>
      <c r="S151" s="256"/>
      <c r="T151" s="255"/>
      <c r="U151" s="255"/>
      <c r="V151" s="255"/>
      <c r="W151" s="255"/>
      <c r="X151" s="255"/>
      <c r="Y151" s="255"/>
      <c r="Z151" s="255"/>
      <c r="AA151" s="255"/>
      <c r="AB151" s="255"/>
      <c r="AC151" s="255"/>
      <c r="AD151" s="255"/>
      <c r="AE151" s="255"/>
      <c r="AF151" s="255"/>
      <c r="AG151" s="255"/>
      <c r="AH151" s="255"/>
      <c r="AI151" s="257"/>
      <c r="AJ151" s="187"/>
      <c r="AK151" s="176">
        <f t="shared" si="181"/>
        <v>0</v>
      </c>
      <c r="AL151" s="294">
        <f t="shared" si="182"/>
        <v>0</v>
      </c>
      <c r="AM151" s="294">
        <f t="shared" si="183"/>
        <v>0</v>
      </c>
      <c r="AN151" s="295">
        <f t="shared" si="184"/>
        <v>0</v>
      </c>
      <c r="AO151" s="294">
        <f t="shared" si="177"/>
        <v>0</v>
      </c>
      <c r="AP151" s="294">
        <f t="shared" si="224"/>
        <v>0</v>
      </c>
      <c r="AQ151" s="296">
        <f t="shared" si="185"/>
        <v>0</v>
      </c>
      <c r="AR151" s="297">
        <f t="shared" si="186"/>
        <v>0</v>
      </c>
      <c r="AS151" s="249"/>
      <c r="AT151" s="250">
        <f t="shared" si="187"/>
        <v>0</v>
      </c>
      <c r="AU151" s="316"/>
      <c r="AV151" s="177">
        <f t="shared" si="188"/>
        <v>0</v>
      </c>
      <c r="AW151" s="249"/>
      <c r="AX151" s="249"/>
      <c r="AY151" s="177">
        <f t="shared" si="189"/>
        <v>0</v>
      </c>
      <c r="AZ151" s="177">
        <f>(AQ151)*'Datos Mes'!$B$27+DB151</f>
        <v>0</v>
      </c>
      <c r="BA151" s="248"/>
      <c r="BB151" s="254"/>
      <c r="BC151" s="263"/>
      <c r="BD151" s="188"/>
      <c r="BE151" s="188"/>
      <c r="BF151" s="298"/>
      <c r="BG151" s="178">
        <f>(COUNTIF($D151:$AI151,"LL")+DL151)*(AS151-'Datos Mes'!$B$23)</f>
        <v>0</v>
      </c>
      <c r="BH151" s="299">
        <f t="shared" si="190"/>
        <v>0</v>
      </c>
      <c r="BI151" s="230"/>
      <c r="BJ151" s="239"/>
      <c r="BK151" s="231"/>
      <c r="BL151" s="231"/>
      <c r="BM151" s="231"/>
      <c r="BN151" s="231"/>
      <c r="BO151" s="231"/>
      <c r="BP151" s="239"/>
      <c r="BQ151" s="231"/>
      <c r="BR151" s="231"/>
      <c r="BS151" s="231"/>
      <c r="BT151" s="232"/>
      <c r="BU151" s="232"/>
      <c r="BV151" s="231"/>
      <c r="BW151" s="233"/>
      <c r="BX151" s="234"/>
      <c r="BY151" s="231"/>
      <c r="BZ151" s="231"/>
      <c r="CA151" s="235"/>
      <c r="CB151" s="235"/>
      <c r="CC151" s="236"/>
      <c r="CD151" s="236"/>
      <c r="CE151" s="236"/>
      <c r="CF151" s="236"/>
      <c r="CG151" s="236"/>
      <c r="CH151" s="235"/>
      <c r="CI151" s="235"/>
      <c r="CJ151" s="236"/>
      <c r="CK151" s="236"/>
      <c r="CL151" s="236"/>
      <c r="CM151" s="236"/>
      <c r="CN151" s="236"/>
      <c r="CO151" s="235"/>
      <c r="CP151" s="238"/>
      <c r="CQ151" s="237"/>
      <c r="CR151" s="238"/>
      <c r="CS151" s="237"/>
      <c r="CT151" s="237"/>
      <c r="CU151" s="237"/>
      <c r="CV151" s="237"/>
      <c r="CW151" s="237"/>
      <c r="CX151" s="232"/>
      <c r="CY151" s="232"/>
      <c r="CZ151" s="179">
        <f t="shared" si="191"/>
        <v>0</v>
      </c>
      <c r="DA151" s="180"/>
      <c r="DB151" s="241"/>
      <c r="DC151" s="181">
        <f t="shared" si="192"/>
        <v>0</v>
      </c>
      <c r="DD151" s="240"/>
      <c r="DE151" s="241"/>
      <c r="DF151" s="182">
        <f t="shared" si="193"/>
        <v>0</v>
      </c>
      <c r="DG151" s="182">
        <f t="shared" si="194"/>
        <v>0</v>
      </c>
      <c r="DH151" s="183">
        <f t="shared" si="195"/>
        <v>0</v>
      </c>
      <c r="DI151" s="184">
        <f t="shared" si="196"/>
        <v>0</v>
      </c>
      <c r="DJ151" s="42"/>
      <c r="DK151" s="177">
        <f t="shared" si="197"/>
        <v>0</v>
      </c>
      <c r="DL151" s="177">
        <f t="shared" si="198"/>
        <v>0</v>
      </c>
      <c r="DM151" s="177">
        <f t="shared" si="199"/>
        <v>0</v>
      </c>
      <c r="DN151" s="242"/>
      <c r="DO151" s="243"/>
      <c r="DP151" s="243"/>
      <c r="DQ151" s="243"/>
      <c r="DR151" s="303"/>
      <c r="DS151" s="243"/>
      <c r="DT151" s="243"/>
      <c r="DU151" s="243"/>
      <c r="DV151" s="244"/>
      <c r="DW151" s="243"/>
      <c r="DX151" s="243"/>
      <c r="DY151" s="245"/>
      <c r="DZ151" s="245"/>
      <c r="EA151" s="246"/>
      <c r="EB151" s="175" t="s">
        <v>283</v>
      </c>
      <c r="EC151" s="188" t="s">
        <v>298</v>
      </c>
      <c r="ED151" s="188">
        <v>1030119</v>
      </c>
      <c r="EE151" s="188"/>
      <c r="EF151" s="189">
        <f>'Datos Mes'!$B$23</f>
        <v>8033.333333333333</v>
      </c>
      <c r="EG151" s="189">
        <f t="shared" si="200"/>
        <v>0</v>
      </c>
      <c r="EH151" s="189">
        <f t="shared" si="201"/>
        <v>0</v>
      </c>
      <c r="EI151" s="189" t="e">
        <f t="shared" si="202"/>
        <v>#DIV/0!</v>
      </c>
      <c r="EJ151" s="189" t="e">
        <f t="shared" si="203"/>
        <v>#DIV/0!</v>
      </c>
      <c r="EK151" s="189">
        <f t="shared" si="204"/>
        <v>0</v>
      </c>
      <c r="EL151" s="189">
        <f t="shared" si="205"/>
        <v>0</v>
      </c>
      <c r="EM151" s="189">
        <f t="shared" si="206"/>
        <v>0</v>
      </c>
      <c r="EN151" s="189">
        <f>'Datos Mes'!$B$24*AL151</f>
        <v>0</v>
      </c>
      <c r="EO151" s="189" t="e">
        <f>IF(SUM(EH151:EN151)&gt;'Datos Mes'!$B$21,'Datos Mes'!$B$21,SUM(EH151:EN151))</f>
        <v>#DIV/0!</v>
      </c>
      <c r="EP151" s="189" t="e">
        <f>IF(SUM(EH151:EN151)&gt;'Datos Mes'!$B$21,SUM(EH151:EN151)-EO151,0)</f>
        <v>#DIV/0!</v>
      </c>
      <c r="EQ151" s="189"/>
      <c r="ER151" s="189" t="e">
        <f>LOOKUP(EO151/AL151,'Datos Mes'!$B$75:$B$82,'Datos Mes'!$C$75:$C$82)*EQ151</f>
        <v>#DIV/0!</v>
      </c>
      <c r="ES151" s="189">
        <f>'Datos Mes'!$B$25*$AQ151</f>
        <v>0</v>
      </c>
      <c r="ET151" s="189">
        <f>'Datos Mes'!$B$26*$AQ151</f>
        <v>0</v>
      </c>
      <c r="EU151" s="189">
        <f t="shared" si="207"/>
        <v>0</v>
      </c>
      <c r="EV151" s="190" t="e">
        <f t="shared" si="208"/>
        <v>#DIV/0!</v>
      </c>
      <c r="EW151" s="280" t="s">
        <v>140</v>
      </c>
      <c r="EX151" s="281"/>
      <c r="EY151" s="190" t="e">
        <f>'Datos Mes'!$B$28*EO151</f>
        <v>#DIV/0!</v>
      </c>
      <c r="EZ151" s="190" t="e">
        <f>IF(EX151*'Datos Mes'!$B$19-EY151&gt;0,EX151*'Datos Mes'!$B$19-EY151,0)</f>
        <v>#DIV/0!</v>
      </c>
      <c r="FA151" s="281" t="s">
        <v>116</v>
      </c>
      <c r="FB151" s="280" t="s">
        <v>299</v>
      </c>
      <c r="FC151" s="192">
        <f>IF(FB151&lt;&gt;"Pensionado",LOOKUP(FA151,'Datos Mes'!$A$87:$A$92,'Datos Mes'!$B$87:$B$92),0)</f>
        <v>0</v>
      </c>
      <c r="FD151" s="190" t="e">
        <f t="shared" si="209"/>
        <v>#DIV/0!</v>
      </c>
      <c r="FE151" s="190" t="e">
        <f>IF(SUM(EH151:EN151)&gt;'Datos Mes'!$B$22,'Datos Mes'!$B$22,SUM(EH151:EN151))</f>
        <v>#DIV/0!</v>
      </c>
      <c r="FF151" s="190" t="e">
        <f>FE151*'Datos Mes'!$B$30</f>
        <v>#DIV/0!</v>
      </c>
      <c r="FG151" s="190" t="e">
        <f t="shared" si="210"/>
        <v>#DIV/0!</v>
      </c>
      <c r="FH151" s="190" t="e">
        <f t="shared" si="211"/>
        <v>#DIV/0!</v>
      </c>
      <c r="FI151" s="193" t="e">
        <f>LOOKUP(FH151,'Datos Mes'!$B$54:$B$69,'Datos Mes'!$C$54:$C$69)</f>
        <v>#DIV/0!</v>
      </c>
      <c r="FJ151" s="190" t="e">
        <f>LOOKUP(FH151,'Datos Mes'!$B$54:$B$69,'Datos Mes'!$E$54:$E$69)</f>
        <v>#DIV/0!</v>
      </c>
      <c r="FK151" s="190" t="e">
        <f t="shared" si="212"/>
        <v>#DIV/0!</v>
      </c>
      <c r="FL151" s="190">
        <f t="shared" si="213"/>
        <v>0</v>
      </c>
      <c r="FM151" s="190">
        <f t="shared" si="214"/>
        <v>0</v>
      </c>
      <c r="FN151" s="190">
        <f t="shared" si="215"/>
        <v>0</v>
      </c>
      <c r="FO151" s="190" t="e">
        <f t="shared" si="216"/>
        <v>#DIV/0!</v>
      </c>
      <c r="FP151" s="190" t="e">
        <f t="shared" si="217"/>
        <v>#DIV/0!</v>
      </c>
      <c r="FQ151" s="320" t="e">
        <f t="shared" si="218"/>
        <v>#DIV/0!</v>
      </c>
      <c r="FR151" s="188"/>
      <c r="FS151" s="190" t="e">
        <f t="shared" si="219"/>
        <v>#DIV/0!</v>
      </c>
      <c r="FT151" s="190" t="e">
        <f>IF($FB151="Activo",LOOKUP($FA151,'Datos Mes'!$A$87:$A$92,'Datos Mes'!$C$87:$C$92),0)*$EO151</f>
        <v>#DIV/0!</v>
      </c>
      <c r="FU151" s="190" t="e">
        <f>IF($FB151="Activo",'Datos Mes'!$B$31,0)*$EO151</f>
        <v>#DIV/0!</v>
      </c>
      <c r="FV151" s="190" t="e">
        <f>'Datos Mes'!$B$32*$EO151</f>
        <v>#DIV/0!</v>
      </c>
      <c r="FW151" s="190" t="e">
        <f>'Datos Mes'!$D$28*$EO151</f>
        <v>#DIV/0!</v>
      </c>
      <c r="FX151" s="188">
        <v>1030119</v>
      </c>
      <c r="FY151" s="190" t="e">
        <f t="shared" si="220"/>
        <v>#DIV/0!</v>
      </c>
      <c r="FZ151" s="190" t="e">
        <f t="shared" si="178"/>
        <v>#DIV/0!</v>
      </c>
      <c r="GA151" s="190" t="e">
        <f t="shared" si="179"/>
        <v>#DIV/0!</v>
      </c>
      <c r="GB151" s="190">
        <f>(AS151+'Datos Mes'!B$24)*30/12</f>
        <v>11356.646825396825</v>
      </c>
      <c r="GC151" s="190" t="e">
        <f t="shared" si="221"/>
        <v>#DIV/0!</v>
      </c>
      <c r="GD151" s="190" t="e">
        <f t="shared" si="222"/>
        <v>#DIV/0!</v>
      </c>
      <c r="GE151" s="192" t="e">
        <f t="shared" si="223"/>
        <v>#DIV/0!</v>
      </c>
    </row>
    <row r="152" spans="1:187">
      <c r="A152" s="248"/>
      <c r="B152" s="248"/>
      <c r="C152" s="173">
        <f t="shared" si="180"/>
        <v>0</v>
      </c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255"/>
      <c r="R152" s="174"/>
      <c r="S152" s="256"/>
      <c r="T152" s="255"/>
      <c r="U152" s="255"/>
      <c r="V152" s="255"/>
      <c r="W152" s="255"/>
      <c r="X152" s="255"/>
      <c r="Y152" s="255"/>
      <c r="Z152" s="255"/>
      <c r="AA152" s="255"/>
      <c r="AB152" s="255"/>
      <c r="AC152" s="255"/>
      <c r="AD152" s="255"/>
      <c r="AE152" s="255"/>
      <c r="AF152" s="255"/>
      <c r="AG152" s="255"/>
      <c r="AH152" s="255"/>
      <c r="AI152" s="257"/>
      <c r="AJ152" s="187"/>
      <c r="AK152" s="176">
        <f t="shared" si="181"/>
        <v>0</v>
      </c>
      <c r="AL152" s="294">
        <f t="shared" si="182"/>
        <v>0</v>
      </c>
      <c r="AM152" s="294">
        <f t="shared" si="183"/>
        <v>0</v>
      </c>
      <c r="AN152" s="295">
        <f t="shared" si="184"/>
        <v>0</v>
      </c>
      <c r="AO152" s="294">
        <f t="shared" si="177"/>
        <v>0</v>
      </c>
      <c r="AP152" s="294">
        <f t="shared" si="224"/>
        <v>0</v>
      </c>
      <c r="AQ152" s="296">
        <f t="shared" si="185"/>
        <v>0</v>
      </c>
      <c r="AR152" s="297">
        <f t="shared" si="186"/>
        <v>0</v>
      </c>
      <c r="AS152" s="249"/>
      <c r="AT152" s="250">
        <f t="shared" si="187"/>
        <v>0</v>
      </c>
      <c r="AU152" s="316"/>
      <c r="AV152" s="177">
        <f t="shared" si="188"/>
        <v>0</v>
      </c>
      <c r="AW152" s="249"/>
      <c r="AX152" s="249"/>
      <c r="AY152" s="177">
        <f t="shared" si="189"/>
        <v>0</v>
      </c>
      <c r="AZ152" s="177">
        <f>(AQ152)*'Datos Mes'!$B$27+DB152</f>
        <v>0</v>
      </c>
      <c r="BA152" s="248"/>
      <c r="BB152" s="254"/>
      <c r="BC152" s="263"/>
      <c r="BD152" s="188"/>
      <c r="BE152" s="188"/>
      <c r="BF152" s="298"/>
      <c r="BG152" s="178">
        <f>(COUNTIF($D152:$AI152,"LL")+DL152)*(AS152-'Datos Mes'!$B$23)</f>
        <v>0</v>
      </c>
      <c r="BH152" s="299">
        <f t="shared" si="190"/>
        <v>0</v>
      </c>
      <c r="BI152" s="230"/>
      <c r="BJ152" s="239"/>
      <c r="BK152" s="231"/>
      <c r="BL152" s="231"/>
      <c r="BM152" s="231"/>
      <c r="BN152" s="231"/>
      <c r="BO152" s="231"/>
      <c r="BP152" s="239"/>
      <c r="BQ152" s="231"/>
      <c r="BR152" s="231"/>
      <c r="BS152" s="231"/>
      <c r="BT152" s="232"/>
      <c r="BU152" s="232"/>
      <c r="BV152" s="231"/>
      <c r="BW152" s="233"/>
      <c r="BX152" s="234"/>
      <c r="BY152" s="231"/>
      <c r="BZ152" s="231"/>
      <c r="CA152" s="235"/>
      <c r="CB152" s="235"/>
      <c r="CC152" s="236"/>
      <c r="CD152" s="236"/>
      <c r="CE152" s="236"/>
      <c r="CF152" s="236"/>
      <c r="CG152" s="236"/>
      <c r="CH152" s="235"/>
      <c r="CI152" s="235"/>
      <c r="CJ152" s="236"/>
      <c r="CK152" s="236"/>
      <c r="CL152" s="236"/>
      <c r="CM152" s="236"/>
      <c r="CN152" s="236"/>
      <c r="CO152" s="235"/>
      <c r="CP152" s="238"/>
      <c r="CQ152" s="237"/>
      <c r="CR152" s="238"/>
      <c r="CS152" s="237"/>
      <c r="CT152" s="237"/>
      <c r="CU152" s="237"/>
      <c r="CV152" s="237"/>
      <c r="CW152" s="237"/>
      <c r="CX152" s="232"/>
      <c r="CY152" s="232"/>
      <c r="CZ152" s="179">
        <f t="shared" si="191"/>
        <v>0</v>
      </c>
      <c r="DA152" s="180"/>
      <c r="DB152" s="241"/>
      <c r="DC152" s="181">
        <f t="shared" si="192"/>
        <v>0</v>
      </c>
      <c r="DD152" s="240"/>
      <c r="DE152" s="241"/>
      <c r="DF152" s="182">
        <f t="shared" si="193"/>
        <v>0</v>
      </c>
      <c r="DG152" s="182">
        <f t="shared" si="194"/>
        <v>0</v>
      </c>
      <c r="DH152" s="183">
        <f t="shared" si="195"/>
        <v>0</v>
      </c>
      <c r="DI152" s="184">
        <f t="shared" si="196"/>
        <v>0</v>
      </c>
      <c r="DJ152" s="42"/>
      <c r="DK152" s="177">
        <f t="shared" si="197"/>
        <v>0</v>
      </c>
      <c r="DL152" s="177">
        <f t="shared" si="198"/>
        <v>0</v>
      </c>
      <c r="DM152" s="177">
        <f t="shared" si="199"/>
        <v>0</v>
      </c>
      <c r="DN152" s="242"/>
      <c r="DO152" s="243"/>
      <c r="DP152" s="243"/>
      <c r="DQ152" s="243"/>
      <c r="DR152" s="303"/>
      <c r="DS152" s="243"/>
      <c r="DT152" s="243"/>
      <c r="DU152" s="243"/>
      <c r="DV152" s="244"/>
      <c r="DW152" s="243"/>
      <c r="DX152" s="243"/>
      <c r="DY152" s="245"/>
      <c r="DZ152" s="245"/>
      <c r="EA152" s="246"/>
      <c r="EB152" s="175" t="s">
        <v>283</v>
      </c>
      <c r="EC152" s="188" t="s">
        <v>298</v>
      </c>
      <c r="ED152" s="188">
        <v>1030120</v>
      </c>
      <c r="EE152" s="188"/>
      <c r="EF152" s="189">
        <f>'Datos Mes'!$B$23</f>
        <v>8033.333333333333</v>
      </c>
      <c r="EG152" s="189">
        <f t="shared" si="200"/>
        <v>0</v>
      </c>
      <c r="EH152" s="189">
        <f t="shared" si="201"/>
        <v>0</v>
      </c>
      <c r="EI152" s="189" t="e">
        <f t="shared" si="202"/>
        <v>#DIV/0!</v>
      </c>
      <c r="EJ152" s="189" t="e">
        <f t="shared" si="203"/>
        <v>#DIV/0!</v>
      </c>
      <c r="EK152" s="189">
        <f t="shared" si="204"/>
        <v>0</v>
      </c>
      <c r="EL152" s="189">
        <f t="shared" si="205"/>
        <v>0</v>
      </c>
      <c r="EM152" s="189">
        <f t="shared" si="206"/>
        <v>0</v>
      </c>
      <c r="EN152" s="189">
        <f>'Datos Mes'!$B$24*AL152</f>
        <v>0</v>
      </c>
      <c r="EO152" s="189" t="e">
        <f>IF(SUM(EH152:EN152)&gt;'Datos Mes'!$B$21,'Datos Mes'!$B$21,SUM(EH152:EN152))</f>
        <v>#DIV/0!</v>
      </c>
      <c r="EP152" s="189" t="e">
        <f>IF(SUM(EH152:EN152)&gt;'Datos Mes'!$B$21,SUM(EH152:EN152)-EO152,0)</f>
        <v>#DIV/0!</v>
      </c>
      <c r="EQ152" s="189"/>
      <c r="ER152" s="189" t="e">
        <f>LOOKUP(EO152/AL152,'Datos Mes'!$B$75:$B$82,'Datos Mes'!$C$75:$C$82)*EQ152</f>
        <v>#DIV/0!</v>
      </c>
      <c r="ES152" s="189">
        <f>'Datos Mes'!$B$25*$AQ152</f>
        <v>0</v>
      </c>
      <c r="ET152" s="189">
        <f>'Datos Mes'!$B$26*$AQ152</f>
        <v>0</v>
      </c>
      <c r="EU152" s="189">
        <f t="shared" si="207"/>
        <v>0</v>
      </c>
      <c r="EV152" s="190" t="e">
        <f t="shared" si="208"/>
        <v>#DIV/0!</v>
      </c>
      <c r="EW152" s="280" t="s">
        <v>140</v>
      </c>
      <c r="EX152" s="281"/>
      <c r="EY152" s="190" t="e">
        <f>'Datos Mes'!$B$28*EO152</f>
        <v>#DIV/0!</v>
      </c>
      <c r="EZ152" s="190" t="e">
        <f>IF(EX152*'Datos Mes'!$B$19-EY152&gt;0,EX152*'Datos Mes'!$B$19-EY152,0)</f>
        <v>#DIV/0!</v>
      </c>
      <c r="FA152" s="281" t="s">
        <v>116</v>
      </c>
      <c r="FB152" s="280" t="s">
        <v>299</v>
      </c>
      <c r="FC152" s="192">
        <f>IF(FB152&lt;&gt;"Pensionado",LOOKUP(FA152,'Datos Mes'!$A$87:$A$92,'Datos Mes'!$B$87:$B$92),0)</f>
        <v>0</v>
      </c>
      <c r="FD152" s="190" t="e">
        <f t="shared" si="209"/>
        <v>#DIV/0!</v>
      </c>
      <c r="FE152" s="190" t="e">
        <f>IF(SUM(EH152:EN152)&gt;'Datos Mes'!$B$22,'Datos Mes'!$B$22,SUM(EH152:EN152))</f>
        <v>#DIV/0!</v>
      </c>
      <c r="FF152" s="190" t="e">
        <f>FE152*'Datos Mes'!$B$30</f>
        <v>#DIV/0!</v>
      </c>
      <c r="FG152" s="190" t="e">
        <f t="shared" si="210"/>
        <v>#DIV/0!</v>
      </c>
      <c r="FH152" s="190" t="e">
        <f t="shared" si="211"/>
        <v>#DIV/0!</v>
      </c>
      <c r="FI152" s="193" t="e">
        <f>LOOKUP(FH152,'Datos Mes'!$B$54:$B$69,'Datos Mes'!$C$54:$C$69)</f>
        <v>#DIV/0!</v>
      </c>
      <c r="FJ152" s="190" t="e">
        <f>LOOKUP(FH152,'Datos Mes'!$B$54:$B$69,'Datos Mes'!$E$54:$E$69)</f>
        <v>#DIV/0!</v>
      </c>
      <c r="FK152" s="190" t="e">
        <f t="shared" si="212"/>
        <v>#DIV/0!</v>
      </c>
      <c r="FL152" s="190">
        <f t="shared" si="213"/>
        <v>0</v>
      </c>
      <c r="FM152" s="190">
        <f t="shared" si="214"/>
        <v>0</v>
      </c>
      <c r="FN152" s="190">
        <f t="shared" si="215"/>
        <v>0</v>
      </c>
      <c r="FO152" s="190" t="e">
        <f t="shared" si="216"/>
        <v>#DIV/0!</v>
      </c>
      <c r="FP152" s="190" t="e">
        <f t="shared" si="217"/>
        <v>#DIV/0!</v>
      </c>
      <c r="FQ152" s="320" t="e">
        <f t="shared" si="218"/>
        <v>#DIV/0!</v>
      </c>
      <c r="FR152" s="188"/>
      <c r="FS152" s="190" t="e">
        <f t="shared" si="219"/>
        <v>#DIV/0!</v>
      </c>
      <c r="FT152" s="190" t="e">
        <f>IF($FB152="Activo",LOOKUP($FA152,'Datos Mes'!$A$87:$A$92,'Datos Mes'!$C$87:$C$92),0)*$EO152</f>
        <v>#DIV/0!</v>
      </c>
      <c r="FU152" s="190" t="e">
        <f>IF($FB152="Activo",'Datos Mes'!$B$31,0)*$EO152</f>
        <v>#DIV/0!</v>
      </c>
      <c r="FV152" s="190" t="e">
        <f>'Datos Mes'!$B$32*$EO152</f>
        <v>#DIV/0!</v>
      </c>
      <c r="FW152" s="190" t="e">
        <f>'Datos Mes'!$D$28*$EO152</f>
        <v>#DIV/0!</v>
      </c>
      <c r="FX152" s="188">
        <v>1030120</v>
      </c>
      <c r="FY152" s="190" t="e">
        <f t="shared" si="220"/>
        <v>#DIV/0!</v>
      </c>
      <c r="FZ152" s="190" t="e">
        <f t="shared" si="178"/>
        <v>#DIV/0!</v>
      </c>
      <c r="GA152" s="190" t="e">
        <f t="shared" si="179"/>
        <v>#DIV/0!</v>
      </c>
      <c r="GB152" s="190">
        <f>(AS152+'Datos Mes'!B$24)*30/12</f>
        <v>11356.646825396825</v>
      </c>
      <c r="GC152" s="190" t="e">
        <f t="shared" si="221"/>
        <v>#DIV/0!</v>
      </c>
      <c r="GD152" s="190" t="e">
        <f t="shared" si="222"/>
        <v>#DIV/0!</v>
      </c>
      <c r="GE152" s="192" t="e">
        <f t="shared" si="223"/>
        <v>#DIV/0!</v>
      </c>
    </row>
    <row r="153" spans="1:187">
      <c r="A153" s="248"/>
      <c r="B153" s="248"/>
      <c r="C153" s="173">
        <f t="shared" si="180"/>
        <v>0</v>
      </c>
      <c r="D153" s="255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255"/>
      <c r="R153" s="174"/>
      <c r="S153" s="256"/>
      <c r="T153" s="255"/>
      <c r="U153" s="255"/>
      <c r="V153" s="255"/>
      <c r="W153" s="255"/>
      <c r="X153" s="255"/>
      <c r="Y153" s="255"/>
      <c r="Z153" s="255"/>
      <c r="AA153" s="255"/>
      <c r="AB153" s="255"/>
      <c r="AC153" s="255"/>
      <c r="AD153" s="255"/>
      <c r="AE153" s="255"/>
      <c r="AF153" s="255"/>
      <c r="AG153" s="255"/>
      <c r="AH153" s="255"/>
      <c r="AI153" s="257"/>
      <c r="AJ153" s="187"/>
      <c r="AK153" s="176">
        <f t="shared" si="181"/>
        <v>0</v>
      </c>
      <c r="AL153" s="294">
        <f t="shared" si="182"/>
        <v>0</v>
      </c>
      <c r="AM153" s="294">
        <f t="shared" si="183"/>
        <v>0</v>
      </c>
      <c r="AN153" s="295">
        <f t="shared" si="184"/>
        <v>0</v>
      </c>
      <c r="AO153" s="294">
        <f t="shared" si="177"/>
        <v>0</v>
      </c>
      <c r="AP153" s="294">
        <f t="shared" si="224"/>
        <v>0</v>
      </c>
      <c r="AQ153" s="296">
        <f t="shared" si="185"/>
        <v>0</v>
      </c>
      <c r="AR153" s="297">
        <f t="shared" si="186"/>
        <v>0</v>
      </c>
      <c r="AS153" s="249"/>
      <c r="AT153" s="250">
        <f t="shared" si="187"/>
        <v>0</v>
      </c>
      <c r="AU153" s="316"/>
      <c r="AV153" s="177">
        <f t="shared" si="188"/>
        <v>0</v>
      </c>
      <c r="AW153" s="249"/>
      <c r="AX153" s="249"/>
      <c r="AY153" s="177">
        <f t="shared" si="189"/>
        <v>0</v>
      </c>
      <c r="AZ153" s="177">
        <f>(AQ153)*'Datos Mes'!$B$27+DB153</f>
        <v>0</v>
      </c>
      <c r="BA153" s="248"/>
      <c r="BB153" s="254"/>
      <c r="BC153" s="263"/>
      <c r="BD153" s="188"/>
      <c r="BE153" s="188"/>
      <c r="BF153" s="298"/>
      <c r="BG153" s="178">
        <f>(COUNTIF($D153:$AI153,"LL")+DL153)*(AS153-'Datos Mes'!$B$23)</f>
        <v>0</v>
      </c>
      <c r="BH153" s="299">
        <f t="shared" si="190"/>
        <v>0</v>
      </c>
      <c r="BI153" s="230"/>
      <c r="BJ153" s="239"/>
      <c r="BK153" s="231"/>
      <c r="BL153" s="231"/>
      <c r="BM153" s="231"/>
      <c r="BN153" s="231"/>
      <c r="BO153" s="231"/>
      <c r="BP153" s="239"/>
      <c r="BQ153" s="231"/>
      <c r="BR153" s="231"/>
      <c r="BS153" s="231"/>
      <c r="BT153" s="232"/>
      <c r="BU153" s="232"/>
      <c r="BV153" s="231"/>
      <c r="BW153" s="233"/>
      <c r="BX153" s="234"/>
      <c r="BY153" s="231"/>
      <c r="BZ153" s="231"/>
      <c r="CA153" s="235"/>
      <c r="CB153" s="235"/>
      <c r="CC153" s="236"/>
      <c r="CD153" s="236"/>
      <c r="CE153" s="236"/>
      <c r="CF153" s="236"/>
      <c r="CG153" s="236"/>
      <c r="CH153" s="235"/>
      <c r="CI153" s="235"/>
      <c r="CJ153" s="236"/>
      <c r="CK153" s="236"/>
      <c r="CL153" s="236"/>
      <c r="CM153" s="236"/>
      <c r="CN153" s="236"/>
      <c r="CO153" s="235"/>
      <c r="CP153" s="238"/>
      <c r="CQ153" s="237"/>
      <c r="CR153" s="238"/>
      <c r="CS153" s="237"/>
      <c r="CT153" s="237"/>
      <c r="CU153" s="237"/>
      <c r="CV153" s="237"/>
      <c r="CW153" s="237"/>
      <c r="CX153" s="232"/>
      <c r="CY153" s="232"/>
      <c r="CZ153" s="179">
        <f t="shared" si="191"/>
        <v>0</v>
      </c>
      <c r="DA153" s="180"/>
      <c r="DB153" s="241"/>
      <c r="DC153" s="181">
        <f t="shared" si="192"/>
        <v>0</v>
      </c>
      <c r="DD153" s="240"/>
      <c r="DE153" s="241"/>
      <c r="DF153" s="182">
        <f t="shared" si="193"/>
        <v>0</v>
      </c>
      <c r="DG153" s="182">
        <f t="shared" si="194"/>
        <v>0</v>
      </c>
      <c r="DH153" s="183">
        <f t="shared" si="195"/>
        <v>0</v>
      </c>
      <c r="DI153" s="184">
        <f t="shared" si="196"/>
        <v>0</v>
      </c>
      <c r="DJ153" s="42"/>
      <c r="DK153" s="177">
        <f t="shared" si="197"/>
        <v>0</v>
      </c>
      <c r="DL153" s="177">
        <f t="shared" si="198"/>
        <v>0</v>
      </c>
      <c r="DM153" s="177">
        <f t="shared" si="199"/>
        <v>0</v>
      </c>
      <c r="DN153" s="242"/>
      <c r="DO153" s="243"/>
      <c r="DP153" s="243"/>
      <c r="DQ153" s="243"/>
      <c r="DR153" s="303"/>
      <c r="DS153" s="243"/>
      <c r="DT153" s="243"/>
      <c r="DU153" s="243"/>
      <c r="DV153" s="244"/>
      <c r="DW153" s="243"/>
      <c r="DX153" s="243"/>
      <c r="DY153" s="245"/>
      <c r="DZ153" s="245"/>
      <c r="EA153" s="246"/>
      <c r="EB153" s="175" t="s">
        <v>283</v>
      </c>
      <c r="EC153" s="188" t="s">
        <v>298</v>
      </c>
      <c r="ED153" s="188">
        <v>1030121</v>
      </c>
      <c r="EE153" s="188"/>
      <c r="EF153" s="189">
        <f>'Datos Mes'!$B$23</f>
        <v>8033.333333333333</v>
      </c>
      <c r="EG153" s="189">
        <f t="shared" si="200"/>
        <v>0</v>
      </c>
      <c r="EH153" s="189">
        <f t="shared" si="201"/>
        <v>0</v>
      </c>
      <c r="EI153" s="189" t="e">
        <f t="shared" si="202"/>
        <v>#DIV/0!</v>
      </c>
      <c r="EJ153" s="189" t="e">
        <f t="shared" si="203"/>
        <v>#DIV/0!</v>
      </c>
      <c r="EK153" s="189">
        <f t="shared" si="204"/>
        <v>0</v>
      </c>
      <c r="EL153" s="189">
        <f t="shared" si="205"/>
        <v>0</v>
      </c>
      <c r="EM153" s="189">
        <f t="shared" si="206"/>
        <v>0</v>
      </c>
      <c r="EN153" s="189">
        <f>'Datos Mes'!$B$24*AL153</f>
        <v>0</v>
      </c>
      <c r="EO153" s="189" t="e">
        <f>IF(SUM(EH153:EN153)&gt;'Datos Mes'!$B$21,'Datos Mes'!$B$21,SUM(EH153:EN153))</f>
        <v>#DIV/0!</v>
      </c>
      <c r="EP153" s="189" t="e">
        <f>IF(SUM(EH153:EN153)&gt;'Datos Mes'!$B$21,SUM(EH153:EN153)-EO153,0)</f>
        <v>#DIV/0!</v>
      </c>
      <c r="EQ153" s="189"/>
      <c r="ER153" s="189" t="e">
        <f>LOOKUP(EO153/AL153,'Datos Mes'!$B$75:$B$82,'Datos Mes'!$C$75:$C$82)*EQ153</f>
        <v>#DIV/0!</v>
      </c>
      <c r="ES153" s="189">
        <f>'Datos Mes'!$B$25*$AQ153</f>
        <v>0</v>
      </c>
      <c r="ET153" s="189">
        <f>'Datos Mes'!$B$26*$AQ153</f>
        <v>0</v>
      </c>
      <c r="EU153" s="189">
        <f t="shared" si="207"/>
        <v>0</v>
      </c>
      <c r="EV153" s="190" t="e">
        <f t="shared" si="208"/>
        <v>#DIV/0!</v>
      </c>
      <c r="EW153" s="280" t="s">
        <v>140</v>
      </c>
      <c r="EX153" s="281"/>
      <c r="EY153" s="190" t="e">
        <f>'Datos Mes'!$B$28*EO153</f>
        <v>#DIV/0!</v>
      </c>
      <c r="EZ153" s="190" t="e">
        <f>IF(EX153*'Datos Mes'!$B$19-EY153&gt;0,EX153*'Datos Mes'!$B$19-EY153,0)</f>
        <v>#DIV/0!</v>
      </c>
      <c r="FA153" s="281" t="s">
        <v>116</v>
      </c>
      <c r="FB153" s="280" t="s">
        <v>299</v>
      </c>
      <c r="FC153" s="192">
        <f>IF(FB153&lt;&gt;"Pensionado",LOOKUP(FA153,'Datos Mes'!$A$87:$A$92,'Datos Mes'!$B$87:$B$92),0)</f>
        <v>0</v>
      </c>
      <c r="FD153" s="190" t="e">
        <f t="shared" si="209"/>
        <v>#DIV/0!</v>
      </c>
      <c r="FE153" s="190" t="e">
        <f>IF(SUM(EH153:EN153)&gt;'Datos Mes'!$B$22,'Datos Mes'!$B$22,SUM(EH153:EN153))</f>
        <v>#DIV/0!</v>
      </c>
      <c r="FF153" s="190" t="e">
        <f>FE153*'Datos Mes'!$B$30</f>
        <v>#DIV/0!</v>
      </c>
      <c r="FG153" s="190" t="e">
        <f t="shared" si="210"/>
        <v>#DIV/0!</v>
      </c>
      <c r="FH153" s="190" t="e">
        <f t="shared" si="211"/>
        <v>#DIV/0!</v>
      </c>
      <c r="FI153" s="193" t="e">
        <f>LOOKUP(FH153,'Datos Mes'!$B$54:$B$69,'Datos Mes'!$C$54:$C$69)</f>
        <v>#DIV/0!</v>
      </c>
      <c r="FJ153" s="190" t="e">
        <f>LOOKUP(FH153,'Datos Mes'!$B$54:$B$69,'Datos Mes'!$E$54:$E$69)</f>
        <v>#DIV/0!</v>
      </c>
      <c r="FK153" s="190" t="e">
        <f t="shared" si="212"/>
        <v>#DIV/0!</v>
      </c>
      <c r="FL153" s="190">
        <f t="shared" si="213"/>
        <v>0</v>
      </c>
      <c r="FM153" s="190">
        <f t="shared" si="214"/>
        <v>0</v>
      </c>
      <c r="FN153" s="190">
        <f t="shared" si="215"/>
        <v>0</v>
      </c>
      <c r="FO153" s="190" t="e">
        <f t="shared" si="216"/>
        <v>#DIV/0!</v>
      </c>
      <c r="FP153" s="190" t="e">
        <f t="shared" si="217"/>
        <v>#DIV/0!</v>
      </c>
      <c r="FQ153" s="320" t="e">
        <f t="shared" si="218"/>
        <v>#DIV/0!</v>
      </c>
      <c r="FR153" s="188"/>
      <c r="FS153" s="190" t="e">
        <f t="shared" si="219"/>
        <v>#DIV/0!</v>
      </c>
      <c r="FT153" s="190" t="e">
        <f>IF($FB153="Activo",LOOKUP($FA153,'Datos Mes'!$A$87:$A$92,'Datos Mes'!$C$87:$C$92),0)*$EO153</f>
        <v>#DIV/0!</v>
      </c>
      <c r="FU153" s="190" t="e">
        <f>IF($FB153="Activo",'Datos Mes'!$B$31,0)*$EO153</f>
        <v>#DIV/0!</v>
      </c>
      <c r="FV153" s="190" t="e">
        <f>'Datos Mes'!$B$32*$EO153</f>
        <v>#DIV/0!</v>
      </c>
      <c r="FW153" s="190" t="e">
        <f>'Datos Mes'!$D$28*$EO153</f>
        <v>#DIV/0!</v>
      </c>
      <c r="FX153" s="188">
        <v>1030121</v>
      </c>
      <c r="FY153" s="190" t="e">
        <f t="shared" si="220"/>
        <v>#DIV/0!</v>
      </c>
      <c r="FZ153" s="190" t="e">
        <f t="shared" si="178"/>
        <v>#DIV/0!</v>
      </c>
      <c r="GA153" s="190" t="e">
        <f t="shared" si="179"/>
        <v>#DIV/0!</v>
      </c>
      <c r="GB153" s="190">
        <f>(AS153+'Datos Mes'!B$24)*30/12</f>
        <v>11356.646825396825</v>
      </c>
      <c r="GC153" s="190" t="e">
        <f t="shared" si="221"/>
        <v>#DIV/0!</v>
      </c>
      <c r="GD153" s="190" t="e">
        <f t="shared" si="222"/>
        <v>#DIV/0!</v>
      </c>
      <c r="GE153" s="192" t="e">
        <f t="shared" si="223"/>
        <v>#DIV/0!</v>
      </c>
    </row>
    <row r="154" spans="1:187">
      <c r="A154" s="248"/>
      <c r="B154" s="248"/>
      <c r="C154" s="173">
        <f t="shared" si="180"/>
        <v>0</v>
      </c>
      <c r="D154" s="255"/>
      <c r="E154" s="255"/>
      <c r="F154" s="255"/>
      <c r="G154" s="255"/>
      <c r="H154" s="255"/>
      <c r="I154" s="255"/>
      <c r="J154" s="255"/>
      <c r="K154" s="255"/>
      <c r="L154" s="255"/>
      <c r="M154" s="255"/>
      <c r="N154" s="255"/>
      <c r="O154" s="255"/>
      <c r="P154" s="255"/>
      <c r="Q154" s="255"/>
      <c r="R154" s="174"/>
      <c r="S154" s="256"/>
      <c r="T154" s="255"/>
      <c r="U154" s="255"/>
      <c r="V154" s="255"/>
      <c r="W154" s="255"/>
      <c r="X154" s="255"/>
      <c r="Y154" s="255"/>
      <c r="Z154" s="255"/>
      <c r="AA154" s="255"/>
      <c r="AB154" s="255"/>
      <c r="AC154" s="255"/>
      <c r="AD154" s="255"/>
      <c r="AE154" s="255"/>
      <c r="AF154" s="255"/>
      <c r="AG154" s="255"/>
      <c r="AH154" s="255"/>
      <c r="AI154" s="257"/>
      <c r="AJ154" s="187"/>
      <c r="AK154" s="176">
        <f t="shared" si="181"/>
        <v>0</v>
      </c>
      <c r="AL154" s="294">
        <f t="shared" si="182"/>
        <v>0</v>
      </c>
      <c r="AM154" s="294">
        <f t="shared" si="183"/>
        <v>0</v>
      </c>
      <c r="AN154" s="295">
        <f t="shared" si="184"/>
        <v>0</v>
      </c>
      <c r="AO154" s="294">
        <f t="shared" ref="AO154:AO217" si="225">COUNTIF($D154:$AI154,"X")+COUNTIF($D154:$AI154,"LL")+COUNTIF($D154:$AK154,"P")+COUNTIF($D154:$AI154,"R")+COUNTIF($D154:$AI154,"F")+COUNTIF($D154:$AI154,"V")</f>
        <v>0</v>
      </c>
      <c r="AP154" s="294">
        <f t="shared" si="224"/>
        <v>0</v>
      </c>
      <c r="AQ154" s="296">
        <f t="shared" si="185"/>
        <v>0</v>
      </c>
      <c r="AR154" s="297">
        <f t="shared" si="186"/>
        <v>0</v>
      </c>
      <c r="AS154" s="249"/>
      <c r="AT154" s="250">
        <f t="shared" si="187"/>
        <v>0</v>
      </c>
      <c r="AU154" s="316"/>
      <c r="AV154" s="177">
        <f t="shared" si="188"/>
        <v>0</v>
      </c>
      <c r="AW154" s="249"/>
      <c r="AX154" s="249"/>
      <c r="AY154" s="177">
        <f t="shared" si="189"/>
        <v>0</v>
      </c>
      <c r="AZ154" s="177">
        <f>(AQ154)*'Datos Mes'!$B$27+DB154</f>
        <v>0</v>
      </c>
      <c r="BA154" s="248"/>
      <c r="BB154" s="254"/>
      <c r="BC154" s="263"/>
      <c r="BD154" s="188"/>
      <c r="BE154" s="188"/>
      <c r="BF154" s="298"/>
      <c r="BG154" s="178">
        <f>(COUNTIF($D154:$AI154,"LL")+DL154)*(AS154-'Datos Mes'!$B$23)</f>
        <v>0</v>
      </c>
      <c r="BH154" s="299">
        <f t="shared" si="190"/>
        <v>0</v>
      </c>
      <c r="BI154" s="230"/>
      <c r="BJ154" s="239"/>
      <c r="BK154" s="231"/>
      <c r="BL154" s="231"/>
      <c r="BM154" s="231"/>
      <c r="BN154" s="231"/>
      <c r="BO154" s="231"/>
      <c r="BP154" s="239"/>
      <c r="BQ154" s="231"/>
      <c r="BR154" s="231"/>
      <c r="BS154" s="231"/>
      <c r="BT154" s="232"/>
      <c r="BU154" s="232"/>
      <c r="BV154" s="231"/>
      <c r="BW154" s="233"/>
      <c r="BX154" s="234"/>
      <c r="BY154" s="231"/>
      <c r="BZ154" s="231"/>
      <c r="CA154" s="235"/>
      <c r="CB154" s="235"/>
      <c r="CC154" s="236"/>
      <c r="CD154" s="236"/>
      <c r="CE154" s="236"/>
      <c r="CF154" s="236"/>
      <c r="CG154" s="236"/>
      <c r="CH154" s="235"/>
      <c r="CI154" s="235"/>
      <c r="CJ154" s="236"/>
      <c r="CK154" s="236"/>
      <c r="CL154" s="236"/>
      <c r="CM154" s="236"/>
      <c r="CN154" s="236"/>
      <c r="CO154" s="235"/>
      <c r="CP154" s="238"/>
      <c r="CQ154" s="237"/>
      <c r="CR154" s="238"/>
      <c r="CS154" s="237"/>
      <c r="CT154" s="237"/>
      <c r="CU154" s="237"/>
      <c r="CV154" s="237"/>
      <c r="CW154" s="237"/>
      <c r="CX154" s="232"/>
      <c r="CY154" s="232"/>
      <c r="CZ154" s="179">
        <f t="shared" si="191"/>
        <v>0</v>
      </c>
      <c r="DA154" s="180"/>
      <c r="DB154" s="241"/>
      <c r="DC154" s="181">
        <f t="shared" si="192"/>
        <v>0</v>
      </c>
      <c r="DD154" s="240"/>
      <c r="DE154" s="241"/>
      <c r="DF154" s="182">
        <f t="shared" si="193"/>
        <v>0</v>
      </c>
      <c r="DG154" s="182">
        <f t="shared" si="194"/>
        <v>0</v>
      </c>
      <c r="DH154" s="183">
        <f t="shared" si="195"/>
        <v>0</v>
      </c>
      <c r="DI154" s="184">
        <f t="shared" si="196"/>
        <v>0</v>
      </c>
      <c r="DJ154" s="42"/>
      <c r="DK154" s="177">
        <f t="shared" si="197"/>
        <v>0</v>
      </c>
      <c r="DL154" s="177">
        <f t="shared" si="198"/>
        <v>0</v>
      </c>
      <c r="DM154" s="177">
        <f t="shared" si="199"/>
        <v>0</v>
      </c>
      <c r="DN154" s="242"/>
      <c r="DO154" s="243"/>
      <c r="DP154" s="243"/>
      <c r="DQ154" s="243"/>
      <c r="DR154" s="303"/>
      <c r="DS154" s="243"/>
      <c r="DT154" s="243"/>
      <c r="DU154" s="243"/>
      <c r="DV154" s="244"/>
      <c r="DW154" s="243"/>
      <c r="DX154" s="243"/>
      <c r="DY154" s="245"/>
      <c r="DZ154" s="245"/>
      <c r="EA154" s="246"/>
      <c r="EB154" s="175" t="s">
        <v>283</v>
      </c>
      <c r="EC154" s="188" t="s">
        <v>298</v>
      </c>
      <c r="ED154" s="188">
        <v>1030122</v>
      </c>
      <c r="EE154" s="188"/>
      <c r="EF154" s="189">
        <f>'Datos Mes'!$B$23</f>
        <v>8033.333333333333</v>
      </c>
      <c r="EG154" s="189">
        <f t="shared" si="200"/>
        <v>0</v>
      </c>
      <c r="EH154" s="189">
        <f t="shared" si="201"/>
        <v>0</v>
      </c>
      <c r="EI154" s="189" t="e">
        <f t="shared" si="202"/>
        <v>#DIV/0!</v>
      </c>
      <c r="EJ154" s="189" t="e">
        <f t="shared" si="203"/>
        <v>#DIV/0!</v>
      </c>
      <c r="EK154" s="189">
        <f t="shared" si="204"/>
        <v>0</v>
      </c>
      <c r="EL154" s="189">
        <f t="shared" si="205"/>
        <v>0</v>
      </c>
      <c r="EM154" s="189">
        <f t="shared" si="206"/>
        <v>0</v>
      </c>
      <c r="EN154" s="189">
        <f>'Datos Mes'!$B$24*AL154</f>
        <v>0</v>
      </c>
      <c r="EO154" s="189" t="e">
        <f>IF(SUM(EH154:EN154)&gt;'Datos Mes'!$B$21,'Datos Mes'!$B$21,SUM(EH154:EN154))</f>
        <v>#DIV/0!</v>
      </c>
      <c r="EP154" s="189" t="e">
        <f>IF(SUM(EH154:EN154)&gt;'Datos Mes'!$B$21,SUM(EH154:EN154)-EO154,0)</f>
        <v>#DIV/0!</v>
      </c>
      <c r="EQ154" s="189"/>
      <c r="ER154" s="189" t="e">
        <f>LOOKUP(EO154/AL154,'Datos Mes'!$B$75:$B$82,'Datos Mes'!$C$75:$C$82)*EQ154</f>
        <v>#DIV/0!</v>
      </c>
      <c r="ES154" s="189">
        <f>'Datos Mes'!$B$25*$AQ154</f>
        <v>0</v>
      </c>
      <c r="ET154" s="189">
        <f>'Datos Mes'!$B$26*$AQ154</f>
        <v>0</v>
      </c>
      <c r="EU154" s="189">
        <f t="shared" si="207"/>
        <v>0</v>
      </c>
      <c r="EV154" s="190" t="e">
        <f t="shared" si="208"/>
        <v>#DIV/0!</v>
      </c>
      <c r="EW154" s="280" t="s">
        <v>140</v>
      </c>
      <c r="EX154" s="281"/>
      <c r="EY154" s="190" t="e">
        <f>'Datos Mes'!$B$28*EO154</f>
        <v>#DIV/0!</v>
      </c>
      <c r="EZ154" s="190" t="e">
        <f>IF(EX154*'Datos Mes'!$B$19-EY154&gt;0,EX154*'Datos Mes'!$B$19-EY154,0)</f>
        <v>#DIV/0!</v>
      </c>
      <c r="FA154" s="281" t="s">
        <v>116</v>
      </c>
      <c r="FB154" s="280" t="s">
        <v>299</v>
      </c>
      <c r="FC154" s="192">
        <f>IF(FB154&lt;&gt;"Pensionado",LOOKUP(FA154,'Datos Mes'!$A$87:$A$92,'Datos Mes'!$B$87:$B$92),0)</f>
        <v>0</v>
      </c>
      <c r="FD154" s="190" t="e">
        <f t="shared" si="209"/>
        <v>#DIV/0!</v>
      </c>
      <c r="FE154" s="190" t="e">
        <f>IF(SUM(EH154:EN154)&gt;'Datos Mes'!$B$22,'Datos Mes'!$B$22,SUM(EH154:EN154))</f>
        <v>#DIV/0!</v>
      </c>
      <c r="FF154" s="190" t="e">
        <f>FE154*'Datos Mes'!$B$30</f>
        <v>#DIV/0!</v>
      </c>
      <c r="FG154" s="190" t="e">
        <f t="shared" si="210"/>
        <v>#DIV/0!</v>
      </c>
      <c r="FH154" s="190" t="e">
        <f t="shared" si="211"/>
        <v>#DIV/0!</v>
      </c>
      <c r="FI154" s="193" t="e">
        <f>LOOKUP(FH154,'Datos Mes'!$B$54:$B$69,'Datos Mes'!$C$54:$C$69)</f>
        <v>#DIV/0!</v>
      </c>
      <c r="FJ154" s="190" t="e">
        <f>LOOKUP(FH154,'Datos Mes'!$B$54:$B$69,'Datos Mes'!$E$54:$E$69)</f>
        <v>#DIV/0!</v>
      </c>
      <c r="FK154" s="190" t="e">
        <f t="shared" si="212"/>
        <v>#DIV/0!</v>
      </c>
      <c r="FL154" s="190">
        <f t="shared" si="213"/>
        <v>0</v>
      </c>
      <c r="FM154" s="190">
        <f t="shared" si="214"/>
        <v>0</v>
      </c>
      <c r="FN154" s="190">
        <f t="shared" si="215"/>
        <v>0</v>
      </c>
      <c r="FO154" s="190" t="e">
        <f t="shared" si="216"/>
        <v>#DIV/0!</v>
      </c>
      <c r="FP154" s="190" t="e">
        <f t="shared" si="217"/>
        <v>#DIV/0!</v>
      </c>
      <c r="FQ154" s="320" t="e">
        <f t="shared" si="218"/>
        <v>#DIV/0!</v>
      </c>
      <c r="FR154" s="188"/>
      <c r="FS154" s="190" t="e">
        <f t="shared" si="219"/>
        <v>#DIV/0!</v>
      </c>
      <c r="FT154" s="190" t="e">
        <f>IF($FB154="Activo",LOOKUP($FA154,'Datos Mes'!$A$87:$A$92,'Datos Mes'!$C$87:$C$92),0)*$EO154</f>
        <v>#DIV/0!</v>
      </c>
      <c r="FU154" s="190" t="e">
        <f>IF($FB154="Activo",'Datos Mes'!$B$31,0)*$EO154</f>
        <v>#DIV/0!</v>
      </c>
      <c r="FV154" s="190" t="e">
        <f>'Datos Mes'!$B$32*$EO154</f>
        <v>#DIV/0!</v>
      </c>
      <c r="FW154" s="190" t="e">
        <f>'Datos Mes'!$D$28*$EO154</f>
        <v>#DIV/0!</v>
      </c>
      <c r="FX154" s="188">
        <v>1030122</v>
      </c>
      <c r="FY154" s="190" t="e">
        <f t="shared" si="220"/>
        <v>#DIV/0!</v>
      </c>
      <c r="FZ154" s="190" t="e">
        <f t="shared" ref="FZ154:FZ217" si="226">$FY154/($AL154+$AN154)*1.75</f>
        <v>#DIV/0!</v>
      </c>
      <c r="GA154" s="190" t="e">
        <f t="shared" ref="GA154:GA217" si="227">$FY154/($AL154+$AN154)*13/12</f>
        <v>#DIV/0!</v>
      </c>
      <c r="GB154" s="190">
        <f>(AS154+'Datos Mes'!B$24)*30/12</f>
        <v>11356.646825396825</v>
      </c>
      <c r="GC154" s="190" t="e">
        <f t="shared" si="221"/>
        <v>#DIV/0!</v>
      </c>
      <c r="GD154" s="190" t="e">
        <f t="shared" si="222"/>
        <v>#DIV/0!</v>
      </c>
      <c r="GE154" s="192" t="e">
        <f t="shared" si="223"/>
        <v>#DIV/0!</v>
      </c>
    </row>
    <row r="155" spans="1:187">
      <c r="A155" s="248"/>
      <c r="B155" s="248"/>
      <c r="C155" s="173">
        <f t="shared" si="180"/>
        <v>0</v>
      </c>
      <c r="D155" s="255"/>
      <c r="E155" s="255"/>
      <c r="F155" s="255"/>
      <c r="G155" s="255"/>
      <c r="H155" s="255"/>
      <c r="I155" s="255"/>
      <c r="J155" s="255"/>
      <c r="K155" s="255"/>
      <c r="L155" s="255"/>
      <c r="M155" s="255"/>
      <c r="N155" s="255"/>
      <c r="O155" s="255"/>
      <c r="P155" s="255"/>
      <c r="Q155" s="255"/>
      <c r="R155" s="174"/>
      <c r="S155" s="256"/>
      <c r="T155" s="255"/>
      <c r="U155" s="255"/>
      <c r="V155" s="255"/>
      <c r="W155" s="255"/>
      <c r="X155" s="255"/>
      <c r="Y155" s="255"/>
      <c r="Z155" s="255"/>
      <c r="AA155" s="255"/>
      <c r="AB155" s="255"/>
      <c r="AC155" s="255"/>
      <c r="AD155" s="255"/>
      <c r="AE155" s="255"/>
      <c r="AF155" s="255"/>
      <c r="AG155" s="255"/>
      <c r="AH155" s="255"/>
      <c r="AI155" s="257"/>
      <c r="AJ155" s="187"/>
      <c r="AK155" s="176">
        <f t="shared" si="181"/>
        <v>0</v>
      </c>
      <c r="AL155" s="294">
        <f t="shared" si="182"/>
        <v>0</v>
      </c>
      <c r="AM155" s="294">
        <f t="shared" si="183"/>
        <v>0</v>
      </c>
      <c r="AN155" s="295">
        <f t="shared" si="184"/>
        <v>0</v>
      </c>
      <c r="AO155" s="294">
        <f t="shared" si="225"/>
        <v>0</v>
      </c>
      <c r="AP155" s="294">
        <f t="shared" si="224"/>
        <v>0</v>
      </c>
      <c r="AQ155" s="296">
        <f t="shared" si="185"/>
        <v>0</v>
      </c>
      <c r="AR155" s="297">
        <f t="shared" si="186"/>
        <v>0</v>
      </c>
      <c r="AS155" s="249"/>
      <c r="AT155" s="250">
        <f t="shared" si="187"/>
        <v>0</v>
      </c>
      <c r="AU155" s="316"/>
      <c r="AV155" s="177">
        <f t="shared" si="188"/>
        <v>0</v>
      </c>
      <c r="AW155" s="249"/>
      <c r="AX155" s="249"/>
      <c r="AY155" s="177">
        <f t="shared" si="189"/>
        <v>0</v>
      </c>
      <c r="AZ155" s="177">
        <f>(AQ155)*'Datos Mes'!$B$27+DB155</f>
        <v>0</v>
      </c>
      <c r="BA155" s="248"/>
      <c r="BB155" s="254"/>
      <c r="BC155" s="263"/>
      <c r="BD155" s="188"/>
      <c r="BE155" s="188"/>
      <c r="BF155" s="298"/>
      <c r="BG155" s="178">
        <f>(COUNTIF($D155:$AI155,"LL")+DL155)*(AS155-'Datos Mes'!$B$23)</f>
        <v>0</v>
      </c>
      <c r="BH155" s="299">
        <f t="shared" si="190"/>
        <v>0</v>
      </c>
      <c r="BI155" s="230"/>
      <c r="BJ155" s="239"/>
      <c r="BK155" s="231"/>
      <c r="BL155" s="231"/>
      <c r="BM155" s="231"/>
      <c r="BN155" s="231"/>
      <c r="BO155" s="231"/>
      <c r="BP155" s="239"/>
      <c r="BQ155" s="231"/>
      <c r="BR155" s="231"/>
      <c r="BS155" s="231"/>
      <c r="BT155" s="232"/>
      <c r="BU155" s="232"/>
      <c r="BV155" s="231"/>
      <c r="BW155" s="233"/>
      <c r="BX155" s="234"/>
      <c r="BY155" s="231"/>
      <c r="BZ155" s="231"/>
      <c r="CA155" s="235"/>
      <c r="CB155" s="235"/>
      <c r="CC155" s="236"/>
      <c r="CD155" s="236"/>
      <c r="CE155" s="236"/>
      <c r="CF155" s="236"/>
      <c r="CG155" s="236"/>
      <c r="CH155" s="235"/>
      <c r="CI155" s="235"/>
      <c r="CJ155" s="236"/>
      <c r="CK155" s="236"/>
      <c r="CL155" s="236"/>
      <c r="CM155" s="236"/>
      <c r="CN155" s="236"/>
      <c r="CO155" s="235"/>
      <c r="CP155" s="238"/>
      <c r="CQ155" s="237"/>
      <c r="CR155" s="238"/>
      <c r="CS155" s="237"/>
      <c r="CT155" s="237"/>
      <c r="CU155" s="237"/>
      <c r="CV155" s="237"/>
      <c r="CW155" s="237"/>
      <c r="CX155" s="232"/>
      <c r="CY155" s="232"/>
      <c r="CZ155" s="179">
        <f t="shared" si="191"/>
        <v>0</v>
      </c>
      <c r="DA155" s="180"/>
      <c r="DB155" s="241"/>
      <c r="DC155" s="181">
        <f t="shared" si="192"/>
        <v>0</v>
      </c>
      <c r="DD155" s="240"/>
      <c r="DE155" s="241"/>
      <c r="DF155" s="182">
        <f t="shared" si="193"/>
        <v>0</v>
      </c>
      <c r="DG155" s="182">
        <f t="shared" si="194"/>
        <v>0</v>
      </c>
      <c r="DH155" s="183">
        <f t="shared" si="195"/>
        <v>0</v>
      </c>
      <c r="DI155" s="184">
        <f t="shared" si="196"/>
        <v>0</v>
      </c>
      <c r="DJ155" s="42"/>
      <c r="DK155" s="177">
        <f t="shared" si="197"/>
        <v>0</v>
      </c>
      <c r="DL155" s="177">
        <f t="shared" si="198"/>
        <v>0</v>
      </c>
      <c r="DM155" s="177">
        <f t="shared" si="199"/>
        <v>0</v>
      </c>
      <c r="DN155" s="242"/>
      <c r="DO155" s="243"/>
      <c r="DP155" s="243"/>
      <c r="DQ155" s="243"/>
      <c r="DR155" s="303"/>
      <c r="DS155" s="243"/>
      <c r="DT155" s="243"/>
      <c r="DU155" s="243"/>
      <c r="DV155" s="244"/>
      <c r="DW155" s="243"/>
      <c r="DX155" s="243"/>
      <c r="DY155" s="245"/>
      <c r="DZ155" s="245"/>
      <c r="EA155" s="246"/>
      <c r="EB155" s="175" t="s">
        <v>283</v>
      </c>
      <c r="EC155" s="188" t="s">
        <v>298</v>
      </c>
      <c r="ED155" s="188">
        <v>1030123</v>
      </c>
      <c r="EE155" s="188"/>
      <c r="EF155" s="189">
        <f>'Datos Mes'!$B$23</f>
        <v>8033.333333333333</v>
      </c>
      <c r="EG155" s="189">
        <f t="shared" si="200"/>
        <v>0</v>
      </c>
      <c r="EH155" s="189">
        <f t="shared" si="201"/>
        <v>0</v>
      </c>
      <c r="EI155" s="189" t="e">
        <f t="shared" si="202"/>
        <v>#DIV/0!</v>
      </c>
      <c r="EJ155" s="189" t="e">
        <f t="shared" si="203"/>
        <v>#DIV/0!</v>
      </c>
      <c r="EK155" s="189">
        <f t="shared" si="204"/>
        <v>0</v>
      </c>
      <c r="EL155" s="189">
        <f t="shared" si="205"/>
        <v>0</v>
      </c>
      <c r="EM155" s="189">
        <f t="shared" si="206"/>
        <v>0</v>
      </c>
      <c r="EN155" s="189">
        <f>'Datos Mes'!$B$24*AL155</f>
        <v>0</v>
      </c>
      <c r="EO155" s="189" t="e">
        <f>IF(SUM(EH155:EN155)&gt;'Datos Mes'!$B$21,'Datos Mes'!$B$21,SUM(EH155:EN155))</f>
        <v>#DIV/0!</v>
      </c>
      <c r="EP155" s="189" t="e">
        <f>IF(SUM(EH155:EN155)&gt;'Datos Mes'!$B$21,SUM(EH155:EN155)-EO155,0)</f>
        <v>#DIV/0!</v>
      </c>
      <c r="EQ155" s="189"/>
      <c r="ER155" s="189" t="e">
        <f>LOOKUP(EO155/AL155,'Datos Mes'!$B$75:$B$82,'Datos Mes'!$C$75:$C$82)*EQ155</f>
        <v>#DIV/0!</v>
      </c>
      <c r="ES155" s="189">
        <f>'Datos Mes'!$B$25*$AQ155</f>
        <v>0</v>
      </c>
      <c r="ET155" s="189">
        <f>'Datos Mes'!$B$26*$AQ155</f>
        <v>0</v>
      </c>
      <c r="EU155" s="189">
        <f t="shared" si="207"/>
        <v>0</v>
      </c>
      <c r="EV155" s="190" t="e">
        <f t="shared" si="208"/>
        <v>#DIV/0!</v>
      </c>
      <c r="EW155" s="280" t="s">
        <v>140</v>
      </c>
      <c r="EX155" s="281"/>
      <c r="EY155" s="190" t="e">
        <f>'Datos Mes'!$B$28*EO155</f>
        <v>#DIV/0!</v>
      </c>
      <c r="EZ155" s="190" t="e">
        <f>IF(EX155*'Datos Mes'!$B$19-EY155&gt;0,EX155*'Datos Mes'!$B$19-EY155,0)</f>
        <v>#DIV/0!</v>
      </c>
      <c r="FA155" s="281" t="s">
        <v>116</v>
      </c>
      <c r="FB155" s="280" t="s">
        <v>299</v>
      </c>
      <c r="FC155" s="192">
        <f>IF(FB155&lt;&gt;"Pensionado",LOOKUP(FA155,'Datos Mes'!$A$87:$A$92,'Datos Mes'!$B$87:$B$92),0)</f>
        <v>0</v>
      </c>
      <c r="FD155" s="190" t="e">
        <f t="shared" si="209"/>
        <v>#DIV/0!</v>
      </c>
      <c r="FE155" s="190" t="e">
        <f>IF(SUM(EH155:EN155)&gt;'Datos Mes'!$B$22,'Datos Mes'!$B$22,SUM(EH155:EN155))</f>
        <v>#DIV/0!</v>
      </c>
      <c r="FF155" s="190" t="e">
        <f>FE155*'Datos Mes'!$B$30</f>
        <v>#DIV/0!</v>
      </c>
      <c r="FG155" s="190" t="e">
        <f t="shared" si="210"/>
        <v>#DIV/0!</v>
      </c>
      <c r="FH155" s="190" t="e">
        <f t="shared" si="211"/>
        <v>#DIV/0!</v>
      </c>
      <c r="FI155" s="193" t="e">
        <f>LOOKUP(FH155,'Datos Mes'!$B$54:$B$69,'Datos Mes'!$C$54:$C$69)</f>
        <v>#DIV/0!</v>
      </c>
      <c r="FJ155" s="190" t="e">
        <f>LOOKUP(FH155,'Datos Mes'!$B$54:$B$69,'Datos Mes'!$E$54:$E$69)</f>
        <v>#DIV/0!</v>
      </c>
      <c r="FK155" s="190" t="e">
        <f t="shared" si="212"/>
        <v>#DIV/0!</v>
      </c>
      <c r="FL155" s="190">
        <f t="shared" si="213"/>
        <v>0</v>
      </c>
      <c r="FM155" s="190">
        <f t="shared" si="214"/>
        <v>0</v>
      </c>
      <c r="FN155" s="190">
        <f t="shared" si="215"/>
        <v>0</v>
      </c>
      <c r="FO155" s="190" t="e">
        <f t="shared" si="216"/>
        <v>#DIV/0!</v>
      </c>
      <c r="FP155" s="190" t="e">
        <f t="shared" si="217"/>
        <v>#DIV/0!</v>
      </c>
      <c r="FQ155" s="320" t="e">
        <f t="shared" si="218"/>
        <v>#DIV/0!</v>
      </c>
      <c r="FR155" s="188"/>
      <c r="FS155" s="190" t="e">
        <f t="shared" si="219"/>
        <v>#DIV/0!</v>
      </c>
      <c r="FT155" s="190" t="e">
        <f>IF($FB155="Activo",LOOKUP($FA155,'Datos Mes'!$A$87:$A$92,'Datos Mes'!$C$87:$C$92),0)*$EO155</f>
        <v>#DIV/0!</v>
      </c>
      <c r="FU155" s="190" t="e">
        <f>IF($FB155="Activo",'Datos Mes'!$B$31,0)*$EO155</f>
        <v>#DIV/0!</v>
      </c>
      <c r="FV155" s="190" t="e">
        <f>'Datos Mes'!$B$32*$EO155</f>
        <v>#DIV/0!</v>
      </c>
      <c r="FW155" s="190" t="e">
        <f>'Datos Mes'!$D$28*$EO155</f>
        <v>#DIV/0!</v>
      </c>
      <c r="FX155" s="188">
        <v>1030123</v>
      </c>
      <c r="FY155" s="190" t="e">
        <f t="shared" si="220"/>
        <v>#DIV/0!</v>
      </c>
      <c r="FZ155" s="190" t="e">
        <f t="shared" si="226"/>
        <v>#DIV/0!</v>
      </c>
      <c r="GA155" s="190" t="e">
        <f t="shared" si="227"/>
        <v>#DIV/0!</v>
      </c>
      <c r="GB155" s="190">
        <f>(AS155+'Datos Mes'!B$24)*30/12</f>
        <v>11356.646825396825</v>
      </c>
      <c r="GC155" s="190" t="e">
        <f t="shared" si="221"/>
        <v>#DIV/0!</v>
      </c>
      <c r="GD155" s="190" t="e">
        <f t="shared" si="222"/>
        <v>#DIV/0!</v>
      </c>
      <c r="GE155" s="192" t="e">
        <f t="shared" si="223"/>
        <v>#DIV/0!</v>
      </c>
    </row>
    <row r="156" spans="1:187">
      <c r="A156" s="248"/>
      <c r="B156" s="248"/>
      <c r="C156" s="173">
        <f t="shared" si="180"/>
        <v>0</v>
      </c>
      <c r="D156" s="255"/>
      <c r="E156" s="255"/>
      <c r="F156" s="255"/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255"/>
      <c r="R156" s="174"/>
      <c r="S156" s="256"/>
      <c r="T156" s="255"/>
      <c r="U156" s="255"/>
      <c r="V156" s="255"/>
      <c r="W156" s="255"/>
      <c r="X156" s="255"/>
      <c r="Y156" s="255"/>
      <c r="Z156" s="255"/>
      <c r="AA156" s="255"/>
      <c r="AB156" s="255"/>
      <c r="AC156" s="255"/>
      <c r="AD156" s="255"/>
      <c r="AE156" s="255"/>
      <c r="AF156" s="255"/>
      <c r="AG156" s="255"/>
      <c r="AH156" s="255"/>
      <c r="AI156" s="257"/>
      <c r="AJ156" s="187"/>
      <c r="AK156" s="176">
        <f t="shared" si="181"/>
        <v>0</v>
      </c>
      <c r="AL156" s="294">
        <f t="shared" si="182"/>
        <v>0</v>
      </c>
      <c r="AM156" s="294">
        <f t="shared" si="183"/>
        <v>0</v>
      </c>
      <c r="AN156" s="295">
        <f t="shared" si="184"/>
        <v>0</v>
      </c>
      <c r="AO156" s="294">
        <f t="shared" si="225"/>
        <v>0</v>
      </c>
      <c r="AP156" s="294">
        <f t="shared" si="224"/>
        <v>0</v>
      </c>
      <c r="AQ156" s="296">
        <f t="shared" si="185"/>
        <v>0</v>
      </c>
      <c r="AR156" s="297">
        <f t="shared" si="186"/>
        <v>0</v>
      </c>
      <c r="AS156" s="249"/>
      <c r="AT156" s="250">
        <f t="shared" si="187"/>
        <v>0</v>
      </c>
      <c r="AU156" s="316"/>
      <c r="AV156" s="177">
        <f t="shared" si="188"/>
        <v>0</v>
      </c>
      <c r="AW156" s="249"/>
      <c r="AX156" s="249"/>
      <c r="AY156" s="177">
        <f t="shared" si="189"/>
        <v>0</v>
      </c>
      <c r="AZ156" s="177">
        <f>(AQ156)*'Datos Mes'!$B$27+DB156</f>
        <v>0</v>
      </c>
      <c r="BA156" s="248"/>
      <c r="BB156" s="254"/>
      <c r="BC156" s="263"/>
      <c r="BD156" s="188"/>
      <c r="BE156" s="188"/>
      <c r="BF156" s="298"/>
      <c r="BG156" s="178">
        <f>(COUNTIF($D156:$AI156,"LL")+DL156)*(AS156-'Datos Mes'!$B$23)</f>
        <v>0</v>
      </c>
      <c r="BH156" s="299">
        <f t="shared" si="190"/>
        <v>0</v>
      </c>
      <c r="BI156" s="230"/>
      <c r="BJ156" s="239"/>
      <c r="BK156" s="231"/>
      <c r="BL156" s="231"/>
      <c r="BM156" s="231"/>
      <c r="BN156" s="231"/>
      <c r="BO156" s="231"/>
      <c r="BP156" s="239"/>
      <c r="BQ156" s="231"/>
      <c r="BR156" s="231"/>
      <c r="BS156" s="231"/>
      <c r="BT156" s="232"/>
      <c r="BU156" s="232"/>
      <c r="BV156" s="231"/>
      <c r="BW156" s="233"/>
      <c r="BX156" s="234"/>
      <c r="BY156" s="231"/>
      <c r="BZ156" s="231"/>
      <c r="CA156" s="235"/>
      <c r="CB156" s="235"/>
      <c r="CC156" s="236"/>
      <c r="CD156" s="236"/>
      <c r="CE156" s="236"/>
      <c r="CF156" s="236"/>
      <c r="CG156" s="236"/>
      <c r="CH156" s="235"/>
      <c r="CI156" s="235"/>
      <c r="CJ156" s="236"/>
      <c r="CK156" s="236"/>
      <c r="CL156" s="236"/>
      <c r="CM156" s="236"/>
      <c r="CN156" s="236"/>
      <c r="CO156" s="235"/>
      <c r="CP156" s="238"/>
      <c r="CQ156" s="237"/>
      <c r="CR156" s="238"/>
      <c r="CS156" s="237"/>
      <c r="CT156" s="237"/>
      <c r="CU156" s="237"/>
      <c r="CV156" s="237"/>
      <c r="CW156" s="237"/>
      <c r="CX156" s="232"/>
      <c r="CY156" s="232"/>
      <c r="CZ156" s="179">
        <f t="shared" si="191"/>
        <v>0</v>
      </c>
      <c r="DA156" s="180"/>
      <c r="DB156" s="241"/>
      <c r="DC156" s="181">
        <f t="shared" si="192"/>
        <v>0</v>
      </c>
      <c r="DD156" s="240"/>
      <c r="DE156" s="241"/>
      <c r="DF156" s="182">
        <f t="shared" si="193"/>
        <v>0</v>
      </c>
      <c r="DG156" s="182">
        <f t="shared" si="194"/>
        <v>0</v>
      </c>
      <c r="DH156" s="183">
        <f t="shared" si="195"/>
        <v>0</v>
      </c>
      <c r="DI156" s="184">
        <f t="shared" si="196"/>
        <v>0</v>
      </c>
      <c r="DJ156" s="42"/>
      <c r="DK156" s="177">
        <f t="shared" si="197"/>
        <v>0</v>
      </c>
      <c r="DL156" s="177">
        <f t="shared" si="198"/>
        <v>0</v>
      </c>
      <c r="DM156" s="177">
        <f t="shared" si="199"/>
        <v>0</v>
      </c>
      <c r="DN156" s="242"/>
      <c r="DO156" s="243"/>
      <c r="DP156" s="243"/>
      <c r="DQ156" s="243"/>
      <c r="DR156" s="303"/>
      <c r="DS156" s="243"/>
      <c r="DT156" s="243"/>
      <c r="DU156" s="243"/>
      <c r="DV156" s="244"/>
      <c r="DW156" s="243"/>
      <c r="DX156" s="243"/>
      <c r="DY156" s="245"/>
      <c r="DZ156" s="245"/>
      <c r="EA156" s="246"/>
      <c r="EB156" s="175" t="s">
        <v>283</v>
      </c>
      <c r="EC156" s="188" t="s">
        <v>298</v>
      </c>
      <c r="ED156" s="188">
        <v>1030124</v>
      </c>
      <c r="EE156" s="188"/>
      <c r="EF156" s="189">
        <f>'Datos Mes'!$B$23</f>
        <v>8033.333333333333</v>
      </c>
      <c r="EG156" s="189">
        <f t="shared" si="200"/>
        <v>0</v>
      </c>
      <c r="EH156" s="189">
        <f t="shared" si="201"/>
        <v>0</v>
      </c>
      <c r="EI156" s="189" t="e">
        <f t="shared" si="202"/>
        <v>#DIV/0!</v>
      </c>
      <c r="EJ156" s="189" t="e">
        <f t="shared" si="203"/>
        <v>#DIV/0!</v>
      </c>
      <c r="EK156" s="189">
        <f t="shared" si="204"/>
        <v>0</v>
      </c>
      <c r="EL156" s="189">
        <f t="shared" si="205"/>
        <v>0</v>
      </c>
      <c r="EM156" s="189">
        <f t="shared" si="206"/>
        <v>0</v>
      </c>
      <c r="EN156" s="189">
        <f>'Datos Mes'!$B$24*AL156</f>
        <v>0</v>
      </c>
      <c r="EO156" s="189" t="e">
        <f>IF(SUM(EH156:EN156)&gt;'Datos Mes'!$B$21,'Datos Mes'!$B$21,SUM(EH156:EN156))</f>
        <v>#DIV/0!</v>
      </c>
      <c r="EP156" s="189" t="e">
        <f>IF(SUM(EH156:EN156)&gt;'Datos Mes'!$B$21,SUM(EH156:EN156)-EO156,0)</f>
        <v>#DIV/0!</v>
      </c>
      <c r="EQ156" s="189"/>
      <c r="ER156" s="189" t="e">
        <f>LOOKUP(EO156/AL156,'Datos Mes'!$B$75:$B$82,'Datos Mes'!$C$75:$C$82)*EQ156</f>
        <v>#DIV/0!</v>
      </c>
      <c r="ES156" s="189">
        <f>'Datos Mes'!$B$25*$AQ156</f>
        <v>0</v>
      </c>
      <c r="ET156" s="189">
        <f>'Datos Mes'!$B$26*$AQ156</f>
        <v>0</v>
      </c>
      <c r="EU156" s="189">
        <f t="shared" si="207"/>
        <v>0</v>
      </c>
      <c r="EV156" s="190" t="e">
        <f t="shared" si="208"/>
        <v>#DIV/0!</v>
      </c>
      <c r="EW156" s="280" t="s">
        <v>140</v>
      </c>
      <c r="EX156" s="281"/>
      <c r="EY156" s="190" t="e">
        <f>'Datos Mes'!$B$28*EO156</f>
        <v>#DIV/0!</v>
      </c>
      <c r="EZ156" s="190" t="e">
        <f>IF(EX156*'Datos Mes'!$B$19-EY156&gt;0,EX156*'Datos Mes'!$B$19-EY156,0)</f>
        <v>#DIV/0!</v>
      </c>
      <c r="FA156" s="281" t="s">
        <v>116</v>
      </c>
      <c r="FB156" s="280" t="s">
        <v>299</v>
      </c>
      <c r="FC156" s="192">
        <f>IF(FB156&lt;&gt;"Pensionado",LOOKUP(FA156,'Datos Mes'!$A$87:$A$92,'Datos Mes'!$B$87:$B$92),0)</f>
        <v>0</v>
      </c>
      <c r="FD156" s="190" t="e">
        <f t="shared" si="209"/>
        <v>#DIV/0!</v>
      </c>
      <c r="FE156" s="190" t="e">
        <f>IF(SUM(EH156:EN156)&gt;'Datos Mes'!$B$22,'Datos Mes'!$B$22,SUM(EH156:EN156))</f>
        <v>#DIV/0!</v>
      </c>
      <c r="FF156" s="190" t="e">
        <f>FE156*'Datos Mes'!$B$30</f>
        <v>#DIV/0!</v>
      </c>
      <c r="FG156" s="190" t="e">
        <f t="shared" si="210"/>
        <v>#DIV/0!</v>
      </c>
      <c r="FH156" s="190" t="e">
        <f t="shared" si="211"/>
        <v>#DIV/0!</v>
      </c>
      <c r="FI156" s="193" t="e">
        <f>LOOKUP(FH156,'Datos Mes'!$B$54:$B$69,'Datos Mes'!$C$54:$C$69)</f>
        <v>#DIV/0!</v>
      </c>
      <c r="FJ156" s="190" t="e">
        <f>LOOKUP(FH156,'Datos Mes'!$B$54:$B$69,'Datos Mes'!$E$54:$E$69)</f>
        <v>#DIV/0!</v>
      </c>
      <c r="FK156" s="190" t="e">
        <f t="shared" si="212"/>
        <v>#DIV/0!</v>
      </c>
      <c r="FL156" s="190">
        <f t="shared" si="213"/>
        <v>0</v>
      </c>
      <c r="FM156" s="190">
        <f t="shared" si="214"/>
        <v>0</v>
      </c>
      <c r="FN156" s="190">
        <f t="shared" si="215"/>
        <v>0</v>
      </c>
      <c r="FO156" s="190" t="e">
        <f t="shared" si="216"/>
        <v>#DIV/0!</v>
      </c>
      <c r="FP156" s="190" t="e">
        <f t="shared" si="217"/>
        <v>#DIV/0!</v>
      </c>
      <c r="FQ156" s="320" t="e">
        <f t="shared" si="218"/>
        <v>#DIV/0!</v>
      </c>
      <c r="FR156" s="188"/>
      <c r="FS156" s="190" t="e">
        <f t="shared" si="219"/>
        <v>#DIV/0!</v>
      </c>
      <c r="FT156" s="190" t="e">
        <f>IF($FB156="Activo",LOOKUP($FA156,'Datos Mes'!$A$87:$A$92,'Datos Mes'!$C$87:$C$92),0)*$EO156</f>
        <v>#DIV/0!</v>
      </c>
      <c r="FU156" s="190" t="e">
        <f>IF($FB156="Activo",'Datos Mes'!$B$31,0)*$EO156</f>
        <v>#DIV/0!</v>
      </c>
      <c r="FV156" s="190" t="e">
        <f>'Datos Mes'!$B$32*$EO156</f>
        <v>#DIV/0!</v>
      </c>
      <c r="FW156" s="190" t="e">
        <f>'Datos Mes'!$D$28*$EO156</f>
        <v>#DIV/0!</v>
      </c>
      <c r="FX156" s="188">
        <v>1030124</v>
      </c>
      <c r="FY156" s="190" t="e">
        <f t="shared" si="220"/>
        <v>#DIV/0!</v>
      </c>
      <c r="FZ156" s="190" t="e">
        <f t="shared" si="226"/>
        <v>#DIV/0!</v>
      </c>
      <c r="GA156" s="190" t="e">
        <f t="shared" si="227"/>
        <v>#DIV/0!</v>
      </c>
      <c r="GB156" s="190">
        <f>(AS156+'Datos Mes'!B$24)*30/12</f>
        <v>11356.646825396825</v>
      </c>
      <c r="GC156" s="190" t="e">
        <f t="shared" si="221"/>
        <v>#DIV/0!</v>
      </c>
      <c r="GD156" s="190" t="e">
        <f t="shared" si="222"/>
        <v>#DIV/0!</v>
      </c>
      <c r="GE156" s="192" t="e">
        <f t="shared" si="223"/>
        <v>#DIV/0!</v>
      </c>
    </row>
    <row r="157" spans="1:187">
      <c r="A157" s="248"/>
      <c r="B157" s="248"/>
      <c r="C157" s="173">
        <f t="shared" si="180"/>
        <v>0</v>
      </c>
      <c r="D157" s="255"/>
      <c r="E157" s="255"/>
      <c r="F157" s="255"/>
      <c r="G157" s="255"/>
      <c r="H157" s="255"/>
      <c r="I157" s="255"/>
      <c r="J157" s="255"/>
      <c r="K157" s="255"/>
      <c r="L157" s="255"/>
      <c r="M157" s="255"/>
      <c r="N157" s="255"/>
      <c r="O157" s="255"/>
      <c r="P157" s="255"/>
      <c r="Q157" s="255"/>
      <c r="R157" s="174"/>
      <c r="S157" s="256"/>
      <c r="T157" s="255"/>
      <c r="U157" s="255"/>
      <c r="V157" s="255"/>
      <c r="W157" s="255"/>
      <c r="X157" s="255"/>
      <c r="Y157" s="255"/>
      <c r="Z157" s="255"/>
      <c r="AA157" s="255"/>
      <c r="AB157" s="255"/>
      <c r="AC157" s="255"/>
      <c r="AD157" s="255"/>
      <c r="AE157" s="255"/>
      <c r="AF157" s="255"/>
      <c r="AG157" s="255"/>
      <c r="AH157" s="255"/>
      <c r="AI157" s="257"/>
      <c r="AJ157" s="187"/>
      <c r="AK157" s="176">
        <f t="shared" si="181"/>
        <v>0</v>
      </c>
      <c r="AL157" s="294">
        <f t="shared" si="182"/>
        <v>0</v>
      </c>
      <c r="AM157" s="294">
        <f t="shared" si="183"/>
        <v>0</v>
      </c>
      <c r="AN157" s="295">
        <f t="shared" si="184"/>
        <v>0</v>
      </c>
      <c r="AO157" s="294">
        <f t="shared" si="225"/>
        <v>0</v>
      </c>
      <c r="AP157" s="294">
        <f t="shared" si="224"/>
        <v>0</v>
      </c>
      <c r="AQ157" s="296">
        <f t="shared" si="185"/>
        <v>0</v>
      </c>
      <c r="AR157" s="297">
        <f t="shared" si="186"/>
        <v>0</v>
      </c>
      <c r="AS157" s="249"/>
      <c r="AT157" s="250">
        <f t="shared" si="187"/>
        <v>0</v>
      </c>
      <c r="AU157" s="316"/>
      <c r="AV157" s="177">
        <f t="shared" si="188"/>
        <v>0</v>
      </c>
      <c r="AW157" s="249"/>
      <c r="AX157" s="249"/>
      <c r="AY157" s="177">
        <f t="shared" si="189"/>
        <v>0</v>
      </c>
      <c r="AZ157" s="177">
        <f>(AQ157)*'Datos Mes'!$B$27+DB157</f>
        <v>0</v>
      </c>
      <c r="BA157" s="248"/>
      <c r="BB157" s="254"/>
      <c r="BC157" s="263"/>
      <c r="BD157" s="188"/>
      <c r="BE157" s="188"/>
      <c r="BF157" s="298"/>
      <c r="BG157" s="178">
        <f>(COUNTIF($D157:$AI157,"LL")+DL157)*(AS157-'Datos Mes'!$B$23)</f>
        <v>0</v>
      </c>
      <c r="BH157" s="299">
        <f t="shared" si="190"/>
        <v>0</v>
      </c>
      <c r="BI157" s="230"/>
      <c r="BJ157" s="239"/>
      <c r="BK157" s="231"/>
      <c r="BL157" s="231"/>
      <c r="BM157" s="231"/>
      <c r="BN157" s="231"/>
      <c r="BO157" s="231"/>
      <c r="BP157" s="239"/>
      <c r="BQ157" s="231"/>
      <c r="BR157" s="231"/>
      <c r="BS157" s="231"/>
      <c r="BT157" s="232"/>
      <c r="BU157" s="232"/>
      <c r="BV157" s="231"/>
      <c r="BW157" s="233"/>
      <c r="BX157" s="234"/>
      <c r="BY157" s="231"/>
      <c r="BZ157" s="231"/>
      <c r="CA157" s="235"/>
      <c r="CB157" s="235"/>
      <c r="CC157" s="236"/>
      <c r="CD157" s="236"/>
      <c r="CE157" s="236"/>
      <c r="CF157" s="236"/>
      <c r="CG157" s="236"/>
      <c r="CH157" s="235"/>
      <c r="CI157" s="235"/>
      <c r="CJ157" s="236"/>
      <c r="CK157" s="236"/>
      <c r="CL157" s="236"/>
      <c r="CM157" s="236"/>
      <c r="CN157" s="236"/>
      <c r="CO157" s="235"/>
      <c r="CP157" s="238"/>
      <c r="CQ157" s="237"/>
      <c r="CR157" s="238"/>
      <c r="CS157" s="237"/>
      <c r="CT157" s="237"/>
      <c r="CU157" s="237"/>
      <c r="CV157" s="237"/>
      <c r="CW157" s="237"/>
      <c r="CX157" s="232"/>
      <c r="CY157" s="232"/>
      <c r="CZ157" s="179">
        <f t="shared" si="191"/>
        <v>0</v>
      </c>
      <c r="DA157" s="180"/>
      <c r="DB157" s="241"/>
      <c r="DC157" s="181">
        <f t="shared" si="192"/>
        <v>0</v>
      </c>
      <c r="DD157" s="240"/>
      <c r="DE157" s="241"/>
      <c r="DF157" s="182">
        <f t="shared" si="193"/>
        <v>0</v>
      </c>
      <c r="DG157" s="182">
        <f t="shared" si="194"/>
        <v>0</v>
      </c>
      <c r="DH157" s="183">
        <f t="shared" si="195"/>
        <v>0</v>
      </c>
      <c r="DI157" s="184">
        <f t="shared" si="196"/>
        <v>0</v>
      </c>
      <c r="DJ157" s="42"/>
      <c r="DK157" s="177">
        <f t="shared" si="197"/>
        <v>0</v>
      </c>
      <c r="DL157" s="177">
        <f t="shared" si="198"/>
        <v>0</v>
      </c>
      <c r="DM157" s="177">
        <f t="shared" si="199"/>
        <v>0</v>
      </c>
      <c r="DN157" s="242"/>
      <c r="DO157" s="243"/>
      <c r="DP157" s="243"/>
      <c r="DQ157" s="243"/>
      <c r="DR157" s="303"/>
      <c r="DS157" s="243"/>
      <c r="DT157" s="243"/>
      <c r="DU157" s="243"/>
      <c r="DV157" s="244"/>
      <c r="DW157" s="243"/>
      <c r="DX157" s="243"/>
      <c r="DY157" s="245"/>
      <c r="DZ157" s="245"/>
      <c r="EA157" s="246"/>
      <c r="EB157" s="175" t="s">
        <v>283</v>
      </c>
      <c r="EC157" s="188" t="s">
        <v>298</v>
      </c>
      <c r="ED157" s="188">
        <v>1030125</v>
      </c>
      <c r="EE157" s="188"/>
      <c r="EF157" s="189">
        <f>'Datos Mes'!$B$23</f>
        <v>8033.333333333333</v>
      </c>
      <c r="EG157" s="189">
        <f t="shared" si="200"/>
        <v>0</v>
      </c>
      <c r="EH157" s="189">
        <f t="shared" si="201"/>
        <v>0</v>
      </c>
      <c r="EI157" s="189" t="e">
        <f t="shared" si="202"/>
        <v>#DIV/0!</v>
      </c>
      <c r="EJ157" s="189" t="e">
        <f t="shared" si="203"/>
        <v>#DIV/0!</v>
      </c>
      <c r="EK157" s="189">
        <f t="shared" si="204"/>
        <v>0</v>
      </c>
      <c r="EL157" s="189">
        <f t="shared" si="205"/>
        <v>0</v>
      </c>
      <c r="EM157" s="189">
        <f t="shared" si="206"/>
        <v>0</v>
      </c>
      <c r="EN157" s="189">
        <f>'Datos Mes'!$B$24*AL157</f>
        <v>0</v>
      </c>
      <c r="EO157" s="189" t="e">
        <f>IF(SUM(EH157:EN157)&gt;'Datos Mes'!$B$21,'Datos Mes'!$B$21,SUM(EH157:EN157))</f>
        <v>#DIV/0!</v>
      </c>
      <c r="EP157" s="189" t="e">
        <f>IF(SUM(EH157:EN157)&gt;'Datos Mes'!$B$21,SUM(EH157:EN157)-EO157,0)</f>
        <v>#DIV/0!</v>
      </c>
      <c r="EQ157" s="189"/>
      <c r="ER157" s="189" t="e">
        <f>LOOKUP(EO157/AL157,'Datos Mes'!$B$75:$B$82,'Datos Mes'!$C$75:$C$82)*EQ157</f>
        <v>#DIV/0!</v>
      </c>
      <c r="ES157" s="189">
        <f>'Datos Mes'!$B$25*$AQ157</f>
        <v>0</v>
      </c>
      <c r="ET157" s="189">
        <f>'Datos Mes'!$B$26*$AQ157</f>
        <v>0</v>
      </c>
      <c r="EU157" s="189">
        <f t="shared" si="207"/>
        <v>0</v>
      </c>
      <c r="EV157" s="190" t="e">
        <f t="shared" si="208"/>
        <v>#DIV/0!</v>
      </c>
      <c r="EW157" s="280" t="s">
        <v>140</v>
      </c>
      <c r="EX157" s="281"/>
      <c r="EY157" s="190" t="e">
        <f>'Datos Mes'!$B$28*EO157</f>
        <v>#DIV/0!</v>
      </c>
      <c r="EZ157" s="190" t="e">
        <f>IF(EX157*'Datos Mes'!$B$19-EY157&gt;0,EX157*'Datos Mes'!$B$19-EY157,0)</f>
        <v>#DIV/0!</v>
      </c>
      <c r="FA157" s="281" t="s">
        <v>116</v>
      </c>
      <c r="FB157" s="280" t="s">
        <v>299</v>
      </c>
      <c r="FC157" s="192">
        <f>IF(FB157&lt;&gt;"Pensionado",LOOKUP(FA157,'Datos Mes'!$A$87:$A$92,'Datos Mes'!$B$87:$B$92),0)</f>
        <v>0</v>
      </c>
      <c r="FD157" s="190" t="e">
        <f t="shared" si="209"/>
        <v>#DIV/0!</v>
      </c>
      <c r="FE157" s="190" t="e">
        <f>IF(SUM(EH157:EN157)&gt;'Datos Mes'!$B$22,'Datos Mes'!$B$22,SUM(EH157:EN157))</f>
        <v>#DIV/0!</v>
      </c>
      <c r="FF157" s="190" t="e">
        <f>FE157*'Datos Mes'!$B$30</f>
        <v>#DIV/0!</v>
      </c>
      <c r="FG157" s="190" t="e">
        <f t="shared" si="210"/>
        <v>#DIV/0!</v>
      </c>
      <c r="FH157" s="190" t="e">
        <f t="shared" si="211"/>
        <v>#DIV/0!</v>
      </c>
      <c r="FI157" s="193" t="e">
        <f>LOOKUP(FH157,'Datos Mes'!$B$54:$B$69,'Datos Mes'!$C$54:$C$69)</f>
        <v>#DIV/0!</v>
      </c>
      <c r="FJ157" s="190" t="e">
        <f>LOOKUP(FH157,'Datos Mes'!$B$54:$B$69,'Datos Mes'!$E$54:$E$69)</f>
        <v>#DIV/0!</v>
      </c>
      <c r="FK157" s="190" t="e">
        <f t="shared" si="212"/>
        <v>#DIV/0!</v>
      </c>
      <c r="FL157" s="190">
        <f t="shared" si="213"/>
        <v>0</v>
      </c>
      <c r="FM157" s="190">
        <f t="shared" si="214"/>
        <v>0</v>
      </c>
      <c r="FN157" s="190">
        <f t="shared" si="215"/>
        <v>0</v>
      </c>
      <c r="FO157" s="190" t="e">
        <f t="shared" si="216"/>
        <v>#DIV/0!</v>
      </c>
      <c r="FP157" s="190" t="e">
        <f t="shared" si="217"/>
        <v>#DIV/0!</v>
      </c>
      <c r="FQ157" s="320" t="e">
        <f t="shared" si="218"/>
        <v>#DIV/0!</v>
      </c>
      <c r="FR157" s="188"/>
      <c r="FS157" s="190" t="e">
        <f t="shared" si="219"/>
        <v>#DIV/0!</v>
      </c>
      <c r="FT157" s="190" t="e">
        <f>IF($FB157="Activo",LOOKUP($FA157,'Datos Mes'!$A$87:$A$92,'Datos Mes'!$C$87:$C$92),0)*$EO157</f>
        <v>#DIV/0!</v>
      </c>
      <c r="FU157" s="190" t="e">
        <f>IF($FB157="Activo",'Datos Mes'!$B$31,0)*$EO157</f>
        <v>#DIV/0!</v>
      </c>
      <c r="FV157" s="190" t="e">
        <f>'Datos Mes'!$B$32*$EO157</f>
        <v>#DIV/0!</v>
      </c>
      <c r="FW157" s="190" t="e">
        <f>'Datos Mes'!$D$28*$EO157</f>
        <v>#DIV/0!</v>
      </c>
      <c r="FX157" s="188">
        <v>1030125</v>
      </c>
      <c r="FY157" s="190" t="e">
        <f t="shared" si="220"/>
        <v>#DIV/0!</v>
      </c>
      <c r="FZ157" s="190" t="e">
        <f t="shared" si="226"/>
        <v>#DIV/0!</v>
      </c>
      <c r="GA157" s="190" t="e">
        <f t="shared" si="227"/>
        <v>#DIV/0!</v>
      </c>
      <c r="GB157" s="190">
        <f>(AS157+'Datos Mes'!B$24)*30/12</f>
        <v>11356.646825396825</v>
      </c>
      <c r="GC157" s="190" t="e">
        <f t="shared" si="221"/>
        <v>#DIV/0!</v>
      </c>
      <c r="GD157" s="190" t="e">
        <f t="shared" si="222"/>
        <v>#DIV/0!</v>
      </c>
      <c r="GE157" s="192" t="e">
        <f t="shared" si="223"/>
        <v>#DIV/0!</v>
      </c>
    </row>
    <row r="158" spans="1:187">
      <c r="A158" s="248"/>
      <c r="B158" s="248"/>
      <c r="C158" s="173">
        <f t="shared" si="180"/>
        <v>0</v>
      </c>
      <c r="D158" s="255"/>
      <c r="E158" s="255"/>
      <c r="F158" s="255"/>
      <c r="G158" s="255"/>
      <c r="H158" s="255"/>
      <c r="I158" s="255"/>
      <c r="J158" s="255"/>
      <c r="K158" s="255"/>
      <c r="L158" s="255"/>
      <c r="M158" s="255"/>
      <c r="N158" s="255"/>
      <c r="O158" s="255"/>
      <c r="P158" s="255"/>
      <c r="Q158" s="255"/>
      <c r="R158" s="174"/>
      <c r="S158" s="256"/>
      <c r="T158" s="255"/>
      <c r="U158" s="255"/>
      <c r="V158" s="255"/>
      <c r="W158" s="255"/>
      <c r="X158" s="255"/>
      <c r="Y158" s="255"/>
      <c r="Z158" s="255"/>
      <c r="AA158" s="255"/>
      <c r="AB158" s="255"/>
      <c r="AC158" s="255"/>
      <c r="AD158" s="255"/>
      <c r="AE158" s="255"/>
      <c r="AF158" s="255"/>
      <c r="AG158" s="255"/>
      <c r="AH158" s="255"/>
      <c r="AI158" s="257"/>
      <c r="AJ158" s="187"/>
      <c r="AK158" s="176">
        <f t="shared" si="181"/>
        <v>0</v>
      </c>
      <c r="AL158" s="294">
        <f t="shared" si="182"/>
        <v>0</v>
      </c>
      <c r="AM158" s="294">
        <f t="shared" si="183"/>
        <v>0</v>
      </c>
      <c r="AN158" s="295">
        <f t="shared" si="184"/>
        <v>0</v>
      </c>
      <c r="AO158" s="294">
        <f t="shared" si="225"/>
        <v>0</v>
      </c>
      <c r="AP158" s="294">
        <f t="shared" si="224"/>
        <v>0</v>
      </c>
      <c r="AQ158" s="296">
        <f t="shared" si="185"/>
        <v>0</v>
      </c>
      <c r="AR158" s="297">
        <f t="shared" si="186"/>
        <v>0</v>
      </c>
      <c r="AS158" s="249"/>
      <c r="AT158" s="250">
        <f t="shared" si="187"/>
        <v>0</v>
      </c>
      <c r="AU158" s="316"/>
      <c r="AV158" s="177">
        <f t="shared" si="188"/>
        <v>0</v>
      </c>
      <c r="AW158" s="249"/>
      <c r="AX158" s="249"/>
      <c r="AY158" s="177">
        <f t="shared" si="189"/>
        <v>0</v>
      </c>
      <c r="AZ158" s="177">
        <f>(AQ158)*'Datos Mes'!$B$27+DB158</f>
        <v>0</v>
      </c>
      <c r="BA158" s="248"/>
      <c r="BB158" s="254"/>
      <c r="BC158" s="263"/>
      <c r="BD158" s="188"/>
      <c r="BE158" s="188"/>
      <c r="BF158" s="298"/>
      <c r="BG158" s="178">
        <f>(COUNTIF($D158:$AI158,"LL")+DL158)*(AS158-'Datos Mes'!$B$23)</f>
        <v>0</v>
      </c>
      <c r="BH158" s="299">
        <f t="shared" si="190"/>
        <v>0</v>
      </c>
      <c r="BI158" s="230"/>
      <c r="BJ158" s="239"/>
      <c r="BK158" s="231"/>
      <c r="BL158" s="231"/>
      <c r="BM158" s="231"/>
      <c r="BN158" s="231"/>
      <c r="BO158" s="231"/>
      <c r="BP158" s="239"/>
      <c r="BQ158" s="231"/>
      <c r="BR158" s="231"/>
      <c r="BS158" s="231"/>
      <c r="BT158" s="232"/>
      <c r="BU158" s="232"/>
      <c r="BV158" s="231"/>
      <c r="BW158" s="233"/>
      <c r="BX158" s="234"/>
      <c r="BY158" s="231"/>
      <c r="BZ158" s="231"/>
      <c r="CA158" s="235"/>
      <c r="CB158" s="235"/>
      <c r="CC158" s="236"/>
      <c r="CD158" s="236"/>
      <c r="CE158" s="236"/>
      <c r="CF158" s="236"/>
      <c r="CG158" s="236"/>
      <c r="CH158" s="235"/>
      <c r="CI158" s="235"/>
      <c r="CJ158" s="236"/>
      <c r="CK158" s="236"/>
      <c r="CL158" s="236"/>
      <c r="CM158" s="236"/>
      <c r="CN158" s="236"/>
      <c r="CO158" s="235"/>
      <c r="CP158" s="238"/>
      <c r="CQ158" s="237"/>
      <c r="CR158" s="238"/>
      <c r="CS158" s="237"/>
      <c r="CT158" s="237"/>
      <c r="CU158" s="237"/>
      <c r="CV158" s="237"/>
      <c r="CW158" s="237"/>
      <c r="CX158" s="232"/>
      <c r="CY158" s="232"/>
      <c r="CZ158" s="179">
        <f t="shared" si="191"/>
        <v>0</v>
      </c>
      <c r="DA158" s="180"/>
      <c r="DB158" s="241"/>
      <c r="DC158" s="181">
        <f t="shared" si="192"/>
        <v>0</v>
      </c>
      <c r="DD158" s="240"/>
      <c r="DE158" s="241"/>
      <c r="DF158" s="182">
        <f t="shared" si="193"/>
        <v>0</v>
      </c>
      <c r="DG158" s="182">
        <f t="shared" si="194"/>
        <v>0</v>
      </c>
      <c r="DH158" s="183">
        <f t="shared" si="195"/>
        <v>0</v>
      </c>
      <c r="DI158" s="184">
        <f t="shared" si="196"/>
        <v>0</v>
      </c>
      <c r="DJ158" s="42"/>
      <c r="DK158" s="177">
        <f t="shared" si="197"/>
        <v>0</v>
      </c>
      <c r="DL158" s="177">
        <f t="shared" si="198"/>
        <v>0</v>
      </c>
      <c r="DM158" s="177">
        <f t="shared" si="199"/>
        <v>0</v>
      </c>
      <c r="DN158" s="242"/>
      <c r="DO158" s="243"/>
      <c r="DP158" s="243"/>
      <c r="DQ158" s="243"/>
      <c r="DR158" s="303"/>
      <c r="DS158" s="243"/>
      <c r="DT158" s="243"/>
      <c r="DU158" s="243"/>
      <c r="DV158" s="244"/>
      <c r="DW158" s="243"/>
      <c r="DX158" s="243"/>
      <c r="DY158" s="245"/>
      <c r="DZ158" s="245"/>
      <c r="EA158" s="246"/>
      <c r="EB158" s="175" t="s">
        <v>283</v>
      </c>
      <c r="EC158" s="188" t="s">
        <v>298</v>
      </c>
      <c r="ED158" s="188">
        <v>1030126</v>
      </c>
      <c r="EE158" s="188"/>
      <c r="EF158" s="189">
        <f>'Datos Mes'!$B$23</f>
        <v>8033.333333333333</v>
      </c>
      <c r="EG158" s="189">
        <f t="shared" si="200"/>
        <v>0</v>
      </c>
      <c r="EH158" s="189">
        <f t="shared" si="201"/>
        <v>0</v>
      </c>
      <c r="EI158" s="189" t="e">
        <f t="shared" si="202"/>
        <v>#DIV/0!</v>
      </c>
      <c r="EJ158" s="189" t="e">
        <f t="shared" si="203"/>
        <v>#DIV/0!</v>
      </c>
      <c r="EK158" s="189">
        <f t="shared" si="204"/>
        <v>0</v>
      </c>
      <c r="EL158" s="189">
        <f t="shared" si="205"/>
        <v>0</v>
      </c>
      <c r="EM158" s="189">
        <f t="shared" si="206"/>
        <v>0</v>
      </c>
      <c r="EN158" s="189">
        <f>'Datos Mes'!$B$24*AL158</f>
        <v>0</v>
      </c>
      <c r="EO158" s="189" t="e">
        <f>IF(SUM(EH158:EN158)&gt;'Datos Mes'!$B$21,'Datos Mes'!$B$21,SUM(EH158:EN158))</f>
        <v>#DIV/0!</v>
      </c>
      <c r="EP158" s="189" t="e">
        <f>IF(SUM(EH158:EN158)&gt;'Datos Mes'!$B$21,SUM(EH158:EN158)-EO158,0)</f>
        <v>#DIV/0!</v>
      </c>
      <c r="EQ158" s="189"/>
      <c r="ER158" s="189" t="e">
        <f>LOOKUP(EO158/AL158,'Datos Mes'!$B$75:$B$82,'Datos Mes'!$C$75:$C$82)*EQ158</f>
        <v>#DIV/0!</v>
      </c>
      <c r="ES158" s="189">
        <f>'Datos Mes'!$B$25*$AQ158</f>
        <v>0</v>
      </c>
      <c r="ET158" s="189">
        <f>'Datos Mes'!$B$26*$AQ158</f>
        <v>0</v>
      </c>
      <c r="EU158" s="189">
        <f t="shared" si="207"/>
        <v>0</v>
      </c>
      <c r="EV158" s="190" t="e">
        <f t="shared" si="208"/>
        <v>#DIV/0!</v>
      </c>
      <c r="EW158" s="280" t="s">
        <v>140</v>
      </c>
      <c r="EX158" s="281"/>
      <c r="EY158" s="190" t="e">
        <f>'Datos Mes'!$B$28*EO158</f>
        <v>#DIV/0!</v>
      </c>
      <c r="EZ158" s="190" t="e">
        <f>IF(EX158*'Datos Mes'!$B$19-EY158&gt;0,EX158*'Datos Mes'!$B$19-EY158,0)</f>
        <v>#DIV/0!</v>
      </c>
      <c r="FA158" s="281" t="s">
        <v>116</v>
      </c>
      <c r="FB158" s="280" t="s">
        <v>299</v>
      </c>
      <c r="FC158" s="192">
        <f>IF(FB158&lt;&gt;"Pensionado",LOOKUP(FA158,'Datos Mes'!$A$87:$A$92,'Datos Mes'!$B$87:$B$92),0)</f>
        <v>0</v>
      </c>
      <c r="FD158" s="190" t="e">
        <f t="shared" si="209"/>
        <v>#DIV/0!</v>
      </c>
      <c r="FE158" s="190" t="e">
        <f>IF(SUM(EH158:EN158)&gt;'Datos Mes'!$B$22,'Datos Mes'!$B$22,SUM(EH158:EN158))</f>
        <v>#DIV/0!</v>
      </c>
      <c r="FF158" s="190" t="e">
        <f>FE158*'Datos Mes'!$B$30</f>
        <v>#DIV/0!</v>
      </c>
      <c r="FG158" s="190" t="e">
        <f t="shared" si="210"/>
        <v>#DIV/0!</v>
      </c>
      <c r="FH158" s="190" t="e">
        <f t="shared" si="211"/>
        <v>#DIV/0!</v>
      </c>
      <c r="FI158" s="193" t="e">
        <f>LOOKUP(FH158,'Datos Mes'!$B$54:$B$69,'Datos Mes'!$C$54:$C$69)</f>
        <v>#DIV/0!</v>
      </c>
      <c r="FJ158" s="190" t="e">
        <f>LOOKUP(FH158,'Datos Mes'!$B$54:$B$69,'Datos Mes'!$E$54:$E$69)</f>
        <v>#DIV/0!</v>
      </c>
      <c r="FK158" s="190" t="e">
        <f t="shared" si="212"/>
        <v>#DIV/0!</v>
      </c>
      <c r="FL158" s="190">
        <f t="shared" si="213"/>
        <v>0</v>
      </c>
      <c r="FM158" s="190">
        <f t="shared" si="214"/>
        <v>0</v>
      </c>
      <c r="FN158" s="190">
        <f t="shared" si="215"/>
        <v>0</v>
      </c>
      <c r="FO158" s="190" t="e">
        <f t="shared" si="216"/>
        <v>#DIV/0!</v>
      </c>
      <c r="FP158" s="190" t="e">
        <f t="shared" si="217"/>
        <v>#DIV/0!</v>
      </c>
      <c r="FQ158" s="320" t="e">
        <f t="shared" si="218"/>
        <v>#DIV/0!</v>
      </c>
      <c r="FR158" s="188"/>
      <c r="FS158" s="190" t="e">
        <f t="shared" si="219"/>
        <v>#DIV/0!</v>
      </c>
      <c r="FT158" s="190" t="e">
        <f>IF($FB158="Activo",LOOKUP($FA158,'Datos Mes'!$A$87:$A$92,'Datos Mes'!$C$87:$C$92),0)*$EO158</f>
        <v>#DIV/0!</v>
      </c>
      <c r="FU158" s="190" t="e">
        <f>IF($FB158="Activo",'Datos Mes'!$B$31,0)*$EO158</f>
        <v>#DIV/0!</v>
      </c>
      <c r="FV158" s="190" t="e">
        <f>'Datos Mes'!$B$32*$EO158</f>
        <v>#DIV/0!</v>
      </c>
      <c r="FW158" s="190" t="e">
        <f>'Datos Mes'!$D$28*$EO158</f>
        <v>#DIV/0!</v>
      </c>
      <c r="FX158" s="188">
        <v>1030126</v>
      </c>
      <c r="FY158" s="190" t="e">
        <f t="shared" si="220"/>
        <v>#DIV/0!</v>
      </c>
      <c r="FZ158" s="190" t="e">
        <f t="shared" si="226"/>
        <v>#DIV/0!</v>
      </c>
      <c r="GA158" s="190" t="e">
        <f t="shared" si="227"/>
        <v>#DIV/0!</v>
      </c>
      <c r="GB158" s="190">
        <f>(AS158+'Datos Mes'!B$24)*30/12</f>
        <v>11356.646825396825</v>
      </c>
      <c r="GC158" s="190" t="e">
        <f t="shared" si="221"/>
        <v>#DIV/0!</v>
      </c>
      <c r="GD158" s="190" t="e">
        <f t="shared" si="222"/>
        <v>#DIV/0!</v>
      </c>
      <c r="GE158" s="192" t="e">
        <f t="shared" si="223"/>
        <v>#DIV/0!</v>
      </c>
    </row>
    <row r="159" spans="1:187">
      <c r="A159" s="248"/>
      <c r="B159" s="248"/>
      <c r="C159" s="173">
        <f t="shared" si="180"/>
        <v>0</v>
      </c>
      <c r="D159" s="255"/>
      <c r="E159" s="255"/>
      <c r="F159" s="255"/>
      <c r="G159" s="255"/>
      <c r="H159" s="255"/>
      <c r="I159" s="255"/>
      <c r="J159" s="255"/>
      <c r="K159" s="255"/>
      <c r="L159" s="255"/>
      <c r="M159" s="255"/>
      <c r="N159" s="255"/>
      <c r="O159" s="255"/>
      <c r="P159" s="255"/>
      <c r="Q159" s="255"/>
      <c r="R159" s="174"/>
      <c r="S159" s="256"/>
      <c r="T159" s="255"/>
      <c r="U159" s="255"/>
      <c r="V159" s="255"/>
      <c r="W159" s="255"/>
      <c r="X159" s="255"/>
      <c r="Y159" s="255"/>
      <c r="Z159" s="255"/>
      <c r="AA159" s="255"/>
      <c r="AB159" s="255"/>
      <c r="AC159" s="255"/>
      <c r="AD159" s="255"/>
      <c r="AE159" s="255"/>
      <c r="AF159" s="255"/>
      <c r="AG159" s="255"/>
      <c r="AH159" s="255"/>
      <c r="AI159" s="257"/>
      <c r="AJ159" s="187"/>
      <c r="AK159" s="176">
        <f t="shared" si="181"/>
        <v>0</v>
      </c>
      <c r="AL159" s="294">
        <f t="shared" si="182"/>
        <v>0</v>
      </c>
      <c r="AM159" s="294">
        <f t="shared" si="183"/>
        <v>0</v>
      </c>
      <c r="AN159" s="295">
        <f t="shared" si="184"/>
        <v>0</v>
      </c>
      <c r="AO159" s="294">
        <f t="shared" si="225"/>
        <v>0</v>
      </c>
      <c r="AP159" s="294">
        <f t="shared" si="224"/>
        <v>0</v>
      </c>
      <c r="AQ159" s="296">
        <f t="shared" si="185"/>
        <v>0</v>
      </c>
      <c r="AR159" s="297">
        <f t="shared" si="186"/>
        <v>0</v>
      </c>
      <c r="AS159" s="249"/>
      <c r="AT159" s="250">
        <f t="shared" si="187"/>
        <v>0</v>
      </c>
      <c r="AU159" s="316"/>
      <c r="AV159" s="177">
        <f t="shared" si="188"/>
        <v>0</v>
      </c>
      <c r="AW159" s="249"/>
      <c r="AX159" s="249"/>
      <c r="AY159" s="177">
        <f t="shared" si="189"/>
        <v>0</v>
      </c>
      <c r="AZ159" s="177">
        <f>(AQ159)*'Datos Mes'!$B$27+DB159</f>
        <v>0</v>
      </c>
      <c r="BA159" s="248"/>
      <c r="BB159" s="254"/>
      <c r="BC159" s="263"/>
      <c r="BD159" s="188"/>
      <c r="BE159" s="188"/>
      <c r="BF159" s="298"/>
      <c r="BG159" s="178">
        <f>(COUNTIF($D159:$AI159,"LL")+DL159)*(AS159-'Datos Mes'!$B$23)</f>
        <v>0</v>
      </c>
      <c r="BH159" s="299">
        <f t="shared" si="190"/>
        <v>0</v>
      </c>
      <c r="BI159" s="230"/>
      <c r="BJ159" s="239"/>
      <c r="BK159" s="231"/>
      <c r="BL159" s="231"/>
      <c r="BM159" s="231"/>
      <c r="BN159" s="231"/>
      <c r="BO159" s="231"/>
      <c r="BP159" s="239"/>
      <c r="BQ159" s="231"/>
      <c r="BR159" s="231"/>
      <c r="BS159" s="231"/>
      <c r="BT159" s="232"/>
      <c r="BU159" s="232"/>
      <c r="BV159" s="231"/>
      <c r="BW159" s="233"/>
      <c r="BX159" s="234"/>
      <c r="BY159" s="231"/>
      <c r="BZ159" s="231"/>
      <c r="CA159" s="235"/>
      <c r="CB159" s="235"/>
      <c r="CC159" s="236"/>
      <c r="CD159" s="236"/>
      <c r="CE159" s="236"/>
      <c r="CF159" s="236"/>
      <c r="CG159" s="236"/>
      <c r="CH159" s="235"/>
      <c r="CI159" s="235"/>
      <c r="CJ159" s="236"/>
      <c r="CK159" s="236"/>
      <c r="CL159" s="236"/>
      <c r="CM159" s="236"/>
      <c r="CN159" s="236"/>
      <c r="CO159" s="235"/>
      <c r="CP159" s="238"/>
      <c r="CQ159" s="237"/>
      <c r="CR159" s="238"/>
      <c r="CS159" s="237"/>
      <c r="CT159" s="237"/>
      <c r="CU159" s="237"/>
      <c r="CV159" s="237"/>
      <c r="CW159" s="237"/>
      <c r="CX159" s="232"/>
      <c r="CY159" s="232"/>
      <c r="CZ159" s="179">
        <f t="shared" si="191"/>
        <v>0</v>
      </c>
      <c r="DA159" s="180"/>
      <c r="DB159" s="241"/>
      <c r="DC159" s="181">
        <f t="shared" si="192"/>
        <v>0</v>
      </c>
      <c r="DD159" s="240"/>
      <c r="DE159" s="241"/>
      <c r="DF159" s="182">
        <f t="shared" si="193"/>
        <v>0</v>
      </c>
      <c r="DG159" s="182">
        <f t="shared" si="194"/>
        <v>0</v>
      </c>
      <c r="DH159" s="183">
        <f t="shared" si="195"/>
        <v>0</v>
      </c>
      <c r="DI159" s="184">
        <f t="shared" si="196"/>
        <v>0</v>
      </c>
      <c r="DJ159" s="42"/>
      <c r="DK159" s="177">
        <f t="shared" si="197"/>
        <v>0</v>
      </c>
      <c r="DL159" s="177">
        <f t="shared" si="198"/>
        <v>0</v>
      </c>
      <c r="DM159" s="177">
        <f t="shared" si="199"/>
        <v>0</v>
      </c>
      <c r="DN159" s="242"/>
      <c r="DO159" s="243"/>
      <c r="DP159" s="243"/>
      <c r="DQ159" s="243"/>
      <c r="DR159" s="303"/>
      <c r="DS159" s="243"/>
      <c r="DT159" s="243"/>
      <c r="DU159" s="243"/>
      <c r="DV159" s="244"/>
      <c r="DW159" s="243"/>
      <c r="DX159" s="243"/>
      <c r="DY159" s="245"/>
      <c r="DZ159" s="245"/>
      <c r="EA159" s="246"/>
      <c r="EB159" s="175" t="s">
        <v>283</v>
      </c>
      <c r="EC159" s="188" t="s">
        <v>298</v>
      </c>
      <c r="ED159" s="188">
        <v>1030127</v>
      </c>
      <c r="EE159" s="188"/>
      <c r="EF159" s="189">
        <f>'Datos Mes'!$B$23</f>
        <v>8033.333333333333</v>
      </c>
      <c r="EG159" s="189">
        <f t="shared" si="200"/>
        <v>0</v>
      </c>
      <c r="EH159" s="189">
        <f t="shared" si="201"/>
        <v>0</v>
      </c>
      <c r="EI159" s="189" t="e">
        <f t="shared" si="202"/>
        <v>#DIV/0!</v>
      </c>
      <c r="EJ159" s="189" t="e">
        <f t="shared" si="203"/>
        <v>#DIV/0!</v>
      </c>
      <c r="EK159" s="189">
        <f t="shared" si="204"/>
        <v>0</v>
      </c>
      <c r="EL159" s="189">
        <f t="shared" si="205"/>
        <v>0</v>
      </c>
      <c r="EM159" s="189">
        <f t="shared" si="206"/>
        <v>0</v>
      </c>
      <c r="EN159" s="189">
        <f>'Datos Mes'!$B$24*AL159</f>
        <v>0</v>
      </c>
      <c r="EO159" s="189" t="e">
        <f>IF(SUM(EH159:EN159)&gt;'Datos Mes'!$B$21,'Datos Mes'!$B$21,SUM(EH159:EN159))</f>
        <v>#DIV/0!</v>
      </c>
      <c r="EP159" s="189" t="e">
        <f>IF(SUM(EH159:EN159)&gt;'Datos Mes'!$B$21,SUM(EH159:EN159)-EO159,0)</f>
        <v>#DIV/0!</v>
      </c>
      <c r="EQ159" s="189"/>
      <c r="ER159" s="189" t="e">
        <f>LOOKUP(EO159/AL159,'Datos Mes'!$B$75:$B$82,'Datos Mes'!$C$75:$C$82)*EQ159</f>
        <v>#DIV/0!</v>
      </c>
      <c r="ES159" s="189">
        <f>'Datos Mes'!$B$25*$AQ159</f>
        <v>0</v>
      </c>
      <c r="ET159" s="189">
        <f>'Datos Mes'!$B$26*$AQ159</f>
        <v>0</v>
      </c>
      <c r="EU159" s="189">
        <f t="shared" si="207"/>
        <v>0</v>
      </c>
      <c r="EV159" s="190" t="e">
        <f t="shared" si="208"/>
        <v>#DIV/0!</v>
      </c>
      <c r="EW159" s="280" t="s">
        <v>140</v>
      </c>
      <c r="EX159" s="281"/>
      <c r="EY159" s="190" t="e">
        <f>'Datos Mes'!$B$28*EO159</f>
        <v>#DIV/0!</v>
      </c>
      <c r="EZ159" s="190" t="e">
        <f>IF(EX159*'Datos Mes'!$B$19-EY159&gt;0,EX159*'Datos Mes'!$B$19-EY159,0)</f>
        <v>#DIV/0!</v>
      </c>
      <c r="FA159" s="281" t="s">
        <v>116</v>
      </c>
      <c r="FB159" s="280" t="s">
        <v>299</v>
      </c>
      <c r="FC159" s="192">
        <f>IF(FB159&lt;&gt;"Pensionado",LOOKUP(FA159,'Datos Mes'!$A$87:$A$92,'Datos Mes'!$B$87:$B$92),0)</f>
        <v>0</v>
      </c>
      <c r="FD159" s="190" t="e">
        <f t="shared" si="209"/>
        <v>#DIV/0!</v>
      </c>
      <c r="FE159" s="190" t="e">
        <f>IF(SUM(EH159:EN159)&gt;'Datos Mes'!$B$22,'Datos Mes'!$B$22,SUM(EH159:EN159))</f>
        <v>#DIV/0!</v>
      </c>
      <c r="FF159" s="190" t="e">
        <f>FE159*'Datos Mes'!$B$30</f>
        <v>#DIV/0!</v>
      </c>
      <c r="FG159" s="190" t="e">
        <f t="shared" si="210"/>
        <v>#DIV/0!</v>
      </c>
      <c r="FH159" s="190" t="e">
        <f t="shared" si="211"/>
        <v>#DIV/0!</v>
      </c>
      <c r="FI159" s="193" t="e">
        <f>LOOKUP(FH159,'Datos Mes'!$B$54:$B$69,'Datos Mes'!$C$54:$C$69)</f>
        <v>#DIV/0!</v>
      </c>
      <c r="FJ159" s="190" t="e">
        <f>LOOKUP(FH159,'Datos Mes'!$B$54:$B$69,'Datos Mes'!$E$54:$E$69)</f>
        <v>#DIV/0!</v>
      </c>
      <c r="FK159" s="190" t="e">
        <f t="shared" si="212"/>
        <v>#DIV/0!</v>
      </c>
      <c r="FL159" s="190">
        <f t="shared" si="213"/>
        <v>0</v>
      </c>
      <c r="FM159" s="190">
        <f t="shared" si="214"/>
        <v>0</v>
      </c>
      <c r="FN159" s="190">
        <f t="shared" si="215"/>
        <v>0</v>
      </c>
      <c r="FO159" s="190" t="e">
        <f t="shared" si="216"/>
        <v>#DIV/0!</v>
      </c>
      <c r="FP159" s="190" t="e">
        <f t="shared" si="217"/>
        <v>#DIV/0!</v>
      </c>
      <c r="FQ159" s="320" t="e">
        <f t="shared" si="218"/>
        <v>#DIV/0!</v>
      </c>
      <c r="FR159" s="188"/>
      <c r="FS159" s="190" t="e">
        <f t="shared" si="219"/>
        <v>#DIV/0!</v>
      </c>
      <c r="FT159" s="190" t="e">
        <f>IF($FB159="Activo",LOOKUP($FA159,'Datos Mes'!$A$87:$A$92,'Datos Mes'!$C$87:$C$92),0)*$EO159</f>
        <v>#DIV/0!</v>
      </c>
      <c r="FU159" s="190" t="e">
        <f>IF($FB159="Activo",'Datos Mes'!$B$31,0)*$EO159</f>
        <v>#DIV/0!</v>
      </c>
      <c r="FV159" s="190" t="e">
        <f>'Datos Mes'!$B$32*$EO159</f>
        <v>#DIV/0!</v>
      </c>
      <c r="FW159" s="190" t="e">
        <f>'Datos Mes'!$D$28*$EO159</f>
        <v>#DIV/0!</v>
      </c>
      <c r="FX159" s="188">
        <v>1030127</v>
      </c>
      <c r="FY159" s="190" t="e">
        <f t="shared" si="220"/>
        <v>#DIV/0!</v>
      </c>
      <c r="FZ159" s="190" t="e">
        <f t="shared" si="226"/>
        <v>#DIV/0!</v>
      </c>
      <c r="GA159" s="190" t="e">
        <f t="shared" si="227"/>
        <v>#DIV/0!</v>
      </c>
      <c r="GB159" s="190">
        <f>(AS159+'Datos Mes'!B$24)*30/12</f>
        <v>11356.646825396825</v>
      </c>
      <c r="GC159" s="190" t="e">
        <f t="shared" si="221"/>
        <v>#DIV/0!</v>
      </c>
      <c r="GD159" s="190" t="e">
        <f t="shared" si="222"/>
        <v>#DIV/0!</v>
      </c>
      <c r="GE159" s="192" t="e">
        <f t="shared" si="223"/>
        <v>#DIV/0!</v>
      </c>
    </row>
    <row r="160" spans="1:187">
      <c r="A160" s="248"/>
      <c r="B160" s="248"/>
      <c r="C160" s="173">
        <f t="shared" si="180"/>
        <v>0</v>
      </c>
      <c r="D160" s="255"/>
      <c r="E160" s="255"/>
      <c r="F160" s="255"/>
      <c r="G160" s="255"/>
      <c r="H160" s="255"/>
      <c r="I160" s="255"/>
      <c r="J160" s="255"/>
      <c r="K160" s="255"/>
      <c r="L160" s="255"/>
      <c r="M160" s="255"/>
      <c r="N160" s="255"/>
      <c r="O160" s="255"/>
      <c r="P160" s="255"/>
      <c r="Q160" s="255"/>
      <c r="R160" s="174"/>
      <c r="S160" s="256"/>
      <c r="T160" s="255"/>
      <c r="U160" s="255"/>
      <c r="V160" s="255"/>
      <c r="W160" s="255"/>
      <c r="X160" s="255"/>
      <c r="Y160" s="255"/>
      <c r="Z160" s="255"/>
      <c r="AA160" s="255"/>
      <c r="AB160" s="255"/>
      <c r="AC160" s="255"/>
      <c r="AD160" s="255"/>
      <c r="AE160" s="255"/>
      <c r="AF160" s="255"/>
      <c r="AG160" s="255"/>
      <c r="AH160" s="255"/>
      <c r="AI160" s="257"/>
      <c r="AJ160" s="187"/>
      <c r="AK160" s="176">
        <f t="shared" si="181"/>
        <v>0</v>
      </c>
      <c r="AL160" s="294">
        <f t="shared" si="182"/>
        <v>0</v>
      </c>
      <c r="AM160" s="294">
        <f t="shared" si="183"/>
        <v>0</v>
      </c>
      <c r="AN160" s="295">
        <f t="shared" si="184"/>
        <v>0</v>
      </c>
      <c r="AO160" s="294">
        <f t="shared" si="225"/>
        <v>0</v>
      </c>
      <c r="AP160" s="294">
        <f t="shared" si="224"/>
        <v>0</v>
      </c>
      <c r="AQ160" s="296">
        <f t="shared" si="185"/>
        <v>0</v>
      </c>
      <c r="AR160" s="297">
        <f t="shared" si="186"/>
        <v>0</v>
      </c>
      <c r="AS160" s="249"/>
      <c r="AT160" s="250">
        <f t="shared" si="187"/>
        <v>0</v>
      </c>
      <c r="AU160" s="316"/>
      <c r="AV160" s="177">
        <f t="shared" si="188"/>
        <v>0</v>
      </c>
      <c r="AW160" s="249"/>
      <c r="AX160" s="249"/>
      <c r="AY160" s="177">
        <f t="shared" si="189"/>
        <v>0</v>
      </c>
      <c r="AZ160" s="177">
        <f>(AQ160)*'Datos Mes'!$B$27+DB160</f>
        <v>0</v>
      </c>
      <c r="BA160" s="248"/>
      <c r="BB160" s="254"/>
      <c r="BC160" s="263"/>
      <c r="BD160" s="188"/>
      <c r="BE160" s="188"/>
      <c r="BF160" s="298"/>
      <c r="BG160" s="178">
        <f>(COUNTIF($D160:$AI160,"LL")+DL160)*(AS160-'Datos Mes'!$B$23)</f>
        <v>0</v>
      </c>
      <c r="BH160" s="299">
        <f t="shared" si="190"/>
        <v>0</v>
      </c>
      <c r="BI160" s="230"/>
      <c r="BJ160" s="239"/>
      <c r="BK160" s="231"/>
      <c r="BL160" s="231"/>
      <c r="BM160" s="231"/>
      <c r="BN160" s="231"/>
      <c r="BO160" s="231"/>
      <c r="BP160" s="239"/>
      <c r="BQ160" s="231"/>
      <c r="BR160" s="231"/>
      <c r="BS160" s="231"/>
      <c r="BT160" s="232"/>
      <c r="BU160" s="232"/>
      <c r="BV160" s="231"/>
      <c r="BW160" s="233"/>
      <c r="BX160" s="234"/>
      <c r="BY160" s="231"/>
      <c r="BZ160" s="231"/>
      <c r="CA160" s="235"/>
      <c r="CB160" s="235"/>
      <c r="CC160" s="236"/>
      <c r="CD160" s="236"/>
      <c r="CE160" s="236"/>
      <c r="CF160" s="236"/>
      <c r="CG160" s="236"/>
      <c r="CH160" s="235"/>
      <c r="CI160" s="235"/>
      <c r="CJ160" s="236"/>
      <c r="CK160" s="236"/>
      <c r="CL160" s="236"/>
      <c r="CM160" s="236"/>
      <c r="CN160" s="236"/>
      <c r="CO160" s="235"/>
      <c r="CP160" s="238"/>
      <c r="CQ160" s="237"/>
      <c r="CR160" s="238"/>
      <c r="CS160" s="237"/>
      <c r="CT160" s="237"/>
      <c r="CU160" s="237"/>
      <c r="CV160" s="237"/>
      <c r="CW160" s="237"/>
      <c r="CX160" s="232"/>
      <c r="CY160" s="232"/>
      <c r="CZ160" s="179">
        <f t="shared" si="191"/>
        <v>0</v>
      </c>
      <c r="DA160" s="180"/>
      <c r="DB160" s="241"/>
      <c r="DC160" s="181">
        <f t="shared" si="192"/>
        <v>0</v>
      </c>
      <c r="DD160" s="240"/>
      <c r="DE160" s="241"/>
      <c r="DF160" s="182">
        <f t="shared" si="193"/>
        <v>0</v>
      </c>
      <c r="DG160" s="182">
        <f t="shared" si="194"/>
        <v>0</v>
      </c>
      <c r="DH160" s="183">
        <f t="shared" si="195"/>
        <v>0</v>
      </c>
      <c r="DI160" s="184">
        <f t="shared" si="196"/>
        <v>0</v>
      </c>
      <c r="DJ160" s="42"/>
      <c r="DK160" s="177">
        <f t="shared" si="197"/>
        <v>0</v>
      </c>
      <c r="DL160" s="177">
        <f t="shared" si="198"/>
        <v>0</v>
      </c>
      <c r="DM160" s="177">
        <f t="shared" si="199"/>
        <v>0</v>
      </c>
      <c r="DN160" s="242"/>
      <c r="DO160" s="243"/>
      <c r="DP160" s="243"/>
      <c r="DQ160" s="243"/>
      <c r="DR160" s="303"/>
      <c r="DS160" s="243"/>
      <c r="DT160" s="243"/>
      <c r="DU160" s="243"/>
      <c r="DV160" s="244"/>
      <c r="DW160" s="243"/>
      <c r="DX160" s="243"/>
      <c r="DY160" s="245"/>
      <c r="DZ160" s="245"/>
      <c r="EA160" s="246"/>
      <c r="EB160" s="175" t="s">
        <v>283</v>
      </c>
      <c r="EC160" s="188" t="s">
        <v>298</v>
      </c>
      <c r="ED160" s="188">
        <v>1030128</v>
      </c>
      <c r="EE160" s="188"/>
      <c r="EF160" s="189">
        <f>'Datos Mes'!$B$23</f>
        <v>8033.333333333333</v>
      </c>
      <c r="EG160" s="189">
        <f t="shared" si="200"/>
        <v>0</v>
      </c>
      <c r="EH160" s="189">
        <f t="shared" si="201"/>
        <v>0</v>
      </c>
      <c r="EI160" s="189" t="e">
        <f t="shared" si="202"/>
        <v>#DIV/0!</v>
      </c>
      <c r="EJ160" s="189" t="e">
        <f t="shared" si="203"/>
        <v>#DIV/0!</v>
      </c>
      <c r="EK160" s="189">
        <f t="shared" si="204"/>
        <v>0</v>
      </c>
      <c r="EL160" s="189">
        <f t="shared" si="205"/>
        <v>0</v>
      </c>
      <c r="EM160" s="189">
        <f t="shared" si="206"/>
        <v>0</v>
      </c>
      <c r="EN160" s="189">
        <f>'Datos Mes'!$B$24*AL160</f>
        <v>0</v>
      </c>
      <c r="EO160" s="189" t="e">
        <f>IF(SUM(EH160:EN160)&gt;'Datos Mes'!$B$21,'Datos Mes'!$B$21,SUM(EH160:EN160))</f>
        <v>#DIV/0!</v>
      </c>
      <c r="EP160" s="189" t="e">
        <f>IF(SUM(EH160:EN160)&gt;'Datos Mes'!$B$21,SUM(EH160:EN160)-EO160,0)</f>
        <v>#DIV/0!</v>
      </c>
      <c r="EQ160" s="189"/>
      <c r="ER160" s="189" t="e">
        <f>LOOKUP(EO160/AL160,'Datos Mes'!$B$75:$B$82,'Datos Mes'!$C$75:$C$82)*EQ160</f>
        <v>#DIV/0!</v>
      </c>
      <c r="ES160" s="189">
        <f>'Datos Mes'!$B$25*$AQ160</f>
        <v>0</v>
      </c>
      <c r="ET160" s="189">
        <f>'Datos Mes'!$B$26*$AQ160</f>
        <v>0</v>
      </c>
      <c r="EU160" s="189">
        <f t="shared" si="207"/>
        <v>0</v>
      </c>
      <c r="EV160" s="190" t="e">
        <f t="shared" si="208"/>
        <v>#DIV/0!</v>
      </c>
      <c r="EW160" s="280" t="s">
        <v>140</v>
      </c>
      <c r="EX160" s="281"/>
      <c r="EY160" s="190" t="e">
        <f>'Datos Mes'!$B$28*EO160</f>
        <v>#DIV/0!</v>
      </c>
      <c r="EZ160" s="190" t="e">
        <f>IF(EX160*'Datos Mes'!$B$19-EY160&gt;0,EX160*'Datos Mes'!$B$19-EY160,0)</f>
        <v>#DIV/0!</v>
      </c>
      <c r="FA160" s="281" t="s">
        <v>116</v>
      </c>
      <c r="FB160" s="280" t="s">
        <v>299</v>
      </c>
      <c r="FC160" s="192">
        <f>IF(FB160&lt;&gt;"Pensionado",LOOKUP(FA160,'Datos Mes'!$A$87:$A$92,'Datos Mes'!$B$87:$B$92),0)</f>
        <v>0</v>
      </c>
      <c r="FD160" s="190" t="e">
        <f t="shared" si="209"/>
        <v>#DIV/0!</v>
      </c>
      <c r="FE160" s="190" t="e">
        <f>IF(SUM(EH160:EN160)&gt;'Datos Mes'!$B$22,'Datos Mes'!$B$22,SUM(EH160:EN160))</f>
        <v>#DIV/0!</v>
      </c>
      <c r="FF160" s="190" t="e">
        <f>FE160*'Datos Mes'!$B$30</f>
        <v>#DIV/0!</v>
      </c>
      <c r="FG160" s="190" t="e">
        <f t="shared" si="210"/>
        <v>#DIV/0!</v>
      </c>
      <c r="FH160" s="190" t="e">
        <f t="shared" si="211"/>
        <v>#DIV/0!</v>
      </c>
      <c r="FI160" s="193" t="e">
        <f>LOOKUP(FH160,'Datos Mes'!$B$54:$B$69,'Datos Mes'!$C$54:$C$69)</f>
        <v>#DIV/0!</v>
      </c>
      <c r="FJ160" s="190" t="e">
        <f>LOOKUP(FH160,'Datos Mes'!$B$54:$B$69,'Datos Mes'!$E$54:$E$69)</f>
        <v>#DIV/0!</v>
      </c>
      <c r="FK160" s="190" t="e">
        <f t="shared" si="212"/>
        <v>#DIV/0!</v>
      </c>
      <c r="FL160" s="190">
        <f t="shared" si="213"/>
        <v>0</v>
      </c>
      <c r="FM160" s="190">
        <f t="shared" si="214"/>
        <v>0</v>
      </c>
      <c r="FN160" s="190">
        <f t="shared" si="215"/>
        <v>0</v>
      </c>
      <c r="FO160" s="190" t="e">
        <f t="shared" si="216"/>
        <v>#DIV/0!</v>
      </c>
      <c r="FP160" s="190" t="e">
        <f t="shared" si="217"/>
        <v>#DIV/0!</v>
      </c>
      <c r="FQ160" s="320" t="e">
        <f t="shared" si="218"/>
        <v>#DIV/0!</v>
      </c>
      <c r="FR160" s="188"/>
      <c r="FS160" s="190" t="e">
        <f t="shared" si="219"/>
        <v>#DIV/0!</v>
      </c>
      <c r="FT160" s="190" t="e">
        <f>IF($FB160="Activo",LOOKUP($FA160,'Datos Mes'!$A$87:$A$92,'Datos Mes'!$C$87:$C$92),0)*$EO160</f>
        <v>#DIV/0!</v>
      </c>
      <c r="FU160" s="190" t="e">
        <f>IF($FB160="Activo",'Datos Mes'!$B$31,0)*$EO160</f>
        <v>#DIV/0!</v>
      </c>
      <c r="FV160" s="190" t="e">
        <f>'Datos Mes'!$B$32*$EO160</f>
        <v>#DIV/0!</v>
      </c>
      <c r="FW160" s="190" t="e">
        <f>'Datos Mes'!$D$28*$EO160</f>
        <v>#DIV/0!</v>
      </c>
      <c r="FX160" s="188">
        <v>1030128</v>
      </c>
      <c r="FY160" s="190" t="e">
        <f t="shared" si="220"/>
        <v>#DIV/0!</v>
      </c>
      <c r="FZ160" s="190" t="e">
        <f t="shared" si="226"/>
        <v>#DIV/0!</v>
      </c>
      <c r="GA160" s="190" t="e">
        <f t="shared" si="227"/>
        <v>#DIV/0!</v>
      </c>
      <c r="GB160" s="190">
        <f>(AS160+'Datos Mes'!B$24)*30/12</f>
        <v>11356.646825396825</v>
      </c>
      <c r="GC160" s="190" t="e">
        <f t="shared" si="221"/>
        <v>#DIV/0!</v>
      </c>
      <c r="GD160" s="190" t="e">
        <f t="shared" si="222"/>
        <v>#DIV/0!</v>
      </c>
      <c r="GE160" s="192" t="e">
        <f t="shared" si="223"/>
        <v>#DIV/0!</v>
      </c>
    </row>
    <row r="161" spans="1:187">
      <c r="A161" s="248"/>
      <c r="B161" s="248"/>
      <c r="C161" s="173">
        <f t="shared" si="180"/>
        <v>0</v>
      </c>
      <c r="D161" s="255"/>
      <c r="E161" s="255"/>
      <c r="F161" s="255"/>
      <c r="G161" s="255"/>
      <c r="H161" s="255"/>
      <c r="I161" s="255"/>
      <c r="J161" s="255"/>
      <c r="K161" s="255"/>
      <c r="L161" s="255"/>
      <c r="M161" s="255"/>
      <c r="N161" s="255"/>
      <c r="O161" s="255"/>
      <c r="P161" s="255"/>
      <c r="Q161" s="255"/>
      <c r="R161" s="174"/>
      <c r="S161" s="256"/>
      <c r="T161" s="255"/>
      <c r="U161" s="255"/>
      <c r="V161" s="255"/>
      <c r="W161" s="255"/>
      <c r="X161" s="255"/>
      <c r="Y161" s="255"/>
      <c r="Z161" s="255"/>
      <c r="AA161" s="255"/>
      <c r="AB161" s="255"/>
      <c r="AC161" s="255"/>
      <c r="AD161" s="255"/>
      <c r="AE161" s="255"/>
      <c r="AF161" s="255"/>
      <c r="AG161" s="255"/>
      <c r="AH161" s="255"/>
      <c r="AI161" s="257"/>
      <c r="AJ161" s="187"/>
      <c r="AK161" s="176">
        <f t="shared" si="181"/>
        <v>0</v>
      </c>
      <c r="AL161" s="294">
        <f t="shared" si="182"/>
        <v>0</v>
      </c>
      <c r="AM161" s="294">
        <f t="shared" si="183"/>
        <v>0</v>
      </c>
      <c r="AN161" s="295">
        <f t="shared" si="184"/>
        <v>0</v>
      </c>
      <c r="AO161" s="294">
        <f t="shared" si="225"/>
        <v>0</v>
      </c>
      <c r="AP161" s="294">
        <f t="shared" si="224"/>
        <v>0</v>
      </c>
      <c r="AQ161" s="296">
        <f t="shared" si="185"/>
        <v>0</v>
      </c>
      <c r="AR161" s="297">
        <f t="shared" si="186"/>
        <v>0</v>
      </c>
      <c r="AS161" s="249"/>
      <c r="AT161" s="250">
        <f t="shared" si="187"/>
        <v>0</v>
      </c>
      <c r="AU161" s="316"/>
      <c r="AV161" s="177">
        <f t="shared" si="188"/>
        <v>0</v>
      </c>
      <c r="AW161" s="249"/>
      <c r="AX161" s="249"/>
      <c r="AY161" s="177">
        <f t="shared" si="189"/>
        <v>0</v>
      </c>
      <c r="AZ161" s="177">
        <f>(AQ161)*'Datos Mes'!$B$27+DB161</f>
        <v>0</v>
      </c>
      <c r="BA161" s="248"/>
      <c r="BB161" s="254"/>
      <c r="BC161" s="263"/>
      <c r="BD161" s="188"/>
      <c r="BE161" s="188"/>
      <c r="BF161" s="298"/>
      <c r="BG161" s="178">
        <f>(COUNTIF($D161:$AI161,"LL")+DL161)*(AS161-'Datos Mes'!$B$23)</f>
        <v>0</v>
      </c>
      <c r="BH161" s="299">
        <f t="shared" si="190"/>
        <v>0</v>
      </c>
      <c r="BI161" s="230"/>
      <c r="BJ161" s="239"/>
      <c r="BK161" s="231"/>
      <c r="BL161" s="231"/>
      <c r="BM161" s="231"/>
      <c r="BN161" s="231"/>
      <c r="BO161" s="231"/>
      <c r="BP161" s="239"/>
      <c r="BQ161" s="231"/>
      <c r="BR161" s="231"/>
      <c r="BS161" s="231"/>
      <c r="BT161" s="232"/>
      <c r="BU161" s="232"/>
      <c r="BV161" s="231"/>
      <c r="BW161" s="233"/>
      <c r="BX161" s="234"/>
      <c r="BY161" s="231"/>
      <c r="BZ161" s="231"/>
      <c r="CA161" s="235"/>
      <c r="CB161" s="235"/>
      <c r="CC161" s="236"/>
      <c r="CD161" s="236"/>
      <c r="CE161" s="236"/>
      <c r="CF161" s="236"/>
      <c r="CG161" s="236"/>
      <c r="CH161" s="235"/>
      <c r="CI161" s="235"/>
      <c r="CJ161" s="236"/>
      <c r="CK161" s="236"/>
      <c r="CL161" s="236"/>
      <c r="CM161" s="236"/>
      <c r="CN161" s="236"/>
      <c r="CO161" s="235"/>
      <c r="CP161" s="238"/>
      <c r="CQ161" s="237"/>
      <c r="CR161" s="238"/>
      <c r="CS161" s="237"/>
      <c r="CT161" s="237"/>
      <c r="CU161" s="237"/>
      <c r="CV161" s="237"/>
      <c r="CW161" s="237"/>
      <c r="CX161" s="232"/>
      <c r="CY161" s="232"/>
      <c r="CZ161" s="179">
        <f t="shared" si="191"/>
        <v>0</v>
      </c>
      <c r="DA161" s="180"/>
      <c r="DB161" s="241"/>
      <c r="DC161" s="181">
        <f t="shared" si="192"/>
        <v>0</v>
      </c>
      <c r="DD161" s="240"/>
      <c r="DE161" s="241"/>
      <c r="DF161" s="182">
        <f t="shared" si="193"/>
        <v>0</v>
      </c>
      <c r="DG161" s="182">
        <f t="shared" si="194"/>
        <v>0</v>
      </c>
      <c r="DH161" s="183">
        <f t="shared" si="195"/>
        <v>0</v>
      </c>
      <c r="DI161" s="184">
        <f t="shared" si="196"/>
        <v>0</v>
      </c>
      <c r="DJ161" s="42"/>
      <c r="DK161" s="177">
        <f t="shared" si="197"/>
        <v>0</v>
      </c>
      <c r="DL161" s="177">
        <f t="shared" si="198"/>
        <v>0</v>
      </c>
      <c r="DM161" s="177">
        <f t="shared" si="199"/>
        <v>0</v>
      </c>
      <c r="DN161" s="242"/>
      <c r="DO161" s="243"/>
      <c r="DP161" s="243"/>
      <c r="DQ161" s="243"/>
      <c r="DR161" s="303"/>
      <c r="DS161" s="243"/>
      <c r="DT161" s="243"/>
      <c r="DU161" s="243"/>
      <c r="DV161" s="244"/>
      <c r="DW161" s="243"/>
      <c r="DX161" s="243"/>
      <c r="DY161" s="245"/>
      <c r="DZ161" s="245"/>
      <c r="EA161" s="246"/>
      <c r="EB161" s="175" t="s">
        <v>283</v>
      </c>
      <c r="EC161" s="188" t="s">
        <v>298</v>
      </c>
      <c r="ED161" s="188">
        <v>1030129</v>
      </c>
      <c r="EE161" s="188"/>
      <c r="EF161" s="189">
        <f>'Datos Mes'!$B$23</f>
        <v>8033.333333333333</v>
      </c>
      <c r="EG161" s="189">
        <f t="shared" si="200"/>
        <v>0</v>
      </c>
      <c r="EH161" s="189">
        <f t="shared" si="201"/>
        <v>0</v>
      </c>
      <c r="EI161" s="189" t="e">
        <f t="shared" si="202"/>
        <v>#DIV/0!</v>
      </c>
      <c r="EJ161" s="189" t="e">
        <f t="shared" si="203"/>
        <v>#DIV/0!</v>
      </c>
      <c r="EK161" s="189">
        <f t="shared" si="204"/>
        <v>0</v>
      </c>
      <c r="EL161" s="189">
        <f t="shared" si="205"/>
        <v>0</v>
      </c>
      <c r="EM161" s="189">
        <f t="shared" si="206"/>
        <v>0</v>
      </c>
      <c r="EN161" s="189">
        <f>'Datos Mes'!$B$24*AL161</f>
        <v>0</v>
      </c>
      <c r="EO161" s="189" t="e">
        <f>IF(SUM(EH161:EN161)&gt;'Datos Mes'!$B$21,'Datos Mes'!$B$21,SUM(EH161:EN161))</f>
        <v>#DIV/0!</v>
      </c>
      <c r="EP161" s="189" t="e">
        <f>IF(SUM(EH161:EN161)&gt;'Datos Mes'!$B$21,SUM(EH161:EN161)-EO161,0)</f>
        <v>#DIV/0!</v>
      </c>
      <c r="EQ161" s="189"/>
      <c r="ER161" s="189" t="e">
        <f>LOOKUP(EO161/AL161,'Datos Mes'!$B$75:$B$82,'Datos Mes'!$C$75:$C$82)*EQ161</f>
        <v>#DIV/0!</v>
      </c>
      <c r="ES161" s="189">
        <f>'Datos Mes'!$B$25*$AQ161</f>
        <v>0</v>
      </c>
      <c r="ET161" s="189">
        <f>'Datos Mes'!$B$26*$AQ161</f>
        <v>0</v>
      </c>
      <c r="EU161" s="189">
        <f t="shared" si="207"/>
        <v>0</v>
      </c>
      <c r="EV161" s="190" t="e">
        <f t="shared" si="208"/>
        <v>#DIV/0!</v>
      </c>
      <c r="EW161" s="280" t="s">
        <v>140</v>
      </c>
      <c r="EX161" s="281"/>
      <c r="EY161" s="190" t="e">
        <f>'Datos Mes'!$B$28*EO161</f>
        <v>#DIV/0!</v>
      </c>
      <c r="EZ161" s="190" t="e">
        <f>IF(EX161*'Datos Mes'!$B$19-EY161&gt;0,EX161*'Datos Mes'!$B$19-EY161,0)</f>
        <v>#DIV/0!</v>
      </c>
      <c r="FA161" s="281" t="s">
        <v>116</v>
      </c>
      <c r="FB161" s="280" t="s">
        <v>299</v>
      </c>
      <c r="FC161" s="192">
        <f>IF(FB161&lt;&gt;"Pensionado",LOOKUP(FA161,'Datos Mes'!$A$87:$A$92,'Datos Mes'!$B$87:$B$92),0)</f>
        <v>0</v>
      </c>
      <c r="FD161" s="190" t="e">
        <f t="shared" si="209"/>
        <v>#DIV/0!</v>
      </c>
      <c r="FE161" s="190" t="e">
        <f>IF(SUM(EH161:EN161)&gt;'Datos Mes'!$B$22,'Datos Mes'!$B$22,SUM(EH161:EN161))</f>
        <v>#DIV/0!</v>
      </c>
      <c r="FF161" s="190" t="e">
        <f>FE161*'Datos Mes'!$B$30</f>
        <v>#DIV/0!</v>
      </c>
      <c r="FG161" s="190" t="e">
        <f t="shared" si="210"/>
        <v>#DIV/0!</v>
      </c>
      <c r="FH161" s="190" t="e">
        <f t="shared" si="211"/>
        <v>#DIV/0!</v>
      </c>
      <c r="FI161" s="193" t="e">
        <f>LOOKUP(FH161,'Datos Mes'!$B$54:$B$69,'Datos Mes'!$C$54:$C$69)</f>
        <v>#DIV/0!</v>
      </c>
      <c r="FJ161" s="190" t="e">
        <f>LOOKUP(FH161,'Datos Mes'!$B$54:$B$69,'Datos Mes'!$E$54:$E$69)</f>
        <v>#DIV/0!</v>
      </c>
      <c r="FK161" s="190" t="e">
        <f t="shared" si="212"/>
        <v>#DIV/0!</v>
      </c>
      <c r="FL161" s="190">
        <f t="shared" si="213"/>
        <v>0</v>
      </c>
      <c r="FM161" s="190">
        <f t="shared" si="214"/>
        <v>0</v>
      </c>
      <c r="FN161" s="190">
        <f t="shared" si="215"/>
        <v>0</v>
      </c>
      <c r="FO161" s="190" t="e">
        <f t="shared" si="216"/>
        <v>#DIV/0!</v>
      </c>
      <c r="FP161" s="190" t="e">
        <f t="shared" si="217"/>
        <v>#DIV/0!</v>
      </c>
      <c r="FQ161" s="320" t="e">
        <f t="shared" si="218"/>
        <v>#DIV/0!</v>
      </c>
      <c r="FR161" s="188"/>
      <c r="FS161" s="190" t="e">
        <f t="shared" si="219"/>
        <v>#DIV/0!</v>
      </c>
      <c r="FT161" s="190" t="e">
        <f>IF($FB161="Activo",LOOKUP($FA161,'Datos Mes'!$A$87:$A$92,'Datos Mes'!$C$87:$C$92),0)*$EO161</f>
        <v>#DIV/0!</v>
      </c>
      <c r="FU161" s="190" t="e">
        <f>IF($FB161="Activo",'Datos Mes'!$B$31,0)*$EO161</f>
        <v>#DIV/0!</v>
      </c>
      <c r="FV161" s="190" t="e">
        <f>'Datos Mes'!$B$32*$EO161</f>
        <v>#DIV/0!</v>
      </c>
      <c r="FW161" s="190" t="e">
        <f>'Datos Mes'!$D$28*$EO161</f>
        <v>#DIV/0!</v>
      </c>
      <c r="FX161" s="188">
        <v>1030129</v>
      </c>
      <c r="FY161" s="190" t="e">
        <f t="shared" si="220"/>
        <v>#DIV/0!</v>
      </c>
      <c r="FZ161" s="190" t="e">
        <f t="shared" si="226"/>
        <v>#DIV/0!</v>
      </c>
      <c r="GA161" s="190" t="e">
        <f t="shared" si="227"/>
        <v>#DIV/0!</v>
      </c>
      <c r="GB161" s="190">
        <f>(AS161+'Datos Mes'!B$24)*30/12</f>
        <v>11356.646825396825</v>
      </c>
      <c r="GC161" s="190" t="e">
        <f t="shared" si="221"/>
        <v>#DIV/0!</v>
      </c>
      <c r="GD161" s="190" t="e">
        <f t="shared" si="222"/>
        <v>#DIV/0!</v>
      </c>
      <c r="GE161" s="192" t="e">
        <f t="shared" si="223"/>
        <v>#DIV/0!</v>
      </c>
    </row>
    <row r="162" spans="1:187">
      <c r="A162" s="248"/>
      <c r="B162" s="248"/>
      <c r="C162" s="173">
        <f t="shared" si="180"/>
        <v>0</v>
      </c>
      <c r="D162" s="255"/>
      <c r="E162" s="255"/>
      <c r="F162" s="255"/>
      <c r="G162" s="255"/>
      <c r="H162" s="255"/>
      <c r="I162" s="255"/>
      <c r="J162" s="255"/>
      <c r="K162" s="255"/>
      <c r="L162" s="255"/>
      <c r="M162" s="255"/>
      <c r="N162" s="255"/>
      <c r="O162" s="255"/>
      <c r="P162" s="255"/>
      <c r="Q162" s="255"/>
      <c r="R162" s="174"/>
      <c r="S162" s="256"/>
      <c r="T162" s="255"/>
      <c r="U162" s="255"/>
      <c r="V162" s="255"/>
      <c r="W162" s="255"/>
      <c r="X162" s="255"/>
      <c r="Y162" s="255"/>
      <c r="Z162" s="255"/>
      <c r="AA162" s="255"/>
      <c r="AB162" s="255"/>
      <c r="AC162" s="255"/>
      <c r="AD162" s="255"/>
      <c r="AE162" s="255"/>
      <c r="AF162" s="255"/>
      <c r="AG162" s="255"/>
      <c r="AH162" s="255"/>
      <c r="AI162" s="257"/>
      <c r="AJ162" s="187"/>
      <c r="AK162" s="176">
        <f t="shared" si="181"/>
        <v>0</v>
      </c>
      <c r="AL162" s="294">
        <f t="shared" si="182"/>
        <v>0</v>
      </c>
      <c r="AM162" s="294">
        <f t="shared" si="183"/>
        <v>0</v>
      </c>
      <c r="AN162" s="295">
        <f t="shared" si="184"/>
        <v>0</v>
      </c>
      <c r="AO162" s="294">
        <f t="shared" si="225"/>
        <v>0</v>
      </c>
      <c r="AP162" s="294">
        <f t="shared" si="224"/>
        <v>0</v>
      </c>
      <c r="AQ162" s="296">
        <f t="shared" si="185"/>
        <v>0</v>
      </c>
      <c r="AR162" s="297">
        <f t="shared" si="186"/>
        <v>0</v>
      </c>
      <c r="AS162" s="249"/>
      <c r="AT162" s="250">
        <f t="shared" si="187"/>
        <v>0</v>
      </c>
      <c r="AU162" s="316"/>
      <c r="AV162" s="177">
        <f t="shared" si="188"/>
        <v>0</v>
      </c>
      <c r="AW162" s="249"/>
      <c r="AX162" s="249"/>
      <c r="AY162" s="177">
        <f t="shared" si="189"/>
        <v>0</v>
      </c>
      <c r="AZ162" s="177">
        <f>(AQ162)*'Datos Mes'!$B$27+DB162</f>
        <v>0</v>
      </c>
      <c r="BA162" s="248"/>
      <c r="BB162" s="254"/>
      <c r="BC162" s="263"/>
      <c r="BD162" s="188"/>
      <c r="BE162" s="188"/>
      <c r="BF162" s="298"/>
      <c r="BG162" s="178">
        <f>(COUNTIF($D162:$AI162,"LL")+DL162)*(AS162-'Datos Mes'!$B$23)</f>
        <v>0</v>
      </c>
      <c r="BH162" s="299">
        <f t="shared" si="190"/>
        <v>0</v>
      </c>
      <c r="BI162" s="230"/>
      <c r="BJ162" s="239"/>
      <c r="BK162" s="231"/>
      <c r="BL162" s="231"/>
      <c r="BM162" s="231"/>
      <c r="BN162" s="231"/>
      <c r="BO162" s="231"/>
      <c r="BP162" s="239"/>
      <c r="BQ162" s="231"/>
      <c r="BR162" s="231"/>
      <c r="BS162" s="231"/>
      <c r="BT162" s="232"/>
      <c r="BU162" s="232"/>
      <c r="BV162" s="231"/>
      <c r="BW162" s="233"/>
      <c r="BX162" s="234"/>
      <c r="BY162" s="231"/>
      <c r="BZ162" s="231"/>
      <c r="CA162" s="235"/>
      <c r="CB162" s="235"/>
      <c r="CC162" s="236"/>
      <c r="CD162" s="236"/>
      <c r="CE162" s="236"/>
      <c r="CF162" s="236"/>
      <c r="CG162" s="236"/>
      <c r="CH162" s="235"/>
      <c r="CI162" s="235"/>
      <c r="CJ162" s="236"/>
      <c r="CK162" s="236"/>
      <c r="CL162" s="236"/>
      <c r="CM162" s="236"/>
      <c r="CN162" s="236"/>
      <c r="CO162" s="235"/>
      <c r="CP162" s="238"/>
      <c r="CQ162" s="237"/>
      <c r="CR162" s="238"/>
      <c r="CS162" s="237"/>
      <c r="CT162" s="237"/>
      <c r="CU162" s="237"/>
      <c r="CV162" s="237"/>
      <c r="CW162" s="237"/>
      <c r="CX162" s="232"/>
      <c r="CY162" s="232"/>
      <c r="CZ162" s="179">
        <f t="shared" si="191"/>
        <v>0</v>
      </c>
      <c r="DA162" s="180"/>
      <c r="DB162" s="241"/>
      <c r="DC162" s="181">
        <f t="shared" si="192"/>
        <v>0</v>
      </c>
      <c r="DD162" s="240"/>
      <c r="DE162" s="241"/>
      <c r="DF162" s="182">
        <f t="shared" si="193"/>
        <v>0</v>
      </c>
      <c r="DG162" s="182">
        <f t="shared" si="194"/>
        <v>0</v>
      </c>
      <c r="DH162" s="183">
        <f t="shared" si="195"/>
        <v>0</v>
      </c>
      <c r="DI162" s="184">
        <f t="shared" si="196"/>
        <v>0</v>
      </c>
      <c r="DJ162" s="42"/>
      <c r="DK162" s="177">
        <f t="shared" si="197"/>
        <v>0</v>
      </c>
      <c r="DL162" s="177">
        <f t="shared" si="198"/>
        <v>0</v>
      </c>
      <c r="DM162" s="177">
        <f t="shared" si="199"/>
        <v>0</v>
      </c>
      <c r="DN162" s="242"/>
      <c r="DO162" s="243"/>
      <c r="DP162" s="243"/>
      <c r="DQ162" s="243"/>
      <c r="DR162" s="303"/>
      <c r="DS162" s="243"/>
      <c r="DT162" s="243"/>
      <c r="DU162" s="243"/>
      <c r="DV162" s="244"/>
      <c r="DW162" s="243"/>
      <c r="DX162" s="243"/>
      <c r="DY162" s="245"/>
      <c r="DZ162" s="245"/>
      <c r="EA162" s="246"/>
      <c r="EB162" s="175" t="s">
        <v>283</v>
      </c>
      <c r="EC162" s="188" t="s">
        <v>298</v>
      </c>
      <c r="ED162" s="188">
        <v>1030130</v>
      </c>
      <c r="EE162" s="188"/>
      <c r="EF162" s="189">
        <f>'Datos Mes'!$B$23</f>
        <v>8033.333333333333</v>
      </c>
      <c r="EG162" s="189">
        <f t="shared" si="200"/>
        <v>0</v>
      </c>
      <c r="EH162" s="189">
        <f t="shared" si="201"/>
        <v>0</v>
      </c>
      <c r="EI162" s="189" t="e">
        <f t="shared" si="202"/>
        <v>#DIV/0!</v>
      </c>
      <c r="EJ162" s="189" t="e">
        <f t="shared" si="203"/>
        <v>#DIV/0!</v>
      </c>
      <c r="EK162" s="189">
        <f t="shared" si="204"/>
        <v>0</v>
      </c>
      <c r="EL162" s="189">
        <f t="shared" si="205"/>
        <v>0</v>
      </c>
      <c r="EM162" s="189">
        <f t="shared" si="206"/>
        <v>0</v>
      </c>
      <c r="EN162" s="189">
        <f>'Datos Mes'!$B$24*AL162</f>
        <v>0</v>
      </c>
      <c r="EO162" s="189" t="e">
        <f>IF(SUM(EH162:EN162)&gt;'Datos Mes'!$B$21,'Datos Mes'!$B$21,SUM(EH162:EN162))</f>
        <v>#DIV/0!</v>
      </c>
      <c r="EP162" s="189" t="e">
        <f>IF(SUM(EH162:EN162)&gt;'Datos Mes'!$B$21,SUM(EH162:EN162)-EO162,0)</f>
        <v>#DIV/0!</v>
      </c>
      <c r="EQ162" s="189"/>
      <c r="ER162" s="189" t="e">
        <f>LOOKUP(EO162/AL162,'Datos Mes'!$B$75:$B$82,'Datos Mes'!$C$75:$C$82)*EQ162</f>
        <v>#DIV/0!</v>
      </c>
      <c r="ES162" s="189">
        <f>'Datos Mes'!$B$25*$AQ162</f>
        <v>0</v>
      </c>
      <c r="ET162" s="189">
        <f>'Datos Mes'!$B$26*$AQ162</f>
        <v>0</v>
      </c>
      <c r="EU162" s="189">
        <f t="shared" si="207"/>
        <v>0</v>
      </c>
      <c r="EV162" s="190" t="e">
        <f t="shared" si="208"/>
        <v>#DIV/0!</v>
      </c>
      <c r="EW162" s="280" t="s">
        <v>140</v>
      </c>
      <c r="EX162" s="281"/>
      <c r="EY162" s="190" t="e">
        <f>'Datos Mes'!$B$28*EO162</f>
        <v>#DIV/0!</v>
      </c>
      <c r="EZ162" s="190" t="e">
        <f>IF(EX162*'Datos Mes'!$B$19-EY162&gt;0,EX162*'Datos Mes'!$B$19-EY162,0)</f>
        <v>#DIV/0!</v>
      </c>
      <c r="FA162" s="281" t="s">
        <v>116</v>
      </c>
      <c r="FB162" s="280" t="s">
        <v>299</v>
      </c>
      <c r="FC162" s="192">
        <f>IF(FB162&lt;&gt;"Pensionado",LOOKUP(FA162,'Datos Mes'!$A$87:$A$92,'Datos Mes'!$B$87:$B$92),0)</f>
        <v>0</v>
      </c>
      <c r="FD162" s="190" t="e">
        <f t="shared" si="209"/>
        <v>#DIV/0!</v>
      </c>
      <c r="FE162" s="190" t="e">
        <f>IF(SUM(EH162:EN162)&gt;'Datos Mes'!$B$22,'Datos Mes'!$B$22,SUM(EH162:EN162))</f>
        <v>#DIV/0!</v>
      </c>
      <c r="FF162" s="190" t="e">
        <f>FE162*'Datos Mes'!$B$30</f>
        <v>#DIV/0!</v>
      </c>
      <c r="FG162" s="190" t="e">
        <f t="shared" si="210"/>
        <v>#DIV/0!</v>
      </c>
      <c r="FH162" s="190" t="e">
        <f t="shared" si="211"/>
        <v>#DIV/0!</v>
      </c>
      <c r="FI162" s="193" t="e">
        <f>LOOKUP(FH162,'Datos Mes'!$B$54:$B$69,'Datos Mes'!$C$54:$C$69)</f>
        <v>#DIV/0!</v>
      </c>
      <c r="FJ162" s="190" t="e">
        <f>LOOKUP(FH162,'Datos Mes'!$B$54:$B$69,'Datos Mes'!$E$54:$E$69)</f>
        <v>#DIV/0!</v>
      </c>
      <c r="FK162" s="190" t="e">
        <f t="shared" si="212"/>
        <v>#DIV/0!</v>
      </c>
      <c r="FL162" s="190">
        <f t="shared" si="213"/>
        <v>0</v>
      </c>
      <c r="FM162" s="190">
        <f t="shared" si="214"/>
        <v>0</v>
      </c>
      <c r="FN162" s="190">
        <f t="shared" si="215"/>
        <v>0</v>
      </c>
      <c r="FO162" s="190" t="e">
        <f t="shared" si="216"/>
        <v>#DIV/0!</v>
      </c>
      <c r="FP162" s="190" t="e">
        <f t="shared" si="217"/>
        <v>#DIV/0!</v>
      </c>
      <c r="FQ162" s="320" t="e">
        <f t="shared" si="218"/>
        <v>#DIV/0!</v>
      </c>
      <c r="FR162" s="188"/>
      <c r="FS162" s="190" t="e">
        <f t="shared" si="219"/>
        <v>#DIV/0!</v>
      </c>
      <c r="FT162" s="190" t="e">
        <f>IF($FB162="Activo",LOOKUP($FA162,'Datos Mes'!$A$87:$A$92,'Datos Mes'!$C$87:$C$92),0)*$EO162</f>
        <v>#DIV/0!</v>
      </c>
      <c r="FU162" s="190" t="e">
        <f>IF($FB162="Activo",'Datos Mes'!$B$31,0)*$EO162</f>
        <v>#DIV/0!</v>
      </c>
      <c r="FV162" s="190" t="e">
        <f>'Datos Mes'!$B$32*$EO162</f>
        <v>#DIV/0!</v>
      </c>
      <c r="FW162" s="190" t="e">
        <f>'Datos Mes'!$D$28*$EO162</f>
        <v>#DIV/0!</v>
      </c>
      <c r="FX162" s="188">
        <v>1030130</v>
      </c>
      <c r="FY162" s="190" t="e">
        <f t="shared" si="220"/>
        <v>#DIV/0!</v>
      </c>
      <c r="FZ162" s="190" t="e">
        <f t="shared" si="226"/>
        <v>#DIV/0!</v>
      </c>
      <c r="GA162" s="190" t="e">
        <f t="shared" si="227"/>
        <v>#DIV/0!</v>
      </c>
      <c r="GB162" s="190">
        <f>(AS162+'Datos Mes'!B$24)*30/12</f>
        <v>11356.646825396825</v>
      </c>
      <c r="GC162" s="190" t="e">
        <f t="shared" si="221"/>
        <v>#DIV/0!</v>
      </c>
      <c r="GD162" s="190" t="e">
        <f t="shared" si="222"/>
        <v>#DIV/0!</v>
      </c>
      <c r="GE162" s="192" t="e">
        <f t="shared" si="223"/>
        <v>#DIV/0!</v>
      </c>
    </row>
    <row r="163" spans="1:187">
      <c r="A163" s="248"/>
      <c r="B163" s="248"/>
      <c r="C163" s="173">
        <f t="shared" si="180"/>
        <v>0</v>
      </c>
      <c r="D163" s="255"/>
      <c r="E163" s="255"/>
      <c r="F163" s="255"/>
      <c r="G163" s="255"/>
      <c r="H163" s="255"/>
      <c r="I163" s="255"/>
      <c r="J163" s="255"/>
      <c r="K163" s="255"/>
      <c r="L163" s="255"/>
      <c r="M163" s="255"/>
      <c r="N163" s="255"/>
      <c r="O163" s="255"/>
      <c r="P163" s="255"/>
      <c r="Q163" s="255"/>
      <c r="R163" s="174"/>
      <c r="S163" s="256"/>
      <c r="T163" s="255"/>
      <c r="U163" s="255"/>
      <c r="V163" s="255"/>
      <c r="W163" s="255"/>
      <c r="X163" s="255"/>
      <c r="Y163" s="255"/>
      <c r="Z163" s="255"/>
      <c r="AA163" s="255"/>
      <c r="AB163" s="255"/>
      <c r="AC163" s="255"/>
      <c r="AD163" s="255"/>
      <c r="AE163" s="255"/>
      <c r="AF163" s="255"/>
      <c r="AG163" s="255"/>
      <c r="AH163" s="255"/>
      <c r="AI163" s="257"/>
      <c r="AJ163" s="187"/>
      <c r="AK163" s="176">
        <f t="shared" si="181"/>
        <v>0</v>
      </c>
      <c r="AL163" s="294">
        <f t="shared" si="182"/>
        <v>0</v>
      </c>
      <c r="AM163" s="294">
        <f t="shared" si="183"/>
        <v>0</v>
      </c>
      <c r="AN163" s="295">
        <f t="shared" si="184"/>
        <v>0</v>
      </c>
      <c r="AO163" s="294">
        <f t="shared" si="225"/>
        <v>0</v>
      </c>
      <c r="AP163" s="294">
        <f t="shared" si="224"/>
        <v>0</v>
      </c>
      <c r="AQ163" s="296">
        <f t="shared" si="185"/>
        <v>0</v>
      </c>
      <c r="AR163" s="297">
        <f t="shared" si="186"/>
        <v>0</v>
      </c>
      <c r="AS163" s="249"/>
      <c r="AT163" s="250">
        <f t="shared" si="187"/>
        <v>0</v>
      </c>
      <c r="AU163" s="316"/>
      <c r="AV163" s="177">
        <f t="shared" si="188"/>
        <v>0</v>
      </c>
      <c r="AW163" s="249"/>
      <c r="AX163" s="249"/>
      <c r="AY163" s="177">
        <f t="shared" si="189"/>
        <v>0</v>
      </c>
      <c r="AZ163" s="177">
        <f>(AQ163)*'Datos Mes'!$B$27+DB163</f>
        <v>0</v>
      </c>
      <c r="BA163" s="248"/>
      <c r="BB163" s="254"/>
      <c r="BC163" s="263"/>
      <c r="BD163" s="188"/>
      <c r="BE163" s="188"/>
      <c r="BF163" s="298"/>
      <c r="BG163" s="178">
        <f>(COUNTIF($D163:$AI163,"LL")+DL163)*(AS163-'Datos Mes'!$B$23)</f>
        <v>0</v>
      </c>
      <c r="BH163" s="299">
        <f t="shared" si="190"/>
        <v>0</v>
      </c>
      <c r="BI163" s="230"/>
      <c r="BJ163" s="239"/>
      <c r="BK163" s="231"/>
      <c r="BL163" s="231"/>
      <c r="BM163" s="231"/>
      <c r="BN163" s="231"/>
      <c r="BO163" s="231"/>
      <c r="BP163" s="239"/>
      <c r="BQ163" s="231"/>
      <c r="BR163" s="231"/>
      <c r="BS163" s="231"/>
      <c r="BT163" s="232"/>
      <c r="BU163" s="232"/>
      <c r="BV163" s="231"/>
      <c r="BW163" s="233"/>
      <c r="BX163" s="234"/>
      <c r="BY163" s="231"/>
      <c r="BZ163" s="231"/>
      <c r="CA163" s="235"/>
      <c r="CB163" s="235"/>
      <c r="CC163" s="236"/>
      <c r="CD163" s="236"/>
      <c r="CE163" s="236"/>
      <c r="CF163" s="236"/>
      <c r="CG163" s="236"/>
      <c r="CH163" s="235"/>
      <c r="CI163" s="235"/>
      <c r="CJ163" s="236"/>
      <c r="CK163" s="236"/>
      <c r="CL163" s="236"/>
      <c r="CM163" s="236"/>
      <c r="CN163" s="236"/>
      <c r="CO163" s="235"/>
      <c r="CP163" s="238"/>
      <c r="CQ163" s="237"/>
      <c r="CR163" s="238"/>
      <c r="CS163" s="237"/>
      <c r="CT163" s="237"/>
      <c r="CU163" s="237"/>
      <c r="CV163" s="237"/>
      <c r="CW163" s="237"/>
      <c r="CX163" s="232"/>
      <c r="CY163" s="232"/>
      <c r="CZ163" s="179">
        <f t="shared" si="191"/>
        <v>0</v>
      </c>
      <c r="DA163" s="180"/>
      <c r="DB163" s="241"/>
      <c r="DC163" s="181">
        <f t="shared" si="192"/>
        <v>0</v>
      </c>
      <c r="DD163" s="240"/>
      <c r="DE163" s="241"/>
      <c r="DF163" s="182">
        <f t="shared" si="193"/>
        <v>0</v>
      </c>
      <c r="DG163" s="182">
        <f t="shared" si="194"/>
        <v>0</v>
      </c>
      <c r="DH163" s="183">
        <f t="shared" si="195"/>
        <v>0</v>
      </c>
      <c r="DI163" s="184">
        <f t="shared" si="196"/>
        <v>0</v>
      </c>
      <c r="DJ163" s="42"/>
      <c r="DK163" s="177">
        <f t="shared" si="197"/>
        <v>0</v>
      </c>
      <c r="DL163" s="177">
        <f t="shared" si="198"/>
        <v>0</v>
      </c>
      <c r="DM163" s="177">
        <f t="shared" si="199"/>
        <v>0</v>
      </c>
      <c r="DN163" s="242"/>
      <c r="DO163" s="243"/>
      <c r="DP163" s="243"/>
      <c r="DQ163" s="243"/>
      <c r="DR163" s="303"/>
      <c r="DS163" s="243"/>
      <c r="DT163" s="243"/>
      <c r="DU163" s="243"/>
      <c r="DV163" s="244"/>
      <c r="DW163" s="243"/>
      <c r="DX163" s="243"/>
      <c r="DY163" s="245"/>
      <c r="DZ163" s="245"/>
      <c r="EA163" s="246"/>
      <c r="EB163" s="175" t="s">
        <v>283</v>
      </c>
      <c r="EC163" s="188" t="s">
        <v>298</v>
      </c>
      <c r="ED163" s="188">
        <v>1030131</v>
      </c>
      <c r="EE163" s="188"/>
      <c r="EF163" s="189">
        <f>'Datos Mes'!$B$23</f>
        <v>8033.333333333333</v>
      </c>
      <c r="EG163" s="189">
        <f t="shared" si="200"/>
        <v>0</v>
      </c>
      <c r="EH163" s="189">
        <f t="shared" si="201"/>
        <v>0</v>
      </c>
      <c r="EI163" s="189" t="e">
        <f t="shared" si="202"/>
        <v>#DIV/0!</v>
      </c>
      <c r="EJ163" s="189" t="e">
        <f t="shared" si="203"/>
        <v>#DIV/0!</v>
      </c>
      <c r="EK163" s="189">
        <f t="shared" si="204"/>
        <v>0</v>
      </c>
      <c r="EL163" s="189">
        <f t="shared" si="205"/>
        <v>0</v>
      </c>
      <c r="EM163" s="189">
        <f t="shared" si="206"/>
        <v>0</v>
      </c>
      <c r="EN163" s="189">
        <f>'Datos Mes'!$B$24*AL163</f>
        <v>0</v>
      </c>
      <c r="EO163" s="189" t="e">
        <f>IF(SUM(EH163:EN163)&gt;'Datos Mes'!$B$21,'Datos Mes'!$B$21,SUM(EH163:EN163))</f>
        <v>#DIV/0!</v>
      </c>
      <c r="EP163" s="189" t="e">
        <f>IF(SUM(EH163:EN163)&gt;'Datos Mes'!$B$21,SUM(EH163:EN163)-EO163,0)</f>
        <v>#DIV/0!</v>
      </c>
      <c r="EQ163" s="189"/>
      <c r="ER163" s="189" t="e">
        <f>LOOKUP(EO163/AL163,'Datos Mes'!$B$75:$B$82,'Datos Mes'!$C$75:$C$82)*EQ163</f>
        <v>#DIV/0!</v>
      </c>
      <c r="ES163" s="189">
        <f>'Datos Mes'!$B$25*$AQ163</f>
        <v>0</v>
      </c>
      <c r="ET163" s="189">
        <f>'Datos Mes'!$B$26*$AQ163</f>
        <v>0</v>
      </c>
      <c r="EU163" s="189">
        <f t="shared" si="207"/>
        <v>0</v>
      </c>
      <c r="EV163" s="190" t="e">
        <f t="shared" si="208"/>
        <v>#DIV/0!</v>
      </c>
      <c r="EW163" s="280" t="s">
        <v>140</v>
      </c>
      <c r="EX163" s="281"/>
      <c r="EY163" s="190" t="e">
        <f>'Datos Mes'!$B$28*EO163</f>
        <v>#DIV/0!</v>
      </c>
      <c r="EZ163" s="190" t="e">
        <f>IF(EX163*'Datos Mes'!$B$19-EY163&gt;0,EX163*'Datos Mes'!$B$19-EY163,0)</f>
        <v>#DIV/0!</v>
      </c>
      <c r="FA163" s="281" t="s">
        <v>116</v>
      </c>
      <c r="FB163" s="280" t="s">
        <v>299</v>
      </c>
      <c r="FC163" s="192">
        <f>IF(FB163&lt;&gt;"Pensionado",LOOKUP(FA163,'Datos Mes'!$A$87:$A$92,'Datos Mes'!$B$87:$B$92),0)</f>
        <v>0</v>
      </c>
      <c r="FD163" s="190" t="e">
        <f t="shared" si="209"/>
        <v>#DIV/0!</v>
      </c>
      <c r="FE163" s="190" t="e">
        <f>IF(SUM(EH163:EN163)&gt;'Datos Mes'!$B$22,'Datos Mes'!$B$22,SUM(EH163:EN163))</f>
        <v>#DIV/0!</v>
      </c>
      <c r="FF163" s="190" t="e">
        <f>FE163*'Datos Mes'!$B$30</f>
        <v>#DIV/0!</v>
      </c>
      <c r="FG163" s="190" t="e">
        <f t="shared" si="210"/>
        <v>#DIV/0!</v>
      </c>
      <c r="FH163" s="190" t="e">
        <f t="shared" si="211"/>
        <v>#DIV/0!</v>
      </c>
      <c r="FI163" s="193" t="e">
        <f>LOOKUP(FH163,'Datos Mes'!$B$54:$B$69,'Datos Mes'!$C$54:$C$69)</f>
        <v>#DIV/0!</v>
      </c>
      <c r="FJ163" s="190" t="e">
        <f>LOOKUP(FH163,'Datos Mes'!$B$54:$B$69,'Datos Mes'!$E$54:$E$69)</f>
        <v>#DIV/0!</v>
      </c>
      <c r="FK163" s="190" t="e">
        <f t="shared" si="212"/>
        <v>#DIV/0!</v>
      </c>
      <c r="FL163" s="190">
        <f t="shared" si="213"/>
        <v>0</v>
      </c>
      <c r="FM163" s="190">
        <f t="shared" si="214"/>
        <v>0</v>
      </c>
      <c r="FN163" s="190">
        <f t="shared" si="215"/>
        <v>0</v>
      </c>
      <c r="FO163" s="190" t="e">
        <f t="shared" si="216"/>
        <v>#DIV/0!</v>
      </c>
      <c r="FP163" s="190" t="e">
        <f t="shared" si="217"/>
        <v>#DIV/0!</v>
      </c>
      <c r="FQ163" s="320" t="e">
        <f t="shared" si="218"/>
        <v>#DIV/0!</v>
      </c>
      <c r="FR163" s="188"/>
      <c r="FS163" s="190" t="e">
        <f t="shared" si="219"/>
        <v>#DIV/0!</v>
      </c>
      <c r="FT163" s="190" t="e">
        <f>IF($FB163="Activo",LOOKUP($FA163,'Datos Mes'!$A$87:$A$92,'Datos Mes'!$C$87:$C$92),0)*$EO163</f>
        <v>#DIV/0!</v>
      </c>
      <c r="FU163" s="190" t="e">
        <f>IF($FB163="Activo",'Datos Mes'!$B$31,0)*$EO163</f>
        <v>#DIV/0!</v>
      </c>
      <c r="FV163" s="190" t="e">
        <f>'Datos Mes'!$B$32*$EO163</f>
        <v>#DIV/0!</v>
      </c>
      <c r="FW163" s="190" t="e">
        <f>'Datos Mes'!$D$28*$EO163</f>
        <v>#DIV/0!</v>
      </c>
      <c r="FX163" s="188">
        <v>1030131</v>
      </c>
      <c r="FY163" s="190" t="e">
        <f t="shared" si="220"/>
        <v>#DIV/0!</v>
      </c>
      <c r="FZ163" s="190" t="e">
        <f t="shared" si="226"/>
        <v>#DIV/0!</v>
      </c>
      <c r="GA163" s="190" t="e">
        <f t="shared" si="227"/>
        <v>#DIV/0!</v>
      </c>
      <c r="GB163" s="190">
        <f>(AS163+'Datos Mes'!B$24)*30/12</f>
        <v>11356.646825396825</v>
      </c>
      <c r="GC163" s="190" t="e">
        <f t="shared" si="221"/>
        <v>#DIV/0!</v>
      </c>
      <c r="GD163" s="190" t="e">
        <f t="shared" si="222"/>
        <v>#DIV/0!</v>
      </c>
      <c r="GE163" s="192" t="e">
        <f t="shared" si="223"/>
        <v>#DIV/0!</v>
      </c>
    </row>
    <row r="164" spans="1:187">
      <c r="A164" s="248"/>
      <c r="B164" s="248"/>
      <c r="C164" s="173">
        <f t="shared" si="180"/>
        <v>0</v>
      </c>
      <c r="D164" s="255"/>
      <c r="E164" s="255"/>
      <c r="F164" s="255"/>
      <c r="G164" s="255"/>
      <c r="H164" s="255"/>
      <c r="I164" s="255"/>
      <c r="J164" s="255"/>
      <c r="K164" s="255"/>
      <c r="L164" s="255"/>
      <c r="M164" s="255"/>
      <c r="N164" s="255"/>
      <c r="O164" s="255"/>
      <c r="P164" s="255"/>
      <c r="Q164" s="255"/>
      <c r="R164" s="174"/>
      <c r="S164" s="256"/>
      <c r="T164" s="255"/>
      <c r="U164" s="255"/>
      <c r="V164" s="255"/>
      <c r="W164" s="255"/>
      <c r="X164" s="255"/>
      <c r="Y164" s="255"/>
      <c r="Z164" s="255"/>
      <c r="AA164" s="255"/>
      <c r="AB164" s="255"/>
      <c r="AC164" s="255"/>
      <c r="AD164" s="255"/>
      <c r="AE164" s="255"/>
      <c r="AF164" s="255"/>
      <c r="AG164" s="255"/>
      <c r="AH164" s="255"/>
      <c r="AI164" s="257"/>
      <c r="AJ164" s="187"/>
      <c r="AK164" s="176">
        <f t="shared" si="181"/>
        <v>0</v>
      </c>
      <c r="AL164" s="294">
        <f t="shared" si="182"/>
        <v>0</v>
      </c>
      <c r="AM164" s="294">
        <f t="shared" si="183"/>
        <v>0</v>
      </c>
      <c r="AN164" s="295">
        <f t="shared" si="184"/>
        <v>0</v>
      </c>
      <c r="AO164" s="294">
        <f t="shared" si="225"/>
        <v>0</v>
      </c>
      <c r="AP164" s="294">
        <f t="shared" si="224"/>
        <v>0</v>
      </c>
      <c r="AQ164" s="296">
        <f t="shared" si="185"/>
        <v>0</v>
      </c>
      <c r="AR164" s="297">
        <f t="shared" si="186"/>
        <v>0</v>
      </c>
      <c r="AS164" s="249"/>
      <c r="AT164" s="250">
        <f t="shared" si="187"/>
        <v>0</v>
      </c>
      <c r="AU164" s="316"/>
      <c r="AV164" s="177">
        <f t="shared" si="188"/>
        <v>0</v>
      </c>
      <c r="AW164" s="249"/>
      <c r="AX164" s="249"/>
      <c r="AY164" s="177">
        <f t="shared" si="189"/>
        <v>0</v>
      </c>
      <c r="AZ164" s="177">
        <f>(AQ164)*'Datos Mes'!$B$27+DB164</f>
        <v>0</v>
      </c>
      <c r="BA164" s="248"/>
      <c r="BB164" s="254"/>
      <c r="BC164" s="263"/>
      <c r="BD164" s="188"/>
      <c r="BE164" s="188"/>
      <c r="BF164" s="298"/>
      <c r="BG164" s="178">
        <f>(COUNTIF($D164:$AI164,"LL")+DL164)*(AS164-'Datos Mes'!$B$23)</f>
        <v>0</v>
      </c>
      <c r="BH164" s="299">
        <f t="shared" si="190"/>
        <v>0</v>
      </c>
      <c r="BI164" s="230"/>
      <c r="BJ164" s="239"/>
      <c r="BK164" s="231"/>
      <c r="BL164" s="231"/>
      <c r="BM164" s="231"/>
      <c r="BN164" s="231"/>
      <c r="BO164" s="231"/>
      <c r="BP164" s="239"/>
      <c r="BQ164" s="231"/>
      <c r="BR164" s="231"/>
      <c r="BS164" s="231"/>
      <c r="BT164" s="232"/>
      <c r="BU164" s="232"/>
      <c r="BV164" s="231"/>
      <c r="BW164" s="233"/>
      <c r="BX164" s="234"/>
      <c r="BY164" s="231"/>
      <c r="BZ164" s="231"/>
      <c r="CA164" s="235"/>
      <c r="CB164" s="235"/>
      <c r="CC164" s="236"/>
      <c r="CD164" s="236"/>
      <c r="CE164" s="236"/>
      <c r="CF164" s="236"/>
      <c r="CG164" s="236"/>
      <c r="CH164" s="235"/>
      <c r="CI164" s="235"/>
      <c r="CJ164" s="236"/>
      <c r="CK164" s="236"/>
      <c r="CL164" s="236"/>
      <c r="CM164" s="236"/>
      <c r="CN164" s="236"/>
      <c r="CO164" s="235"/>
      <c r="CP164" s="238"/>
      <c r="CQ164" s="237"/>
      <c r="CR164" s="238"/>
      <c r="CS164" s="237"/>
      <c r="CT164" s="237"/>
      <c r="CU164" s="237"/>
      <c r="CV164" s="237"/>
      <c r="CW164" s="237"/>
      <c r="CX164" s="232"/>
      <c r="CY164" s="232"/>
      <c r="CZ164" s="179">
        <f t="shared" si="191"/>
        <v>0</v>
      </c>
      <c r="DA164" s="180"/>
      <c r="DB164" s="241"/>
      <c r="DC164" s="181">
        <f t="shared" si="192"/>
        <v>0</v>
      </c>
      <c r="DD164" s="240"/>
      <c r="DE164" s="241"/>
      <c r="DF164" s="182">
        <f t="shared" si="193"/>
        <v>0</v>
      </c>
      <c r="DG164" s="182">
        <f t="shared" si="194"/>
        <v>0</v>
      </c>
      <c r="DH164" s="183">
        <f t="shared" si="195"/>
        <v>0</v>
      </c>
      <c r="DI164" s="184">
        <f t="shared" si="196"/>
        <v>0</v>
      </c>
      <c r="DJ164" s="42"/>
      <c r="DK164" s="177">
        <f t="shared" si="197"/>
        <v>0</v>
      </c>
      <c r="DL164" s="177">
        <f t="shared" si="198"/>
        <v>0</v>
      </c>
      <c r="DM164" s="177">
        <f t="shared" si="199"/>
        <v>0</v>
      </c>
      <c r="DN164" s="242"/>
      <c r="DO164" s="243"/>
      <c r="DP164" s="243"/>
      <c r="DQ164" s="243"/>
      <c r="DR164" s="303"/>
      <c r="DS164" s="243"/>
      <c r="DT164" s="243"/>
      <c r="DU164" s="243"/>
      <c r="DV164" s="244"/>
      <c r="DW164" s="243"/>
      <c r="DX164" s="243"/>
      <c r="DY164" s="245"/>
      <c r="DZ164" s="245"/>
      <c r="EA164" s="246"/>
      <c r="EB164" s="175" t="s">
        <v>283</v>
      </c>
      <c r="EC164" s="188" t="s">
        <v>298</v>
      </c>
      <c r="ED164" s="188">
        <v>1030132</v>
      </c>
      <c r="EE164" s="188"/>
      <c r="EF164" s="189">
        <f>'Datos Mes'!$B$23</f>
        <v>8033.333333333333</v>
      </c>
      <c r="EG164" s="189">
        <f t="shared" si="200"/>
        <v>0</v>
      </c>
      <c r="EH164" s="189">
        <f t="shared" si="201"/>
        <v>0</v>
      </c>
      <c r="EI164" s="189" t="e">
        <f t="shared" si="202"/>
        <v>#DIV/0!</v>
      </c>
      <c r="EJ164" s="189" t="e">
        <f t="shared" si="203"/>
        <v>#DIV/0!</v>
      </c>
      <c r="EK164" s="189">
        <f t="shared" si="204"/>
        <v>0</v>
      </c>
      <c r="EL164" s="189">
        <f t="shared" si="205"/>
        <v>0</v>
      </c>
      <c r="EM164" s="189">
        <f t="shared" si="206"/>
        <v>0</v>
      </c>
      <c r="EN164" s="189">
        <f>'Datos Mes'!$B$24*AL164</f>
        <v>0</v>
      </c>
      <c r="EO164" s="189" t="e">
        <f>IF(SUM(EH164:EN164)&gt;'Datos Mes'!$B$21,'Datos Mes'!$B$21,SUM(EH164:EN164))</f>
        <v>#DIV/0!</v>
      </c>
      <c r="EP164" s="189" t="e">
        <f>IF(SUM(EH164:EN164)&gt;'Datos Mes'!$B$21,SUM(EH164:EN164)-EO164,0)</f>
        <v>#DIV/0!</v>
      </c>
      <c r="EQ164" s="189"/>
      <c r="ER164" s="189" t="e">
        <f>LOOKUP(EO164/AL164,'Datos Mes'!$B$75:$B$82,'Datos Mes'!$C$75:$C$82)*EQ164</f>
        <v>#DIV/0!</v>
      </c>
      <c r="ES164" s="189">
        <f>'Datos Mes'!$B$25*$AQ164</f>
        <v>0</v>
      </c>
      <c r="ET164" s="189">
        <f>'Datos Mes'!$B$26*$AQ164</f>
        <v>0</v>
      </c>
      <c r="EU164" s="189">
        <f t="shared" si="207"/>
        <v>0</v>
      </c>
      <c r="EV164" s="190" t="e">
        <f t="shared" si="208"/>
        <v>#DIV/0!</v>
      </c>
      <c r="EW164" s="280" t="s">
        <v>140</v>
      </c>
      <c r="EX164" s="281"/>
      <c r="EY164" s="190" t="e">
        <f>'Datos Mes'!$B$28*EO164</f>
        <v>#DIV/0!</v>
      </c>
      <c r="EZ164" s="190" t="e">
        <f>IF(EX164*'Datos Mes'!$B$19-EY164&gt;0,EX164*'Datos Mes'!$B$19-EY164,0)</f>
        <v>#DIV/0!</v>
      </c>
      <c r="FA164" s="281" t="s">
        <v>116</v>
      </c>
      <c r="FB164" s="280" t="s">
        <v>299</v>
      </c>
      <c r="FC164" s="192">
        <f>IF(FB164&lt;&gt;"Pensionado",LOOKUP(FA164,'Datos Mes'!$A$87:$A$92,'Datos Mes'!$B$87:$B$92),0)</f>
        <v>0</v>
      </c>
      <c r="FD164" s="190" t="e">
        <f t="shared" si="209"/>
        <v>#DIV/0!</v>
      </c>
      <c r="FE164" s="190" t="e">
        <f>IF(SUM(EH164:EN164)&gt;'Datos Mes'!$B$22,'Datos Mes'!$B$22,SUM(EH164:EN164))</f>
        <v>#DIV/0!</v>
      </c>
      <c r="FF164" s="190" t="e">
        <f>FE164*'Datos Mes'!$B$30</f>
        <v>#DIV/0!</v>
      </c>
      <c r="FG164" s="190" t="e">
        <f t="shared" si="210"/>
        <v>#DIV/0!</v>
      </c>
      <c r="FH164" s="190" t="e">
        <f t="shared" si="211"/>
        <v>#DIV/0!</v>
      </c>
      <c r="FI164" s="193" t="e">
        <f>LOOKUP(FH164,'Datos Mes'!$B$54:$B$69,'Datos Mes'!$C$54:$C$69)</f>
        <v>#DIV/0!</v>
      </c>
      <c r="FJ164" s="190" t="e">
        <f>LOOKUP(FH164,'Datos Mes'!$B$54:$B$69,'Datos Mes'!$E$54:$E$69)</f>
        <v>#DIV/0!</v>
      </c>
      <c r="FK164" s="190" t="e">
        <f t="shared" si="212"/>
        <v>#DIV/0!</v>
      </c>
      <c r="FL164" s="190">
        <f t="shared" si="213"/>
        <v>0</v>
      </c>
      <c r="FM164" s="190">
        <f t="shared" si="214"/>
        <v>0</v>
      </c>
      <c r="FN164" s="190">
        <f t="shared" si="215"/>
        <v>0</v>
      </c>
      <c r="FO164" s="190" t="e">
        <f t="shared" si="216"/>
        <v>#DIV/0!</v>
      </c>
      <c r="FP164" s="190" t="e">
        <f t="shared" si="217"/>
        <v>#DIV/0!</v>
      </c>
      <c r="FQ164" s="320" t="e">
        <f t="shared" si="218"/>
        <v>#DIV/0!</v>
      </c>
      <c r="FR164" s="188"/>
      <c r="FS164" s="190" t="e">
        <f t="shared" si="219"/>
        <v>#DIV/0!</v>
      </c>
      <c r="FT164" s="190" t="e">
        <f>IF($FB164="Activo",LOOKUP($FA164,'Datos Mes'!$A$87:$A$92,'Datos Mes'!$C$87:$C$92),0)*$EO164</f>
        <v>#DIV/0!</v>
      </c>
      <c r="FU164" s="190" t="e">
        <f>IF($FB164="Activo",'Datos Mes'!$B$31,0)*$EO164</f>
        <v>#DIV/0!</v>
      </c>
      <c r="FV164" s="190" t="e">
        <f>'Datos Mes'!$B$32*$EO164</f>
        <v>#DIV/0!</v>
      </c>
      <c r="FW164" s="190" t="e">
        <f>'Datos Mes'!$D$28*$EO164</f>
        <v>#DIV/0!</v>
      </c>
      <c r="FX164" s="188">
        <v>1030132</v>
      </c>
      <c r="FY164" s="190" t="e">
        <f t="shared" si="220"/>
        <v>#DIV/0!</v>
      </c>
      <c r="FZ164" s="190" t="e">
        <f t="shared" si="226"/>
        <v>#DIV/0!</v>
      </c>
      <c r="GA164" s="190" t="e">
        <f t="shared" si="227"/>
        <v>#DIV/0!</v>
      </c>
      <c r="GB164" s="190">
        <f>(AS164+'Datos Mes'!B$24)*30/12</f>
        <v>11356.646825396825</v>
      </c>
      <c r="GC164" s="190" t="e">
        <f t="shared" si="221"/>
        <v>#DIV/0!</v>
      </c>
      <c r="GD164" s="190" t="e">
        <f t="shared" si="222"/>
        <v>#DIV/0!</v>
      </c>
      <c r="GE164" s="192" t="e">
        <f t="shared" si="223"/>
        <v>#DIV/0!</v>
      </c>
    </row>
    <row r="165" spans="1:187">
      <c r="A165" s="248"/>
      <c r="B165" s="248"/>
      <c r="C165" s="173">
        <f t="shared" si="180"/>
        <v>0</v>
      </c>
      <c r="D165" s="255"/>
      <c r="E165" s="255"/>
      <c r="F165" s="255"/>
      <c r="G165" s="255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174"/>
      <c r="S165" s="256"/>
      <c r="T165" s="255"/>
      <c r="U165" s="255"/>
      <c r="V165" s="255"/>
      <c r="W165" s="255"/>
      <c r="X165" s="255"/>
      <c r="Y165" s="255"/>
      <c r="Z165" s="255"/>
      <c r="AA165" s="255"/>
      <c r="AB165" s="255"/>
      <c r="AC165" s="255"/>
      <c r="AD165" s="255"/>
      <c r="AE165" s="255"/>
      <c r="AF165" s="255"/>
      <c r="AG165" s="255"/>
      <c r="AH165" s="255"/>
      <c r="AI165" s="257"/>
      <c r="AJ165" s="187"/>
      <c r="AK165" s="176">
        <f t="shared" si="181"/>
        <v>0</v>
      </c>
      <c r="AL165" s="294">
        <f t="shared" si="182"/>
        <v>0</v>
      </c>
      <c r="AM165" s="294">
        <f t="shared" si="183"/>
        <v>0</v>
      </c>
      <c r="AN165" s="295">
        <f t="shared" si="184"/>
        <v>0</v>
      </c>
      <c r="AO165" s="294">
        <f t="shared" si="225"/>
        <v>0</v>
      </c>
      <c r="AP165" s="294">
        <f t="shared" si="224"/>
        <v>0</v>
      </c>
      <c r="AQ165" s="296">
        <f t="shared" si="185"/>
        <v>0</v>
      </c>
      <c r="AR165" s="297">
        <f t="shared" si="186"/>
        <v>0</v>
      </c>
      <c r="AS165" s="249"/>
      <c r="AT165" s="250">
        <f t="shared" si="187"/>
        <v>0</v>
      </c>
      <c r="AU165" s="316"/>
      <c r="AV165" s="177">
        <f t="shared" si="188"/>
        <v>0</v>
      </c>
      <c r="AW165" s="249"/>
      <c r="AX165" s="249"/>
      <c r="AY165" s="177">
        <f t="shared" si="189"/>
        <v>0</v>
      </c>
      <c r="AZ165" s="177">
        <f>(AQ165)*'Datos Mes'!$B$27+DB165</f>
        <v>0</v>
      </c>
      <c r="BA165" s="248"/>
      <c r="BB165" s="254"/>
      <c r="BC165" s="263"/>
      <c r="BD165" s="188"/>
      <c r="BE165" s="188"/>
      <c r="BF165" s="298"/>
      <c r="BG165" s="178">
        <f>(COUNTIF($D165:$AI165,"LL")+DL165)*(AS165-'Datos Mes'!$B$23)</f>
        <v>0</v>
      </c>
      <c r="BH165" s="299">
        <f t="shared" si="190"/>
        <v>0</v>
      </c>
      <c r="BI165" s="230"/>
      <c r="BJ165" s="239"/>
      <c r="BK165" s="231"/>
      <c r="BL165" s="231"/>
      <c r="BM165" s="231"/>
      <c r="BN165" s="231"/>
      <c r="BO165" s="231"/>
      <c r="BP165" s="239"/>
      <c r="BQ165" s="231"/>
      <c r="BR165" s="231"/>
      <c r="BS165" s="231"/>
      <c r="BT165" s="232"/>
      <c r="BU165" s="232"/>
      <c r="BV165" s="231"/>
      <c r="BW165" s="233"/>
      <c r="BX165" s="234"/>
      <c r="BY165" s="231"/>
      <c r="BZ165" s="231"/>
      <c r="CA165" s="235"/>
      <c r="CB165" s="235"/>
      <c r="CC165" s="236"/>
      <c r="CD165" s="236"/>
      <c r="CE165" s="236"/>
      <c r="CF165" s="236"/>
      <c r="CG165" s="236"/>
      <c r="CH165" s="235"/>
      <c r="CI165" s="235"/>
      <c r="CJ165" s="236"/>
      <c r="CK165" s="236"/>
      <c r="CL165" s="236"/>
      <c r="CM165" s="236"/>
      <c r="CN165" s="236"/>
      <c r="CO165" s="235"/>
      <c r="CP165" s="238"/>
      <c r="CQ165" s="237"/>
      <c r="CR165" s="238"/>
      <c r="CS165" s="237"/>
      <c r="CT165" s="237"/>
      <c r="CU165" s="237"/>
      <c r="CV165" s="237"/>
      <c r="CW165" s="237"/>
      <c r="CX165" s="232"/>
      <c r="CY165" s="232"/>
      <c r="CZ165" s="179">
        <f t="shared" si="191"/>
        <v>0</v>
      </c>
      <c r="DA165" s="180"/>
      <c r="DB165" s="241"/>
      <c r="DC165" s="181">
        <f t="shared" si="192"/>
        <v>0</v>
      </c>
      <c r="DD165" s="240"/>
      <c r="DE165" s="241"/>
      <c r="DF165" s="182">
        <f t="shared" si="193"/>
        <v>0</v>
      </c>
      <c r="DG165" s="182">
        <f t="shared" si="194"/>
        <v>0</v>
      </c>
      <c r="DH165" s="183">
        <f t="shared" si="195"/>
        <v>0</v>
      </c>
      <c r="DI165" s="184">
        <f t="shared" si="196"/>
        <v>0</v>
      </c>
      <c r="DJ165" s="42"/>
      <c r="DK165" s="177">
        <f t="shared" si="197"/>
        <v>0</v>
      </c>
      <c r="DL165" s="177">
        <f t="shared" si="198"/>
        <v>0</v>
      </c>
      <c r="DM165" s="177">
        <f t="shared" si="199"/>
        <v>0</v>
      </c>
      <c r="DN165" s="242"/>
      <c r="DO165" s="243"/>
      <c r="DP165" s="243"/>
      <c r="DQ165" s="243"/>
      <c r="DR165" s="303"/>
      <c r="DS165" s="243"/>
      <c r="DT165" s="243"/>
      <c r="DU165" s="243"/>
      <c r="DV165" s="244"/>
      <c r="DW165" s="243"/>
      <c r="DX165" s="243"/>
      <c r="DY165" s="245"/>
      <c r="DZ165" s="245"/>
      <c r="EA165" s="246"/>
      <c r="EB165" s="175" t="s">
        <v>283</v>
      </c>
      <c r="EC165" s="188" t="s">
        <v>298</v>
      </c>
      <c r="ED165" s="188">
        <v>1030133</v>
      </c>
      <c r="EE165" s="188"/>
      <c r="EF165" s="189">
        <f>'Datos Mes'!$B$23</f>
        <v>8033.333333333333</v>
      </c>
      <c r="EG165" s="189">
        <f t="shared" si="200"/>
        <v>0</v>
      </c>
      <c r="EH165" s="189">
        <f t="shared" si="201"/>
        <v>0</v>
      </c>
      <c r="EI165" s="189" t="e">
        <f t="shared" si="202"/>
        <v>#DIV/0!</v>
      </c>
      <c r="EJ165" s="189" t="e">
        <f t="shared" si="203"/>
        <v>#DIV/0!</v>
      </c>
      <c r="EK165" s="189">
        <f t="shared" si="204"/>
        <v>0</v>
      </c>
      <c r="EL165" s="189">
        <f t="shared" si="205"/>
        <v>0</v>
      </c>
      <c r="EM165" s="189">
        <f t="shared" si="206"/>
        <v>0</v>
      </c>
      <c r="EN165" s="189">
        <f>'Datos Mes'!$B$24*AL165</f>
        <v>0</v>
      </c>
      <c r="EO165" s="189" t="e">
        <f>IF(SUM(EH165:EN165)&gt;'Datos Mes'!$B$21,'Datos Mes'!$B$21,SUM(EH165:EN165))</f>
        <v>#DIV/0!</v>
      </c>
      <c r="EP165" s="189" t="e">
        <f>IF(SUM(EH165:EN165)&gt;'Datos Mes'!$B$21,SUM(EH165:EN165)-EO165,0)</f>
        <v>#DIV/0!</v>
      </c>
      <c r="EQ165" s="189"/>
      <c r="ER165" s="189" t="e">
        <f>LOOKUP(EO165/AL165,'Datos Mes'!$B$75:$B$82,'Datos Mes'!$C$75:$C$82)*EQ165</f>
        <v>#DIV/0!</v>
      </c>
      <c r="ES165" s="189">
        <f>'Datos Mes'!$B$25*$AQ165</f>
        <v>0</v>
      </c>
      <c r="ET165" s="189">
        <f>'Datos Mes'!$B$26*$AQ165</f>
        <v>0</v>
      </c>
      <c r="EU165" s="189">
        <f t="shared" si="207"/>
        <v>0</v>
      </c>
      <c r="EV165" s="190" t="e">
        <f t="shared" si="208"/>
        <v>#DIV/0!</v>
      </c>
      <c r="EW165" s="280" t="s">
        <v>140</v>
      </c>
      <c r="EX165" s="281"/>
      <c r="EY165" s="190" t="e">
        <f>'Datos Mes'!$B$28*EO165</f>
        <v>#DIV/0!</v>
      </c>
      <c r="EZ165" s="190" t="e">
        <f>IF(EX165*'Datos Mes'!$B$19-EY165&gt;0,EX165*'Datos Mes'!$B$19-EY165,0)</f>
        <v>#DIV/0!</v>
      </c>
      <c r="FA165" s="281" t="s">
        <v>116</v>
      </c>
      <c r="FB165" s="280" t="s">
        <v>299</v>
      </c>
      <c r="FC165" s="192">
        <f>IF(FB165&lt;&gt;"Pensionado",LOOKUP(FA165,'Datos Mes'!$A$87:$A$92,'Datos Mes'!$B$87:$B$92),0)</f>
        <v>0</v>
      </c>
      <c r="FD165" s="190" t="e">
        <f t="shared" si="209"/>
        <v>#DIV/0!</v>
      </c>
      <c r="FE165" s="190" t="e">
        <f>IF(SUM(EH165:EN165)&gt;'Datos Mes'!$B$22,'Datos Mes'!$B$22,SUM(EH165:EN165))</f>
        <v>#DIV/0!</v>
      </c>
      <c r="FF165" s="190" t="e">
        <f>FE165*'Datos Mes'!$B$30</f>
        <v>#DIV/0!</v>
      </c>
      <c r="FG165" s="190" t="e">
        <f t="shared" si="210"/>
        <v>#DIV/0!</v>
      </c>
      <c r="FH165" s="190" t="e">
        <f t="shared" si="211"/>
        <v>#DIV/0!</v>
      </c>
      <c r="FI165" s="193" t="e">
        <f>LOOKUP(FH165,'Datos Mes'!$B$54:$B$69,'Datos Mes'!$C$54:$C$69)</f>
        <v>#DIV/0!</v>
      </c>
      <c r="FJ165" s="190" t="e">
        <f>LOOKUP(FH165,'Datos Mes'!$B$54:$B$69,'Datos Mes'!$E$54:$E$69)</f>
        <v>#DIV/0!</v>
      </c>
      <c r="FK165" s="190" t="e">
        <f t="shared" si="212"/>
        <v>#DIV/0!</v>
      </c>
      <c r="FL165" s="190">
        <f t="shared" si="213"/>
        <v>0</v>
      </c>
      <c r="FM165" s="190">
        <f t="shared" si="214"/>
        <v>0</v>
      </c>
      <c r="FN165" s="190">
        <f t="shared" si="215"/>
        <v>0</v>
      </c>
      <c r="FO165" s="190" t="e">
        <f t="shared" si="216"/>
        <v>#DIV/0!</v>
      </c>
      <c r="FP165" s="190" t="e">
        <f t="shared" si="217"/>
        <v>#DIV/0!</v>
      </c>
      <c r="FQ165" s="320" t="e">
        <f t="shared" si="218"/>
        <v>#DIV/0!</v>
      </c>
      <c r="FR165" s="188"/>
      <c r="FS165" s="190" t="e">
        <f t="shared" si="219"/>
        <v>#DIV/0!</v>
      </c>
      <c r="FT165" s="190" t="e">
        <f>IF($FB165="Activo",LOOKUP($FA165,'Datos Mes'!$A$87:$A$92,'Datos Mes'!$C$87:$C$92),0)*$EO165</f>
        <v>#DIV/0!</v>
      </c>
      <c r="FU165" s="190" t="e">
        <f>IF($FB165="Activo",'Datos Mes'!$B$31,0)*$EO165</f>
        <v>#DIV/0!</v>
      </c>
      <c r="FV165" s="190" t="e">
        <f>'Datos Mes'!$B$32*$EO165</f>
        <v>#DIV/0!</v>
      </c>
      <c r="FW165" s="190" t="e">
        <f>'Datos Mes'!$D$28*$EO165</f>
        <v>#DIV/0!</v>
      </c>
      <c r="FX165" s="188">
        <v>1030133</v>
      </c>
      <c r="FY165" s="190" t="e">
        <f t="shared" si="220"/>
        <v>#DIV/0!</v>
      </c>
      <c r="FZ165" s="190" t="e">
        <f t="shared" si="226"/>
        <v>#DIV/0!</v>
      </c>
      <c r="GA165" s="190" t="e">
        <f t="shared" si="227"/>
        <v>#DIV/0!</v>
      </c>
      <c r="GB165" s="190">
        <f>(AS165+'Datos Mes'!B$24)*30/12</f>
        <v>11356.646825396825</v>
      </c>
      <c r="GC165" s="190" t="e">
        <f t="shared" si="221"/>
        <v>#DIV/0!</v>
      </c>
      <c r="GD165" s="190" t="e">
        <f t="shared" si="222"/>
        <v>#DIV/0!</v>
      </c>
      <c r="GE165" s="192" t="e">
        <f t="shared" si="223"/>
        <v>#DIV/0!</v>
      </c>
    </row>
    <row r="166" spans="1:187">
      <c r="A166" s="248"/>
      <c r="B166" s="248"/>
      <c r="C166" s="173">
        <f t="shared" si="180"/>
        <v>0</v>
      </c>
      <c r="D166" s="255"/>
      <c r="E166" s="255"/>
      <c r="F166" s="255"/>
      <c r="G166" s="255"/>
      <c r="H166" s="255"/>
      <c r="I166" s="255"/>
      <c r="J166" s="255"/>
      <c r="K166" s="255"/>
      <c r="L166" s="255"/>
      <c r="M166" s="255"/>
      <c r="N166" s="255"/>
      <c r="O166" s="255"/>
      <c r="P166" s="255"/>
      <c r="Q166" s="255"/>
      <c r="R166" s="174"/>
      <c r="S166" s="256"/>
      <c r="T166" s="255"/>
      <c r="U166" s="255"/>
      <c r="V166" s="255"/>
      <c r="W166" s="255"/>
      <c r="X166" s="255"/>
      <c r="Y166" s="255"/>
      <c r="Z166" s="255"/>
      <c r="AA166" s="255"/>
      <c r="AB166" s="255"/>
      <c r="AC166" s="255"/>
      <c r="AD166" s="255"/>
      <c r="AE166" s="255"/>
      <c r="AF166" s="255"/>
      <c r="AG166" s="255"/>
      <c r="AH166" s="255"/>
      <c r="AI166" s="257"/>
      <c r="AJ166" s="187"/>
      <c r="AK166" s="176">
        <f t="shared" si="181"/>
        <v>0</v>
      </c>
      <c r="AL166" s="294">
        <f t="shared" si="182"/>
        <v>0</v>
      </c>
      <c r="AM166" s="294">
        <f t="shared" si="183"/>
        <v>0</v>
      </c>
      <c r="AN166" s="295">
        <f t="shared" si="184"/>
        <v>0</v>
      </c>
      <c r="AO166" s="294">
        <f t="shared" si="225"/>
        <v>0</v>
      </c>
      <c r="AP166" s="294">
        <f t="shared" si="224"/>
        <v>0</v>
      </c>
      <c r="AQ166" s="296">
        <f t="shared" si="185"/>
        <v>0</v>
      </c>
      <c r="AR166" s="297">
        <f t="shared" si="186"/>
        <v>0</v>
      </c>
      <c r="AS166" s="249"/>
      <c r="AT166" s="250">
        <f t="shared" si="187"/>
        <v>0</v>
      </c>
      <c r="AU166" s="316"/>
      <c r="AV166" s="177">
        <f t="shared" si="188"/>
        <v>0</v>
      </c>
      <c r="AW166" s="249"/>
      <c r="AX166" s="249"/>
      <c r="AY166" s="177">
        <f t="shared" si="189"/>
        <v>0</v>
      </c>
      <c r="AZ166" s="177">
        <f>(AQ166)*'Datos Mes'!$B$27+DB166</f>
        <v>0</v>
      </c>
      <c r="BA166" s="248"/>
      <c r="BB166" s="254"/>
      <c r="BC166" s="263"/>
      <c r="BD166" s="188"/>
      <c r="BE166" s="188"/>
      <c r="BF166" s="298"/>
      <c r="BG166" s="178">
        <f>(COUNTIF($D166:$AI166,"LL")+DL166)*(AS166-'Datos Mes'!$B$23)</f>
        <v>0</v>
      </c>
      <c r="BH166" s="299">
        <f t="shared" si="190"/>
        <v>0</v>
      </c>
      <c r="BI166" s="230"/>
      <c r="BJ166" s="239"/>
      <c r="BK166" s="231"/>
      <c r="BL166" s="231"/>
      <c r="BM166" s="231"/>
      <c r="BN166" s="231"/>
      <c r="BO166" s="231"/>
      <c r="BP166" s="239"/>
      <c r="BQ166" s="231"/>
      <c r="BR166" s="231"/>
      <c r="BS166" s="231"/>
      <c r="BT166" s="232"/>
      <c r="BU166" s="232"/>
      <c r="BV166" s="231"/>
      <c r="BW166" s="233"/>
      <c r="BX166" s="234"/>
      <c r="BY166" s="231"/>
      <c r="BZ166" s="231"/>
      <c r="CA166" s="235"/>
      <c r="CB166" s="235"/>
      <c r="CC166" s="236"/>
      <c r="CD166" s="236"/>
      <c r="CE166" s="236"/>
      <c r="CF166" s="236"/>
      <c r="CG166" s="236"/>
      <c r="CH166" s="235"/>
      <c r="CI166" s="235"/>
      <c r="CJ166" s="236"/>
      <c r="CK166" s="236"/>
      <c r="CL166" s="236"/>
      <c r="CM166" s="236"/>
      <c r="CN166" s="236"/>
      <c r="CO166" s="235"/>
      <c r="CP166" s="238"/>
      <c r="CQ166" s="237"/>
      <c r="CR166" s="238"/>
      <c r="CS166" s="237"/>
      <c r="CT166" s="237"/>
      <c r="CU166" s="237"/>
      <c r="CV166" s="237"/>
      <c r="CW166" s="237"/>
      <c r="CX166" s="232"/>
      <c r="CY166" s="232"/>
      <c r="CZ166" s="179">
        <f t="shared" si="191"/>
        <v>0</v>
      </c>
      <c r="DA166" s="180"/>
      <c r="DB166" s="241"/>
      <c r="DC166" s="181">
        <f t="shared" si="192"/>
        <v>0</v>
      </c>
      <c r="DD166" s="240"/>
      <c r="DE166" s="241"/>
      <c r="DF166" s="182">
        <f t="shared" si="193"/>
        <v>0</v>
      </c>
      <c r="DG166" s="182">
        <f t="shared" si="194"/>
        <v>0</v>
      </c>
      <c r="DH166" s="183">
        <f t="shared" si="195"/>
        <v>0</v>
      </c>
      <c r="DI166" s="184">
        <f t="shared" si="196"/>
        <v>0</v>
      </c>
      <c r="DJ166" s="42"/>
      <c r="DK166" s="177">
        <f t="shared" si="197"/>
        <v>0</v>
      </c>
      <c r="DL166" s="177">
        <f t="shared" si="198"/>
        <v>0</v>
      </c>
      <c r="DM166" s="177">
        <f t="shared" si="199"/>
        <v>0</v>
      </c>
      <c r="DN166" s="242"/>
      <c r="DO166" s="243"/>
      <c r="DP166" s="243"/>
      <c r="DQ166" s="243"/>
      <c r="DR166" s="303"/>
      <c r="DS166" s="243"/>
      <c r="DT166" s="243"/>
      <c r="DU166" s="243"/>
      <c r="DV166" s="244"/>
      <c r="DW166" s="243"/>
      <c r="DX166" s="243"/>
      <c r="DY166" s="245"/>
      <c r="DZ166" s="245"/>
      <c r="EA166" s="246"/>
      <c r="EB166" s="175" t="s">
        <v>283</v>
      </c>
      <c r="EC166" s="188" t="s">
        <v>298</v>
      </c>
      <c r="ED166" s="188">
        <v>1030134</v>
      </c>
      <c r="EE166" s="188"/>
      <c r="EF166" s="189">
        <f>'Datos Mes'!$B$23</f>
        <v>8033.333333333333</v>
      </c>
      <c r="EG166" s="189">
        <f t="shared" si="200"/>
        <v>0</v>
      </c>
      <c r="EH166" s="189">
        <f t="shared" si="201"/>
        <v>0</v>
      </c>
      <c r="EI166" s="189" t="e">
        <f t="shared" si="202"/>
        <v>#DIV/0!</v>
      </c>
      <c r="EJ166" s="189" t="e">
        <f t="shared" si="203"/>
        <v>#DIV/0!</v>
      </c>
      <c r="EK166" s="189">
        <f t="shared" si="204"/>
        <v>0</v>
      </c>
      <c r="EL166" s="189">
        <f t="shared" si="205"/>
        <v>0</v>
      </c>
      <c r="EM166" s="189">
        <f t="shared" si="206"/>
        <v>0</v>
      </c>
      <c r="EN166" s="189">
        <f>'Datos Mes'!$B$24*AL166</f>
        <v>0</v>
      </c>
      <c r="EO166" s="189" t="e">
        <f>IF(SUM(EH166:EN166)&gt;'Datos Mes'!$B$21,'Datos Mes'!$B$21,SUM(EH166:EN166))</f>
        <v>#DIV/0!</v>
      </c>
      <c r="EP166" s="189" t="e">
        <f>IF(SUM(EH166:EN166)&gt;'Datos Mes'!$B$21,SUM(EH166:EN166)-EO166,0)</f>
        <v>#DIV/0!</v>
      </c>
      <c r="EQ166" s="189"/>
      <c r="ER166" s="189" t="e">
        <f>LOOKUP(EO166/AL166,'Datos Mes'!$B$75:$B$82,'Datos Mes'!$C$75:$C$82)*EQ166</f>
        <v>#DIV/0!</v>
      </c>
      <c r="ES166" s="189">
        <f>'Datos Mes'!$B$25*$AQ166</f>
        <v>0</v>
      </c>
      <c r="ET166" s="189">
        <f>'Datos Mes'!$B$26*$AQ166</f>
        <v>0</v>
      </c>
      <c r="EU166" s="189">
        <f t="shared" si="207"/>
        <v>0</v>
      </c>
      <c r="EV166" s="190" t="e">
        <f t="shared" si="208"/>
        <v>#DIV/0!</v>
      </c>
      <c r="EW166" s="280" t="s">
        <v>140</v>
      </c>
      <c r="EX166" s="281"/>
      <c r="EY166" s="190" t="e">
        <f>'Datos Mes'!$B$28*EO166</f>
        <v>#DIV/0!</v>
      </c>
      <c r="EZ166" s="190" t="e">
        <f>IF(EX166*'Datos Mes'!$B$19-EY166&gt;0,EX166*'Datos Mes'!$B$19-EY166,0)</f>
        <v>#DIV/0!</v>
      </c>
      <c r="FA166" s="281" t="s">
        <v>116</v>
      </c>
      <c r="FB166" s="280" t="s">
        <v>299</v>
      </c>
      <c r="FC166" s="192">
        <f>IF(FB166&lt;&gt;"Pensionado",LOOKUP(FA166,'Datos Mes'!$A$87:$A$92,'Datos Mes'!$B$87:$B$92),0)</f>
        <v>0</v>
      </c>
      <c r="FD166" s="190" t="e">
        <f t="shared" si="209"/>
        <v>#DIV/0!</v>
      </c>
      <c r="FE166" s="190" t="e">
        <f>IF(SUM(EH166:EN166)&gt;'Datos Mes'!$B$22,'Datos Mes'!$B$22,SUM(EH166:EN166))</f>
        <v>#DIV/0!</v>
      </c>
      <c r="FF166" s="190" t="e">
        <f>FE166*'Datos Mes'!$B$30</f>
        <v>#DIV/0!</v>
      </c>
      <c r="FG166" s="190" t="e">
        <f t="shared" si="210"/>
        <v>#DIV/0!</v>
      </c>
      <c r="FH166" s="190" t="e">
        <f t="shared" si="211"/>
        <v>#DIV/0!</v>
      </c>
      <c r="FI166" s="193" t="e">
        <f>LOOKUP(FH166,'Datos Mes'!$B$54:$B$69,'Datos Mes'!$C$54:$C$69)</f>
        <v>#DIV/0!</v>
      </c>
      <c r="FJ166" s="190" t="e">
        <f>LOOKUP(FH166,'Datos Mes'!$B$54:$B$69,'Datos Mes'!$E$54:$E$69)</f>
        <v>#DIV/0!</v>
      </c>
      <c r="FK166" s="190" t="e">
        <f t="shared" si="212"/>
        <v>#DIV/0!</v>
      </c>
      <c r="FL166" s="190">
        <f t="shared" si="213"/>
        <v>0</v>
      </c>
      <c r="FM166" s="190">
        <f t="shared" si="214"/>
        <v>0</v>
      </c>
      <c r="FN166" s="190">
        <f t="shared" si="215"/>
        <v>0</v>
      </c>
      <c r="FO166" s="190" t="e">
        <f t="shared" si="216"/>
        <v>#DIV/0!</v>
      </c>
      <c r="FP166" s="190" t="e">
        <f t="shared" si="217"/>
        <v>#DIV/0!</v>
      </c>
      <c r="FQ166" s="320" t="e">
        <f t="shared" si="218"/>
        <v>#DIV/0!</v>
      </c>
      <c r="FR166" s="188"/>
      <c r="FS166" s="190" t="e">
        <f t="shared" si="219"/>
        <v>#DIV/0!</v>
      </c>
      <c r="FT166" s="190" t="e">
        <f>IF($FB166="Activo",LOOKUP($FA166,'Datos Mes'!$A$87:$A$92,'Datos Mes'!$C$87:$C$92),0)*$EO166</f>
        <v>#DIV/0!</v>
      </c>
      <c r="FU166" s="190" t="e">
        <f>IF($FB166="Activo",'Datos Mes'!$B$31,0)*$EO166</f>
        <v>#DIV/0!</v>
      </c>
      <c r="FV166" s="190" t="e">
        <f>'Datos Mes'!$B$32*$EO166</f>
        <v>#DIV/0!</v>
      </c>
      <c r="FW166" s="190" t="e">
        <f>'Datos Mes'!$D$28*$EO166</f>
        <v>#DIV/0!</v>
      </c>
      <c r="FX166" s="188">
        <v>1030134</v>
      </c>
      <c r="FY166" s="190" t="e">
        <f t="shared" si="220"/>
        <v>#DIV/0!</v>
      </c>
      <c r="FZ166" s="190" t="e">
        <f t="shared" si="226"/>
        <v>#DIV/0!</v>
      </c>
      <c r="GA166" s="190" t="e">
        <f t="shared" si="227"/>
        <v>#DIV/0!</v>
      </c>
      <c r="GB166" s="190">
        <f>(AS166+'Datos Mes'!B$24)*30/12</f>
        <v>11356.646825396825</v>
      </c>
      <c r="GC166" s="190" t="e">
        <f t="shared" si="221"/>
        <v>#DIV/0!</v>
      </c>
      <c r="GD166" s="190" t="e">
        <f t="shared" si="222"/>
        <v>#DIV/0!</v>
      </c>
      <c r="GE166" s="192" t="e">
        <f t="shared" si="223"/>
        <v>#DIV/0!</v>
      </c>
    </row>
    <row r="167" spans="1:187">
      <c r="A167" s="248"/>
      <c r="B167" s="248"/>
      <c r="C167" s="173">
        <f t="shared" si="180"/>
        <v>0</v>
      </c>
      <c r="D167" s="255"/>
      <c r="E167" s="255"/>
      <c r="F167" s="255"/>
      <c r="G167" s="255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174"/>
      <c r="S167" s="256"/>
      <c r="T167" s="255"/>
      <c r="U167" s="255"/>
      <c r="V167" s="255"/>
      <c r="W167" s="255"/>
      <c r="X167" s="255"/>
      <c r="Y167" s="255"/>
      <c r="Z167" s="255"/>
      <c r="AA167" s="255"/>
      <c r="AB167" s="255"/>
      <c r="AC167" s="255"/>
      <c r="AD167" s="255"/>
      <c r="AE167" s="255"/>
      <c r="AF167" s="255"/>
      <c r="AG167" s="255"/>
      <c r="AH167" s="255"/>
      <c r="AI167" s="257"/>
      <c r="AJ167" s="187"/>
      <c r="AK167" s="176">
        <f t="shared" si="181"/>
        <v>0</v>
      </c>
      <c r="AL167" s="294">
        <f t="shared" si="182"/>
        <v>0</v>
      </c>
      <c r="AM167" s="294">
        <f t="shared" si="183"/>
        <v>0</v>
      </c>
      <c r="AN167" s="295">
        <f t="shared" si="184"/>
        <v>0</v>
      </c>
      <c r="AO167" s="294">
        <f t="shared" si="225"/>
        <v>0</v>
      </c>
      <c r="AP167" s="294">
        <f t="shared" si="224"/>
        <v>0</v>
      </c>
      <c r="AQ167" s="296">
        <f t="shared" si="185"/>
        <v>0</v>
      </c>
      <c r="AR167" s="297">
        <f t="shared" si="186"/>
        <v>0</v>
      </c>
      <c r="AS167" s="249"/>
      <c r="AT167" s="250">
        <f t="shared" si="187"/>
        <v>0</v>
      </c>
      <c r="AU167" s="316"/>
      <c r="AV167" s="177">
        <f t="shared" si="188"/>
        <v>0</v>
      </c>
      <c r="AW167" s="249"/>
      <c r="AX167" s="249"/>
      <c r="AY167" s="177">
        <f t="shared" si="189"/>
        <v>0</v>
      </c>
      <c r="AZ167" s="177">
        <f>(AQ167)*'Datos Mes'!$B$27+DB167</f>
        <v>0</v>
      </c>
      <c r="BA167" s="248"/>
      <c r="BB167" s="254"/>
      <c r="BC167" s="263"/>
      <c r="BD167" s="188"/>
      <c r="BE167" s="188"/>
      <c r="BF167" s="298"/>
      <c r="BG167" s="178">
        <f>(COUNTIF($D167:$AI167,"LL")+DL167)*(AS167-'Datos Mes'!$B$23)</f>
        <v>0</v>
      </c>
      <c r="BH167" s="299">
        <f t="shared" si="190"/>
        <v>0</v>
      </c>
      <c r="BI167" s="230"/>
      <c r="BJ167" s="239"/>
      <c r="BK167" s="231"/>
      <c r="BL167" s="231"/>
      <c r="BM167" s="231"/>
      <c r="BN167" s="231"/>
      <c r="BO167" s="231"/>
      <c r="BP167" s="239"/>
      <c r="BQ167" s="231"/>
      <c r="BR167" s="231"/>
      <c r="BS167" s="231"/>
      <c r="BT167" s="232"/>
      <c r="BU167" s="232"/>
      <c r="BV167" s="231"/>
      <c r="BW167" s="233"/>
      <c r="BX167" s="234"/>
      <c r="BY167" s="231"/>
      <c r="BZ167" s="231"/>
      <c r="CA167" s="235"/>
      <c r="CB167" s="235"/>
      <c r="CC167" s="236"/>
      <c r="CD167" s="236"/>
      <c r="CE167" s="236"/>
      <c r="CF167" s="236"/>
      <c r="CG167" s="236"/>
      <c r="CH167" s="235"/>
      <c r="CI167" s="235"/>
      <c r="CJ167" s="236"/>
      <c r="CK167" s="236"/>
      <c r="CL167" s="236"/>
      <c r="CM167" s="236"/>
      <c r="CN167" s="236"/>
      <c r="CO167" s="235"/>
      <c r="CP167" s="238"/>
      <c r="CQ167" s="237"/>
      <c r="CR167" s="238"/>
      <c r="CS167" s="237"/>
      <c r="CT167" s="237"/>
      <c r="CU167" s="237"/>
      <c r="CV167" s="237"/>
      <c r="CW167" s="237"/>
      <c r="CX167" s="232"/>
      <c r="CY167" s="232"/>
      <c r="CZ167" s="179">
        <f t="shared" si="191"/>
        <v>0</v>
      </c>
      <c r="DA167" s="180"/>
      <c r="DB167" s="241"/>
      <c r="DC167" s="181">
        <f t="shared" si="192"/>
        <v>0</v>
      </c>
      <c r="DD167" s="240"/>
      <c r="DE167" s="241"/>
      <c r="DF167" s="182">
        <f t="shared" si="193"/>
        <v>0</v>
      </c>
      <c r="DG167" s="182">
        <f t="shared" si="194"/>
        <v>0</v>
      </c>
      <c r="DH167" s="183">
        <f t="shared" si="195"/>
        <v>0</v>
      </c>
      <c r="DI167" s="184">
        <f t="shared" si="196"/>
        <v>0</v>
      </c>
      <c r="DJ167" s="42"/>
      <c r="DK167" s="177">
        <f t="shared" si="197"/>
        <v>0</v>
      </c>
      <c r="DL167" s="177">
        <f t="shared" si="198"/>
        <v>0</v>
      </c>
      <c r="DM167" s="177">
        <f t="shared" si="199"/>
        <v>0</v>
      </c>
      <c r="DN167" s="242"/>
      <c r="DO167" s="243"/>
      <c r="DP167" s="243"/>
      <c r="DQ167" s="243"/>
      <c r="DR167" s="303"/>
      <c r="DS167" s="243"/>
      <c r="DT167" s="243"/>
      <c r="DU167" s="243"/>
      <c r="DV167" s="244"/>
      <c r="DW167" s="243"/>
      <c r="DX167" s="243"/>
      <c r="DY167" s="245"/>
      <c r="DZ167" s="245"/>
      <c r="EA167" s="246"/>
      <c r="EB167" s="175" t="s">
        <v>283</v>
      </c>
      <c r="EC167" s="188" t="s">
        <v>298</v>
      </c>
      <c r="ED167" s="188">
        <v>1030135</v>
      </c>
      <c r="EE167" s="188"/>
      <c r="EF167" s="189">
        <f>'Datos Mes'!$B$23</f>
        <v>8033.333333333333</v>
      </c>
      <c r="EG167" s="189">
        <f t="shared" si="200"/>
        <v>0</v>
      </c>
      <c r="EH167" s="189">
        <f t="shared" si="201"/>
        <v>0</v>
      </c>
      <c r="EI167" s="189" t="e">
        <f t="shared" si="202"/>
        <v>#DIV/0!</v>
      </c>
      <c r="EJ167" s="189" t="e">
        <f t="shared" si="203"/>
        <v>#DIV/0!</v>
      </c>
      <c r="EK167" s="189">
        <f t="shared" si="204"/>
        <v>0</v>
      </c>
      <c r="EL167" s="189">
        <f t="shared" si="205"/>
        <v>0</v>
      </c>
      <c r="EM167" s="189">
        <f t="shared" si="206"/>
        <v>0</v>
      </c>
      <c r="EN167" s="189">
        <f>'Datos Mes'!$B$24*AL167</f>
        <v>0</v>
      </c>
      <c r="EO167" s="189" t="e">
        <f>IF(SUM(EH167:EN167)&gt;'Datos Mes'!$B$21,'Datos Mes'!$B$21,SUM(EH167:EN167))</f>
        <v>#DIV/0!</v>
      </c>
      <c r="EP167" s="189" t="e">
        <f>IF(SUM(EH167:EN167)&gt;'Datos Mes'!$B$21,SUM(EH167:EN167)-EO167,0)</f>
        <v>#DIV/0!</v>
      </c>
      <c r="EQ167" s="189"/>
      <c r="ER167" s="189" t="e">
        <f>LOOKUP(EO167/AL167,'Datos Mes'!$B$75:$B$82,'Datos Mes'!$C$75:$C$82)*EQ167</f>
        <v>#DIV/0!</v>
      </c>
      <c r="ES167" s="189">
        <f>'Datos Mes'!$B$25*$AQ167</f>
        <v>0</v>
      </c>
      <c r="ET167" s="189">
        <f>'Datos Mes'!$B$26*$AQ167</f>
        <v>0</v>
      </c>
      <c r="EU167" s="189">
        <f t="shared" si="207"/>
        <v>0</v>
      </c>
      <c r="EV167" s="190" t="e">
        <f t="shared" si="208"/>
        <v>#DIV/0!</v>
      </c>
      <c r="EW167" s="280" t="s">
        <v>140</v>
      </c>
      <c r="EX167" s="281"/>
      <c r="EY167" s="190" t="e">
        <f>'Datos Mes'!$B$28*EO167</f>
        <v>#DIV/0!</v>
      </c>
      <c r="EZ167" s="190" t="e">
        <f>IF(EX167*'Datos Mes'!$B$19-EY167&gt;0,EX167*'Datos Mes'!$B$19-EY167,0)</f>
        <v>#DIV/0!</v>
      </c>
      <c r="FA167" s="281" t="s">
        <v>116</v>
      </c>
      <c r="FB167" s="280" t="s">
        <v>299</v>
      </c>
      <c r="FC167" s="192">
        <f>IF(FB167&lt;&gt;"Pensionado",LOOKUP(FA167,'Datos Mes'!$A$87:$A$92,'Datos Mes'!$B$87:$B$92),0)</f>
        <v>0</v>
      </c>
      <c r="FD167" s="190" t="e">
        <f t="shared" si="209"/>
        <v>#DIV/0!</v>
      </c>
      <c r="FE167" s="190" t="e">
        <f>IF(SUM(EH167:EN167)&gt;'Datos Mes'!$B$22,'Datos Mes'!$B$22,SUM(EH167:EN167))</f>
        <v>#DIV/0!</v>
      </c>
      <c r="FF167" s="190" t="e">
        <f>FE167*'Datos Mes'!$B$30</f>
        <v>#DIV/0!</v>
      </c>
      <c r="FG167" s="190" t="e">
        <f t="shared" si="210"/>
        <v>#DIV/0!</v>
      </c>
      <c r="FH167" s="190" t="e">
        <f t="shared" si="211"/>
        <v>#DIV/0!</v>
      </c>
      <c r="FI167" s="193" t="e">
        <f>LOOKUP(FH167,'Datos Mes'!$B$54:$B$69,'Datos Mes'!$C$54:$C$69)</f>
        <v>#DIV/0!</v>
      </c>
      <c r="FJ167" s="190" t="e">
        <f>LOOKUP(FH167,'Datos Mes'!$B$54:$B$69,'Datos Mes'!$E$54:$E$69)</f>
        <v>#DIV/0!</v>
      </c>
      <c r="FK167" s="190" t="e">
        <f t="shared" si="212"/>
        <v>#DIV/0!</v>
      </c>
      <c r="FL167" s="190">
        <f t="shared" si="213"/>
        <v>0</v>
      </c>
      <c r="FM167" s="190">
        <f t="shared" si="214"/>
        <v>0</v>
      </c>
      <c r="FN167" s="190">
        <f t="shared" si="215"/>
        <v>0</v>
      </c>
      <c r="FO167" s="190" t="e">
        <f t="shared" si="216"/>
        <v>#DIV/0!</v>
      </c>
      <c r="FP167" s="190" t="e">
        <f t="shared" si="217"/>
        <v>#DIV/0!</v>
      </c>
      <c r="FQ167" s="320" t="e">
        <f t="shared" si="218"/>
        <v>#DIV/0!</v>
      </c>
      <c r="FR167" s="188"/>
      <c r="FS167" s="190" t="e">
        <f t="shared" si="219"/>
        <v>#DIV/0!</v>
      </c>
      <c r="FT167" s="190" t="e">
        <f>IF($FB167="Activo",LOOKUP($FA167,'Datos Mes'!$A$87:$A$92,'Datos Mes'!$C$87:$C$92),0)*$EO167</f>
        <v>#DIV/0!</v>
      </c>
      <c r="FU167" s="190" t="e">
        <f>IF($FB167="Activo",'Datos Mes'!$B$31,0)*$EO167</f>
        <v>#DIV/0!</v>
      </c>
      <c r="FV167" s="190" t="e">
        <f>'Datos Mes'!$B$32*$EO167</f>
        <v>#DIV/0!</v>
      </c>
      <c r="FW167" s="190" t="e">
        <f>'Datos Mes'!$D$28*$EO167</f>
        <v>#DIV/0!</v>
      </c>
      <c r="FX167" s="188">
        <v>1030135</v>
      </c>
      <c r="FY167" s="190" t="e">
        <f t="shared" si="220"/>
        <v>#DIV/0!</v>
      </c>
      <c r="FZ167" s="190" t="e">
        <f t="shared" si="226"/>
        <v>#DIV/0!</v>
      </c>
      <c r="GA167" s="190" t="e">
        <f t="shared" si="227"/>
        <v>#DIV/0!</v>
      </c>
      <c r="GB167" s="190">
        <f>(AS167+'Datos Mes'!B$24)*30/12</f>
        <v>11356.646825396825</v>
      </c>
      <c r="GC167" s="190" t="e">
        <f t="shared" si="221"/>
        <v>#DIV/0!</v>
      </c>
      <c r="GD167" s="190" t="e">
        <f t="shared" si="222"/>
        <v>#DIV/0!</v>
      </c>
      <c r="GE167" s="192" t="e">
        <f t="shared" si="223"/>
        <v>#DIV/0!</v>
      </c>
    </row>
    <row r="168" spans="1:187">
      <c r="A168" s="248"/>
      <c r="B168" s="248"/>
      <c r="C168" s="173">
        <f t="shared" si="180"/>
        <v>0</v>
      </c>
      <c r="D168" s="255"/>
      <c r="E168" s="255"/>
      <c r="F168" s="255"/>
      <c r="G168" s="255"/>
      <c r="H168" s="255"/>
      <c r="I168" s="255"/>
      <c r="J168" s="255"/>
      <c r="K168" s="255"/>
      <c r="L168" s="255"/>
      <c r="M168" s="255"/>
      <c r="N168" s="255"/>
      <c r="O168" s="255"/>
      <c r="P168" s="255"/>
      <c r="Q168" s="255"/>
      <c r="R168" s="174"/>
      <c r="S168" s="256"/>
      <c r="T168" s="255"/>
      <c r="U168" s="255"/>
      <c r="V168" s="255"/>
      <c r="W168" s="255"/>
      <c r="X168" s="255"/>
      <c r="Y168" s="255"/>
      <c r="Z168" s="255"/>
      <c r="AA168" s="255"/>
      <c r="AB168" s="255"/>
      <c r="AC168" s="255"/>
      <c r="AD168" s="255"/>
      <c r="AE168" s="255"/>
      <c r="AF168" s="255"/>
      <c r="AG168" s="255"/>
      <c r="AH168" s="255"/>
      <c r="AI168" s="257"/>
      <c r="AJ168" s="187"/>
      <c r="AK168" s="176">
        <f t="shared" si="181"/>
        <v>0</v>
      </c>
      <c r="AL168" s="294">
        <f t="shared" si="182"/>
        <v>0</v>
      </c>
      <c r="AM168" s="294">
        <f t="shared" si="183"/>
        <v>0</v>
      </c>
      <c r="AN168" s="295">
        <f t="shared" si="184"/>
        <v>0</v>
      </c>
      <c r="AO168" s="294">
        <f t="shared" si="225"/>
        <v>0</v>
      </c>
      <c r="AP168" s="294">
        <f t="shared" si="224"/>
        <v>0</v>
      </c>
      <c r="AQ168" s="296">
        <f t="shared" si="185"/>
        <v>0</v>
      </c>
      <c r="AR168" s="297">
        <f t="shared" si="186"/>
        <v>0</v>
      </c>
      <c r="AS168" s="249"/>
      <c r="AT168" s="250">
        <f t="shared" si="187"/>
        <v>0</v>
      </c>
      <c r="AU168" s="316"/>
      <c r="AV168" s="177">
        <f t="shared" si="188"/>
        <v>0</v>
      </c>
      <c r="AW168" s="249"/>
      <c r="AX168" s="249"/>
      <c r="AY168" s="177">
        <f t="shared" si="189"/>
        <v>0</v>
      </c>
      <c r="AZ168" s="177">
        <f>(AQ168)*'Datos Mes'!$B$27+DB168</f>
        <v>0</v>
      </c>
      <c r="BA168" s="248"/>
      <c r="BB168" s="254"/>
      <c r="BC168" s="263"/>
      <c r="BD168" s="188"/>
      <c r="BE168" s="188"/>
      <c r="BF168" s="298"/>
      <c r="BG168" s="178">
        <f>(COUNTIF($D168:$AI168,"LL")+DL168)*(AS168-'Datos Mes'!$B$23)</f>
        <v>0</v>
      </c>
      <c r="BH168" s="299">
        <f t="shared" si="190"/>
        <v>0</v>
      </c>
      <c r="BI168" s="230"/>
      <c r="BJ168" s="239"/>
      <c r="BK168" s="231"/>
      <c r="BL168" s="231"/>
      <c r="BM168" s="231"/>
      <c r="BN168" s="231"/>
      <c r="BO168" s="231"/>
      <c r="BP168" s="239"/>
      <c r="BQ168" s="231"/>
      <c r="BR168" s="231"/>
      <c r="BS168" s="231"/>
      <c r="BT168" s="232"/>
      <c r="BU168" s="232"/>
      <c r="BV168" s="231"/>
      <c r="BW168" s="233"/>
      <c r="BX168" s="234"/>
      <c r="BY168" s="231"/>
      <c r="BZ168" s="231"/>
      <c r="CA168" s="235"/>
      <c r="CB168" s="235"/>
      <c r="CC168" s="236"/>
      <c r="CD168" s="236"/>
      <c r="CE168" s="236"/>
      <c r="CF168" s="236"/>
      <c r="CG168" s="236"/>
      <c r="CH168" s="235"/>
      <c r="CI168" s="235"/>
      <c r="CJ168" s="236"/>
      <c r="CK168" s="236"/>
      <c r="CL168" s="236"/>
      <c r="CM168" s="236"/>
      <c r="CN168" s="236"/>
      <c r="CO168" s="235"/>
      <c r="CP168" s="238"/>
      <c r="CQ168" s="237"/>
      <c r="CR168" s="238"/>
      <c r="CS168" s="237"/>
      <c r="CT168" s="237"/>
      <c r="CU168" s="237"/>
      <c r="CV168" s="237"/>
      <c r="CW168" s="237"/>
      <c r="CX168" s="232"/>
      <c r="CY168" s="232"/>
      <c r="CZ168" s="179">
        <f t="shared" si="191"/>
        <v>0</v>
      </c>
      <c r="DA168" s="180"/>
      <c r="DB168" s="241"/>
      <c r="DC168" s="181">
        <f t="shared" si="192"/>
        <v>0</v>
      </c>
      <c r="DD168" s="240"/>
      <c r="DE168" s="241"/>
      <c r="DF168" s="182">
        <f t="shared" si="193"/>
        <v>0</v>
      </c>
      <c r="DG168" s="182">
        <f t="shared" si="194"/>
        <v>0</v>
      </c>
      <c r="DH168" s="183">
        <f t="shared" si="195"/>
        <v>0</v>
      </c>
      <c r="DI168" s="184">
        <f t="shared" si="196"/>
        <v>0</v>
      </c>
      <c r="DJ168" s="42"/>
      <c r="DK168" s="177">
        <f t="shared" si="197"/>
        <v>0</v>
      </c>
      <c r="DL168" s="177">
        <f t="shared" si="198"/>
        <v>0</v>
      </c>
      <c r="DM168" s="177">
        <f t="shared" si="199"/>
        <v>0</v>
      </c>
      <c r="DN168" s="242"/>
      <c r="DO168" s="243"/>
      <c r="DP168" s="243"/>
      <c r="DQ168" s="243"/>
      <c r="DR168" s="303"/>
      <c r="DS168" s="243"/>
      <c r="DT168" s="243"/>
      <c r="DU168" s="243"/>
      <c r="DV168" s="244"/>
      <c r="DW168" s="243"/>
      <c r="DX168" s="243"/>
      <c r="DY168" s="245"/>
      <c r="DZ168" s="245"/>
      <c r="EA168" s="246"/>
      <c r="EB168" s="175" t="s">
        <v>283</v>
      </c>
      <c r="EC168" s="188" t="s">
        <v>298</v>
      </c>
      <c r="ED168" s="188">
        <v>1030136</v>
      </c>
      <c r="EE168" s="188"/>
      <c r="EF168" s="189">
        <f>'Datos Mes'!$B$23</f>
        <v>8033.333333333333</v>
      </c>
      <c r="EG168" s="189">
        <f t="shared" si="200"/>
        <v>0</v>
      </c>
      <c r="EH168" s="189">
        <f t="shared" si="201"/>
        <v>0</v>
      </c>
      <c r="EI168" s="189" t="e">
        <f t="shared" si="202"/>
        <v>#DIV/0!</v>
      </c>
      <c r="EJ168" s="189" t="e">
        <f t="shared" si="203"/>
        <v>#DIV/0!</v>
      </c>
      <c r="EK168" s="189">
        <f t="shared" si="204"/>
        <v>0</v>
      </c>
      <c r="EL168" s="189">
        <f t="shared" si="205"/>
        <v>0</v>
      </c>
      <c r="EM168" s="189">
        <f t="shared" si="206"/>
        <v>0</v>
      </c>
      <c r="EN168" s="189">
        <f>'Datos Mes'!$B$24*AL168</f>
        <v>0</v>
      </c>
      <c r="EO168" s="189" t="e">
        <f>IF(SUM(EH168:EN168)&gt;'Datos Mes'!$B$21,'Datos Mes'!$B$21,SUM(EH168:EN168))</f>
        <v>#DIV/0!</v>
      </c>
      <c r="EP168" s="189" t="e">
        <f>IF(SUM(EH168:EN168)&gt;'Datos Mes'!$B$21,SUM(EH168:EN168)-EO168,0)</f>
        <v>#DIV/0!</v>
      </c>
      <c r="EQ168" s="189"/>
      <c r="ER168" s="189" t="e">
        <f>LOOKUP(EO168/AL168,'Datos Mes'!$B$75:$B$82,'Datos Mes'!$C$75:$C$82)*EQ168</f>
        <v>#DIV/0!</v>
      </c>
      <c r="ES168" s="189">
        <f>'Datos Mes'!$B$25*$AQ168</f>
        <v>0</v>
      </c>
      <c r="ET168" s="189">
        <f>'Datos Mes'!$B$26*$AQ168</f>
        <v>0</v>
      </c>
      <c r="EU168" s="189">
        <f t="shared" si="207"/>
        <v>0</v>
      </c>
      <c r="EV168" s="190" t="e">
        <f t="shared" si="208"/>
        <v>#DIV/0!</v>
      </c>
      <c r="EW168" s="280" t="s">
        <v>140</v>
      </c>
      <c r="EX168" s="281"/>
      <c r="EY168" s="190" t="e">
        <f>'Datos Mes'!$B$28*EO168</f>
        <v>#DIV/0!</v>
      </c>
      <c r="EZ168" s="190" t="e">
        <f>IF(EX168*'Datos Mes'!$B$19-EY168&gt;0,EX168*'Datos Mes'!$B$19-EY168,0)</f>
        <v>#DIV/0!</v>
      </c>
      <c r="FA168" s="281" t="s">
        <v>116</v>
      </c>
      <c r="FB168" s="280" t="s">
        <v>299</v>
      </c>
      <c r="FC168" s="192">
        <f>IF(FB168&lt;&gt;"Pensionado",LOOKUP(FA168,'Datos Mes'!$A$87:$A$92,'Datos Mes'!$B$87:$B$92),0)</f>
        <v>0</v>
      </c>
      <c r="FD168" s="190" t="e">
        <f t="shared" si="209"/>
        <v>#DIV/0!</v>
      </c>
      <c r="FE168" s="190" t="e">
        <f>IF(SUM(EH168:EN168)&gt;'Datos Mes'!$B$22,'Datos Mes'!$B$22,SUM(EH168:EN168))</f>
        <v>#DIV/0!</v>
      </c>
      <c r="FF168" s="190" t="e">
        <f>FE168*'Datos Mes'!$B$30</f>
        <v>#DIV/0!</v>
      </c>
      <c r="FG168" s="190" t="e">
        <f t="shared" si="210"/>
        <v>#DIV/0!</v>
      </c>
      <c r="FH168" s="190" t="e">
        <f t="shared" si="211"/>
        <v>#DIV/0!</v>
      </c>
      <c r="FI168" s="193" t="e">
        <f>LOOKUP(FH168,'Datos Mes'!$B$54:$B$69,'Datos Mes'!$C$54:$C$69)</f>
        <v>#DIV/0!</v>
      </c>
      <c r="FJ168" s="190" t="e">
        <f>LOOKUP(FH168,'Datos Mes'!$B$54:$B$69,'Datos Mes'!$E$54:$E$69)</f>
        <v>#DIV/0!</v>
      </c>
      <c r="FK168" s="190" t="e">
        <f t="shared" si="212"/>
        <v>#DIV/0!</v>
      </c>
      <c r="FL168" s="190">
        <f t="shared" si="213"/>
        <v>0</v>
      </c>
      <c r="FM168" s="190">
        <f t="shared" si="214"/>
        <v>0</v>
      </c>
      <c r="FN168" s="190">
        <f t="shared" si="215"/>
        <v>0</v>
      </c>
      <c r="FO168" s="190" t="e">
        <f t="shared" si="216"/>
        <v>#DIV/0!</v>
      </c>
      <c r="FP168" s="190" t="e">
        <f t="shared" si="217"/>
        <v>#DIV/0!</v>
      </c>
      <c r="FQ168" s="320" t="e">
        <f t="shared" si="218"/>
        <v>#DIV/0!</v>
      </c>
      <c r="FR168" s="188"/>
      <c r="FS168" s="190" t="e">
        <f t="shared" si="219"/>
        <v>#DIV/0!</v>
      </c>
      <c r="FT168" s="190" t="e">
        <f>IF($FB168="Activo",LOOKUP($FA168,'Datos Mes'!$A$87:$A$92,'Datos Mes'!$C$87:$C$92),0)*$EO168</f>
        <v>#DIV/0!</v>
      </c>
      <c r="FU168" s="190" t="e">
        <f>IF($FB168="Activo",'Datos Mes'!$B$31,0)*$EO168</f>
        <v>#DIV/0!</v>
      </c>
      <c r="FV168" s="190" t="e">
        <f>'Datos Mes'!$B$32*$EO168</f>
        <v>#DIV/0!</v>
      </c>
      <c r="FW168" s="190" t="e">
        <f>'Datos Mes'!$D$28*$EO168</f>
        <v>#DIV/0!</v>
      </c>
      <c r="FX168" s="188">
        <v>1030136</v>
      </c>
      <c r="FY168" s="190" t="e">
        <f t="shared" si="220"/>
        <v>#DIV/0!</v>
      </c>
      <c r="FZ168" s="190" t="e">
        <f t="shared" si="226"/>
        <v>#DIV/0!</v>
      </c>
      <c r="GA168" s="190" t="e">
        <f t="shared" si="227"/>
        <v>#DIV/0!</v>
      </c>
      <c r="GB168" s="190">
        <f>(AS168+'Datos Mes'!B$24)*30/12</f>
        <v>11356.646825396825</v>
      </c>
      <c r="GC168" s="190" t="e">
        <f t="shared" si="221"/>
        <v>#DIV/0!</v>
      </c>
      <c r="GD168" s="190" t="e">
        <f t="shared" si="222"/>
        <v>#DIV/0!</v>
      </c>
      <c r="GE168" s="192" t="e">
        <f t="shared" si="223"/>
        <v>#DIV/0!</v>
      </c>
    </row>
    <row r="169" spans="1:187">
      <c r="A169" s="248"/>
      <c r="B169" s="248"/>
      <c r="C169" s="173">
        <f t="shared" si="180"/>
        <v>0</v>
      </c>
      <c r="D169" s="255"/>
      <c r="E169" s="255"/>
      <c r="F169" s="255"/>
      <c r="G169" s="255"/>
      <c r="H169" s="255"/>
      <c r="I169" s="255"/>
      <c r="J169" s="255"/>
      <c r="K169" s="255"/>
      <c r="L169" s="255"/>
      <c r="M169" s="255"/>
      <c r="N169" s="255"/>
      <c r="O169" s="255"/>
      <c r="P169" s="255"/>
      <c r="Q169" s="255"/>
      <c r="R169" s="174"/>
      <c r="S169" s="256"/>
      <c r="T169" s="255"/>
      <c r="U169" s="255"/>
      <c r="V169" s="255"/>
      <c r="W169" s="255"/>
      <c r="X169" s="255"/>
      <c r="Y169" s="255"/>
      <c r="Z169" s="255"/>
      <c r="AA169" s="255"/>
      <c r="AB169" s="255"/>
      <c r="AC169" s="255"/>
      <c r="AD169" s="255"/>
      <c r="AE169" s="255"/>
      <c r="AF169" s="255"/>
      <c r="AG169" s="255"/>
      <c r="AH169" s="255"/>
      <c r="AI169" s="257"/>
      <c r="AJ169" s="187"/>
      <c r="AK169" s="176">
        <f t="shared" si="181"/>
        <v>0</v>
      </c>
      <c r="AL169" s="294">
        <f t="shared" si="182"/>
        <v>0</v>
      </c>
      <c r="AM169" s="294">
        <f t="shared" si="183"/>
        <v>0</v>
      </c>
      <c r="AN169" s="295">
        <f t="shared" si="184"/>
        <v>0</v>
      </c>
      <c r="AO169" s="294">
        <f t="shared" si="225"/>
        <v>0</v>
      </c>
      <c r="AP169" s="294">
        <f t="shared" si="224"/>
        <v>0</v>
      </c>
      <c r="AQ169" s="296">
        <f t="shared" si="185"/>
        <v>0</v>
      </c>
      <c r="AR169" s="297">
        <f t="shared" si="186"/>
        <v>0</v>
      </c>
      <c r="AS169" s="249"/>
      <c r="AT169" s="250">
        <f t="shared" si="187"/>
        <v>0</v>
      </c>
      <c r="AU169" s="316"/>
      <c r="AV169" s="177">
        <f t="shared" si="188"/>
        <v>0</v>
      </c>
      <c r="AW169" s="249"/>
      <c r="AX169" s="249"/>
      <c r="AY169" s="177">
        <f t="shared" si="189"/>
        <v>0</v>
      </c>
      <c r="AZ169" s="177">
        <f>(AQ169)*'Datos Mes'!$B$27+DB169</f>
        <v>0</v>
      </c>
      <c r="BA169" s="248"/>
      <c r="BB169" s="254"/>
      <c r="BC169" s="263"/>
      <c r="BD169" s="188"/>
      <c r="BE169" s="188"/>
      <c r="BF169" s="298"/>
      <c r="BG169" s="178">
        <f>(COUNTIF($D169:$AI169,"LL")+DL169)*(AS169-'Datos Mes'!$B$23)</f>
        <v>0</v>
      </c>
      <c r="BH169" s="299">
        <f t="shared" si="190"/>
        <v>0</v>
      </c>
      <c r="BI169" s="230"/>
      <c r="BJ169" s="239"/>
      <c r="BK169" s="231"/>
      <c r="BL169" s="231"/>
      <c r="BM169" s="231"/>
      <c r="BN169" s="231"/>
      <c r="BO169" s="231"/>
      <c r="BP169" s="239"/>
      <c r="BQ169" s="231"/>
      <c r="BR169" s="231"/>
      <c r="BS169" s="231"/>
      <c r="BT169" s="232"/>
      <c r="BU169" s="232"/>
      <c r="BV169" s="231"/>
      <c r="BW169" s="233"/>
      <c r="BX169" s="234"/>
      <c r="BY169" s="231"/>
      <c r="BZ169" s="231"/>
      <c r="CA169" s="235"/>
      <c r="CB169" s="235"/>
      <c r="CC169" s="236"/>
      <c r="CD169" s="236"/>
      <c r="CE169" s="236"/>
      <c r="CF169" s="236"/>
      <c r="CG169" s="236"/>
      <c r="CH169" s="235"/>
      <c r="CI169" s="235"/>
      <c r="CJ169" s="236"/>
      <c r="CK169" s="236"/>
      <c r="CL169" s="236"/>
      <c r="CM169" s="236"/>
      <c r="CN169" s="236"/>
      <c r="CO169" s="235"/>
      <c r="CP169" s="238"/>
      <c r="CQ169" s="237"/>
      <c r="CR169" s="238"/>
      <c r="CS169" s="237"/>
      <c r="CT169" s="237"/>
      <c r="CU169" s="237"/>
      <c r="CV169" s="237"/>
      <c r="CW169" s="237"/>
      <c r="CX169" s="232"/>
      <c r="CY169" s="232"/>
      <c r="CZ169" s="179">
        <f t="shared" si="191"/>
        <v>0</v>
      </c>
      <c r="DA169" s="180"/>
      <c r="DB169" s="241"/>
      <c r="DC169" s="181">
        <f t="shared" si="192"/>
        <v>0</v>
      </c>
      <c r="DD169" s="240"/>
      <c r="DE169" s="241"/>
      <c r="DF169" s="182">
        <f t="shared" si="193"/>
        <v>0</v>
      </c>
      <c r="DG169" s="182">
        <f t="shared" si="194"/>
        <v>0</v>
      </c>
      <c r="DH169" s="183">
        <f t="shared" si="195"/>
        <v>0</v>
      </c>
      <c r="DI169" s="184">
        <f t="shared" si="196"/>
        <v>0</v>
      </c>
      <c r="DJ169" s="42"/>
      <c r="DK169" s="177">
        <f t="shared" si="197"/>
        <v>0</v>
      </c>
      <c r="DL169" s="177">
        <f t="shared" si="198"/>
        <v>0</v>
      </c>
      <c r="DM169" s="177">
        <f t="shared" si="199"/>
        <v>0</v>
      </c>
      <c r="DN169" s="242"/>
      <c r="DO169" s="243"/>
      <c r="DP169" s="243"/>
      <c r="DQ169" s="243"/>
      <c r="DR169" s="303"/>
      <c r="DS169" s="243"/>
      <c r="DT169" s="243"/>
      <c r="DU169" s="243"/>
      <c r="DV169" s="244"/>
      <c r="DW169" s="243"/>
      <c r="DX169" s="243"/>
      <c r="DY169" s="245"/>
      <c r="DZ169" s="245"/>
      <c r="EA169" s="246"/>
      <c r="EB169" s="175" t="s">
        <v>283</v>
      </c>
      <c r="EC169" s="188" t="s">
        <v>298</v>
      </c>
      <c r="ED169" s="188">
        <v>1030137</v>
      </c>
      <c r="EE169" s="188"/>
      <c r="EF169" s="189">
        <f>'Datos Mes'!$B$23</f>
        <v>8033.333333333333</v>
      </c>
      <c r="EG169" s="189">
        <f t="shared" si="200"/>
        <v>0</v>
      </c>
      <c r="EH169" s="189">
        <f t="shared" si="201"/>
        <v>0</v>
      </c>
      <c r="EI169" s="189" t="e">
        <f t="shared" si="202"/>
        <v>#DIV/0!</v>
      </c>
      <c r="EJ169" s="189" t="e">
        <f t="shared" si="203"/>
        <v>#DIV/0!</v>
      </c>
      <c r="EK169" s="189">
        <f t="shared" si="204"/>
        <v>0</v>
      </c>
      <c r="EL169" s="189">
        <f t="shared" si="205"/>
        <v>0</v>
      </c>
      <c r="EM169" s="189">
        <f t="shared" si="206"/>
        <v>0</v>
      </c>
      <c r="EN169" s="189">
        <f>'Datos Mes'!$B$24*AL169</f>
        <v>0</v>
      </c>
      <c r="EO169" s="189" t="e">
        <f>IF(SUM(EH169:EN169)&gt;'Datos Mes'!$B$21,'Datos Mes'!$B$21,SUM(EH169:EN169))</f>
        <v>#DIV/0!</v>
      </c>
      <c r="EP169" s="189" t="e">
        <f>IF(SUM(EH169:EN169)&gt;'Datos Mes'!$B$21,SUM(EH169:EN169)-EO169,0)</f>
        <v>#DIV/0!</v>
      </c>
      <c r="EQ169" s="189"/>
      <c r="ER169" s="189" t="e">
        <f>LOOKUP(EO169/AL169,'Datos Mes'!$B$75:$B$82,'Datos Mes'!$C$75:$C$82)*EQ169</f>
        <v>#DIV/0!</v>
      </c>
      <c r="ES169" s="189">
        <f>'Datos Mes'!$B$25*$AQ169</f>
        <v>0</v>
      </c>
      <c r="ET169" s="189">
        <f>'Datos Mes'!$B$26*$AQ169</f>
        <v>0</v>
      </c>
      <c r="EU169" s="189">
        <f t="shared" si="207"/>
        <v>0</v>
      </c>
      <c r="EV169" s="190" t="e">
        <f t="shared" si="208"/>
        <v>#DIV/0!</v>
      </c>
      <c r="EW169" s="280" t="s">
        <v>140</v>
      </c>
      <c r="EX169" s="281"/>
      <c r="EY169" s="190" t="e">
        <f>'Datos Mes'!$B$28*EO169</f>
        <v>#DIV/0!</v>
      </c>
      <c r="EZ169" s="190" t="e">
        <f>IF(EX169*'Datos Mes'!$B$19-EY169&gt;0,EX169*'Datos Mes'!$B$19-EY169,0)</f>
        <v>#DIV/0!</v>
      </c>
      <c r="FA169" s="281" t="s">
        <v>116</v>
      </c>
      <c r="FB169" s="280" t="s">
        <v>299</v>
      </c>
      <c r="FC169" s="192">
        <f>IF(FB169&lt;&gt;"Pensionado",LOOKUP(FA169,'Datos Mes'!$A$87:$A$92,'Datos Mes'!$B$87:$B$92),0)</f>
        <v>0</v>
      </c>
      <c r="FD169" s="190" t="e">
        <f t="shared" si="209"/>
        <v>#DIV/0!</v>
      </c>
      <c r="FE169" s="190" t="e">
        <f>IF(SUM(EH169:EN169)&gt;'Datos Mes'!$B$22,'Datos Mes'!$B$22,SUM(EH169:EN169))</f>
        <v>#DIV/0!</v>
      </c>
      <c r="FF169" s="190" t="e">
        <f>FE169*'Datos Mes'!$B$30</f>
        <v>#DIV/0!</v>
      </c>
      <c r="FG169" s="190" t="e">
        <f t="shared" si="210"/>
        <v>#DIV/0!</v>
      </c>
      <c r="FH169" s="190" t="e">
        <f t="shared" si="211"/>
        <v>#DIV/0!</v>
      </c>
      <c r="FI169" s="193" t="e">
        <f>LOOKUP(FH169,'Datos Mes'!$B$54:$B$69,'Datos Mes'!$C$54:$C$69)</f>
        <v>#DIV/0!</v>
      </c>
      <c r="FJ169" s="190" t="e">
        <f>LOOKUP(FH169,'Datos Mes'!$B$54:$B$69,'Datos Mes'!$E$54:$E$69)</f>
        <v>#DIV/0!</v>
      </c>
      <c r="FK169" s="190" t="e">
        <f t="shared" si="212"/>
        <v>#DIV/0!</v>
      </c>
      <c r="FL169" s="190">
        <f t="shared" si="213"/>
        <v>0</v>
      </c>
      <c r="FM169" s="190">
        <f t="shared" si="214"/>
        <v>0</v>
      </c>
      <c r="FN169" s="190">
        <f t="shared" si="215"/>
        <v>0</v>
      </c>
      <c r="FO169" s="190" t="e">
        <f t="shared" si="216"/>
        <v>#DIV/0!</v>
      </c>
      <c r="FP169" s="190" t="e">
        <f t="shared" si="217"/>
        <v>#DIV/0!</v>
      </c>
      <c r="FQ169" s="320" t="e">
        <f t="shared" si="218"/>
        <v>#DIV/0!</v>
      </c>
      <c r="FR169" s="188"/>
      <c r="FS169" s="190" t="e">
        <f t="shared" si="219"/>
        <v>#DIV/0!</v>
      </c>
      <c r="FT169" s="190" t="e">
        <f>IF($FB169="Activo",LOOKUP($FA169,'Datos Mes'!$A$87:$A$92,'Datos Mes'!$C$87:$C$92),0)*$EO169</f>
        <v>#DIV/0!</v>
      </c>
      <c r="FU169" s="190" t="e">
        <f>IF($FB169="Activo",'Datos Mes'!$B$31,0)*$EO169</f>
        <v>#DIV/0!</v>
      </c>
      <c r="FV169" s="190" t="e">
        <f>'Datos Mes'!$B$32*$EO169</f>
        <v>#DIV/0!</v>
      </c>
      <c r="FW169" s="190" t="e">
        <f>'Datos Mes'!$D$28*$EO169</f>
        <v>#DIV/0!</v>
      </c>
      <c r="FX169" s="188">
        <v>1030137</v>
      </c>
      <c r="FY169" s="190" t="e">
        <f t="shared" si="220"/>
        <v>#DIV/0!</v>
      </c>
      <c r="FZ169" s="190" t="e">
        <f t="shared" si="226"/>
        <v>#DIV/0!</v>
      </c>
      <c r="GA169" s="190" t="e">
        <f t="shared" si="227"/>
        <v>#DIV/0!</v>
      </c>
      <c r="GB169" s="190">
        <f>(AS169+'Datos Mes'!B$24)*30/12</f>
        <v>11356.646825396825</v>
      </c>
      <c r="GC169" s="190" t="e">
        <f t="shared" si="221"/>
        <v>#DIV/0!</v>
      </c>
      <c r="GD169" s="190" t="e">
        <f t="shared" si="222"/>
        <v>#DIV/0!</v>
      </c>
      <c r="GE169" s="192" t="e">
        <f t="shared" si="223"/>
        <v>#DIV/0!</v>
      </c>
    </row>
    <row r="170" spans="1:187">
      <c r="A170" s="248"/>
      <c r="B170" s="248"/>
      <c r="C170" s="173">
        <f t="shared" si="180"/>
        <v>0</v>
      </c>
      <c r="D170" s="255"/>
      <c r="E170" s="255"/>
      <c r="F170" s="255"/>
      <c r="G170" s="255"/>
      <c r="H170" s="255"/>
      <c r="I170" s="255"/>
      <c r="J170" s="255"/>
      <c r="K170" s="255"/>
      <c r="L170" s="255"/>
      <c r="M170" s="255"/>
      <c r="N170" s="255"/>
      <c r="O170" s="255"/>
      <c r="P170" s="255"/>
      <c r="Q170" s="255"/>
      <c r="R170" s="174"/>
      <c r="S170" s="256"/>
      <c r="T170" s="255"/>
      <c r="U170" s="255"/>
      <c r="V170" s="255"/>
      <c r="W170" s="255"/>
      <c r="X170" s="255"/>
      <c r="Y170" s="255"/>
      <c r="Z170" s="255"/>
      <c r="AA170" s="255"/>
      <c r="AB170" s="255"/>
      <c r="AC170" s="255"/>
      <c r="AD170" s="255"/>
      <c r="AE170" s="255"/>
      <c r="AF170" s="255"/>
      <c r="AG170" s="255"/>
      <c r="AH170" s="255"/>
      <c r="AI170" s="257"/>
      <c r="AJ170" s="187"/>
      <c r="AK170" s="176">
        <f t="shared" si="181"/>
        <v>0</v>
      </c>
      <c r="AL170" s="294">
        <f t="shared" si="182"/>
        <v>0</v>
      </c>
      <c r="AM170" s="294">
        <f t="shared" si="183"/>
        <v>0</v>
      </c>
      <c r="AN170" s="295">
        <f t="shared" si="184"/>
        <v>0</v>
      </c>
      <c r="AO170" s="294">
        <f t="shared" si="225"/>
        <v>0</v>
      </c>
      <c r="AP170" s="294">
        <f t="shared" si="224"/>
        <v>0</v>
      </c>
      <c r="AQ170" s="296">
        <f t="shared" si="185"/>
        <v>0</v>
      </c>
      <c r="AR170" s="297">
        <f t="shared" si="186"/>
        <v>0</v>
      </c>
      <c r="AS170" s="249"/>
      <c r="AT170" s="250">
        <f t="shared" si="187"/>
        <v>0</v>
      </c>
      <c r="AU170" s="316"/>
      <c r="AV170" s="177">
        <f t="shared" si="188"/>
        <v>0</v>
      </c>
      <c r="AW170" s="249"/>
      <c r="AX170" s="249"/>
      <c r="AY170" s="177">
        <f t="shared" si="189"/>
        <v>0</v>
      </c>
      <c r="AZ170" s="177">
        <f>(AQ170)*'Datos Mes'!$B$27+DB170</f>
        <v>0</v>
      </c>
      <c r="BA170" s="248"/>
      <c r="BB170" s="254"/>
      <c r="BC170" s="263"/>
      <c r="BD170" s="188"/>
      <c r="BE170" s="188"/>
      <c r="BF170" s="298"/>
      <c r="BG170" s="178">
        <f>(COUNTIF($D170:$AI170,"LL")+DL170)*(AS170-'Datos Mes'!$B$23)</f>
        <v>0</v>
      </c>
      <c r="BH170" s="299">
        <f t="shared" si="190"/>
        <v>0</v>
      </c>
      <c r="BI170" s="230"/>
      <c r="BJ170" s="239"/>
      <c r="BK170" s="231"/>
      <c r="BL170" s="231"/>
      <c r="BM170" s="231"/>
      <c r="BN170" s="231"/>
      <c r="BO170" s="231"/>
      <c r="BP170" s="239"/>
      <c r="BQ170" s="231"/>
      <c r="BR170" s="231"/>
      <c r="BS170" s="231"/>
      <c r="BT170" s="232"/>
      <c r="BU170" s="232"/>
      <c r="BV170" s="231"/>
      <c r="BW170" s="233"/>
      <c r="BX170" s="234"/>
      <c r="BY170" s="231"/>
      <c r="BZ170" s="231"/>
      <c r="CA170" s="235"/>
      <c r="CB170" s="235"/>
      <c r="CC170" s="236"/>
      <c r="CD170" s="236"/>
      <c r="CE170" s="236"/>
      <c r="CF170" s="236"/>
      <c r="CG170" s="236"/>
      <c r="CH170" s="235"/>
      <c r="CI170" s="235"/>
      <c r="CJ170" s="236"/>
      <c r="CK170" s="236"/>
      <c r="CL170" s="236"/>
      <c r="CM170" s="236"/>
      <c r="CN170" s="236"/>
      <c r="CO170" s="235"/>
      <c r="CP170" s="238"/>
      <c r="CQ170" s="237"/>
      <c r="CR170" s="238"/>
      <c r="CS170" s="237"/>
      <c r="CT170" s="237"/>
      <c r="CU170" s="237"/>
      <c r="CV170" s="237"/>
      <c r="CW170" s="237"/>
      <c r="CX170" s="232"/>
      <c r="CY170" s="232"/>
      <c r="CZ170" s="179">
        <f t="shared" si="191"/>
        <v>0</v>
      </c>
      <c r="DA170" s="180"/>
      <c r="DB170" s="241"/>
      <c r="DC170" s="181">
        <f t="shared" si="192"/>
        <v>0</v>
      </c>
      <c r="DD170" s="240"/>
      <c r="DE170" s="241"/>
      <c r="DF170" s="182">
        <f t="shared" si="193"/>
        <v>0</v>
      </c>
      <c r="DG170" s="182">
        <f t="shared" si="194"/>
        <v>0</v>
      </c>
      <c r="DH170" s="183">
        <f t="shared" si="195"/>
        <v>0</v>
      </c>
      <c r="DI170" s="184">
        <f t="shared" si="196"/>
        <v>0</v>
      </c>
      <c r="DJ170" s="42"/>
      <c r="DK170" s="177">
        <f t="shared" si="197"/>
        <v>0</v>
      </c>
      <c r="DL170" s="177">
        <f t="shared" si="198"/>
        <v>0</v>
      </c>
      <c r="DM170" s="177">
        <f t="shared" si="199"/>
        <v>0</v>
      </c>
      <c r="DN170" s="242"/>
      <c r="DO170" s="243"/>
      <c r="DP170" s="243"/>
      <c r="DQ170" s="243"/>
      <c r="DR170" s="303"/>
      <c r="DS170" s="243"/>
      <c r="DT170" s="243"/>
      <c r="DU170" s="243"/>
      <c r="DV170" s="244"/>
      <c r="DW170" s="243"/>
      <c r="DX170" s="243"/>
      <c r="DY170" s="245"/>
      <c r="DZ170" s="245"/>
      <c r="EA170" s="246"/>
      <c r="EB170" s="175" t="s">
        <v>283</v>
      </c>
      <c r="EC170" s="188" t="s">
        <v>298</v>
      </c>
      <c r="ED170" s="188">
        <v>1030138</v>
      </c>
      <c r="EE170" s="188"/>
      <c r="EF170" s="189">
        <f>'Datos Mes'!$B$23</f>
        <v>8033.333333333333</v>
      </c>
      <c r="EG170" s="189">
        <f t="shared" si="200"/>
        <v>0</v>
      </c>
      <c r="EH170" s="189">
        <f t="shared" si="201"/>
        <v>0</v>
      </c>
      <c r="EI170" s="189" t="e">
        <f t="shared" si="202"/>
        <v>#DIV/0!</v>
      </c>
      <c r="EJ170" s="189" t="e">
        <f t="shared" si="203"/>
        <v>#DIV/0!</v>
      </c>
      <c r="EK170" s="189">
        <f t="shared" si="204"/>
        <v>0</v>
      </c>
      <c r="EL170" s="189">
        <f t="shared" si="205"/>
        <v>0</v>
      </c>
      <c r="EM170" s="189">
        <f t="shared" si="206"/>
        <v>0</v>
      </c>
      <c r="EN170" s="189">
        <f>'Datos Mes'!$B$24*AL170</f>
        <v>0</v>
      </c>
      <c r="EO170" s="189" t="e">
        <f>IF(SUM(EH170:EN170)&gt;'Datos Mes'!$B$21,'Datos Mes'!$B$21,SUM(EH170:EN170))</f>
        <v>#DIV/0!</v>
      </c>
      <c r="EP170" s="189" t="e">
        <f>IF(SUM(EH170:EN170)&gt;'Datos Mes'!$B$21,SUM(EH170:EN170)-EO170,0)</f>
        <v>#DIV/0!</v>
      </c>
      <c r="EQ170" s="189"/>
      <c r="ER170" s="189" t="e">
        <f>LOOKUP(EO170/AL170,'Datos Mes'!$B$75:$B$82,'Datos Mes'!$C$75:$C$82)*EQ170</f>
        <v>#DIV/0!</v>
      </c>
      <c r="ES170" s="189">
        <f>'Datos Mes'!$B$25*$AQ170</f>
        <v>0</v>
      </c>
      <c r="ET170" s="189">
        <f>'Datos Mes'!$B$26*$AQ170</f>
        <v>0</v>
      </c>
      <c r="EU170" s="189">
        <f t="shared" si="207"/>
        <v>0</v>
      </c>
      <c r="EV170" s="190" t="e">
        <f t="shared" si="208"/>
        <v>#DIV/0!</v>
      </c>
      <c r="EW170" s="280" t="s">
        <v>140</v>
      </c>
      <c r="EX170" s="281"/>
      <c r="EY170" s="190" t="e">
        <f>'Datos Mes'!$B$28*EO170</f>
        <v>#DIV/0!</v>
      </c>
      <c r="EZ170" s="190" t="e">
        <f>IF(EX170*'Datos Mes'!$B$19-EY170&gt;0,EX170*'Datos Mes'!$B$19-EY170,0)</f>
        <v>#DIV/0!</v>
      </c>
      <c r="FA170" s="281" t="s">
        <v>116</v>
      </c>
      <c r="FB170" s="280" t="s">
        <v>299</v>
      </c>
      <c r="FC170" s="192">
        <f>IF(FB170&lt;&gt;"Pensionado",LOOKUP(FA170,'Datos Mes'!$A$87:$A$92,'Datos Mes'!$B$87:$B$92),0)</f>
        <v>0</v>
      </c>
      <c r="FD170" s="190" t="e">
        <f t="shared" si="209"/>
        <v>#DIV/0!</v>
      </c>
      <c r="FE170" s="190" t="e">
        <f>IF(SUM(EH170:EN170)&gt;'Datos Mes'!$B$22,'Datos Mes'!$B$22,SUM(EH170:EN170))</f>
        <v>#DIV/0!</v>
      </c>
      <c r="FF170" s="190" t="e">
        <f>FE170*'Datos Mes'!$B$30</f>
        <v>#DIV/0!</v>
      </c>
      <c r="FG170" s="190" t="e">
        <f t="shared" si="210"/>
        <v>#DIV/0!</v>
      </c>
      <c r="FH170" s="190" t="e">
        <f t="shared" si="211"/>
        <v>#DIV/0!</v>
      </c>
      <c r="FI170" s="193" t="e">
        <f>LOOKUP(FH170,'Datos Mes'!$B$54:$B$69,'Datos Mes'!$C$54:$C$69)</f>
        <v>#DIV/0!</v>
      </c>
      <c r="FJ170" s="190" t="e">
        <f>LOOKUP(FH170,'Datos Mes'!$B$54:$B$69,'Datos Mes'!$E$54:$E$69)</f>
        <v>#DIV/0!</v>
      </c>
      <c r="FK170" s="190" t="e">
        <f t="shared" si="212"/>
        <v>#DIV/0!</v>
      </c>
      <c r="FL170" s="190">
        <f t="shared" si="213"/>
        <v>0</v>
      </c>
      <c r="FM170" s="190">
        <f t="shared" si="214"/>
        <v>0</v>
      </c>
      <c r="FN170" s="190">
        <f t="shared" si="215"/>
        <v>0</v>
      </c>
      <c r="FO170" s="190" t="e">
        <f t="shared" si="216"/>
        <v>#DIV/0!</v>
      </c>
      <c r="FP170" s="190" t="e">
        <f t="shared" si="217"/>
        <v>#DIV/0!</v>
      </c>
      <c r="FQ170" s="320" t="e">
        <f t="shared" si="218"/>
        <v>#DIV/0!</v>
      </c>
      <c r="FR170" s="188"/>
      <c r="FS170" s="190" t="e">
        <f t="shared" si="219"/>
        <v>#DIV/0!</v>
      </c>
      <c r="FT170" s="190" t="e">
        <f>IF($FB170="Activo",LOOKUP($FA170,'Datos Mes'!$A$87:$A$92,'Datos Mes'!$C$87:$C$92),0)*$EO170</f>
        <v>#DIV/0!</v>
      </c>
      <c r="FU170" s="190" t="e">
        <f>IF($FB170="Activo",'Datos Mes'!$B$31,0)*$EO170</f>
        <v>#DIV/0!</v>
      </c>
      <c r="FV170" s="190" t="e">
        <f>'Datos Mes'!$B$32*$EO170</f>
        <v>#DIV/0!</v>
      </c>
      <c r="FW170" s="190" t="e">
        <f>'Datos Mes'!$D$28*$EO170</f>
        <v>#DIV/0!</v>
      </c>
      <c r="FX170" s="188">
        <v>1030138</v>
      </c>
      <c r="FY170" s="190" t="e">
        <f t="shared" si="220"/>
        <v>#DIV/0!</v>
      </c>
      <c r="FZ170" s="190" t="e">
        <f t="shared" si="226"/>
        <v>#DIV/0!</v>
      </c>
      <c r="GA170" s="190" t="e">
        <f t="shared" si="227"/>
        <v>#DIV/0!</v>
      </c>
      <c r="GB170" s="190">
        <f>(AS170+'Datos Mes'!B$24)*30/12</f>
        <v>11356.646825396825</v>
      </c>
      <c r="GC170" s="190" t="e">
        <f t="shared" si="221"/>
        <v>#DIV/0!</v>
      </c>
      <c r="GD170" s="190" t="e">
        <f t="shared" si="222"/>
        <v>#DIV/0!</v>
      </c>
      <c r="GE170" s="192" t="e">
        <f t="shared" si="223"/>
        <v>#DIV/0!</v>
      </c>
    </row>
    <row r="171" spans="1:187">
      <c r="A171" s="248"/>
      <c r="B171" s="248"/>
      <c r="C171" s="173">
        <f t="shared" si="180"/>
        <v>0</v>
      </c>
      <c r="D171" s="255"/>
      <c r="E171" s="255"/>
      <c r="F171" s="255"/>
      <c r="G171" s="255"/>
      <c r="H171" s="255"/>
      <c r="I171" s="255"/>
      <c r="J171" s="255"/>
      <c r="K171" s="255"/>
      <c r="L171" s="255"/>
      <c r="M171" s="255"/>
      <c r="N171" s="255"/>
      <c r="O171" s="255"/>
      <c r="P171" s="255"/>
      <c r="Q171" s="255"/>
      <c r="R171" s="174"/>
      <c r="S171" s="256"/>
      <c r="T171" s="255"/>
      <c r="U171" s="255"/>
      <c r="V171" s="255"/>
      <c r="W171" s="255"/>
      <c r="X171" s="255"/>
      <c r="Y171" s="255"/>
      <c r="Z171" s="255"/>
      <c r="AA171" s="255"/>
      <c r="AB171" s="255"/>
      <c r="AC171" s="255"/>
      <c r="AD171" s="255"/>
      <c r="AE171" s="255"/>
      <c r="AF171" s="255"/>
      <c r="AG171" s="255"/>
      <c r="AH171" s="255"/>
      <c r="AI171" s="257"/>
      <c r="AJ171" s="187"/>
      <c r="AK171" s="176">
        <f t="shared" si="181"/>
        <v>0</v>
      </c>
      <c r="AL171" s="294">
        <f t="shared" si="182"/>
        <v>0</v>
      </c>
      <c r="AM171" s="294">
        <f t="shared" si="183"/>
        <v>0</v>
      </c>
      <c r="AN171" s="295">
        <f t="shared" si="184"/>
        <v>0</v>
      </c>
      <c r="AO171" s="294">
        <f t="shared" si="225"/>
        <v>0</v>
      </c>
      <c r="AP171" s="294">
        <f t="shared" si="224"/>
        <v>0</v>
      </c>
      <c r="AQ171" s="296">
        <f t="shared" si="185"/>
        <v>0</v>
      </c>
      <c r="AR171" s="297">
        <f t="shared" si="186"/>
        <v>0</v>
      </c>
      <c r="AS171" s="249"/>
      <c r="AT171" s="250">
        <f t="shared" si="187"/>
        <v>0</v>
      </c>
      <c r="AU171" s="316"/>
      <c r="AV171" s="177">
        <f t="shared" si="188"/>
        <v>0</v>
      </c>
      <c r="AW171" s="249"/>
      <c r="AX171" s="249"/>
      <c r="AY171" s="177">
        <f t="shared" si="189"/>
        <v>0</v>
      </c>
      <c r="AZ171" s="177">
        <f>(AQ171)*'Datos Mes'!$B$27+DB171</f>
        <v>0</v>
      </c>
      <c r="BA171" s="248"/>
      <c r="BB171" s="254"/>
      <c r="BC171" s="263"/>
      <c r="BD171" s="188"/>
      <c r="BE171" s="188"/>
      <c r="BF171" s="298"/>
      <c r="BG171" s="178">
        <f>(COUNTIF($D171:$AI171,"LL")+DL171)*(AS171-'Datos Mes'!$B$23)</f>
        <v>0</v>
      </c>
      <c r="BH171" s="299">
        <f t="shared" si="190"/>
        <v>0</v>
      </c>
      <c r="BI171" s="230"/>
      <c r="BJ171" s="239"/>
      <c r="BK171" s="231"/>
      <c r="BL171" s="231"/>
      <c r="BM171" s="231"/>
      <c r="BN171" s="231"/>
      <c r="BO171" s="231"/>
      <c r="BP171" s="239"/>
      <c r="BQ171" s="231"/>
      <c r="BR171" s="231"/>
      <c r="BS171" s="231"/>
      <c r="BT171" s="232"/>
      <c r="BU171" s="232"/>
      <c r="BV171" s="231"/>
      <c r="BW171" s="233"/>
      <c r="BX171" s="234"/>
      <c r="BY171" s="231"/>
      <c r="BZ171" s="231"/>
      <c r="CA171" s="235"/>
      <c r="CB171" s="235"/>
      <c r="CC171" s="236"/>
      <c r="CD171" s="236"/>
      <c r="CE171" s="236"/>
      <c r="CF171" s="236"/>
      <c r="CG171" s="236"/>
      <c r="CH171" s="235"/>
      <c r="CI171" s="235"/>
      <c r="CJ171" s="236"/>
      <c r="CK171" s="236"/>
      <c r="CL171" s="236"/>
      <c r="CM171" s="236"/>
      <c r="CN171" s="236"/>
      <c r="CO171" s="235"/>
      <c r="CP171" s="238"/>
      <c r="CQ171" s="237"/>
      <c r="CR171" s="238"/>
      <c r="CS171" s="237"/>
      <c r="CT171" s="237"/>
      <c r="CU171" s="237"/>
      <c r="CV171" s="237"/>
      <c r="CW171" s="237"/>
      <c r="CX171" s="232"/>
      <c r="CY171" s="232"/>
      <c r="CZ171" s="179">
        <f t="shared" si="191"/>
        <v>0</v>
      </c>
      <c r="DA171" s="180"/>
      <c r="DB171" s="241"/>
      <c r="DC171" s="181">
        <f t="shared" si="192"/>
        <v>0</v>
      </c>
      <c r="DD171" s="240"/>
      <c r="DE171" s="241"/>
      <c r="DF171" s="182">
        <f t="shared" si="193"/>
        <v>0</v>
      </c>
      <c r="DG171" s="182">
        <f t="shared" si="194"/>
        <v>0</v>
      </c>
      <c r="DH171" s="183">
        <f t="shared" si="195"/>
        <v>0</v>
      </c>
      <c r="DI171" s="184">
        <f t="shared" si="196"/>
        <v>0</v>
      </c>
      <c r="DJ171" s="42"/>
      <c r="DK171" s="177">
        <f t="shared" si="197"/>
        <v>0</v>
      </c>
      <c r="DL171" s="177">
        <f t="shared" si="198"/>
        <v>0</v>
      </c>
      <c r="DM171" s="177">
        <f t="shared" si="199"/>
        <v>0</v>
      </c>
      <c r="DN171" s="242"/>
      <c r="DO171" s="243"/>
      <c r="DP171" s="243"/>
      <c r="DQ171" s="243"/>
      <c r="DR171" s="303"/>
      <c r="DS171" s="243"/>
      <c r="DT171" s="243"/>
      <c r="DU171" s="243"/>
      <c r="DV171" s="244"/>
      <c r="DW171" s="243"/>
      <c r="DX171" s="243"/>
      <c r="DY171" s="245"/>
      <c r="DZ171" s="245"/>
      <c r="EA171" s="246"/>
      <c r="EB171" s="175" t="s">
        <v>283</v>
      </c>
      <c r="EC171" s="188" t="s">
        <v>298</v>
      </c>
      <c r="ED171" s="188">
        <v>1030139</v>
      </c>
      <c r="EE171" s="188"/>
      <c r="EF171" s="189">
        <f>'Datos Mes'!$B$23</f>
        <v>8033.333333333333</v>
      </c>
      <c r="EG171" s="189">
        <f t="shared" si="200"/>
        <v>0</v>
      </c>
      <c r="EH171" s="189">
        <f t="shared" si="201"/>
        <v>0</v>
      </c>
      <c r="EI171" s="189" t="e">
        <f t="shared" si="202"/>
        <v>#DIV/0!</v>
      </c>
      <c r="EJ171" s="189" t="e">
        <f t="shared" si="203"/>
        <v>#DIV/0!</v>
      </c>
      <c r="EK171" s="189">
        <f t="shared" si="204"/>
        <v>0</v>
      </c>
      <c r="EL171" s="189">
        <f t="shared" si="205"/>
        <v>0</v>
      </c>
      <c r="EM171" s="189">
        <f t="shared" si="206"/>
        <v>0</v>
      </c>
      <c r="EN171" s="189">
        <f>'Datos Mes'!$B$24*AL171</f>
        <v>0</v>
      </c>
      <c r="EO171" s="189" t="e">
        <f>IF(SUM(EH171:EN171)&gt;'Datos Mes'!$B$21,'Datos Mes'!$B$21,SUM(EH171:EN171))</f>
        <v>#DIV/0!</v>
      </c>
      <c r="EP171" s="189" t="e">
        <f>IF(SUM(EH171:EN171)&gt;'Datos Mes'!$B$21,SUM(EH171:EN171)-EO171,0)</f>
        <v>#DIV/0!</v>
      </c>
      <c r="EQ171" s="189"/>
      <c r="ER171" s="189" t="e">
        <f>LOOKUP(EO171/AL171,'Datos Mes'!$B$75:$B$82,'Datos Mes'!$C$75:$C$82)*EQ171</f>
        <v>#DIV/0!</v>
      </c>
      <c r="ES171" s="189">
        <f>'Datos Mes'!$B$25*$AQ171</f>
        <v>0</v>
      </c>
      <c r="ET171" s="189">
        <f>'Datos Mes'!$B$26*$AQ171</f>
        <v>0</v>
      </c>
      <c r="EU171" s="189">
        <f t="shared" si="207"/>
        <v>0</v>
      </c>
      <c r="EV171" s="190" t="e">
        <f t="shared" si="208"/>
        <v>#DIV/0!</v>
      </c>
      <c r="EW171" s="280" t="s">
        <v>140</v>
      </c>
      <c r="EX171" s="281"/>
      <c r="EY171" s="190" t="e">
        <f>'Datos Mes'!$B$28*EO171</f>
        <v>#DIV/0!</v>
      </c>
      <c r="EZ171" s="190" t="e">
        <f>IF(EX171*'Datos Mes'!$B$19-EY171&gt;0,EX171*'Datos Mes'!$B$19-EY171,0)</f>
        <v>#DIV/0!</v>
      </c>
      <c r="FA171" s="281" t="s">
        <v>116</v>
      </c>
      <c r="FB171" s="280" t="s">
        <v>299</v>
      </c>
      <c r="FC171" s="192">
        <f>IF(FB171&lt;&gt;"Pensionado",LOOKUP(FA171,'Datos Mes'!$A$87:$A$92,'Datos Mes'!$B$87:$B$92),0)</f>
        <v>0</v>
      </c>
      <c r="FD171" s="190" t="e">
        <f t="shared" si="209"/>
        <v>#DIV/0!</v>
      </c>
      <c r="FE171" s="190" t="e">
        <f>IF(SUM(EH171:EN171)&gt;'Datos Mes'!$B$22,'Datos Mes'!$B$22,SUM(EH171:EN171))</f>
        <v>#DIV/0!</v>
      </c>
      <c r="FF171" s="190" t="e">
        <f>FE171*'Datos Mes'!$B$30</f>
        <v>#DIV/0!</v>
      </c>
      <c r="FG171" s="190" t="e">
        <f t="shared" si="210"/>
        <v>#DIV/0!</v>
      </c>
      <c r="FH171" s="190" t="e">
        <f t="shared" si="211"/>
        <v>#DIV/0!</v>
      </c>
      <c r="FI171" s="193" t="e">
        <f>LOOKUP(FH171,'Datos Mes'!$B$54:$B$69,'Datos Mes'!$C$54:$C$69)</f>
        <v>#DIV/0!</v>
      </c>
      <c r="FJ171" s="190" t="e">
        <f>LOOKUP(FH171,'Datos Mes'!$B$54:$B$69,'Datos Mes'!$E$54:$E$69)</f>
        <v>#DIV/0!</v>
      </c>
      <c r="FK171" s="190" t="e">
        <f t="shared" si="212"/>
        <v>#DIV/0!</v>
      </c>
      <c r="FL171" s="190">
        <f t="shared" si="213"/>
        <v>0</v>
      </c>
      <c r="FM171" s="190">
        <f t="shared" si="214"/>
        <v>0</v>
      </c>
      <c r="FN171" s="190">
        <f t="shared" si="215"/>
        <v>0</v>
      </c>
      <c r="FO171" s="190" t="e">
        <f t="shared" si="216"/>
        <v>#DIV/0!</v>
      </c>
      <c r="FP171" s="190" t="e">
        <f t="shared" si="217"/>
        <v>#DIV/0!</v>
      </c>
      <c r="FQ171" s="320" t="e">
        <f t="shared" si="218"/>
        <v>#DIV/0!</v>
      </c>
      <c r="FR171" s="188"/>
      <c r="FS171" s="190" t="e">
        <f t="shared" si="219"/>
        <v>#DIV/0!</v>
      </c>
      <c r="FT171" s="190" t="e">
        <f>IF($FB171="Activo",LOOKUP($FA171,'Datos Mes'!$A$87:$A$92,'Datos Mes'!$C$87:$C$92),0)*$EO171</f>
        <v>#DIV/0!</v>
      </c>
      <c r="FU171" s="190" t="e">
        <f>IF($FB171="Activo",'Datos Mes'!$B$31,0)*$EO171</f>
        <v>#DIV/0!</v>
      </c>
      <c r="FV171" s="190" t="e">
        <f>'Datos Mes'!$B$32*$EO171</f>
        <v>#DIV/0!</v>
      </c>
      <c r="FW171" s="190" t="e">
        <f>'Datos Mes'!$D$28*$EO171</f>
        <v>#DIV/0!</v>
      </c>
      <c r="FX171" s="188">
        <v>1030139</v>
      </c>
      <c r="FY171" s="190" t="e">
        <f t="shared" si="220"/>
        <v>#DIV/0!</v>
      </c>
      <c r="FZ171" s="190" t="e">
        <f t="shared" si="226"/>
        <v>#DIV/0!</v>
      </c>
      <c r="GA171" s="190" t="e">
        <f t="shared" si="227"/>
        <v>#DIV/0!</v>
      </c>
      <c r="GB171" s="190">
        <f>(AS171+'Datos Mes'!B$24)*30/12</f>
        <v>11356.646825396825</v>
      </c>
      <c r="GC171" s="190" t="e">
        <f t="shared" si="221"/>
        <v>#DIV/0!</v>
      </c>
      <c r="GD171" s="190" t="e">
        <f t="shared" si="222"/>
        <v>#DIV/0!</v>
      </c>
      <c r="GE171" s="192" t="e">
        <f t="shared" si="223"/>
        <v>#DIV/0!</v>
      </c>
    </row>
    <row r="172" spans="1:187">
      <c r="A172" s="248"/>
      <c r="B172" s="248"/>
      <c r="C172" s="173">
        <f t="shared" si="180"/>
        <v>0</v>
      </c>
      <c r="D172" s="255"/>
      <c r="E172" s="255"/>
      <c r="F172" s="255"/>
      <c r="G172" s="255"/>
      <c r="H172" s="255"/>
      <c r="I172" s="255"/>
      <c r="J172" s="255"/>
      <c r="K172" s="255"/>
      <c r="L172" s="255"/>
      <c r="M172" s="255"/>
      <c r="N172" s="255"/>
      <c r="O172" s="255"/>
      <c r="P172" s="255"/>
      <c r="Q172" s="255"/>
      <c r="R172" s="174"/>
      <c r="S172" s="256"/>
      <c r="T172" s="255"/>
      <c r="U172" s="255"/>
      <c r="V172" s="255"/>
      <c r="W172" s="255"/>
      <c r="X172" s="255"/>
      <c r="Y172" s="255"/>
      <c r="Z172" s="255"/>
      <c r="AA172" s="255"/>
      <c r="AB172" s="255"/>
      <c r="AC172" s="255"/>
      <c r="AD172" s="255"/>
      <c r="AE172" s="255"/>
      <c r="AF172" s="255"/>
      <c r="AG172" s="255"/>
      <c r="AH172" s="255"/>
      <c r="AI172" s="257"/>
      <c r="AJ172" s="187"/>
      <c r="AK172" s="176">
        <f t="shared" si="181"/>
        <v>0</v>
      </c>
      <c r="AL172" s="294">
        <f t="shared" si="182"/>
        <v>0</v>
      </c>
      <c r="AM172" s="294">
        <f t="shared" si="183"/>
        <v>0</v>
      </c>
      <c r="AN172" s="295">
        <f t="shared" si="184"/>
        <v>0</v>
      </c>
      <c r="AO172" s="294">
        <f t="shared" si="225"/>
        <v>0</v>
      </c>
      <c r="AP172" s="294">
        <f t="shared" si="224"/>
        <v>0</v>
      </c>
      <c r="AQ172" s="296">
        <f t="shared" si="185"/>
        <v>0</v>
      </c>
      <c r="AR172" s="297">
        <f t="shared" si="186"/>
        <v>0</v>
      </c>
      <c r="AS172" s="249"/>
      <c r="AT172" s="250">
        <f t="shared" si="187"/>
        <v>0</v>
      </c>
      <c r="AU172" s="316"/>
      <c r="AV172" s="177">
        <f t="shared" si="188"/>
        <v>0</v>
      </c>
      <c r="AW172" s="249"/>
      <c r="AX172" s="249"/>
      <c r="AY172" s="177">
        <f t="shared" si="189"/>
        <v>0</v>
      </c>
      <c r="AZ172" s="177">
        <f>(AQ172)*'Datos Mes'!$B$27+DB172</f>
        <v>0</v>
      </c>
      <c r="BA172" s="248"/>
      <c r="BB172" s="254"/>
      <c r="BC172" s="263"/>
      <c r="BD172" s="188"/>
      <c r="BE172" s="188"/>
      <c r="BF172" s="298"/>
      <c r="BG172" s="178">
        <f>(COUNTIF($D172:$AI172,"LL")+DL172)*(AS172-'Datos Mes'!$B$23)</f>
        <v>0</v>
      </c>
      <c r="BH172" s="299">
        <f t="shared" si="190"/>
        <v>0</v>
      </c>
      <c r="BI172" s="230"/>
      <c r="BJ172" s="239"/>
      <c r="BK172" s="231"/>
      <c r="BL172" s="231"/>
      <c r="BM172" s="231"/>
      <c r="BN172" s="231"/>
      <c r="BO172" s="231"/>
      <c r="BP172" s="239"/>
      <c r="BQ172" s="231"/>
      <c r="BR172" s="231"/>
      <c r="BS172" s="231"/>
      <c r="BT172" s="232"/>
      <c r="BU172" s="232"/>
      <c r="BV172" s="231"/>
      <c r="BW172" s="233"/>
      <c r="BX172" s="234"/>
      <c r="BY172" s="231"/>
      <c r="BZ172" s="231"/>
      <c r="CA172" s="235"/>
      <c r="CB172" s="235"/>
      <c r="CC172" s="236"/>
      <c r="CD172" s="236"/>
      <c r="CE172" s="236"/>
      <c r="CF172" s="236"/>
      <c r="CG172" s="236"/>
      <c r="CH172" s="235"/>
      <c r="CI172" s="235"/>
      <c r="CJ172" s="236"/>
      <c r="CK172" s="236"/>
      <c r="CL172" s="236"/>
      <c r="CM172" s="236"/>
      <c r="CN172" s="236"/>
      <c r="CO172" s="235"/>
      <c r="CP172" s="238"/>
      <c r="CQ172" s="237"/>
      <c r="CR172" s="238"/>
      <c r="CS172" s="237"/>
      <c r="CT172" s="237"/>
      <c r="CU172" s="237"/>
      <c r="CV172" s="237"/>
      <c r="CW172" s="237"/>
      <c r="CX172" s="232"/>
      <c r="CY172" s="232"/>
      <c r="CZ172" s="179">
        <f t="shared" si="191"/>
        <v>0</v>
      </c>
      <c r="DA172" s="180"/>
      <c r="DB172" s="241"/>
      <c r="DC172" s="181">
        <f t="shared" si="192"/>
        <v>0</v>
      </c>
      <c r="DD172" s="240"/>
      <c r="DE172" s="241"/>
      <c r="DF172" s="182">
        <f t="shared" si="193"/>
        <v>0</v>
      </c>
      <c r="DG172" s="182">
        <f t="shared" si="194"/>
        <v>0</v>
      </c>
      <c r="DH172" s="183">
        <f t="shared" si="195"/>
        <v>0</v>
      </c>
      <c r="DI172" s="184">
        <f t="shared" si="196"/>
        <v>0</v>
      </c>
      <c r="DJ172" s="42"/>
      <c r="DK172" s="177">
        <f t="shared" si="197"/>
        <v>0</v>
      </c>
      <c r="DL172" s="177">
        <f t="shared" si="198"/>
        <v>0</v>
      </c>
      <c r="DM172" s="177">
        <f t="shared" si="199"/>
        <v>0</v>
      </c>
      <c r="DN172" s="242"/>
      <c r="DO172" s="243"/>
      <c r="DP172" s="243"/>
      <c r="DQ172" s="243"/>
      <c r="DR172" s="303"/>
      <c r="DS172" s="243"/>
      <c r="DT172" s="243"/>
      <c r="DU172" s="243"/>
      <c r="DV172" s="244"/>
      <c r="DW172" s="243"/>
      <c r="DX172" s="243"/>
      <c r="DY172" s="245"/>
      <c r="DZ172" s="245"/>
      <c r="EA172" s="246"/>
      <c r="EB172" s="175" t="s">
        <v>283</v>
      </c>
      <c r="EC172" s="188" t="s">
        <v>298</v>
      </c>
      <c r="ED172" s="188">
        <v>1030140</v>
      </c>
      <c r="EE172" s="188"/>
      <c r="EF172" s="189">
        <f>'Datos Mes'!$B$23</f>
        <v>8033.333333333333</v>
      </c>
      <c r="EG172" s="189">
        <f t="shared" si="200"/>
        <v>0</v>
      </c>
      <c r="EH172" s="189">
        <f t="shared" si="201"/>
        <v>0</v>
      </c>
      <c r="EI172" s="189" t="e">
        <f t="shared" si="202"/>
        <v>#DIV/0!</v>
      </c>
      <c r="EJ172" s="189" t="e">
        <f t="shared" si="203"/>
        <v>#DIV/0!</v>
      </c>
      <c r="EK172" s="189">
        <f t="shared" si="204"/>
        <v>0</v>
      </c>
      <c r="EL172" s="189">
        <f t="shared" si="205"/>
        <v>0</v>
      </c>
      <c r="EM172" s="189">
        <f t="shared" si="206"/>
        <v>0</v>
      </c>
      <c r="EN172" s="189">
        <f>'Datos Mes'!$B$24*AL172</f>
        <v>0</v>
      </c>
      <c r="EO172" s="189" t="e">
        <f>IF(SUM(EH172:EN172)&gt;'Datos Mes'!$B$21,'Datos Mes'!$B$21,SUM(EH172:EN172))</f>
        <v>#DIV/0!</v>
      </c>
      <c r="EP172" s="189" t="e">
        <f>IF(SUM(EH172:EN172)&gt;'Datos Mes'!$B$21,SUM(EH172:EN172)-EO172,0)</f>
        <v>#DIV/0!</v>
      </c>
      <c r="EQ172" s="189"/>
      <c r="ER172" s="189" t="e">
        <f>LOOKUP(EO172/AL172,'Datos Mes'!$B$75:$B$82,'Datos Mes'!$C$75:$C$82)*EQ172</f>
        <v>#DIV/0!</v>
      </c>
      <c r="ES172" s="189">
        <f>'Datos Mes'!$B$25*$AQ172</f>
        <v>0</v>
      </c>
      <c r="ET172" s="189">
        <f>'Datos Mes'!$B$26*$AQ172</f>
        <v>0</v>
      </c>
      <c r="EU172" s="189">
        <f t="shared" si="207"/>
        <v>0</v>
      </c>
      <c r="EV172" s="190" t="e">
        <f t="shared" si="208"/>
        <v>#DIV/0!</v>
      </c>
      <c r="EW172" s="280" t="s">
        <v>140</v>
      </c>
      <c r="EX172" s="281"/>
      <c r="EY172" s="190" t="e">
        <f>'Datos Mes'!$B$28*EO172</f>
        <v>#DIV/0!</v>
      </c>
      <c r="EZ172" s="190" t="e">
        <f>IF(EX172*'Datos Mes'!$B$19-EY172&gt;0,EX172*'Datos Mes'!$B$19-EY172,0)</f>
        <v>#DIV/0!</v>
      </c>
      <c r="FA172" s="281" t="s">
        <v>116</v>
      </c>
      <c r="FB172" s="280" t="s">
        <v>299</v>
      </c>
      <c r="FC172" s="192">
        <f>IF(FB172&lt;&gt;"Pensionado",LOOKUP(FA172,'Datos Mes'!$A$87:$A$92,'Datos Mes'!$B$87:$B$92),0)</f>
        <v>0</v>
      </c>
      <c r="FD172" s="190" t="e">
        <f t="shared" si="209"/>
        <v>#DIV/0!</v>
      </c>
      <c r="FE172" s="190" t="e">
        <f>IF(SUM(EH172:EN172)&gt;'Datos Mes'!$B$22,'Datos Mes'!$B$22,SUM(EH172:EN172))</f>
        <v>#DIV/0!</v>
      </c>
      <c r="FF172" s="190" t="e">
        <f>FE172*'Datos Mes'!$B$30</f>
        <v>#DIV/0!</v>
      </c>
      <c r="FG172" s="190" t="e">
        <f t="shared" si="210"/>
        <v>#DIV/0!</v>
      </c>
      <c r="FH172" s="190" t="e">
        <f t="shared" si="211"/>
        <v>#DIV/0!</v>
      </c>
      <c r="FI172" s="193" t="e">
        <f>LOOKUP(FH172,'Datos Mes'!$B$54:$B$69,'Datos Mes'!$C$54:$C$69)</f>
        <v>#DIV/0!</v>
      </c>
      <c r="FJ172" s="190" t="e">
        <f>LOOKUP(FH172,'Datos Mes'!$B$54:$B$69,'Datos Mes'!$E$54:$E$69)</f>
        <v>#DIV/0!</v>
      </c>
      <c r="FK172" s="190" t="e">
        <f t="shared" si="212"/>
        <v>#DIV/0!</v>
      </c>
      <c r="FL172" s="190">
        <f t="shared" si="213"/>
        <v>0</v>
      </c>
      <c r="FM172" s="190">
        <f t="shared" si="214"/>
        <v>0</v>
      </c>
      <c r="FN172" s="190">
        <f t="shared" si="215"/>
        <v>0</v>
      </c>
      <c r="FO172" s="190" t="e">
        <f t="shared" si="216"/>
        <v>#DIV/0!</v>
      </c>
      <c r="FP172" s="190" t="e">
        <f t="shared" si="217"/>
        <v>#DIV/0!</v>
      </c>
      <c r="FQ172" s="320" t="e">
        <f t="shared" si="218"/>
        <v>#DIV/0!</v>
      </c>
      <c r="FR172" s="188"/>
      <c r="FS172" s="190" t="e">
        <f t="shared" si="219"/>
        <v>#DIV/0!</v>
      </c>
      <c r="FT172" s="190" t="e">
        <f>IF($FB172="Activo",LOOKUP($FA172,'Datos Mes'!$A$87:$A$92,'Datos Mes'!$C$87:$C$92),0)*$EO172</f>
        <v>#DIV/0!</v>
      </c>
      <c r="FU172" s="190" t="e">
        <f>IF($FB172="Activo",'Datos Mes'!$B$31,0)*$EO172</f>
        <v>#DIV/0!</v>
      </c>
      <c r="FV172" s="190" t="e">
        <f>'Datos Mes'!$B$32*$EO172</f>
        <v>#DIV/0!</v>
      </c>
      <c r="FW172" s="190" t="e">
        <f>'Datos Mes'!$D$28*$EO172</f>
        <v>#DIV/0!</v>
      </c>
      <c r="FX172" s="188">
        <v>1030140</v>
      </c>
      <c r="FY172" s="190" t="e">
        <f t="shared" si="220"/>
        <v>#DIV/0!</v>
      </c>
      <c r="FZ172" s="190" t="e">
        <f t="shared" si="226"/>
        <v>#DIV/0!</v>
      </c>
      <c r="GA172" s="190" t="e">
        <f t="shared" si="227"/>
        <v>#DIV/0!</v>
      </c>
      <c r="GB172" s="190">
        <f>(AS172+'Datos Mes'!B$24)*30/12</f>
        <v>11356.646825396825</v>
      </c>
      <c r="GC172" s="190" t="e">
        <f t="shared" si="221"/>
        <v>#DIV/0!</v>
      </c>
      <c r="GD172" s="190" t="e">
        <f t="shared" si="222"/>
        <v>#DIV/0!</v>
      </c>
      <c r="GE172" s="192" t="e">
        <f t="shared" si="223"/>
        <v>#DIV/0!</v>
      </c>
    </row>
    <row r="173" spans="1:187">
      <c r="A173" s="248"/>
      <c r="B173" s="248"/>
      <c r="C173" s="173">
        <f t="shared" si="180"/>
        <v>0</v>
      </c>
      <c r="D173" s="255"/>
      <c r="E173" s="255"/>
      <c r="F173" s="255"/>
      <c r="G173" s="255"/>
      <c r="H173" s="255"/>
      <c r="I173" s="255"/>
      <c r="J173" s="255"/>
      <c r="K173" s="255"/>
      <c r="L173" s="255"/>
      <c r="M173" s="255"/>
      <c r="N173" s="255"/>
      <c r="O173" s="255"/>
      <c r="P173" s="255"/>
      <c r="Q173" s="255"/>
      <c r="R173" s="174"/>
      <c r="S173" s="256"/>
      <c r="T173" s="255"/>
      <c r="U173" s="255"/>
      <c r="V173" s="255"/>
      <c r="W173" s="255"/>
      <c r="X173" s="255"/>
      <c r="Y173" s="255"/>
      <c r="Z173" s="255"/>
      <c r="AA173" s="255"/>
      <c r="AB173" s="255"/>
      <c r="AC173" s="255"/>
      <c r="AD173" s="255"/>
      <c r="AE173" s="255"/>
      <c r="AF173" s="255"/>
      <c r="AG173" s="255"/>
      <c r="AH173" s="255"/>
      <c r="AI173" s="257"/>
      <c r="AJ173" s="187"/>
      <c r="AK173" s="176">
        <f t="shared" si="181"/>
        <v>0</v>
      </c>
      <c r="AL173" s="294">
        <f t="shared" si="182"/>
        <v>0</v>
      </c>
      <c r="AM173" s="294">
        <f t="shared" si="183"/>
        <v>0</v>
      </c>
      <c r="AN173" s="295">
        <f t="shared" si="184"/>
        <v>0</v>
      </c>
      <c r="AO173" s="294">
        <f t="shared" si="225"/>
        <v>0</v>
      </c>
      <c r="AP173" s="294">
        <f t="shared" si="224"/>
        <v>0</v>
      </c>
      <c r="AQ173" s="296">
        <f t="shared" si="185"/>
        <v>0</v>
      </c>
      <c r="AR173" s="297">
        <f t="shared" si="186"/>
        <v>0</v>
      </c>
      <c r="AS173" s="249"/>
      <c r="AT173" s="250">
        <f t="shared" si="187"/>
        <v>0</v>
      </c>
      <c r="AU173" s="316"/>
      <c r="AV173" s="177">
        <f t="shared" si="188"/>
        <v>0</v>
      </c>
      <c r="AW173" s="249"/>
      <c r="AX173" s="249"/>
      <c r="AY173" s="177">
        <f t="shared" si="189"/>
        <v>0</v>
      </c>
      <c r="AZ173" s="177">
        <f>(AQ173)*'Datos Mes'!$B$27+DB173</f>
        <v>0</v>
      </c>
      <c r="BA173" s="248"/>
      <c r="BB173" s="254"/>
      <c r="BC173" s="263"/>
      <c r="BD173" s="188"/>
      <c r="BE173" s="188"/>
      <c r="BF173" s="298"/>
      <c r="BG173" s="178">
        <f>(COUNTIF($D173:$AI173,"LL")+DL173)*(AS173-'Datos Mes'!$B$23)</f>
        <v>0</v>
      </c>
      <c r="BH173" s="299">
        <f t="shared" si="190"/>
        <v>0</v>
      </c>
      <c r="BI173" s="230"/>
      <c r="BJ173" s="239"/>
      <c r="BK173" s="231"/>
      <c r="BL173" s="231"/>
      <c r="BM173" s="231"/>
      <c r="BN173" s="231"/>
      <c r="BO173" s="231"/>
      <c r="BP173" s="239"/>
      <c r="BQ173" s="231"/>
      <c r="BR173" s="231"/>
      <c r="BS173" s="231"/>
      <c r="BT173" s="232"/>
      <c r="BU173" s="232"/>
      <c r="BV173" s="231"/>
      <c r="BW173" s="233"/>
      <c r="BX173" s="234"/>
      <c r="BY173" s="231"/>
      <c r="BZ173" s="231"/>
      <c r="CA173" s="235"/>
      <c r="CB173" s="235"/>
      <c r="CC173" s="236"/>
      <c r="CD173" s="236"/>
      <c r="CE173" s="236"/>
      <c r="CF173" s="236"/>
      <c r="CG173" s="236"/>
      <c r="CH173" s="235"/>
      <c r="CI173" s="235"/>
      <c r="CJ173" s="236"/>
      <c r="CK173" s="236"/>
      <c r="CL173" s="236"/>
      <c r="CM173" s="236"/>
      <c r="CN173" s="236"/>
      <c r="CO173" s="235"/>
      <c r="CP173" s="238"/>
      <c r="CQ173" s="237"/>
      <c r="CR173" s="238"/>
      <c r="CS173" s="237"/>
      <c r="CT173" s="237"/>
      <c r="CU173" s="237"/>
      <c r="CV173" s="237"/>
      <c r="CW173" s="237"/>
      <c r="CX173" s="232"/>
      <c r="CY173" s="232"/>
      <c r="CZ173" s="179">
        <f t="shared" si="191"/>
        <v>0</v>
      </c>
      <c r="DA173" s="180"/>
      <c r="DB173" s="241"/>
      <c r="DC173" s="181">
        <f t="shared" si="192"/>
        <v>0</v>
      </c>
      <c r="DD173" s="240"/>
      <c r="DE173" s="241"/>
      <c r="DF173" s="182">
        <f t="shared" si="193"/>
        <v>0</v>
      </c>
      <c r="DG173" s="182">
        <f t="shared" si="194"/>
        <v>0</v>
      </c>
      <c r="DH173" s="183">
        <f t="shared" si="195"/>
        <v>0</v>
      </c>
      <c r="DI173" s="184">
        <f t="shared" si="196"/>
        <v>0</v>
      </c>
      <c r="DJ173" s="42"/>
      <c r="DK173" s="177">
        <f t="shared" si="197"/>
        <v>0</v>
      </c>
      <c r="DL173" s="177">
        <f t="shared" si="198"/>
        <v>0</v>
      </c>
      <c r="DM173" s="177">
        <f t="shared" si="199"/>
        <v>0</v>
      </c>
      <c r="DN173" s="242"/>
      <c r="DO173" s="243"/>
      <c r="DP173" s="243"/>
      <c r="DQ173" s="243"/>
      <c r="DR173" s="303"/>
      <c r="DS173" s="243"/>
      <c r="DT173" s="243"/>
      <c r="DU173" s="243"/>
      <c r="DV173" s="244"/>
      <c r="DW173" s="243"/>
      <c r="DX173" s="243"/>
      <c r="DY173" s="245"/>
      <c r="DZ173" s="245"/>
      <c r="EA173" s="246"/>
      <c r="EB173" s="175" t="s">
        <v>283</v>
      </c>
      <c r="EC173" s="188" t="s">
        <v>298</v>
      </c>
      <c r="ED173" s="188">
        <v>1030141</v>
      </c>
      <c r="EE173" s="188"/>
      <c r="EF173" s="189">
        <f>'Datos Mes'!$B$23</f>
        <v>8033.333333333333</v>
      </c>
      <c r="EG173" s="189">
        <f t="shared" si="200"/>
        <v>0</v>
      </c>
      <c r="EH173" s="189">
        <f t="shared" si="201"/>
        <v>0</v>
      </c>
      <c r="EI173" s="189" t="e">
        <f t="shared" si="202"/>
        <v>#DIV/0!</v>
      </c>
      <c r="EJ173" s="189" t="e">
        <f t="shared" si="203"/>
        <v>#DIV/0!</v>
      </c>
      <c r="EK173" s="189">
        <f t="shared" si="204"/>
        <v>0</v>
      </c>
      <c r="EL173" s="189">
        <f t="shared" si="205"/>
        <v>0</v>
      </c>
      <c r="EM173" s="189">
        <f t="shared" si="206"/>
        <v>0</v>
      </c>
      <c r="EN173" s="189">
        <f>'Datos Mes'!$B$24*AL173</f>
        <v>0</v>
      </c>
      <c r="EO173" s="189" t="e">
        <f>IF(SUM(EH173:EN173)&gt;'Datos Mes'!$B$21,'Datos Mes'!$B$21,SUM(EH173:EN173))</f>
        <v>#DIV/0!</v>
      </c>
      <c r="EP173" s="189" t="e">
        <f>IF(SUM(EH173:EN173)&gt;'Datos Mes'!$B$21,SUM(EH173:EN173)-EO173,0)</f>
        <v>#DIV/0!</v>
      </c>
      <c r="EQ173" s="189"/>
      <c r="ER173" s="189" t="e">
        <f>LOOKUP(EO173/AL173,'Datos Mes'!$B$75:$B$82,'Datos Mes'!$C$75:$C$82)*EQ173</f>
        <v>#DIV/0!</v>
      </c>
      <c r="ES173" s="189">
        <f>'Datos Mes'!$B$25*$AQ173</f>
        <v>0</v>
      </c>
      <c r="ET173" s="189">
        <f>'Datos Mes'!$B$26*$AQ173</f>
        <v>0</v>
      </c>
      <c r="EU173" s="189">
        <f t="shared" si="207"/>
        <v>0</v>
      </c>
      <c r="EV173" s="190" t="e">
        <f t="shared" si="208"/>
        <v>#DIV/0!</v>
      </c>
      <c r="EW173" s="280" t="s">
        <v>140</v>
      </c>
      <c r="EX173" s="281"/>
      <c r="EY173" s="190" t="e">
        <f>'Datos Mes'!$B$28*EO173</f>
        <v>#DIV/0!</v>
      </c>
      <c r="EZ173" s="190" t="e">
        <f>IF(EX173*'Datos Mes'!$B$19-EY173&gt;0,EX173*'Datos Mes'!$B$19-EY173,0)</f>
        <v>#DIV/0!</v>
      </c>
      <c r="FA173" s="281" t="s">
        <v>116</v>
      </c>
      <c r="FB173" s="280" t="s">
        <v>299</v>
      </c>
      <c r="FC173" s="192">
        <f>IF(FB173&lt;&gt;"Pensionado",LOOKUP(FA173,'Datos Mes'!$A$87:$A$92,'Datos Mes'!$B$87:$B$92),0)</f>
        <v>0</v>
      </c>
      <c r="FD173" s="190" t="e">
        <f t="shared" si="209"/>
        <v>#DIV/0!</v>
      </c>
      <c r="FE173" s="190" t="e">
        <f>IF(SUM(EH173:EN173)&gt;'Datos Mes'!$B$22,'Datos Mes'!$B$22,SUM(EH173:EN173))</f>
        <v>#DIV/0!</v>
      </c>
      <c r="FF173" s="190" t="e">
        <f>FE173*'Datos Mes'!$B$30</f>
        <v>#DIV/0!</v>
      </c>
      <c r="FG173" s="190" t="e">
        <f t="shared" si="210"/>
        <v>#DIV/0!</v>
      </c>
      <c r="FH173" s="190" t="e">
        <f t="shared" si="211"/>
        <v>#DIV/0!</v>
      </c>
      <c r="FI173" s="193" t="e">
        <f>LOOKUP(FH173,'Datos Mes'!$B$54:$B$69,'Datos Mes'!$C$54:$C$69)</f>
        <v>#DIV/0!</v>
      </c>
      <c r="FJ173" s="190" t="e">
        <f>LOOKUP(FH173,'Datos Mes'!$B$54:$B$69,'Datos Mes'!$E$54:$E$69)</f>
        <v>#DIV/0!</v>
      </c>
      <c r="FK173" s="190" t="e">
        <f t="shared" si="212"/>
        <v>#DIV/0!</v>
      </c>
      <c r="FL173" s="190">
        <f t="shared" si="213"/>
        <v>0</v>
      </c>
      <c r="FM173" s="190">
        <f t="shared" si="214"/>
        <v>0</v>
      </c>
      <c r="FN173" s="190">
        <f t="shared" si="215"/>
        <v>0</v>
      </c>
      <c r="FO173" s="190" t="e">
        <f t="shared" si="216"/>
        <v>#DIV/0!</v>
      </c>
      <c r="FP173" s="190" t="e">
        <f t="shared" si="217"/>
        <v>#DIV/0!</v>
      </c>
      <c r="FQ173" s="320" t="e">
        <f t="shared" si="218"/>
        <v>#DIV/0!</v>
      </c>
      <c r="FR173" s="188"/>
      <c r="FS173" s="190" t="e">
        <f t="shared" si="219"/>
        <v>#DIV/0!</v>
      </c>
      <c r="FT173" s="190" t="e">
        <f>IF($FB173="Activo",LOOKUP($FA173,'Datos Mes'!$A$87:$A$92,'Datos Mes'!$C$87:$C$92),0)*$EO173</f>
        <v>#DIV/0!</v>
      </c>
      <c r="FU173" s="190" t="e">
        <f>IF($FB173="Activo",'Datos Mes'!$B$31,0)*$EO173</f>
        <v>#DIV/0!</v>
      </c>
      <c r="FV173" s="190" t="e">
        <f>'Datos Mes'!$B$32*$EO173</f>
        <v>#DIV/0!</v>
      </c>
      <c r="FW173" s="190" t="e">
        <f>'Datos Mes'!$D$28*$EO173</f>
        <v>#DIV/0!</v>
      </c>
      <c r="FX173" s="188">
        <v>1030141</v>
      </c>
      <c r="FY173" s="190" t="e">
        <f t="shared" si="220"/>
        <v>#DIV/0!</v>
      </c>
      <c r="FZ173" s="190" t="e">
        <f t="shared" si="226"/>
        <v>#DIV/0!</v>
      </c>
      <c r="GA173" s="190" t="e">
        <f t="shared" si="227"/>
        <v>#DIV/0!</v>
      </c>
      <c r="GB173" s="190">
        <f>(AS173+'Datos Mes'!B$24)*30/12</f>
        <v>11356.646825396825</v>
      </c>
      <c r="GC173" s="190" t="e">
        <f t="shared" si="221"/>
        <v>#DIV/0!</v>
      </c>
      <c r="GD173" s="190" t="e">
        <f t="shared" si="222"/>
        <v>#DIV/0!</v>
      </c>
      <c r="GE173" s="192" t="e">
        <f t="shared" si="223"/>
        <v>#DIV/0!</v>
      </c>
    </row>
    <row r="174" spans="1:187">
      <c r="A174" s="248"/>
      <c r="B174" s="248"/>
      <c r="C174" s="173">
        <f t="shared" si="180"/>
        <v>0</v>
      </c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174"/>
      <c r="S174" s="256"/>
      <c r="T174" s="255"/>
      <c r="U174" s="255"/>
      <c r="V174" s="255"/>
      <c r="W174" s="255"/>
      <c r="X174" s="255"/>
      <c r="Y174" s="255"/>
      <c r="Z174" s="255"/>
      <c r="AA174" s="255"/>
      <c r="AB174" s="255"/>
      <c r="AC174" s="255"/>
      <c r="AD174" s="255"/>
      <c r="AE174" s="255"/>
      <c r="AF174" s="255"/>
      <c r="AG174" s="255"/>
      <c r="AH174" s="255"/>
      <c r="AI174" s="257"/>
      <c r="AJ174" s="187"/>
      <c r="AK174" s="176">
        <f t="shared" si="181"/>
        <v>0</v>
      </c>
      <c r="AL174" s="294">
        <f t="shared" si="182"/>
        <v>0</v>
      </c>
      <c r="AM174" s="294">
        <f t="shared" si="183"/>
        <v>0</v>
      </c>
      <c r="AN174" s="295">
        <f t="shared" si="184"/>
        <v>0</v>
      </c>
      <c r="AO174" s="294">
        <f t="shared" si="225"/>
        <v>0</v>
      </c>
      <c r="AP174" s="294">
        <f t="shared" si="224"/>
        <v>0</v>
      </c>
      <c r="AQ174" s="296">
        <f t="shared" si="185"/>
        <v>0</v>
      </c>
      <c r="AR174" s="297">
        <f t="shared" si="186"/>
        <v>0</v>
      </c>
      <c r="AS174" s="249"/>
      <c r="AT174" s="250">
        <f t="shared" si="187"/>
        <v>0</v>
      </c>
      <c r="AU174" s="316"/>
      <c r="AV174" s="177">
        <f t="shared" si="188"/>
        <v>0</v>
      </c>
      <c r="AW174" s="249"/>
      <c r="AX174" s="249"/>
      <c r="AY174" s="177">
        <f t="shared" si="189"/>
        <v>0</v>
      </c>
      <c r="AZ174" s="177">
        <f>(AQ174)*'Datos Mes'!$B$27+DB174</f>
        <v>0</v>
      </c>
      <c r="BA174" s="248"/>
      <c r="BB174" s="254"/>
      <c r="BC174" s="263"/>
      <c r="BD174" s="188"/>
      <c r="BE174" s="188"/>
      <c r="BF174" s="298"/>
      <c r="BG174" s="178">
        <f>(COUNTIF($D174:$AI174,"LL")+DL174)*(AS174-'Datos Mes'!$B$23)</f>
        <v>0</v>
      </c>
      <c r="BH174" s="299">
        <f t="shared" si="190"/>
        <v>0</v>
      </c>
      <c r="BI174" s="230"/>
      <c r="BJ174" s="239"/>
      <c r="BK174" s="231"/>
      <c r="BL174" s="231"/>
      <c r="BM174" s="231"/>
      <c r="BN174" s="231"/>
      <c r="BO174" s="231"/>
      <c r="BP174" s="239"/>
      <c r="BQ174" s="231"/>
      <c r="BR174" s="231"/>
      <c r="BS174" s="231"/>
      <c r="BT174" s="232"/>
      <c r="BU174" s="232"/>
      <c r="BV174" s="231"/>
      <c r="BW174" s="233"/>
      <c r="BX174" s="234"/>
      <c r="BY174" s="231"/>
      <c r="BZ174" s="231"/>
      <c r="CA174" s="235"/>
      <c r="CB174" s="235"/>
      <c r="CC174" s="236"/>
      <c r="CD174" s="236"/>
      <c r="CE174" s="236"/>
      <c r="CF174" s="236"/>
      <c r="CG174" s="236"/>
      <c r="CH174" s="235"/>
      <c r="CI174" s="235"/>
      <c r="CJ174" s="236"/>
      <c r="CK174" s="236"/>
      <c r="CL174" s="236"/>
      <c r="CM174" s="236"/>
      <c r="CN174" s="236"/>
      <c r="CO174" s="235"/>
      <c r="CP174" s="238"/>
      <c r="CQ174" s="237"/>
      <c r="CR174" s="238"/>
      <c r="CS174" s="237"/>
      <c r="CT174" s="237"/>
      <c r="CU174" s="237"/>
      <c r="CV174" s="237"/>
      <c r="CW174" s="237"/>
      <c r="CX174" s="232"/>
      <c r="CY174" s="232"/>
      <c r="CZ174" s="179">
        <f t="shared" si="191"/>
        <v>0</v>
      </c>
      <c r="DA174" s="180"/>
      <c r="DB174" s="241"/>
      <c r="DC174" s="181">
        <f t="shared" si="192"/>
        <v>0</v>
      </c>
      <c r="DD174" s="240"/>
      <c r="DE174" s="241"/>
      <c r="DF174" s="182">
        <f t="shared" si="193"/>
        <v>0</v>
      </c>
      <c r="DG174" s="182">
        <f t="shared" si="194"/>
        <v>0</v>
      </c>
      <c r="DH174" s="183">
        <f t="shared" si="195"/>
        <v>0</v>
      </c>
      <c r="DI174" s="184">
        <f t="shared" si="196"/>
        <v>0</v>
      </c>
      <c r="DJ174" s="42"/>
      <c r="DK174" s="177">
        <f t="shared" si="197"/>
        <v>0</v>
      </c>
      <c r="DL174" s="177">
        <f t="shared" si="198"/>
        <v>0</v>
      </c>
      <c r="DM174" s="177">
        <f t="shared" si="199"/>
        <v>0</v>
      </c>
      <c r="DN174" s="242"/>
      <c r="DO174" s="243"/>
      <c r="DP174" s="243"/>
      <c r="DQ174" s="243"/>
      <c r="DR174" s="303"/>
      <c r="DS174" s="243"/>
      <c r="DT174" s="243"/>
      <c r="DU174" s="243"/>
      <c r="DV174" s="244"/>
      <c r="DW174" s="243"/>
      <c r="DX174" s="243"/>
      <c r="DY174" s="245"/>
      <c r="DZ174" s="245"/>
      <c r="EA174" s="246"/>
      <c r="EB174" s="175" t="s">
        <v>283</v>
      </c>
      <c r="EC174" s="188" t="s">
        <v>298</v>
      </c>
      <c r="ED174" s="188">
        <v>1030142</v>
      </c>
      <c r="EE174" s="188"/>
      <c r="EF174" s="189">
        <f>'Datos Mes'!$B$23</f>
        <v>8033.333333333333</v>
      </c>
      <c r="EG174" s="189">
        <f t="shared" si="200"/>
        <v>0</v>
      </c>
      <c r="EH174" s="189">
        <f t="shared" si="201"/>
        <v>0</v>
      </c>
      <c r="EI174" s="189" t="e">
        <f t="shared" si="202"/>
        <v>#DIV/0!</v>
      </c>
      <c r="EJ174" s="189" t="e">
        <f t="shared" si="203"/>
        <v>#DIV/0!</v>
      </c>
      <c r="EK174" s="189">
        <f t="shared" si="204"/>
        <v>0</v>
      </c>
      <c r="EL174" s="189">
        <f t="shared" si="205"/>
        <v>0</v>
      </c>
      <c r="EM174" s="189">
        <f t="shared" si="206"/>
        <v>0</v>
      </c>
      <c r="EN174" s="189">
        <f>'Datos Mes'!$B$24*AL174</f>
        <v>0</v>
      </c>
      <c r="EO174" s="189" t="e">
        <f>IF(SUM(EH174:EN174)&gt;'Datos Mes'!$B$21,'Datos Mes'!$B$21,SUM(EH174:EN174))</f>
        <v>#DIV/0!</v>
      </c>
      <c r="EP174" s="189" t="e">
        <f>IF(SUM(EH174:EN174)&gt;'Datos Mes'!$B$21,SUM(EH174:EN174)-EO174,0)</f>
        <v>#DIV/0!</v>
      </c>
      <c r="EQ174" s="189"/>
      <c r="ER174" s="189" t="e">
        <f>LOOKUP(EO174/AL174,'Datos Mes'!$B$75:$B$82,'Datos Mes'!$C$75:$C$82)*EQ174</f>
        <v>#DIV/0!</v>
      </c>
      <c r="ES174" s="189">
        <f>'Datos Mes'!$B$25*$AQ174</f>
        <v>0</v>
      </c>
      <c r="ET174" s="189">
        <f>'Datos Mes'!$B$26*$AQ174</f>
        <v>0</v>
      </c>
      <c r="EU174" s="189">
        <f t="shared" si="207"/>
        <v>0</v>
      </c>
      <c r="EV174" s="190" t="e">
        <f t="shared" si="208"/>
        <v>#DIV/0!</v>
      </c>
      <c r="EW174" s="280" t="s">
        <v>140</v>
      </c>
      <c r="EX174" s="281"/>
      <c r="EY174" s="190" t="e">
        <f>'Datos Mes'!$B$28*EO174</f>
        <v>#DIV/0!</v>
      </c>
      <c r="EZ174" s="190" t="e">
        <f>IF(EX174*'Datos Mes'!$B$19-EY174&gt;0,EX174*'Datos Mes'!$B$19-EY174,0)</f>
        <v>#DIV/0!</v>
      </c>
      <c r="FA174" s="281" t="s">
        <v>116</v>
      </c>
      <c r="FB174" s="280" t="s">
        <v>299</v>
      </c>
      <c r="FC174" s="192">
        <f>IF(FB174&lt;&gt;"Pensionado",LOOKUP(FA174,'Datos Mes'!$A$87:$A$92,'Datos Mes'!$B$87:$B$92),0)</f>
        <v>0</v>
      </c>
      <c r="FD174" s="190" t="e">
        <f t="shared" si="209"/>
        <v>#DIV/0!</v>
      </c>
      <c r="FE174" s="190" t="e">
        <f>IF(SUM(EH174:EN174)&gt;'Datos Mes'!$B$22,'Datos Mes'!$B$22,SUM(EH174:EN174))</f>
        <v>#DIV/0!</v>
      </c>
      <c r="FF174" s="190" t="e">
        <f>FE174*'Datos Mes'!$B$30</f>
        <v>#DIV/0!</v>
      </c>
      <c r="FG174" s="190" t="e">
        <f t="shared" si="210"/>
        <v>#DIV/0!</v>
      </c>
      <c r="FH174" s="190" t="e">
        <f t="shared" si="211"/>
        <v>#DIV/0!</v>
      </c>
      <c r="FI174" s="193" t="e">
        <f>LOOKUP(FH174,'Datos Mes'!$B$54:$B$69,'Datos Mes'!$C$54:$C$69)</f>
        <v>#DIV/0!</v>
      </c>
      <c r="FJ174" s="190" t="e">
        <f>LOOKUP(FH174,'Datos Mes'!$B$54:$B$69,'Datos Mes'!$E$54:$E$69)</f>
        <v>#DIV/0!</v>
      </c>
      <c r="FK174" s="190" t="e">
        <f t="shared" si="212"/>
        <v>#DIV/0!</v>
      </c>
      <c r="FL174" s="190">
        <f t="shared" si="213"/>
        <v>0</v>
      </c>
      <c r="FM174" s="190">
        <f t="shared" si="214"/>
        <v>0</v>
      </c>
      <c r="FN174" s="190">
        <f t="shared" si="215"/>
        <v>0</v>
      </c>
      <c r="FO174" s="190" t="e">
        <f t="shared" si="216"/>
        <v>#DIV/0!</v>
      </c>
      <c r="FP174" s="190" t="e">
        <f t="shared" si="217"/>
        <v>#DIV/0!</v>
      </c>
      <c r="FQ174" s="320" t="e">
        <f t="shared" si="218"/>
        <v>#DIV/0!</v>
      </c>
      <c r="FR174" s="188"/>
      <c r="FS174" s="190" t="e">
        <f t="shared" si="219"/>
        <v>#DIV/0!</v>
      </c>
      <c r="FT174" s="190" t="e">
        <f>IF($FB174="Activo",LOOKUP($FA174,'Datos Mes'!$A$87:$A$92,'Datos Mes'!$C$87:$C$92),0)*$EO174</f>
        <v>#DIV/0!</v>
      </c>
      <c r="FU174" s="190" t="e">
        <f>IF($FB174="Activo",'Datos Mes'!$B$31,0)*$EO174</f>
        <v>#DIV/0!</v>
      </c>
      <c r="FV174" s="190" t="e">
        <f>'Datos Mes'!$B$32*$EO174</f>
        <v>#DIV/0!</v>
      </c>
      <c r="FW174" s="190" t="e">
        <f>'Datos Mes'!$D$28*$EO174</f>
        <v>#DIV/0!</v>
      </c>
      <c r="FX174" s="188">
        <v>1030142</v>
      </c>
      <c r="FY174" s="190" t="e">
        <f t="shared" si="220"/>
        <v>#DIV/0!</v>
      </c>
      <c r="FZ174" s="190" t="e">
        <f t="shared" si="226"/>
        <v>#DIV/0!</v>
      </c>
      <c r="GA174" s="190" t="e">
        <f t="shared" si="227"/>
        <v>#DIV/0!</v>
      </c>
      <c r="GB174" s="190">
        <f>(AS174+'Datos Mes'!B$24)*30/12</f>
        <v>11356.646825396825</v>
      </c>
      <c r="GC174" s="190" t="e">
        <f t="shared" si="221"/>
        <v>#DIV/0!</v>
      </c>
      <c r="GD174" s="190" t="e">
        <f t="shared" si="222"/>
        <v>#DIV/0!</v>
      </c>
      <c r="GE174" s="192" t="e">
        <f t="shared" si="223"/>
        <v>#DIV/0!</v>
      </c>
    </row>
    <row r="175" spans="1:187">
      <c r="A175" s="248"/>
      <c r="B175" s="248"/>
      <c r="C175" s="173">
        <f t="shared" si="180"/>
        <v>0</v>
      </c>
      <c r="D175" s="255"/>
      <c r="E175" s="255"/>
      <c r="F175" s="255"/>
      <c r="G175" s="255"/>
      <c r="H175" s="255"/>
      <c r="I175" s="255"/>
      <c r="J175" s="255"/>
      <c r="K175" s="255"/>
      <c r="L175" s="255"/>
      <c r="M175" s="255"/>
      <c r="N175" s="255"/>
      <c r="O175" s="255"/>
      <c r="P175" s="255"/>
      <c r="Q175" s="255"/>
      <c r="R175" s="174"/>
      <c r="S175" s="256"/>
      <c r="T175" s="255"/>
      <c r="U175" s="255"/>
      <c r="V175" s="255"/>
      <c r="W175" s="255"/>
      <c r="X175" s="255"/>
      <c r="Y175" s="255"/>
      <c r="Z175" s="255"/>
      <c r="AA175" s="255"/>
      <c r="AB175" s="255"/>
      <c r="AC175" s="255"/>
      <c r="AD175" s="255"/>
      <c r="AE175" s="255"/>
      <c r="AF175" s="255"/>
      <c r="AG175" s="255"/>
      <c r="AH175" s="255"/>
      <c r="AI175" s="257"/>
      <c r="AJ175" s="187"/>
      <c r="AK175" s="176">
        <f t="shared" si="181"/>
        <v>0</v>
      </c>
      <c r="AL175" s="294">
        <f t="shared" si="182"/>
        <v>0</v>
      </c>
      <c r="AM175" s="294">
        <f t="shared" si="183"/>
        <v>0</v>
      </c>
      <c r="AN175" s="295">
        <f t="shared" si="184"/>
        <v>0</v>
      </c>
      <c r="AO175" s="294">
        <f t="shared" si="225"/>
        <v>0</v>
      </c>
      <c r="AP175" s="294">
        <f t="shared" si="224"/>
        <v>0</v>
      </c>
      <c r="AQ175" s="296">
        <f t="shared" si="185"/>
        <v>0</v>
      </c>
      <c r="AR175" s="297">
        <f t="shared" si="186"/>
        <v>0</v>
      </c>
      <c r="AS175" s="249"/>
      <c r="AT175" s="250">
        <f t="shared" si="187"/>
        <v>0</v>
      </c>
      <c r="AU175" s="316"/>
      <c r="AV175" s="177">
        <f t="shared" si="188"/>
        <v>0</v>
      </c>
      <c r="AW175" s="249"/>
      <c r="AX175" s="249"/>
      <c r="AY175" s="177">
        <f t="shared" si="189"/>
        <v>0</v>
      </c>
      <c r="AZ175" s="177">
        <f>(AQ175)*'Datos Mes'!$B$27+DB175</f>
        <v>0</v>
      </c>
      <c r="BA175" s="248"/>
      <c r="BB175" s="254"/>
      <c r="BC175" s="263"/>
      <c r="BD175" s="188"/>
      <c r="BE175" s="188"/>
      <c r="BF175" s="298"/>
      <c r="BG175" s="178">
        <f>(COUNTIF($D175:$AI175,"LL")+DL175)*(AS175-'Datos Mes'!$B$23)</f>
        <v>0</v>
      </c>
      <c r="BH175" s="299">
        <f t="shared" si="190"/>
        <v>0</v>
      </c>
      <c r="BI175" s="230"/>
      <c r="BJ175" s="239"/>
      <c r="BK175" s="231"/>
      <c r="BL175" s="231"/>
      <c r="BM175" s="231"/>
      <c r="BN175" s="231"/>
      <c r="BO175" s="231"/>
      <c r="BP175" s="239"/>
      <c r="BQ175" s="231"/>
      <c r="BR175" s="231"/>
      <c r="BS175" s="231"/>
      <c r="BT175" s="232"/>
      <c r="BU175" s="232"/>
      <c r="BV175" s="231"/>
      <c r="BW175" s="233"/>
      <c r="BX175" s="234"/>
      <c r="BY175" s="231"/>
      <c r="BZ175" s="231"/>
      <c r="CA175" s="235"/>
      <c r="CB175" s="235"/>
      <c r="CC175" s="236"/>
      <c r="CD175" s="236"/>
      <c r="CE175" s="236"/>
      <c r="CF175" s="236"/>
      <c r="CG175" s="236"/>
      <c r="CH175" s="235"/>
      <c r="CI175" s="235"/>
      <c r="CJ175" s="236"/>
      <c r="CK175" s="236"/>
      <c r="CL175" s="236"/>
      <c r="CM175" s="236"/>
      <c r="CN175" s="236"/>
      <c r="CO175" s="235"/>
      <c r="CP175" s="238"/>
      <c r="CQ175" s="237"/>
      <c r="CR175" s="238"/>
      <c r="CS175" s="237"/>
      <c r="CT175" s="237"/>
      <c r="CU175" s="237"/>
      <c r="CV175" s="237"/>
      <c r="CW175" s="237"/>
      <c r="CX175" s="232"/>
      <c r="CY175" s="232"/>
      <c r="CZ175" s="179">
        <f t="shared" si="191"/>
        <v>0</v>
      </c>
      <c r="DA175" s="180"/>
      <c r="DB175" s="241"/>
      <c r="DC175" s="181">
        <f t="shared" si="192"/>
        <v>0</v>
      </c>
      <c r="DD175" s="240"/>
      <c r="DE175" s="241"/>
      <c r="DF175" s="182">
        <f t="shared" si="193"/>
        <v>0</v>
      </c>
      <c r="DG175" s="182">
        <f t="shared" si="194"/>
        <v>0</v>
      </c>
      <c r="DH175" s="183">
        <f t="shared" si="195"/>
        <v>0</v>
      </c>
      <c r="DI175" s="184">
        <f t="shared" si="196"/>
        <v>0</v>
      </c>
      <c r="DJ175" s="42"/>
      <c r="DK175" s="177">
        <f t="shared" si="197"/>
        <v>0</v>
      </c>
      <c r="DL175" s="177">
        <f t="shared" si="198"/>
        <v>0</v>
      </c>
      <c r="DM175" s="177">
        <f t="shared" si="199"/>
        <v>0</v>
      </c>
      <c r="DN175" s="242"/>
      <c r="DO175" s="243"/>
      <c r="DP175" s="243"/>
      <c r="DQ175" s="243"/>
      <c r="DR175" s="303"/>
      <c r="DS175" s="243"/>
      <c r="DT175" s="243"/>
      <c r="DU175" s="243"/>
      <c r="DV175" s="244"/>
      <c r="DW175" s="243"/>
      <c r="DX175" s="243"/>
      <c r="DY175" s="245"/>
      <c r="DZ175" s="245"/>
      <c r="EA175" s="246"/>
      <c r="EB175" s="175" t="s">
        <v>283</v>
      </c>
      <c r="EC175" s="188" t="s">
        <v>298</v>
      </c>
      <c r="ED175" s="188">
        <v>1030143</v>
      </c>
      <c r="EE175" s="188"/>
      <c r="EF175" s="189">
        <f>'Datos Mes'!$B$23</f>
        <v>8033.333333333333</v>
      </c>
      <c r="EG175" s="189">
        <f t="shared" si="200"/>
        <v>0</v>
      </c>
      <c r="EH175" s="189">
        <f t="shared" si="201"/>
        <v>0</v>
      </c>
      <c r="EI175" s="189" t="e">
        <f t="shared" si="202"/>
        <v>#DIV/0!</v>
      </c>
      <c r="EJ175" s="189" t="e">
        <f t="shared" si="203"/>
        <v>#DIV/0!</v>
      </c>
      <c r="EK175" s="189">
        <f t="shared" si="204"/>
        <v>0</v>
      </c>
      <c r="EL175" s="189">
        <f t="shared" si="205"/>
        <v>0</v>
      </c>
      <c r="EM175" s="189">
        <f t="shared" si="206"/>
        <v>0</v>
      </c>
      <c r="EN175" s="189">
        <f>'Datos Mes'!$B$24*AL175</f>
        <v>0</v>
      </c>
      <c r="EO175" s="189" t="e">
        <f>IF(SUM(EH175:EN175)&gt;'Datos Mes'!$B$21,'Datos Mes'!$B$21,SUM(EH175:EN175))</f>
        <v>#DIV/0!</v>
      </c>
      <c r="EP175" s="189" t="e">
        <f>IF(SUM(EH175:EN175)&gt;'Datos Mes'!$B$21,SUM(EH175:EN175)-EO175,0)</f>
        <v>#DIV/0!</v>
      </c>
      <c r="EQ175" s="189"/>
      <c r="ER175" s="189" t="e">
        <f>LOOKUP(EO175/AL175,'Datos Mes'!$B$75:$B$82,'Datos Mes'!$C$75:$C$82)*EQ175</f>
        <v>#DIV/0!</v>
      </c>
      <c r="ES175" s="189">
        <f>'Datos Mes'!$B$25*$AQ175</f>
        <v>0</v>
      </c>
      <c r="ET175" s="189">
        <f>'Datos Mes'!$B$26*$AQ175</f>
        <v>0</v>
      </c>
      <c r="EU175" s="189">
        <f t="shared" si="207"/>
        <v>0</v>
      </c>
      <c r="EV175" s="190" t="e">
        <f t="shared" si="208"/>
        <v>#DIV/0!</v>
      </c>
      <c r="EW175" s="280" t="s">
        <v>140</v>
      </c>
      <c r="EX175" s="281"/>
      <c r="EY175" s="190" t="e">
        <f>'Datos Mes'!$B$28*EO175</f>
        <v>#DIV/0!</v>
      </c>
      <c r="EZ175" s="190" t="e">
        <f>IF(EX175*'Datos Mes'!$B$19-EY175&gt;0,EX175*'Datos Mes'!$B$19-EY175,0)</f>
        <v>#DIV/0!</v>
      </c>
      <c r="FA175" s="281" t="s">
        <v>116</v>
      </c>
      <c r="FB175" s="280" t="s">
        <v>299</v>
      </c>
      <c r="FC175" s="192">
        <f>IF(FB175&lt;&gt;"Pensionado",LOOKUP(FA175,'Datos Mes'!$A$87:$A$92,'Datos Mes'!$B$87:$B$92),0)</f>
        <v>0</v>
      </c>
      <c r="FD175" s="190" t="e">
        <f t="shared" si="209"/>
        <v>#DIV/0!</v>
      </c>
      <c r="FE175" s="190" t="e">
        <f>IF(SUM(EH175:EN175)&gt;'Datos Mes'!$B$22,'Datos Mes'!$B$22,SUM(EH175:EN175))</f>
        <v>#DIV/0!</v>
      </c>
      <c r="FF175" s="190" t="e">
        <f>FE175*'Datos Mes'!$B$30</f>
        <v>#DIV/0!</v>
      </c>
      <c r="FG175" s="190" t="e">
        <f t="shared" si="210"/>
        <v>#DIV/0!</v>
      </c>
      <c r="FH175" s="190" t="e">
        <f t="shared" si="211"/>
        <v>#DIV/0!</v>
      </c>
      <c r="FI175" s="193" t="e">
        <f>LOOKUP(FH175,'Datos Mes'!$B$54:$B$69,'Datos Mes'!$C$54:$C$69)</f>
        <v>#DIV/0!</v>
      </c>
      <c r="FJ175" s="190" t="e">
        <f>LOOKUP(FH175,'Datos Mes'!$B$54:$B$69,'Datos Mes'!$E$54:$E$69)</f>
        <v>#DIV/0!</v>
      </c>
      <c r="FK175" s="190" t="e">
        <f t="shared" si="212"/>
        <v>#DIV/0!</v>
      </c>
      <c r="FL175" s="190">
        <f t="shared" si="213"/>
        <v>0</v>
      </c>
      <c r="FM175" s="190">
        <f t="shared" si="214"/>
        <v>0</v>
      </c>
      <c r="FN175" s="190">
        <f t="shared" si="215"/>
        <v>0</v>
      </c>
      <c r="FO175" s="190" t="e">
        <f t="shared" si="216"/>
        <v>#DIV/0!</v>
      </c>
      <c r="FP175" s="190" t="e">
        <f t="shared" si="217"/>
        <v>#DIV/0!</v>
      </c>
      <c r="FQ175" s="320" t="e">
        <f t="shared" si="218"/>
        <v>#DIV/0!</v>
      </c>
      <c r="FR175" s="188"/>
      <c r="FS175" s="190" t="e">
        <f t="shared" si="219"/>
        <v>#DIV/0!</v>
      </c>
      <c r="FT175" s="190" t="e">
        <f>IF($FB175="Activo",LOOKUP($FA175,'Datos Mes'!$A$87:$A$92,'Datos Mes'!$C$87:$C$92),0)*$EO175</f>
        <v>#DIV/0!</v>
      </c>
      <c r="FU175" s="190" t="e">
        <f>IF($FB175="Activo",'Datos Mes'!$B$31,0)*$EO175</f>
        <v>#DIV/0!</v>
      </c>
      <c r="FV175" s="190" t="e">
        <f>'Datos Mes'!$B$32*$EO175</f>
        <v>#DIV/0!</v>
      </c>
      <c r="FW175" s="190" t="e">
        <f>'Datos Mes'!$D$28*$EO175</f>
        <v>#DIV/0!</v>
      </c>
      <c r="FX175" s="188">
        <v>1030143</v>
      </c>
      <c r="FY175" s="190" t="e">
        <f t="shared" si="220"/>
        <v>#DIV/0!</v>
      </c>
      <c r="FZ175" s="190" t="e">
        <f t="shared" si="226"/>
        <v>#DIV/0!</v>
      </c>
      <c r="GA175" s="190" t="e">
        <f t="shared" si="227"/>
        <v>#DIV/0!</v>
      </c>
      <c r="GB175" s="190">
        <f>(AS175+'Datos Mes'!B$24)*30/12</f>
        <v>11356.646825396825</v>
      </c>
      <c r="GC175" s="190" t="e">
        <f t="shared" si="221"/>
        <v>#DIV/0!</v>
      </c>
      <c r="GD175" s="190" t="e">
        <f t="shared" si="222"/>
        <v>#DIV/0!</v>
      </c>
      <c r="GE175" s="192" t="e">
        <f t="shared" si="223"/>
        <v>#DIV/0!</v>
      </c>
    </row>
    <row r="176" spans="1:187">
      <c r="A176" s="248"/>
      <c r="B176" s="248"/>
      <c r="C176" s="173">
        <f t="shared" si="180"/>
        <v>0</v>
      </c>
      <c r="D176" s="255"/>
      <c r="E176" s="255"/>
      <c r="F176" s="255"/>
      <c r="G176" s="255"/>
      <c r="H176" s="255"/>
      <c r="I176" s="255"/>
      <c r="J176" s="255"/>
      <c r="K176" s="255"/>
      <c r="L176" s="255"/>
      <c r="M176" s="255"/>
      <c r="N176" s="255"/>
      <c r="O176" s="255"/>
      <c r="P176" s="255"/>
      <c r="Q176" s="255"/>
      <c r="R176" s="174"/>
      <c r="S176" s="256"/>
      <c r="T176" s="255"/>
      <c r="U176" s="255"/>
      <c r="V176" s="255"/>
      <c r="W176" s="255"/>
      <c r="X176" s="255"/>
      <c r="Y176" s="255"/>
      <c r="Z176" s="255"/>
      <c r="AA176" s="255"/>
      <c r="AB176" s="255"/>
      <c r="AC176" s="255"/>
      <c r="AD176" s="255"/>
      <c r="AE176" s="255"/>
      <c r="AF176" s="255"/>
      <c r="AG176" s="255"/>
      <c r="AH176" s="255"/>
      <c r="AI176" s="257"/>
      <c r="AJ176" s="187"/>
      <c r="AK176" s="176">
        <f t="shared" si="181"/>
        <v>0</v>
      </c>
      <c r="AL176" s="294">
        <f t="shared" si="182"/>
        <v>0</v>
      </c>
      <c r="AM176" s="294">
        <f t="shared" si="183"/>
        <v>0</v>
      </c>
      <c r="AN176" s="295">
        <f t="shared" si="184"/>
        <v>0</v>
      </c>
      <c r="AO176" s="294">
        <f t="shared" si="225"/>
        <v>0</v>
      </c>
      <c r="AP176" s="294">
        <f t="shared" si="224"/>
        <v>0</v>
      </c>
      <c r="AQ176" s="296">
        <f t="shared" si="185"/>
        <v>0</v>
      </c>
      <c r="AR176" s="297">
        <f t="shared" si="186"/>
        <v>0</v>
      </c>
      <c r="AS176" s="249"/>
      <c r="AT176" s="250">
        <f t="shared" si="187"/>
        <v>0</v>
      </c>
      <c r="AU176" s="316"/>
      <c r="AV176" s="177">
        <f t="shared" si="188"/>
        <v>0</v>
      </c>
      <c r="AW176" s="249"/>
      <c r="AX176" s="249"/>
      <c r="AY176" s="177">
        <f t="shared" si="189"/>
        <v>0</v>
      </c>
      <c r="AZ176" s="177">
        <f>(AQ176)*'Datos Mes'!$B$27+DB176</f>
        <v>0</v>
      </c>
      <c r="BA176" s="248"/>
      <c r="BB176" s="254"/>
      <c r="BC176" s="263"/>
      <c r="BD176" s="188"/>
      <c r="BE176" s="188"/>
      <c r="BF176" s="298"/>
      <c r="BG176" s="178">
        <f>(COUNTIF($D176:$AI176,"LL")+DL176)*(AS176-'Datos Mes'!$B$23)</f>
        <v>0</v>
      </c>
      <c r="BH176" s="299">
        <f t="shared" si="190"/>
        <v>0</v>
      </c>
      <c r="BI176" s="230"/>
      <c r="BJ176" s="239"/>
      <c r="BK176" s="231"/>
      <c r="BL176" s="231"/>
      <c r="BM176" s="231"/>
      <c r="BN176" s="231"/>
      <c r="BO176" s="231"/>
      <c r="BP176" s="239"/>
      <c r="BQ176" s="231"/>
      <c r="BR176" s="231"/>
      <c r="BS176" s="231"/>
      <c r="BT176" s="232"/>
      <c r="BU176" s="232"/>
      <c r="BV176" s="231"/>
      <c r="BW176" s="233"/>
      <c r="BX176" s="234"/>
      <c r="BY176" s="231"/>
      <c r="BZ176" s="231"/>
      <c r="CA176" s="235"/>
      <c r="CB176" s="235"/>
      <c r="CC176" s="236"/>
      <c r="CD176" s="236"/>
      <c r="CE176" s="236"/>
      <c r="CF176" s="236"/>
      <c r="CG176" s="236"/>
      <c r="CH176" s="235"/>
      <c r="CI176" s="235"/>
      <c r="CJ176" s="236"/>
      <c r="CK176" s="236"/>
      <c r="CL176" s="236"/>
      <c r="CM176" s="236"/>
      <c r="CN176" s="236"/>
      <c r="CO176" s="235"/>
      <c r="CP176" s="238"/>
      <c r="CQ176" s="237"/>
      <c r="CR176" s="238"/>
      <c r="CS176" s="237"/>
      <c r="CT176" s="237"/>
      <c r="CU176" s="237"/>
      <c r="CV176" s="237"/>
      <c r="CW176" s="237"/>
      <c r="CX176" s="232"/>
      <c r="CY176" s="232"/>
      <c r="CZ176" s="179">
        <f t="shared" si="191"/>
        <v>0</v>
      </c>
      <c r="DA176" s="180"/>
      <c r="DB176" s="241"/>
      <c r="DC176" s="181">
        <f t="shared" si="192"/>
        <v>0</v>
      </c>
      <c r="DD176" s="240"/>
      <c r="DE176" s="241"/>
      <c r="DF176" s="182">
        <f t="shared" si="193"/>
        <v>0</v>
      </c>
      <c r="DG176" s="182">
        <f t="shared" si="194"/>
        <v>0</v>
      </c>
      <c r="DH176" s="183">
        <f t="shared" si="195"/>
        <v>0</v>
      </c>
      <c r="DI176" s="184">
        <f t="shared" si="196"/>
        <v>0</v>
      </c>
      <c r="DJ176" s="42"/>
      <c r="DK176" s="177">
        <f t="shared" si="197"/>
        <v>0</v>
      </c>
      <c r="DL176" s="177">
        <f t="shared" si="198"/>
        <v>0</v>
      </c>
      <c r="DM176" s="177">
        <f t="shared" si="199"/>
        <v>0</v>
      </c>
      <c r="DN176" s="242"/>
      <c r="DO176" s="243"/>
      <c r="DP176" s="243"/>
      <c r="DQ176" s="243"/>
      <c r="DR176" s="303"/>
      <c r="DS176" s="243"/>
      <c r="DT176" s="243"/>
      <c r="DU176" s="243"/>
      <c r="DV176" s="244"/>
      <c r="DW176" s="243"/>
      <c r="DX176" s="243"/>
      <c r="DY176" s="245"/>
      <c r="DZ176" s="245"/>
      <c r="EA176" s="246"/>
      <c r="EB176" s="175" t="s">
        <v>283</v>
      </c>
      <c r="EC176" s="188" t="s">
        <v>298</v>
      </c>
      <c r="ED176" s="188">
        <v>1030144</v>
      </c>
      <c r="EE176" s="188"/>
      <c r="EF176" s="189">
        <f>'Datos Mes'!$B$23</f>
        <v>8033.333333333333</v>
      </c>
      <c r="EG176" s="189">
        <f t="shared" si="200"/>
        <v>0</v>
      </c>
      <c r="EH176" s="189">
        <f t="shared" si="201"/>
        <v>0</v>
      </c>
      <c r="EI176" s="189" t="e">
        <f t="shared" si="202"/>
        <v>#DIV/0!</v>
      </c>
      <c r="EJ176" s="189" t="e">
        <f t="shared" si="203"/>
        <v>#DIV/0!</v>
      </c>
      <c r="EK176" s="189">
        <f t="shared" si="204"/>
        <v>0</v>
      </c>
      <c r="EL176" s="189">
        <f t="shared" si="205"/>
        <v>0</v>
      </c>
      <c r="EM176" s="189">
        <f t="shared" si="206"/>
        <v>0</v>
      </c>
      <c r="EN176" s="189">
        <f>'Datos Mes'!$B$24*AL176</f>
        <v>0</v>
      </c>
      <c r="EO176" s="189" t="e">
        <f>IF(SUM(EH176:EN176)&gt;'Datos Mes'!$B$21,'Datos Mes'!$B$21,SUM(EH176:EN176))</f>
        <v>#DIV/0!</v>
      </c>
      <c r="EP176" s="189" t="e">
        <f>IF(SUM(EH176:EN176)&gt;'Datos Mes'!$B$21,SUM(EH176:EN176)-EO176,0)</f>
        <v>#DIV/0!</v>
      </c>
      <c r="EQ176" s="189"/>
      <c r="ER176" s="189" t="e">
        <f>LOOKUP(EO176/AL176,'Datos Mes'!$B$75:$B$82,'Datos Mes'!$C$75:$C$82)*EQ176</f>
        <v>#DIV/0!</v>
      </c>
      <c r="ES176" s="189">
        <f>'Datos Mes'!$B$25*$AQ176</f>
        <v>0</v>
      </c>
      <c r="ET176" s="189">
        <f>'Datos Mes'!$B$26*$AQ176</f>
        <v>0</v>
      </c>
      <c r="EU176" s="189">
        <f t="shared" si="207"/>
        <v>0</v>
      </c>
      <c r="EV176" s="190" t="e">
        <f t="shared" si="208"/>
        <v>#DIV/0!</v>
      </c>
      <c r="EW176" s="280" t="s">
        <v>140</v>
      </c>
      <c r="EX176" s="281"/>
      <c r="EY176" s="190" t="e">
        <f>'Datos Mes'!$B$28*EO176</f>
        <v>#DIV/0!</v>
      </c>
      <c r="EZ176" s="190" t="e">
        <f>IF(EX176*'Datos Mes'!$B$19-EY176&gt;0,EX176*'Datos Mes'!$B$19-EY176,0)</f>
        <v>#DIV/0!</v>
      </c>
      <c r="FA176" s="281" t="s">
        <v>116</v>
      </c>
      <c r="FB176" s="280" t="s">
        <v>299</v>
      </c>
      <c r="FC176" s="192">
        <f>IF(FB176&lt;&gt;"Pensionado",LOOKUP(FA176,'Datos Mes'!$A$87:$A$92,'Datos Mes'!$B$87:$B$92),0)</f>
        <v>0</v>
      </c>
      <c r="FD176" s="190" t="e">
        <f t="shared" si="209"/>
        <v>#DIV/0!</v>
      </c>
      <c r="FE176" s="190" t="e">
        <f>IF(SUM(EH176:EN176)&gt;'Datos Mes'!$B$22,'Datos Mes'!$B$22,SUM(EH176:EN176))</f>
        <v>#DIV/0!</v>
      </c>
      <c r="FF176" s="190" t="e">
        <f>FE176*'Datos Mes'!$B$30</f>
        <v>#DIV/0!</v>
      </c>
      <c r="FG176" s="190" t="e">
        <f t="shared" si="210"/>
        <v>#DIV/0!</v>
      </c>
      <c r="FH176" s="190" t="e">
        <f t="shared" si="211"/>
        <v>#DIV/0!</v>
      </c>
      <c r="FI176" s="193" t="e">
        <f>LOOKUP(FH176,'Datos Mes'!$B$54:$B$69,'Datos Mes'!$C$54:$C$69)</f>
        <v>#DIV/0!</v>
      </c>
      <c r="FJ176" s="190" t="e">
        <f>LOOKUP(FH176,'Datos Mes'!$B$54:$B$69,'Datos Mes'!$E$54:$E$69)</f>
        <v>#DIV/0!</v>
      </c>
      <c r="FK176" s="190" t="e">
        <f t="shared" si="212"/>
        <v>#DIV/0!</v>
      </c>
      <c r="FL176" s="190">
        <f t="shared" si="213"/>
        <v>0</v>
      </c>
      <c r="FM176" s="190">
        <f t="shared" si="214"/>
        <v>0</v>
      </c>
      <c r="FN176" s="190">
        <f t="shared" si="215"/>
        <v>0</v>
      </c>
      <c r="FO176" s="190" t="e">
        <f t="shared" si="216"/>
        <v>#DIV/0!</v>
      </c>
      <c r="FP176" s="190" t="e">
        <f t="shared" si="217"/>
        <v>#DIV/0!</v>
      </c>
      <c r="FQ176" s="320" t="e">
        <f t="shared" si="218"/>
        <v>#DIV/0!</v>
      </c>
      <c r="FR176" s="188"/>
      <c r="FS176" s="190" t="e">
        <f t="shared" si="219"/>
        <v>#DIV/0!</v>
      </c>
      <c r="FT176" s="190" t="e">
        <f>IF($FB176="Activo",LOOKUP($FA176,'Datos Mes'!$A$87:$A$92,'Datos Mes'!$C$87:$C$92),0)*$EO176</f>
        <v>#DIV/0!</v>
      </c>
      <c r="FU176" s="190" t="e">
        <f>IF($FB176="Activo",'Datos Mes'!$B$31,0)*$EO176</f>
        <v>#DIV/0!</v>
      </c>
      <c r="FV176" s="190" t="e">
        <f>'Datos Mes'!$B$32*$EO176</f>
        <v>#DIV/0!</v>
      </c>
      <c r="FW176" s="190" t="e">
        <f>'Datos Mes'!$D$28*$EO176</f>
        <v>#DIV/0!</v>
      </c>
      <c r="FX176" s="188">
        <v>1030144</v>
      </c>
      <c r="FY176" s="190" t="e">
        <f t="shared" si="220"/>
        <v>#DIV/0!</v>
      </c>
      <c r="FZ176" s="190" t="e">
        <f t="shared" si="226"/>
        <v>#DIV/0!</v>
      </c>
      <c r="GA176" s="190" t="e">
        <f t="shared" si="227"/>
        <v>#DIV/0!</v>
      </c>
      <c r="GB176" s="190">
        <f>(AS176+'Datos Mes'!B$24)*30/12</f>
        <v>11356.646825396825</v>
      </c>
      <c r="GC176" s="190" t="e">
        <f t="shared" si="221"/>
        <v>#DIV/0!</v>
      </c>
      <c r="GD176" s="190" t="e">
        <f t="shared" si="222"/>
        <v>#DIV/0!</v>
      </c>
      <c r="GE176" s="192" t="e">
        <f t="shared" si="223"/>
        <v>#DIV/0!</v>
      </c>
    </row>
    <row r="177" spans="1:187">
      <c r="A177" s="248"/>
      <c r="B177" s="248"/>
      <c r="C177" s="173">
        <f t="shared" si="180"/>
        <v>0</v>
      </c>
      <c r="D177" s="255"/>
      <c r="E177" s="255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174"/>
      <c r="S177" s="256"/>
      <c r="T177" s="255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7"/>
      <c r="AJ177" s="187"/>
      <c r="AK177" s="176">
        <f t="shared" si="181"/>
        <v>0</v>
      </c>
      <c r="AL177" s="294">
        <f t="shared" si="182"/>
        <v>0</v>
      </c>
      <c r="AM177" s="294">
        <f t="shared" si="183"/>
        <v>0</v>
      </c>
      <c r="AN177" s="295">
        <f t="shared" si="184"/>
        <v>0</v>
      </c>
      <c r="AO177" s="294">
        <f t="shared" si="225"/>
        <v>0</v>
      </c>
      <c r="AP177" s="294">
        <f t="shared" si="224"/>
        <v>0</v>
      </c>
      <c r="AQ177" s="296">
        <f t="shared" si="185"/>
        <v>0</v>
      </c>
      <c r="AR177" s="297">
        <f t="shared" si="186"/>
        <v>0</v>
      </c>
      <c r="AS177" s="249"/>
      <c r="AT177" s="250">
        <f t="shared" si="187"/>
        <v>0</v>
      </c>
      <c r="AU177" s="316"/>
      <c r="AV177" s="177">
        <f t="shared" si="188"/>
        <v>0</v>
      </c>
      <c r="AW177" s="249"/>
      <c r="AX177" s="249"/>
      <c r="AY177" s="177">
        <f t="shared" si="189"/>
        <v>0</v>
      </c>
      <c r="AZ177" s="177">
        <f>(AQ177)*'Datos Mes'!$B$27+DB177</f>
        <v>0</v>
      </c>
      <c r="BA177" s="248"/>
      <c r="BB177" s="254"/>
      <c r="BC177" s="263"/>
      <c r="BD177" s="188"/>
      <c r="BE177" s="188"/>
      <c r="BF177" s="298"/>
      <c r="BG177" s="178">
        <f>(COUNTIF($D177:$AI177,"LL")+DL177)*(AS177-'Datos Mes'!$B$23)</f>
        <v>0</v>
      </c>
      <c r="BH177" s="299">
        <f t="shared" si="190"/>
        <v>0</v>
      </c>
      <c r="BI177" s="230"/>
      <c r="BJ177" s="239"/>
      <c r="BK177" s="231"/>
      <c r="BL177" s="231"/>
      <c r="BM177" s="231"/>
      <c r="BN177" s="231"/>
      <c r="BO177" s="231"/>
      <c r="BP177" s="239"/>
      <c r="BQ177" s="231"/>
      <c r="BR177" s="231"/>
      <c r="BS177" s="231"/>
      <c r="BT177" s="232"/>
      <c r="BU177" s="232"/>
      <c r="BV177" s="231"/>
      <c r="BW177" s="233"/>
      <c r="BX177" s="234"/>
      <c r="BY177" s="231"/>
      <c r="BZ177" s="231"/>
      <c r="CA177" s="235"/>
      <c r="CB177" s="235"/>
      <c r="CC177" s="236"/>
      <c r="CD177" s="236"/>
      <c r="CE177" s="236"/>
      <c r="CF177" s="236"/>
      <c r="CG177" s="236"/>
      <c r="CH177" s="235"/>
      <c r="CI177" s="235"/>
      <c r="CJ177" s="236"/>
      <c r="CK177" s="236"/>
      <c r="CL177" s="236"/>
      <c r="CM177" s="236"/>
      <c r="CN177" s="236"/>
      <c r="CO177" s="235"/>
      <c r="CP177" s="238"/>
      <c r="CQ177" s="237"/>
      <c r="CR177" s="238"/>
      <c r="CS177" s="237"/>
      <c r="CT177" s="237"/>
      <c r="CU177" s="237"/>
      <c r="CV177" s="237"/>
      <c r="CW177" s="237"/>
      <c r="CX177" s="232"/>
      <c r="CY177" s="232"/>
      <c r="CZ177" s="179">
        <f t="shared" si="191"/>
        <v>0</v>
      </c>
      <c r="DA177" s="180"/>
      <c r="DB177" s="241"/>
      <c r="DC177" s="181">
        <f t="shared" si="192"/>
        <v>0</v>
      </c>
      <c r="DD177" s="240"/>
      <c r="DE177" s="241"/>
      <c r="DF177" s="182">
        <f t="shared" si="193"/>
        <v>0</v>
      </c>
      <c r="DG177" s="182">
        <f t="shared" si="194"/>
        <v>0</v>
      </c>
      <c r="DH177" s="183">
        <f t="shared" si="195"/>
        <v>0</v>
      </c>
      <c r="DI177" s="184">
        <f t="shared" si="196"/>
        <v>0</v>
      </c>
      <c r="DJ177" s="42"/>
      <c r="DK177" s="177">
        <f t="shared" si="197"/>
        <v>0</v>
      </c>
      <c r="DL177" s="177">
        <f t="shared" si="198"/>
        <v>0</v>
      </c>
      <c r="DM177" s="177">
        <f t="shared" si="199"/>
        <v>0</v>
      </c>
      <c r="DN177" s="242"/>
      <c r="DO177" s="243"/>
      <c r="DP177" s="243"/>
      <c r="DQ177" s="243"/>
      <c r="DR177" s="303"/>
      <c r="DS177" s="243"/>
      <c r="DT177" s="243"/>
      <c r="DU177" s="243"/>
      <c r="DV177" s="244"/>
      <c r="DW177" s="243"/>
      <c r="DX177" s="243"/>
      <c r="DY177" s="245"/>
      <c r="DZ177" s="245"/>
      <c r="EA177" s="246"/>
      <c r="EB177" s="175" t="s">
        <v>283</v>
      </c>
      <c r="EC177" s="188" t="s">
        <v>298</v>
      </c>
      <c r="ED177" s="188">
        <v>1030145</v>
      </c>
      <c r="EE177" s="188"/>
      <c r="EF177" s="189">
        <f>'Datos Mes'!$B$23</f>
        <v>8033.333333333333</v>
      </c>
      <c r="EG177" s="189">
        <f t="shared" si="200"/>
        <v>0</v>
      </c>
      <c r="EH177" s="189">
        <f t="shared" si="201"/>
        <v>0</v>
      </c>
      <c r="EI177" s="189" t="e">
        <f t="shared" si="202"/>
        <v>#DIV/0!</v>
      </c>
      <c r="EJ177" s="189" t="e">
        <f t="shared" si="203"/>
        <v>#DIV/0!</v>
      </c>
      <c r="EK177" s="189">
        <f t="shared" si="204"/>
        <v>0</v>
      </c>
      <c r="EL177" s="189">
        <f t="shared" si="205"/>
        <v>0</v>
      </c>
      <c r="EM177" s="189">
        <f t="shared" si="206"/>
        <v>0</v>
      </c>
      <c r="EN177" s="189">
        <f>'Datos Mes'!$B$24*AL177</f>
        <v>0</v>
      </c>
      <c r="EO177" s="189" t="e">
        <f>IF(SUM(EH177:EN177)&gt;'Datos Mes'!$B$21,'Datos Mes'!$B$21,SUM(EH177:EN177))</f>
        <v>#DIV/0!</v>
      </c>
      <c r="EP177" s="189" t="e">
        <f>IF(SUM(EH177:EN177)&gt;'Datos Mes'!$B$21,SUM(EH177:EN177)-EO177,0)</f>
        <v>#DIV/0!</v>
      </c>
      <c r="EQ177" s="189"/>
      <c r="ER177" s="189" t="e">
        <f>LOOKUP(EO177/AL177,'Datos Mes'!$B$75:$B$82,'Datos Mes'!$C$75:$C$82)*EQ177</f>
        <v>#DIV/0!</v>
      </c>
      <c r="ES177" s="189">
        <f>'Datos Mes'!$B$25*$AQ177</f>
        <v>0</v>
      </c>
      <c r="ET177" s="189">
        <f>'Datos Mes'!$B$26*$AQ177</f>
        <v>0</v>
      </c>
      <c r="EU177" s="189">
        <f t="shared" si="207"/>
        <v>0</v>
      </c>
      <c r="EV177" s="190" t="e">
        <f t="shared" si="208"/>
        <v>#DIV/0!</v>
      </c>
      <c r="EW177" s="280" t="s">
        <v>140</v>
      </c>
      <c r="EX177" s="281"/>
      <c r="EY177" s="190" t="e">
        <f>'Datos Mes'!$B$28*EO177</f>
        <v>#DIV/0!</v>
      </c>
      <c r="EZ177" s="190" t="e">
        <f>IF(EX177*'Datos Mes'!$B$19-EY177&gt;0,EX177*'Datos Mes'!$B$19-EY177,0)</f>
        <v>#DIV/0!</v>
      </c>
      <c r="FA177" s="281" t="s">
        <v>116</v>
      </c>
      <c r="FB177" s="280" t="s">
        <v>299</v>
      </c>
      <c r="FC177" s="192">
        <f>IF(FB177&lt;&gt;"Pensionado",LOOKUP(FA177,'Datos Mes'!$A$87:$A$92,'Datos Mes'!$B$87:$B$92),0)</f>
        <v>0</v>
      </c>
      <c r="FD177" s="190" t="e">
        <f t="shared" si="209"/>
        <v>#DIV/0!</v>
      </c>
      <c r="FE177" s="190" t="e">
        <f>IF(SUM(EH177:EN177)&gt;'Datos Mes'!$B$22,'Datos Mes'!$B$22,SUM(EH177:EN177))</f>
        <v>#DIV/0!</v>
      </c>
      <c r="FF177" s="190" t="e">
        <f>FE177*'Datos Mes'!$B$30</f>
        <v>#DIV/0!</v>
      </c>
      <c r="FG177" s="190" t="e">
        <f t="shared" si="210"/>
        <v>#DIV/0!</v>
      </c>
      <c r="FH177" s="190" t="e">
        <f t="shared" si="211"/>
        <v>#DIV/0!</v>
      </c>
      <c r="FI177" s="193" t="e">
        <f>LOOKUP(FH177,'Datos Mes'!$B$54:$B$69,'Datos Mes'!$C$54:$C$69)</f>
        <v>#DIV/0!</v>
      </c>
      <c r="FJ177" s="190" t="e">
        <f>LOOKUP(FH177,'Datos Mes'!$B$54:$B$69,'Datos Mes'!$E$54:$E$69)</f>
        <v>#DIV/0!</v>
      </c>
      <c r="FK177" s="190" t="e">
        <f t="shared" si="212"/>
        <v>#DIV/0!</v>
      </c>
      <c r="FL177" s="190">
        <f t="shared" si="213"/>
        <v>0</v>
      </c>
      <c r="FM177" s="190">
        <f t="shared" si="214"/>
        <v>0</v>
      </c>
      <c r="FN177" s="190">
        <f t="shared" si="215"/>
        <v>0</v>
      </c>
      <c r="FO177" s="190" t="e">
        <f t="shared" si="216"/>
        <v>#DIV/0!</v>
      </c>
      <c r="FP177" s="190" t="e">
        <f t="shared" si="217"/>
        <v>#DIV/0!</v>
      </c>
      <c r="FQ177" s="320" t="e">
        <f t="shared" si="218"/>
        <v>#DIV/0!</v>
      </c>
      <c r="FR177" s="188"/>
      <c r="FS177" s="190" t="e">
        <f t="shared" si="219"/>
        <v>#DIV/0!</v>
      </c>
      <c r="FT177" s="190" t="e">
        <f>IF($FB177="Activo",LOOKUP($FA177,'Datos Mes'!$A$87:$A$92,'Datos Mes'!$C$87:$C$92),0)*$EO177</f>
        <v>#DIV/0!</v>
      </c>
      <c r="FU177" s="190" t="e">
        <f>IF($FB177="Activo",'Datos Mes'!$B$31,0)*$EO177</f>
        <v>#DIV/0!</v>
      </c>
      <c r="FV177" s="190" t="e">
        <f>'Datos Mes'!$B$32*$EO177</f>
        <v>#DIV/0!</v>
      </c>
      <c r="FW177" s="190" t="e">
        <f>'Datos Mes'!$D$28*$EO177</f>
        <v>#DIV/0!</v>
      </c>
      <c r="FX177" s="188">
        <v>1030145</v>
      </c>
      <c r="FY177" s="190" t="e">
        <f t="shared" si="220"/>
        <v>#DIV/0!</v>
      </c>
      <c r="FZ177" s="190" t="e">
        <f t="shared" si="226"/>
        <v>#DIV/0!</v>
      </c>
      <c r="GA177" s="190" t="e">
        <f t="shared" si="227"/>
        <v>#DIV/0!</v>
      </c>
      <c r="GB177" s="190">
        <f>(AS177+'Datos Mes'!B$24)*30/12</f>
        <v>11356.646825396825</v>
      </c>
      <c r="GC177" s="190" t="e">
        <f t="shared" si="221"/>
        <v>#DIV/0!</v>
      </c>
      <c r="GD177" s="190" t="e">
        <f t="shared" si="222"/>
        <v>#DIV/0!</v>
      </c>
      <c r="GE177" s="192" t="e">
        <f t="shared" si="223"/>
        <v>#DIV/0!</v>
      </c>
    </row>
    <row r="178" spans="1:187">
      <c r="A178" s="248"/>
      <c r="B178" s="248"/>
      <c r="C178" s="173">
        <f t="shared" ref="C178:C204" si="228">DK178</f>
        <v>0</v>
      </c>
      <c r="D178" s="255"/>
      <c r="E178" s="255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174"/>
      <c r="S178" s="256"/>
      <c r="T178" s="255"/>
      <c r="U178" s="255"/>
      <c r="V178" s="255"/>
      <c r="W178" s="255"/>
      <c r="X178" s="255"/>
      <c r="Y178" s="255"/>
      <c r="Z178" s="255"/>
      <c r="AA178" s="255"/>
      <c r="AB178" s="255"/>
      <c r="AC178" s="255"/>
      <c r="AD178" s="255"/>
      <c r="AE178" s="255"/>
      <c r="AF178" s="255"/>
      <c r="AG178" s="255"/>
      <c r="AH178" s="255"/>
      <c r="AI178" s="257"/>
      <c r="AJ178" s="187"/>
      <c r="AK178" s="176">
        <f t="shared" ref="AK178:AK204" si="229">A178</f>
        <v>0</v>
      </c>
      <c r="AL178" s="294">
        <f t="shared" ref="AL178:AL204" si="230">COUNTIF(D178:AI178,"X")+COUNTIF(D178:AI178,"V")-C178</f>
        <v>0</v>
      </c>
      <c r="AM178" s="294">
        <f t="shared" ref="AM178:AM204" si="231">COUNTIF(D178:AK178,"S")</f>
        <v>0</v>
      </c>
      <c r="AN178" s="295">
        <f t="shared" ref="AN178:AN204" si="232">COUNTIF(D178:AI178,"D")</f>
        <v>0</v>
      </c>
      <c r="AO178" s="294">
        <f t="shared" si="225"/>
        <v>0</v>
      </c>
      <c r="AP178" s="294">
        <f t="shared" si="224"/>
        <v>0</v>
      </c>
      <c r="AQ178" s="296">
        <f t="shared" ref="AQ178:AQ204" si="233">COUNTIF(D178:AK178,"X")+COUNTIF(D178:AK178,"ll")-C178-COUNTIF(DN178:DX178,"S")-COUNTIF(DN178:DX178,"V")</f>
        <v>0</v>
      </c>
      <c r="AR178" s="297">
        <f t="shared" ref="AR178:AR204" si="234">AQ178</f>
        <v>0</v>
      </c>
      <c r="AS178" s="249"/>
      <c r="AT178" s="250">
        <f t="shared" ref="AT178:AT204" si="235">AS178/7.5*1.5*(CZ178-DA178)</f>
        <v>0</v>
      </c>
      <c r="AU178" s="316"/>
      <c r="AV178" s="177">
        <f t="shared" ref="AV178:AV204" si="236">AS178/7.5*AU178+C178*0.2*AS178</f>
        <v>0</v>
      </c>
      <c r="AW178" s="249"/>
      <c r="AX178" s="249"/>
      <c r="AY178" s="177">
        <f t="shared" ref="AY178:AY204" si="237">DI178</f>
        <v>0</v>
      </c>
      <c r="AZ178" s="177">
        <f>(AQ178)*'Datos Mes'!$B$27+DB178</f>
        <v>0</v>
      </c>
      <c r="BA178" s="248"/>
      <c r="BB178" s="254"/>
      <c r="BC178" s="263"/>
      <c r="BD178" s="188"/>
      <c r="BE178" s="188"/>
      <c r="BF178" s="298"/>
      <c r="BG178" s="178">
        <f>(COUNTIF($D178:$AI178,"LL")+DL178)*(AS178-'Datos Mes'!$B$23)</f>
        <v>0</v>
      </c>
      <c r="BH178" s="299">
        <f t="shared" ref="BH178:BH204" si="238">A178</f>
        <v>0</v>
      </c>
      <c r="BI178" s="230"/>
      <c r="BJ178" s="239"/>
      <c r="BK178" s="231"/>
      <c r="BL178" s="231"/>
      <c r="BM178" s="231"/>
      <c r="BN178" s="231"/>
      <c r="BO178" s="231"/>
      <c r="BP178" s="239"/>
      <c r="BQ178" s="231"/>
      <c r="BR178" s="231"/>
      <c r="BS178" s="231"/>
      <c r="BT178" s="232"/>
      <c r="BU178" s="232"/>
      <c r="BV178" s="231"/>
      <c r="BW178" s="233"/>
      <c r="BX178" s="234"/>
      <c r="BY178" s="231"/>
      <c r="BZ178" s="231"/>
      <c r="CA178" s="235"/>
      <c r="CB178" s="235"/>
      <c r="CC178" s="236"/>
      <c r="CD178" s="236"/>
      <c r="CE178" s="236"/>
      <c r="CF178" s="236"/>
      <c r="CG178" s="236"/>
      <c r="CH178" s="235"/>
      <c r="CI178" s="235"/>
      <c r="CJ178" s="236"/>
      <c r="CK178" s="236"/>
      <c r="CL178" s="236"/>
      <c r="CM178" s="236"/>
      <c r="CN178" s="236"/>
      <c r="CO178" s="235"/>
      <c r="CP178" s="238"/>
      <c r="CQ178" s="237"/>
      <c r="CR178" s="238"/>
      <c r="CS178" s="237"/>
      <c r="CT178" s="237"/>
      <c r="CU178" s="237"/>
      <c r="CV178" s="237"/>
      <c r="CW178" s="237"/>
      <c r="CX178" s="232"/>
      <c r="CY178" s="232"/>
      <c r="CZ178" s="179">
        <f t="shared" ref="CZ178:CZ204" si="239">SUM(BI178:CY178)</f>
        <v>0</v>
      </c>
      <c r="DA178" s="180"/>
      <c r="DB178" s="241"/>
      <c r="DC178" s="181">
        <f t="shared" ref="DC178:DC204" si="240">(64+$DC$10/8)*DD178</f>
        <v>0</v>
      </c>
      <c r="DD178" s="240"/>
      <c r="DE178" s="241"/>
      <c r="DF178" s="182">
        <f t="shared" ref="DF178:DF204" si="241">COUNTIF(D178:AI178,"LL")*$DF$10*1.2</f>
        <v>0</v>
      </c>
      <c r="DG178" s="182">
        <f t="shared" ref="DG178:DG204" si="242">DL178*$DF$10</f>
        <v>0</v>
      </c>
      <c r="DH178" s="183">
        <f t="shared" ref="DH178:DH204" si="243">AS178*DM178</f>
        <v>0</v>
      </c>
      <c r="DI178" s="184">
        <f t="shared" ref="DI178:DI204" si="244">+DC178+DE178+DF178+DG178+DH178</f>
        <v>0</v>
      </c>
      <c r="DJ178" s="42"/>
      <c r="DK178" s="177">
        <f t="shared" ref="DK178:DK204" si="245">DL178+COUNTIF(DN178:EA178,"F")+COUNTIF(DN178:EA178,"E")+COUNTIF(DN178:EA178,"P")+COUNTIF(DN178:EA178,"A")</f>
        <v>0</v>
      </c>
      <c r="DL178" s="177">
        <f t="shared" ref="DL178:DL204" si="246">COUNTIF(DN178:EA178,"LL")</f>
        <v>0</v>
      </c>
      <c r="DM178" s="177">
        <f t="shared" ref="DM178:DM204" si="247">COUNTIF(DN178:EA178,"X")</f>
        <v>0</v>
      </c>
      <c r="DN178" s="242"/>
      <c r="DO178" s="243"/>
      <c r="DP178" s="243"/>
      <c r="DQ178" s="243"/>
      <c r="DR178" s="303"/>
      <c r="DS178" s="243"/>
      <c r="DT178" s="243"/>
      <c r="DU178" s="243"/>
      <c r="DV178" s="244"/>
      <c r="DW178" s="243"/>
      <c r="DX178" s="243"/>
      <c r="DY178" s="245"/>
      <c r="DZ178" s="245"/>
      <c r="EA178" s="246"/>
      <c r="EB178" s="175" t="s">
        <v>283</v>
      </c>
      <c r="EC178" s="188" t="s">
        <v>298</v>
      </c>
      <c r="ED178" s="188">
        <v>1030146</v>
      </c>
      <c r="EE178" s="188"/>
      <c r="EF178" s="189">
        <f>'Datos Mes'!$B$23</f>
        <v>8033.333333333333</v>
      </c>
      <c r="EG178" s="189">
        <f t="shared" ref="EG178:EG204" si="248">AS178</f>
        <v>0</v>
      </c>
      <c r="EH178" s="189">
        <f t="shared" ref="EH178:EH204" si="249">EG178*AL178</f>
        <v>0</v>
      </c>
      <c r="EI178" s="189" t="e">
        <f t="shared" ref="EI178:EI204" si="250">(EH178+EL178)/AO178*AM178</f>
        <v>#DIV/0!</v>
      </c>
      <c r="EJ178" s="189" t="e">
        <f t="shared" ref="EJ178:EJ204" si="251">(EH178+EI178+EK178+EL178)/AP178*AN178</f>
        <v>#DIV/0!</v>
      </c>
      <c r="EK178" s="189">
        <f t="shared" ref="EK178:EK204" si="252">AT178</f>
        <v>0</v>
      </c>
      <c r="EL178" s="189">
        <f t="shared" ref="EL178:EL204" si="253">-AV178</f>
        <v>0</v>
      </c>
      <c r="EM178" s="189">
        <f t="shared" ref="EM178:EM204" si="254">AY178</f>
        <v>0</v>
      </c>
      <c r="EN178" s="189">
        <f>'Datos Mes'!$B$24*AL178</f>
        <v>0</v>
      </c>
      <c r="EO178" s="189" t="e">
        <f>IF(SUM(EH178:EN178)&gt;'Datos Mes'!$B$21,'Datos Mes'!$B$21,SUM(EH178:EN178))</f>
        <v>#DIV/0!</v>
      </c>
      <c r="EP178" s="189" t="e">
        <f>IF(SUM(EH178:EN178)&gt;'Datos Mes'!$B$21,SUM(EH178:EN178)-EO178,0)</f>
        <v>#DIV/0!</v>
      </c>
      <c r="EQ178" s="189"/>
      <c r="ER178" s="189" t="e">
        <f>LOOKUP(EO178/AL178,'Datos Mes'!$B$75:$B$82,'Datos Mes'!$C$75:$C$82)*EQ178</f>
        <v>#DIV/0!</v>
      </c>
      <c r="ES178" s="189">
        <f>'Datos Mes'!$B$25*$AQ178</f>
        <v>0</v>
      </c>
      <c r="ET178" s="189">
        <f>'Datos Mes'!$B$26*$AQ178</f>
        <v>0</v>
      </c>
      <c r="EU178" s="189">
        <f t="shared" ref="EU178:EU204" si="255">AZ178</f>
        <v>0</v>
      </c>
      <c r="EV178" s="190" t="e">
        <f t="shared" ref="EV178:EV204" si="256">ER178+ES178+ET178+EU178</f>
        <v>#DIV/0!</v>
      </c>
      <c r="EW178" s="280" t="s">
        <v>140</v>
      </c>
      <c r="EX178" s="281"/>
      <c r="EY178" s="190" t="e">
        <f>'Datos Mes'!$B$28*EO178</f>
        <v>#DIV/0!</v>
      </c>
      <c r="EZ178" s="190" t="e">
        <f>IF(EX178*'Datos Mes'!$B$19-EY178&gt;0,EX178*'Datos Mes'!$B$19-EY178,0)</f>
        <v>#DIV/0!</v>
      </c>
      <c r="FA178" s="281" t="s">
        <v>116</v>
      </c>
      <c r="FB178" s="280" t="s">
        <v>299</v>
      </c>
      <c r="FC178" s="192">
        <f>IF(FB178&lt;&gt;"Pensionado",LOOKUP(FA178,'Datos Mes'!$A$87:$A$92,'Datos Mes'!$B$87:$B$92),0)</f>
        <v>0</v>
      </c>
      <c r="FD178" s="190" t="e">
        <f t="shared" ref="FD178:FD204" si="257">FC178*EO178</f>
        <v>#DIV/0!</v>
      </c>
      <c r="FE178" s="190" t="e">
        <f>IF(SUM(EH178:EN178)&gt;'Datos Mes'!$B$22,'Datos Mes'!$B$22,SUM(EH178:EN178))</f>
        <v>#DIV/0!</v>
      </c>
      <c r="FF178" s="190" t="e">
        <f>FE178*'Datos Mes'!$B$30</f>
        <v>#DIV/0!</v>
      </c>
      <c r="FG178" s="190" t="e">
        <f t="shared" ref="FG178:FG204" si="258">EY178+FD178+EZ178</f>
        <v>#DIV/0!</v>
      </c>
      <c r="FH178" s="190" t="e">
        <f t="shared" ref="FH178:FH204" si="259">EO178+EP178-FG178</f>
        <v>#DIV/0!</v>
      </c>
      <c r="FI178" s="193" t="e">
        <f>LOOKUP(FH178,'Datos Mes'!$B$54:$B$69,'Datos Mes'!$C$54:$C$69)</f>
        <v>#DIV/0!</v>
      </c>
      <c r="FJ178" s="190" t="e">
        <f>LOOKUP(FH178,'Datos Mes'!$B$54:$B$69,'Datos Mes'!$E$54:$E$69)</f>
        <v>#DIV/0!</v>
      </c>
      <c r="FK178" s="190" t="e">
        <f t="shared" ref="FK178:FK204" si="260">FH178*FI178-FJ178</f>
        <v>#DIV/0!</v>
      </c>
      <c r="FL178" s="190">
        <f t="shared" ref="FL178:FL204" si="261">R178</f>
        <v>0</v>
      </c>
      <c r="FM178" s="190">
        <f t="shared" ref="FM178:FM204" si="262">AW178</f>
        <v>0</v>
      </c>
      <c r="FN178" s="190">
        <f t="shared" ref="FN178:FN204" si="263">AX178</f>
        <v>0</v>
      </c>
      <c r="FO178" s="190" t="e">
        <f t="shared" ref="FO178:FO204" si="264">FG178+FK178+FL178+FM178+FN178</f>
        <v>#DIV/0!</v>
      </c>
      <c r="FP178" s="190" t="e">
        <f t="shared" ref="FP178:FP204" si="265">EO178+EP178+EV178-FO178</f>
        <v>#DIV/0!</v>
      </c>
      <c r="FQ178" s="320" t="e">
        <f t="shared" ref="FQ178:FQ204" si="266">FP178+FL178</f>
        <v>#DIV/0!</v>
      </c>
      <c r="FR178" s="188"/>
      <c r="FS178" s="190" t="e">
        <f t="shared" ref="FS178:FS204" si="267">EO178+EP178+EV178</f>
        <v>#DIV/0!</v>
      </c>
      <c r="FT178" s="190" t="e">
        <f>IF($FB178="Activo",LOOKUP($FA178,'Datos Mes'!$A$87:$A$92,'Datos Mes'!$C$87:$C$92),0)*$EO178</f>
        <v>#DIV/0!</v>
      </c>
      <c r="FU178" s="190" t="e">
        <f>IF($FB178="Activo",'Datos Mes'!$B$31,0)*$EO178</f>
        <v>#DIV/0!</v>
      </c>
      <c r="FV178" s="190" t="e">
        <f>'Datos Mes'!$B$32*$EO178</f>
        <v>#DIV/0!</v>
      </c>
      <c r="FW178" s="190" t="e">
        <f>'Datos Mes'!$D$28*$EO178</f>
        <v>#DIV/0!</v>
      </c>
      <c r="FX178" s="188">
        <v>1030146</v>
      </c>
      <c r="FY178" s="190" t="e">
        <f t="shared" ref="FY178:FY204" si="268">SUM(FS178:FV178)</f>
        <v>#DIV/0!</v>
      </c>
      <c r="FZ178" s="190" t="e">
        <f t="shared" si="226"/>
        <v>#DIV/0!</v>
      </c>
      <c r="GA178" s="190" t="e">
        <f t="shared" si="227"/>
        <v>#DIV/0!</v>
      </c>
      <c r="GB178" s="190">
        <f>(AS178+'Datos Mes'!B$24)*30/12</f>
        <v>11356.646825396825</v>
      </c>
      <c r="GC178" s="190" t="e">
        <f t="shared" ref="GC178:GC204" si="269">FY178+SUM(FZ178:GB178)</f>
        <v>#DIV/0!</v>
      </c>
      <c r="GD178" s="190" t="e">
        <f t="shared" ref="GD178:GD204" si="270">GC178/AQ178</f>
        <v>#DIV/0!</v>
      </c>
      <c r="GE178" s="192" t="e">
        <f t="shared" ref="GE178:GE204" si="271">GD178/AS178</f>
        <v>#DIV/0!</v>
      </c>
    </row>
    <row r="179" spans="1:187">
      <c r="A179" s="248"/>
      <c r="B179" s="248"/>
      <c r="C179" s="173">
        <f t="shared" si="228"/>
        <v>0</v>
      </c>
      <c r="D179" s="255"/>
      <c r="E179" s="255"/>
      <c r="F179" s="255"/>
      <c r="G179" s="255"/>
      <c r="H179" s="255"/>
      <c r="I179" s="255"/>
      <c r="J179" s="255"/>
      <c r="K179" s="255"/>
      <c r="L179" s="255"/>
      <c r="M179" s="255"/>
      <c r="N179" s="255"/>
      <c r="O179" s="255"/>
      <c r="P179" s="255"/>
      <c r="Q179" s="255"/>
      <c r="R179" s="174"/>
      <c r="S179" s="256"/>
      <c r="T179" s="255"/>
      <c r="U179" s="255"/>
      <c r="V179" s="255"/>
      <c r="W179" s="255"/>
      <c r="X179" s="255"/>
      <c r="Y179" s="255"/>
      <c r="Z179" s="255"/>
      <c r="AA179" s="255"/>
      <c r="AB179" s="255"/>
      <c r="AC179" s="255"/>
      <c r="AD179" s="255"/>
      <c r="AE179" s="255"/>
      <c r="AF179" s="255"/>
      <c r="AG179" s="255"/>
      <c r="AH179" s="255"/>
      <c r="AI179" s="257"/>
      <c r="AJ179" s="187"/>
      <c r="AK179" s="176">
        <f t="shared" si="229"/>
        <v>0</v>
      </c>
      <c r="AL179" s="294">
        <f t="shared" si="230"/>
        <v>0</v>
      </c>
      <c r="AM179" s="294">
        <f t="shared" si="231"/>
        <v>0</v>
      </c>
      <c r="AN179" s="295">
        <f t="shared" si="232"/>
        <v>0</v>
      </c>
      <c r="AO179" s="294">
        <f t="shared" si="225"/>
        <v>0</v>
      </c>
      <c r="AP179" s="294">
        <f t="shared" si="224"/>
        <v>0</v>
      </c>
      <c r="AQ179" s="296">
        <f t="shared" si="233"/>
        <v>0</v>
      </c>
      <c r="AR179" s="297">
        <f t="shared" si="234"/>
        <v>0</v>
      </c>
      <c r="AS179" s="249"/>
      <c r="AT179" s="250">
        <f t="shared" si="235"/>
        <v>0</v>
      </c>
      <c r="AU179" s="316"/>
      <c r="AV179" s="177">
        <f t="shared" si="236"/>
        <v>0</v>
      </c>
      <c r="AW179" s="249"/>
      <c r="AX179" s="249"/>
      <c r="AY179" s="177">
        <f t="shared" si="237"/>
        <v>0</v>
      </c>
      <c r="AZ179" s="177">
        <f>(AQ179)*'Datos Mes'!$B$27+DB179</f>
        <v>0</v>
      </c>
      <c r="BA179" s="248"/>
      <c r="BB179" s="254"/>
      <c r="BC179" s="263"/>
      <c r="BD179" s="188"/>
      <c r="BE179" s="188"/>
      <c r="BF179" s="298"/>
      <c r="BG179" s="178">
        <f>(COUNTIF($D179:$AI179,"LL")+DL179)*(AS179-'Datos Mes'!$B$23)</f>
        <v>0</v>
      </c>
      <c r="BH179" s="299">
        <f t="shared" si="238"/>
        <v>0</v>
      </c>
      <c r="BI179" s="230"/>
      <c r="BJ179" s="239"/>
      <c r="BK179" s="231"/>
      <c r="BL179" s="231"/>
      <c r="BM179" s="231"/>
      <c r="BN179" s="231"/>
      <c r="BO179" s="231"/>
      <c r="BP179" s="239"/>
      <c r="BQ179" s="231"/>
      <c r="BR179" s="231"/>
      <c r="BS179" s="231"/>
      <c r="BT179" s="232"/>
      <c r="BU179" s="232"/>
      <c r="BV179" s="231"/>
      <c r="BW179" s="233"/>
      <c r="BX179" s="234"/>
      <c r="BY179" s="231"/>
      <c r="BZ179" s="231"/>
      <c r="CA179" s="235"/>
      <c r="CB179" s="235"/>
      <c r="CC179" s="236"/>
      <c r="CD179" s="236"/>
      <c r="CE179" s="236"/>
      <c r="CF179" s="236"/>
      <c r="CG179" s="236"/>
      <c r="CH179" s="235"/>
      <c r="CI179" s="235"/>
      <c r="CJ179" s="236"/>
      <c r="CK179" s="236"/>
      <c r="CL179" s="236"/>
      <c r="CM179" s="236"/>
      <c r="CN179" s="236"/>
      <c r="CO179" s="235"/>
      <c r="CP179" s="238"/>
      <c r="CQ179" s="237"/>
      <c r="CR179" s="238"/>
      <c r="CS179" s="237"/>
      <c r="CT179" s="237"/>
      <c r="CU179" s="237"/>
      <c r="CV179" s="237"/>
      <c r="CW179" s="237"/>
      <c r="CX179" s="232"/>
      <c r="CY179" s="232"/>
      <c r="CZ179" s="179">
        <f t="shared" si="239"/>
        <v>0</v>
      </c>
      <c r="DA179" s="180"/>
      <c r="DB179" s="241"/>
      <c r="DC179" s="181">
        <f t="shared" si="240"/>
        <v>0</v>
      </c>
      <c r="DD179" s="240"/>
      <c r="DE179" s="241"/>
      <c r="DF179" s="182">
        <f t="shared" si="241"/>
        <v>0</v>
      </c>
      <c r="DG179" s="182">
        <f t="shared" si="242"/>
        <v>0</v>
      </c>
      <c r="DH179" s="183">
        <f t="shared" si="243"/>
        <v>0</v>
      </c>
      <c r="DI179" s="184">
        <f t="shared" si="244"/>
        <v>0</v>
      </c>
      <c r="DJ179" s="42"/>
      <c r="DK179" s="177">
        <f t="shared" si="245"/>
        <v>0</v>
      </c>
      <c r="DL179" s="177">
        <f t="shared" si="246"/>
        <v>0</v>
      </c>
      <c r="DM179" s="177">
        <f t="shared" si="247"/>
        <v>0</v>
      </c>
      <c r="DN179" s="242"/>
      <c r="DO179" s="243"/>
      <c r="DP179" s="243"/>
      <c r="DQ179" s="243"/>
      <c r="DR179" s="303"/>
      <c r="DS179" s="243"/>
      <c r="DT179" s="243"/>
      <c r="DU179" s="243"/>
      <c r="DV179" s="244"/>
      <c r="DW179" s="243"/>
      <c r="DX179" s="243"/>
      <c r="DY179" s="245"/>
      <c r="DZ179" s="245"/>
      <c r="EA179" s="246"/>
      <c r="EB179" s="175" t="s">
        <v>283</v>
      </c>
      <c r="EC179" s="188" t="s">
        <v>298</v>
      </c>
      <c r="ED179" s="188">
        <v>1030147</v>
      </c>
      <c r="EE179" s="188"/>
      <c r="EF179" s="189">
        <f>'Datos Mes'!$B$23</f>
        <v>8033.333333333333</v>
      </c>
      <c r="EG179" s="189">
        <f t="shared" si="248"/>
        <v>0</v>
      </c>
      <c r="EH179" s="189">
        <f t="shared" si="249"/>
        <v>0</v>
      </c>
      <c r="EI179" s="189" t="e">
        <f t="shared" si="250"/>
        <v>#DIV/0!</v>
      </c>
      <c r="EJ179" s="189" t="e">
        <f t="shared" si="251"/>
        <v>#DIV/0!</v>
      </c>
      <c r="EK179" s="189">
        <f t="shared" si="252"/>
        <v>0</v>
      </c>
      <c r="EL179" s="189">
        <f t="shared" si="253"/>
        <v>0</v>
      </c>
      <c r="EM179" s="189">
        <f t="shared" si="254"/>
        <v>0</v>
      </c>
      <c r="EN179" s="189">
        <f>'Datos Mes'!$B$24*AL179</f>
        <v>0</v>
      </c>
      <c r="EO179" s="189" t="e">
        <f>IF(SUM(EH179:EN179)&gt;'Datos Mes'!$B$21,'Datos Mes'!$B$21,SUM(EH179:EN179))</f>
        <v>#DIV/0!</v>
      </c>
      <c r="EP179" s="189" t="e">
        <f>IF(SUM(EH179:EN179)&gt;'Datos Mes'!$B$21,SUM(EH179:EN179)-EO179,0)</f>
        <v>#DIV/0!</v>
      </c>
      <c r="EQ179" s="189"/>
      <c r="ER179" s="189" t="e">
        <f>LOOKUP(EO179/AL179,'Datos Mes'!$B$75:$B$82,'Datos Mes'!$C$75:$C$82)*EQ179</f>
        <v>#DIV/0!</v>
      </c>
      <c r="ES179" s="189">
        <f>'Datos Mes'!$B$25*$AQ179</f>
        <v>0</v>
      </c>
      <c r="ET179" s="189">
        <f>'Datos Mes'!$B$26*$AQ179</f>
        <v>0</v>
      </c>
      <c r="EU179" s="189">
        <f t="shared" si="255"/>
        <v>0</v>
      </c>
      <c r="EV179" s="190" t="e">
        <f t="shared" si="256"/>
        <v>#DIV/0!</v>
      </c>
      <c r="EW179" s="280" t="s">
        <v>140</v>
      </c>
      <c r="EX179" s="281"/>
      <c r="EY179" s="190" t="e">
        <f>'Datos Mes'!$B$28*EO179</f>
        <v>#DIV/0!</v>
      </c>
      <c r="EZ179" s="190" t="e">
        <f>IF(EX179*'Datos Mes'!$B$19-EY179&gt;0,EX179*'Datos Mes'!$B$19-EY179,0)</f>
        <v>#DIV/0!</v>
      </c>
      <c r="FA179" s="281" t="s">
        <v>116</v>
      </c>
      <c r="FB179" s="280" t="s">
        <v>299</v>
      </c>
      <c r="FC179" s="192">
        <f>IF(FB179&lt;&gt;"Pensionado",LOOKUP(FA179,'Datos Mes'!$A$87:$A$92,'Datos Mes'!$B$87:$B$92),0)</f>
        <v>0</v>
      </c>
      <c r="FD179" s="190" t="e">
        <f t="shared" si="257"/>
        <v>#DIV/0!</v>
      </c>
      <c r="FE179" s="190" t="e">
        <f>IF(SUM(EH179:EN179)&gt;'Datos Mes'!$B$22,'Datos Mes'!$B$22,SUM(EH179:EN179))</f>
        <v>#DIV/0!</v>
      </c>
      <c r="FF179" s="190" t="e">
        <f>FE179*'Datos Mes'!$B$30</f>
        <v>#DIV/0!</v>
      </c>
      <c r="FG179" s="190" t="e">
        <f t="shared" si="258"/>
        <v>#DIV/0!</v>
      </c>
      <c r="FH179" s="190" t="e">
        <f t="shared" si="259"/>
        <v>#DIV/0!</v>
      </c>
      <c r="FI179" s="193" t="e">
        <f>LOOKUP(FH179,'Datos Mes'!$B$54:$B$69,'Datos Mes'!$C$54:$C$69)</f>
        <v>#DIV/0!</v>
      </c>
      <c r="FJ179" s="190" t="e">
        <f>LOOKUP(FH179,'Datos Mes'!$B$54:$B$69,'Datos Mes'!$E$54:$E$69)</f>
        <v>#DIV/0!</v>
      </c>
      <c r="FK179" s="190" t="e">
        <f t="shared" si="260"/>
        <v>#DIV/0!</v>
      </c>
      <c r="FL179" s="190">
        <f t="shared" si="261"/>
        <v>0</v>
      </c>
      <c r="FM179" s="190">
        <f t="shared" si="262"/>
        <v>0</v>
      </c>
      <c r="FN179" s="190">
        <f t="shared" si="263"/>
        <v>0</v>
      </c>
      <c r="FO179" s="190" t="e">
        <f t="shared" si="264"/>
        <v>#DIV/0!</v>
      </c>
      <c r="FP179" s="190" t="e">
        <f t="shared" si="265"/>
        <v>#DIV/0!</v>
      </c>
      <c r="FQ179" s="320" t="e">
        <f t="shared" si="266"/>
        <v>#DIV/0!</v>
      </c>
      <c r="FR179" s="188"/>
      <c r="FS179" s="190" t="e">
        <f t="shared" si="267"/>
        <v>#DIV/0!</v>
      </c>
      <c r="FT179" s="190" t="e">
        <f>IF($FB179="Activo",LOOKUP($FA179,'Datos Mes'!$A$87:$A$92,'Datos Mes'!$C$87:$C$92),0)*$EO179</f>
        <v>#DIV/0!</v>
      </c>
      <c r="FU179" s="190" t="e">
        <f>IF($FB179="Activo",'Datos Mes'!$B$31,0)*$EO179</f>
        <v>#DIV/0!</v>
      </c>
      <c r="FV179" s="190" t="e">
        <f>'Datos Mes'!$B$32*$EO179</f>
        <v>#DIV/0!</v>
      </c>
      <c r="FW179" s="190" t="e">
        <f>'Datos Mes'!$D$28*$EO179</f>
        <v>#DIV/0!</v>
      </c>
      <c r="FX179" s="188">
        <v>1030147</v>
      </c>
      <c r="FY179" s="190" t="e">
        <f t="shared" si="268"/>
        <v>#DIV/0!</v>
      </c>
      <c r="FZ179" s="190" t="e">
        <f t="shared" si="226"/>
        <v>#DIV/0!</v>
      </c>
      <c r="GA179" s="190" t="e">
        <f t="shared" si="227"/>
        <v>#DIV/0!</v>
      </c>
      <c r="GB179" s="190">
        <f>(AS179+'Datos Mes'!B$24)*30/12</f>
        <v>11356.646825396825</v>
      </c>
      <c r="GC179" s="190" t="e">
        <f t="shared" si="269"/>
        <v>#DIV/0!</v>
      </c>
      <c r="GD179" s="190" t="e">
        <f t="shared" si="270"/>
        <v>#DIV/0!</v>
      </c>
      <c r="GE179" s="192" t="e">
        <f t="shared" si="271"/>
        <v>#DIV/0!</v>
      </c>
    </row>
    <row r="180" spans="1:187">
      <c r="A180" s="248"/>
      <c r="B180" s="248"/>
      <c r="C180" s="173">
        <f t="shared" si="228"/>
        <v>0</v>
      </c>
      <c r="D180" s="255"/>
      <c r="E180" s="255"/>
      <c r="F180" s="255"/>
      <c r="G180" s="255"/>
      <c r="H180" s="255"/>
      <c r="I180" s="255"/>
      <c r="J180" s="255"/>
      <c r="K180" s="255"/>
      <c r="L180" s="255"/>
      <c r="M180" s="255"/>
      <c r="N180" s="255"/>
      <c r="O180" s="255"/>
      <c r="P180" s="255"/>
      <c r="Q180" s="255"/>
      <c r="R180" s="174"/>
      <c r="S180" s="256"/>
      <c r="T180" s="255"/>
      <c r="U180" s="255"/>
      <c r="V180" s="255"/>
      <c r="W180" s="255"/>
      <c r="X180" s="255"/>
      <c r="Y180" s="255"/>
      <c r="Z180" s="255"/>
      <c r="AA180" s="255"/>
      <c r="AB180" s="255"/>
      <c r="AC180" s="255"/>
      <c r="AD180" s="255"/>
      <c r="AE180" s="255"/>
      <c r="AF180" s="255"/>
      <c r="AG180" s="255"/>
      <c r="AH180" s="255"/>
      <c r="AI180" s="257"/>
      <c r="AJ180" s="187"/>
      <c r="AK180" s="176">
        <f t="shared" si="229"/>
        <v>0</v>
      </c>
      <c r="AL180" s="294">
        <f t="shared" si="230"/>
        <v>0</v>
      </c>
      <c r="AM180" s="294">
        <f t="shared" si="231"/>
        <v>0</v>
      </c>
      <c r="AN180" s="295">
        <f t="shared" si="232"/>
        <v>0</v>
      </c>
      <c r="AO180" s="294">
        <f t="shared" si="225"/>
        <v>0</v>
      </c>
      <c r="AP180" s="294">
        <f t="shared" si="224"/>
        <v>0</v>
      </c>
      <c r="AQ180" s="296">
        <f t="shared" si="233"/>
        <v>0</v>
      </c>
      <c r="AR180" s="297">
        <f t="shared" si="234"/>
        <v>0</v>
      </c>
      <c r="AS180" s="249"/>
      <c r="AT180" s="250">
        <f t="shared" si="235"/>
        <v>0</v>
      </c>
      <c r="AU180" s="316"/>
      <c r="AV180" s="177">
        <f t="shared" si="236"/>
        <v>0</v>
      </c>
      <c r="AW180" s="249"/>
      <c r="AX180" s="249"/>
      <c r="AY180" s="177">
        <f t="shared" si="237"/>
        <v>0</v>
      </c>
      <c r="AZ180" s="177">
        <f>(AQ180)*'Datos Mes'!$B$27+DB180</f>
        <v>0</v>
      </c>
      <c r="BA180" s="248"/>
      <c r="BB180" s="254"/>
      <c r="BC180" s="263"/>
      <c r="BD180" s="188"/>
      <c r="BE180" s="188"/>
      <c r="BF180" s="298"/>
      <c r="BG180" s="178">
        <f>(COUNTIF($D180:$AI180,"LL")+DL180)*(AS180-'Datos Mes'!$B$23)</f>
        <v>0</v>
      </c>
      <c r="BH180" s="299">
        <f t="shared" si="238"/>
        <v>0</v>
      </c>
      <c r="BI180" s="230"/>
      <c r="BJ180" s="239"/>
      <c r="BK180" s="231"/>
      <c r="BL180" s="231"/>
      <c r="BM180" s="231"/>
      <c r="BN180" s="231"/>
      <c r="BO180" s="231"/>
      <c r="BP180" s="239"/>
      <c r="BQ180" s="231"/>
      <c r="BR180" s="231"/>
      <c r="BS180" s="231"/>
      <c r="BT180" s="232"/>
      <c r="BU180" s="232"/>
      <c r="BV180" s="231"/>
      <c r="BW180" s="233"/>
      <c r="BX180" s="234"/>
      <c r="BY180" s="231"/>
      <c r="BZ180" s="231"/>
      <c r="CA180" s="235"/>
      <c r="CB180" s="235"/>
      <c r="CC180" s="236"/>
      <c r="CD180" s="236"/>
      <c r="CE180" s="236"/>
      <c r="CF180" s="236"/>
      <c r="CG180" s="236"/>
      <c r="CH180" s="235"/>
      <c r="CI180" s="235"/>
      <c r="CJ180" s="236"/>
      <c r="CK180" s="236"/>
      <c r="CL180" s="236"/>
      <c r="CM180" s="236"/>
      <c r="CN180" s="236"/>
      <c r="CO180" s="235"/>
      <c r="CP180" s="238"/>
      <c r="CQ180" s="237"/>
      <c r="CR180" s="238"/>
      <c r="CS180" s="237"/>
      <c r="CT180" s="237"/>
      <c r="CU180" s="237"/>
      <c r="CV180" s="237"/>
      <c r="CW180" s="237"/>
      <c r="CX180" s="232"/>
      <c r="CY180" s="232"/>
      <c r="CZ180" s="179">
        <f t="shared" si="239"/>
        <v>0</v>
      </c>
      <c r="DA180" s="180"/>
      <c r="DB180" s="241"/>
      <c r="DC180" s="181">
        <f t="shared" si="240"/>
        <v>0</v>
      </c>
      <c r="DD180" s="240"/>
      <c r="DE180" s="241"/>
      <c r="DF180" s="182">
        <f t="shared" si="241"/>
        <v>0</v>
      </c>
      <c r="DG180" s="182">
        <f t="shared" si="242"/>
        <v>0</v>
      </c>
      <c r="DH180" s="183">
        <f t="shared" si="243"/>
        <v>0</v>
      </c>
      <c r="DI180" s="184">
        <f t="shared" si="244"/>
        <v>0</v>
      </c>
      <c r="DJ180" s="42"/>
      <c r="DK180" s="177">
        <f t="shared" si="245"/>
        <v>0</v>
      </c>
      <c r="DL180" s="177">
        <f t="shared" si="246"/>
        <v>0</v>
      </c>
      <c r="DM180" s="177">
        <f t="shared" si="247"/>
        <v>0</v>
      </c>
      <c r="DN180" s="242"/>
      <c r="DO180" s="243"/>
      <c r="DP180" s="243"/>
      <c r="DQ180" s="243"/>
      <c r="DR180" s="303"/>
      <c r="DS180" s="243"/>
      <c r="DT180" s="243"/>
      <c r="DU180" s="243"/>
      <c r="DV180" s="244"/>
      <c r="DW180" s="243"/>
      <c r="DX180" s="243"/>
      <c r="DY180" s="245"/>
      <c r="DZ180" s="245"/>
      <c r="EA180" s="246"/>
      <c r="EB180" s="175" t="s">
        <v>283</v>
      </c>
      <c r="EC180" s="188" t="s">
        <v>298</v>
      </c>
      <c r="ED180" s="188">
        <v>1030148</v>
      </c>
      <c r="EE180" s="188"/>
      <c r="EF180" s="189">
        <f>'Datos Mes'!$B$23</f>
        <v>8033.333333333333</v>
      </c>
      <c r="EG180" s="189">
        <f t="shared" si="248"/>
        <v>0</v>
      </c>
      <c r="EH180" s="189">
        <f t="shared" si="249"/>
        <v>0</v>
      </c>
      <c r="EI180" s="189" t="e">
        <f t="shared" si="250"/>
        <v>#DIV/0!</v>
      </c>
      <c r="EJ180" s="189" t="e">
        <f t="shared" si="251"/>
        <v>#DIV/0!</v>
      </c>
      <c r="EK180" s="189">
        <f t="shared" si="252"/>
        <v>0</v>
      </c>
      <c r="EL180" s="189">
        <f t="shared" si="253"/>
        <v>0</v>
      </c>
      <c r="EM180" s="189">
        <f t="shared" si="254"/>
        <v>0</v>
      </c>
      <c r="EN180" s="189">
        <f>'Datos Mes'!$B$24*AL180</f>
        <v>0</v>
      </c>
      <c r="EO180" s="189" t="e">
        <f>IF(SUM(EH180:EN180)&gt;'Datos Mes'!$B$21,'Datos Mes'!$B$21,SUM(EH180:EN180))</f>
        <v>#DIV/0!</v>
      </c>
      <c r="EP180" s="189" t="e">
        <f>IF(SUM(EH180:EN180)&gt;'Datos Mes'!$B$21,SUM(EH180:EN180)-EO180,0)</f>
        <v>#DIV/0!</v>
      </c>
      <c r="EQ180" s="189"/>
      <c r="ER180" s="189" t="e">
        <f>LOOKUP(EO180/AL180,'Datos Mes'!$B$75:$B$82,'Datos Mes'!$C$75:$C$82)*EQ180</f>
        <v>#DIV/0!</v>
      </c>
      <c r="ES180" s="189">
        <f>'Datos Mes'!$B$25*$AQ180</f>
        <v>0</v>
      </c>
      <c r="ET180" s="189">
        <f>'Datos Mes'!$B$26*$AQ180</f>
        <v>0</v>
      </c>
      <c r="EU180" s="189">
        <f t="shared" si="255"/>
        <v>0</v>
      </c>
      <c r="EV180" s="190" t="e">
        <f t="shared" si="256"/>
        <v>#DIV/0!</v>
      </c>
      <c r="EW180" s="280" t="s">
        <v>140</v>
      </c>
      <c r="EX180" s="281"/>
      <c r="EY180" s="190" t="e">
        <f>'Datos Mes'!$B$28*EO180</f>
        <v>#DIV/0!</v>
      </c>
      <c r="EZ180" s="190" t="e">
        <f>IF(EX180*'Datos Mes'!$B$19-EY180&gt;0,EX180*'Datos Mes'!$B$19-EY180,0)</f>
        <v>#DIV/0!</v>
      </c>
      <c r="FA180" s="281" t="s">
        <v>116</v>
      </c>
      <c r="FB180" s="280" t="s">
        <v>299</v>
      </c>
      <c r="FC180" s="192">
        <f>IF(FB180&lt;&gt;"Pensionado",LOOKUP(FA180,'Datos Mes'!$A$87:$A$92,'Datos Mes'!$B$87:$B$92),0)</f>
        <v>0</v>
      </c>
      <c r="FD180" s="190" t="e">
        <f t="shared" si="257"/>
        <v>#DIV/0!</v>
      </c>
      <c r="FE180" s="190" t="e">
        <f>IF(SUM(EH180:EN180)&gt;'Datos Mes'!$B$22,'Datos Mes'!$B$22,SUM(EH180:EN180))</f>
        <v>#DIV/0!</v>
      </c>
      <c r="FF180" s="190" t="e">
        <f>FE180*'Datos Mes'!$B$30</f>
        <v>#DIV/0!</v>
      </c>
      <c r="FG180" s="190" t="e">
        <f t="shared" si="258"/>
        <v>#DIV/0!</v>
      </c>
      <c r="FH180" s="190" t="e">
        <f t="shared" si="259"/>
        <v>#DIV/0!</v>
      </c>
      <c r="FI180" s="193" t="e">
        <f>LOOKUP(FH180,'Datos Mes'!$B$54:$B$69,'Datos Mes'!$C$54:$C$69)</f>
        <v>#DIV/0!</v>
      </c>
      <c r="FJ180" s="190" t="e">
        <f>LOOKUP(FH180,'Datos Mes'!$B$54:$B$69,'Datos Mes'!$E$54:$E$69)</f>
        <v>#DIV/0!</v>
      </c>
      <c r="FK180" s="190" t="e">
        <f t="shared" si="260"/>
        <v>#DIV/0!</v>
      </c>
      <c r="FL180" s="190">
        <f t="shared" si="261"/>
        <v>0</v>
      </c>
      <c r="FM180" s="190">
        <f t="shared" si="262"/>
        <v>0</v>
      </c>
      <c r="FN180" s="190">
        <f t="shared" si="263"/>
        <v>0</v>
      </c>
      <c r="FO180" s="190" t="e">
        <f t="shared" si="264"/>
        <v>#DIV/0!</v>
      </c>
      <c r="FP180" s="190" t="e">
        <f t="shared" si="265"/>
        <v>#DIV/0!</v>
      </c>
      <c r="FQ180" s="320" t="e">
        <f t="shared" si="266"/>
        <v>#DIV/0!</v>
      </c>
      <c r="FR180" s="188"/>
      <c r="FS180" s="190" t="e">
        <f t="shared" si="267"/>
        <v>#DIV/0!</v>
      </c>
      <c r="FT180" s="190" t="e">
        <f>IF($FB180="Activo",LOOKUP($FA180,'Datos Mes'!$A$87:$A$92,'Datos Mes'!$C$87:$C$92),0)*$EO180</f>
        <v>#DIV/0!</v>
      </c>
      <c r="FU180" s="190" t="e">
        <f>IF($FB180="Activo",'Datos Mes'!$B$31,0)*$EO180</f>
        <v>#DIV/0!</v>
      </c>
      <c r="FV180" s="190" t="e">
        <f>'Datos Mes'!$B$32*$EO180</f>
        <v>#DIV/0!</v>
      </c>
      <c r="FW180" s="190" t="e">
        <f>'Datos Mes'!$D$28*$EO180</f>
        <v>#DIV/0!</v>
      </c>
      <c r="FX180" s="188">
        <v>1030148</v>
      </c>
      <c r="FY180" s="190" t="e">
        <f t="shared" si="268"/>
        <v>#DIV/0!</v>
      </c>
      <c r="FZ180" s="190" t="e">
        <f t="shared" si="226"/>
        <v>#DIV/0!</v>
      </c>
      <c r="GA180" s="190" t="e">
        <f t="shared" si="227"/>
        <v>#DIV/0!</v>
      </c>
      <c r="GB180" s="190">
        <f>(AS180+'Datos Mes'!B$24)*30/12</f>
        <v>11356.646825396825</v>
      </c>
      <c r="GC180" s="190" t="e">
        <f t="shared" si="269"/>
        <v>#DIV/0!</v>
      </c>
      <c r="GD180" s="190" t="e">
        <f t="shared" si="270"/>
        <v>#DIV/0!</v>
      </c>
      <c r="GE180" s="192" t="e">
        <f t="shared" si="271"/>
        <v>#DIV/0!</v>
      </c>
    </row>
    <row r="181" spans="1:187">
      <c r="A181" s="248"/>
      <c r="B181" s="248"/>
      <c r="C181" s="173">
        <f t="shared" si="228"/>
        <v>0</v>
      </c>
      <c r="D181" s="255"/>
      <c r="E181" s="255"/>
      <c r="F181" s="255"/>
      <c r="G181" s="255"/>
      <c r="H181" s="255"/>
      <c r="I181" s="255"/>
      <c r="J181" s="255"/>
      <c r="K181" s="255"/>
      <c r="L181" s="255"/>
      <c r="M181" s="255"/>
      <c r="N181" s="255"/>
      <c r="O181" s="255"/>
      <c r="P181" s="255"/>
      <c r="Q181" s="255"/>
      <c r="R181" s="174"/>
      <c r="S181" s="256"/>
      <c r="T181" s="255"/>
      <c r="U181" s="255"/>
      <c r="V181" s="255"/>
      <c r="W181" s="255"/>
      <c r="X181" s="255"/>
      <c r="Y181" s="255"/>
      <c r="Z181" s="255"/>
      <c r="AA181" s="255"/>
      <c r="AB181" s="255"/>
      <c r="AC181" s="255"/>
      <c r="AD181" s="255"/>
      <c r="AE181" s="255"/>
      <c r="AF181" s="255"/>
      <c r="AG181" s="255"/>
      <c r="AH181" s="255"/>
      <c r="AI181" s="257"/>
      <c r="AJ181" s="187"/>
      <c r="AK181" s="176">
        <f t="shared" si="229"/>
        <v>0</v>
      </c>
      <c r="AL181" s="294">
        <f t="shared" si="230"/>
        <v>0</v>
      </c>
      <c r="AM181" s="294">
        <f t="shared" si="231"/>
        <v>0</v>
      </c>
      <c r="AN181" s="295">
        <f t="shared" si="232"/>
        <v>0</v>
      </c>
      <c r="AO181" s="294">
        <f t="shared" si="225"/>
        <v>0</v>
      </c>
      <c r="AP181" s="294">
        <f t="shared" si="224"/>
        <v>0</v>
      </c>
      <c r="AQ181" s="296">
        <f t="shared" si="233"/>
        <v>0</v>
      </c>
      <c r="AR181" s="297">
        <f t="shared" si="234"/>
        <v>0</v>
      </c>
      <c r="AS181" s="249"/>
      <c r="AT181" s="250">
        <f t="shared" si="235"/>
        <v>0</v>
      </c>
      <c r="AU181" s="316"/>
      <c r="AV181" s="177">
        <f t="shared" si="236"/>
        <v>0</v>
      </c>
      <c r="AW181" s="249"/>
      <c r="AX181" s="249"/>
      <c r="AY181" s="177">
        <f t="shared" si="237"/>
        <v>0</v>
      </c>
      <c r="AZ181" s="177">
        <f>(AQ181)*'Datos Mes'!$B$27+DB181</f>
        <v>0</v>
      </c>
      <c r="BA181" s="248"/>
      <c r="BB181" s="254"/>
      <c r="BC181" s="263"/>
      <c r="BD181" s="188"/>
      <c r="BE181" s="188"/>
      <c r="BF181" s="298"/>
      <c r="BG181" s="178">
        <f>(COUNTIF($D181:$AI181,"LL")+DL181)*(AS181-'Datos Mes'!$B$23)</f>
        <v>0</v>
      </c>
      <c r="BH181" s="299">
        <f t="shared" si="238"/>
        <v>0</v>
      </c>
      <c r="BI181" s="230"/>
      <c r="BJ181" s="239"/>
      <c r="BK181" s="231"/>
      <c r="BL181" s="231"/>
      <c r="BM181" s="231"/>
      <c r="BN181" s="231"/>
      <c r="BO181" s="231"/>
      <c r="BP181" s="239"/>
      <c r="BQ181" s="231"/>
      <c r="BR181" s="231"/>
      <c r="BS181" s="231"/>
      <c r="BT181" s="232"/>
      <c r="BU181" s="232"/>
      <c r="BV181" s="231"/>
      <c r="BW181" s="233"/>
      <c r="BX181" s="234"/>
      <c r="BY181" s="231"/>
      <c r="BZ181" s="231"/>
      <c r="CA181" s="235"/>
      <c r="CB181" s="235"/>
      <c r="CC181" s="236"/>
      <c r="CD181" s="236"/>
      <c r="CE181" s="236"/>
      <c r="CF181" s="236"/>
      <c r="CG181" s="236"/>
      <c r="CH181" s="235"/>
      <c r="CI181" s="235"/>
      <c r="CJ181" s="236"/>
      <c r="CK181" s="236"/>
      <c r="CL181" s="236"/>
      <c r="CM181" s="236"/>
      <c r="CN181" s="236"/>
      <c r="CO181" s="235"/>
      <c r="CP181" s="238"/>
      <c r="CQ181" s="237"/>
      <c r="CR181" s="238"/>
      <c r="CS181" s="237"/>
      <c r="CT181" s="237"/>
      <c r="CU181" s="237"/>
      <c r="CV181" s="237"/>
      <c r="CW181" s="237"/>
      <c r="CX181" s="232"/>
      <c r="CY181" s="232"/>
      <c r="CZ181" s="179">
        <f t="shared" si="239"/>
        <v>0</v>
      </c>
      <c r="DA181" s="180"/>
      <c r="DB181" s="241"/>
      <c r="DC181" s="181">
        <f t="shared" si="240"/>
        <v>0</v>
      </c>
      <c r="DD181" s="240"/>
      <c r="DE181" s="241"/>
      <c r="DF181" s="182">
        <f t="shared" si="241"/>
        <v>0</v>
      </c>
      <c r="DG181" s="182">
        <f t="shared" si="242"/>
        <v>0</v>
      </c>
      <c r="DH181" s="183">
        <f t="shared" si="243"/>
        <v>0</v>
      </c>
      <c r="DI181" s="184">
        <f t="shared" si="244"/>
        <v>0</v>
      </c>
      <c r="DJ181" s="42"/>
      <c r="DK181" s="177">
        <f t="shared" si="245"/>
        <v>0</v>
      </c>
      <c r="DL181" s="177">
        <f t="shared" si="246"/>
        <v>0</v>
      </c>
      <c r="DM181" s="177">
        <f t="shared" si="247"/>
        <v>0</v>
      </c>
      <c r="DN181" s="242"/>
      <c r="DO181" s="243"/>
      <c r="DP181" s="243"/>
      <c r="DQ181" s="243"/>
      <c r="DR181" s="303"/>
      <c r="DS181" s="243"/>
      <c r="DT181" s="243"/>
      <c r="DU181" s="243"/>
      <c r="DV181" s="244"/>
      <c r="DW181" s="243"/>
      <c r="DX181" s="243"/>
      <c r="DY181" s="245"/>
      <c r="DZ181" s="245"/>
      <c r="EA181" s="246"/>
      <c r="EB181" s="175" t="s">
        <v>283</v>
      </c>
      <c r="EC181" s="188" t="s">
        <v>298</v>
      </c>
      <c r="ED181" s="188">
        <v>1030149</v>
      </c>
      <c r="EE181" s="188"/>
      <c r="EF181" s="189">
        <f>'Datos Mes'!$B$23</f>
        <v>8033.333333333333</v>
      </c>
      <c r="EG181" s="189">
        <f t="shared" si="248"/>
        <v>0</v>
      </c>
      <c r="EH181" s="189">
        <f t="shared" si="249"/>
        <v>0</v>
      </c>
      <c r="EI181" s="189" t="e">
        <f t="shared" si="250"/>
        <v>#DIV/0!</v>
      </c>
      <c r="EJ181" s="189" t="e">
        <f t="shared" si="251"/>
        <v>#DIV/0!</v>
      </c>
      <c r="EK181" s="189">
        <f t="shared" si="252"/>
        <v>0</v>
      </c>
      <c r="EL181" s="189">
        <f t="shared" si="253"/>
        <v>0</v>
      </c>
      <c r="EM181" s="189">
        <f t="shared" si="254"/>
        <v>0</v>
      </c>
      <c r="EN181" s="189">
        <f>'Datos Mes'!$B$24*AL181</f>
        <v>0</v>
      </c>
      <c r="EO181" s="189" t="e">
        <f>IF(SUM(EH181:EN181)&gt;'Datos Mes'!$B$21,'Datos Mes'!$B$21,SUM(EH181:EN181))</f>
        <v>#DIV/0!</v>
      </c>
      <c r="EP181" s="189" t="e">
        <f>IF(SUM(EH181:EN181)&gt;'Datos Mes'!$B$21,SUM(EH181:EN181)-EO181,0)</f>
        <v>#DIV/0!</v>
      </c>
      <c r="EQ181" s="189"/>
      <c r="ER181" s="189" t="e">
        <f>LOOKUP(EO181/AL181,'Datos Mes'!$B$75:$B$82,'Datos Mes'!$C$75:$C$82)*EQ181</f>
        <v>#DIV/0!</v>
      </c>
      <c r="ES181" s="189">
        <f>'Datos Mes'!$B$25*$AQ181</f>
        <v>0</v>
      </c>
      <c r="ET181" s="189">
        <f>'Datos Mes'!$B$26*$AQ181</f>
        <v>0</v>
      </c>
      <c r="EU181" s="189">
        <f t="shared" si="255"/>
        <v>0</v>
      </c>
      <c r="EV181" s="190" t="e">
        <f t="shared" si="256"/>
        <v>#DIV/0!</v>
      </c>
      <c r="EW181" s="280" t="s">
        <v>140</v>
      </c>
      <c r="EX181" s="281"/>
      <c r="EY181" s="190" t="e">
        <f>'Datos Mes'!$B$28*EO181</f>
        <v>#DIV/0!</v>
      </c>
      <c r="EZ181" s="190" t="e">
        <f>IF(EX181*'Datos Mes'!$B$19-EY181&gt;0,EX181*'Datos Mes'!$B$19-EY181,0)</f>
        <v>#DIV/0!</v>
      </c>
      <c r="FA181" s="281" t="s">
        <v>116</v>
      </c>
      <c r="FB181" s="280" t="s">
        <v>299</v>
      </c>
      <c r="FC181" s="192">
        <f>IF(FB181&lt;&gt;"Pensionado",LOOKUP(FA181,'Datos Mes'!$A$87:$A$92,'Datos Mes'!$B$87:$B$92),0)</f>
        <v>0</v>
      </c>
      <c r="FD181" s="190" t="e">
        <f t="shared" si="257"/>
        <v>#DIV/0!</v>
      </c>
      <c r="FE181" s="190" t="e">
        <f>IF(SUM(EH181:EN181)&gt;'Datos Mes'!$B$22,'Datos Mes'!$B$22,SUM(EH181:EN181))</f>
        <v>#DIV/0!</v>
      </c>
      <c r="FF181" s="190" t="e">
        <f>FE181*'Datos Mes'!$B$30</f>
        <v>#DIV/0!</v>
      </c>
      <c r="FG181" s="190" t="e">
        <f t="shared" si="258"/>
        <v>#DIV/0!</v>
      </c>
      <c r="FH181" s="190" t="e">
        <f t="shared" si="259"/>
        <v>#DIV/0!</v>
      </c>
      <c r="FI181" s="193" t="e">
        <f>LOOKUP(FH181,'Datos Mes'!$B$54:$B$69,'Datos Mes'!$C$54:$C$69)</f>
        <v>#DIV/0!</v>
      </c>
      <c r="FJ181" s="190" t="e">
        <f>LOOKUP(FH181,'Datos Mes'!$B$54:$B$69,'Datos Mes'!$E$54:$E$69)</f>
        <v>#DIV/0!</v>
      </c>
      <c r="FK181" s="190" t="e">
        <f t="shared" si="260"/>
        <v>#DIV/0!</v>
      </c>
      <c r="FL181" s="190">
        <f t="shared" si="261"/>
        <v>0</v>
      </c>
      <c r="FM181" s="190">
        <f t="shared" si="262"/>
        <v>0</v>
      </c>
      <c r="FN181" s="190">
        <f t="shared" si="263"/>
        <v>0</v>
      </c>
      <c r="FO181" s="190" t="e">
        <f t="shared" si="264"/>
        <v>#DIV/0!</v>
      </c>
      <c r="FP181" s="190" t="e">
        <f t="shared" si="265"/>
        <v>#DIV/0!</v>
      </c>
      <c r="FQ181" s="320" t="e">
        <f t="shared" si="266"/>
        <v>#DIV/0!</v>
      </c>
      <c r="FR181" s="188"/>
      <c r="FS181" s="190" t="e">
        <f t="shared" si="267"/>
        <v>#DIV/0!</v>
      </c>
      <c r="FT181" s="190" t="e">
        <f>IF($FB181="Activo",LOOKUP($FA181,'Datos Mes'!$A$87:$A$92,'Datos Mes'!$C$87:$C$92),0)*$EO181</f>
        <v>#DIV/0!</v>
      </c>
      <c r="FU181" s="190" t="e">
        <f>IF($FB181="Activo",'Datos Mes'!$B$31,0)*$EO181</f>
        <v>#DIV/0!</v>
      </c>
      <c r="FV181" s="190" t="e">
        <f>'Datos Mes'!$B$32*$EO181</f>
        <v>#DIV/0!</v>
      </c>
      <c r="FW181" s="190" t="e">
        <f>'Datos Mes'!$D$28*$EO181</f>
        <v>#DIV/0!</v>
      </c>
      <c r="FX181" s="188">
        <v>1030149</v>
      </c>
      <c r="FY181" s="190" t="e">
        <f t="shared" si="268"/>
        <v>#DIV/0!</v>
      </c>
      <c r="FZ181" s="190" t="e">
        <f t="shared" si="226"/>
        <v>#DIV/0!</v>
      </c>
      <c r="GA181" s="190" t="e">
        <f t="shared" si="227"/>
        <v>#DIV/0!</v>
      </c>
      <c r="GB181" s="190">
        <f>(AS181+'Datos Mes'!B$24)*30/12</f>
        <v>11356.646825396825</v>
      </c>
      <c r="GC181" s="190" t="e">
        <f t="shared" si="269"/>
        <v>#DIV/0!</v>
      </c>
      <c r="GD181" s="190" t="e">
        <f t="shared" si="270"/>
        <v>#DIV/0!</v>
      </c>
      <c r="GE181" s="192" t="e">
        <f t="shared" si="271"/>
        <v>#DIV/0!</v>
      </c>
    </row>
    <row r="182" spans="1:187">
      <c r="A182" s="248"/>
      <c r="B182" s="248"/>
      <c r="C182" s="173">
        <f t="shared" si="228"/>
        <v>0</v>
      </c>
      <c r="D182" s="255"/>
      <c r="E182" s="255"/>
      <c r="F182" s="255"/>
      <c r="G182" s="255"/>
      <c r="H182" s="255"/>
      <c r="I182" s="255"/>
      <c r="J182" s="255"/>
      <c r="K182" s="255"/>
      <c r="L182" s="255"/>
      <c r="M182" s="255"/>
      <c r="N182" s="255"/>
      <c r="O182" s="255"/>
      <c r="P182" s="255"/>
      <c r="Q182" s="255"/>
      <c r="R182" s="174"/>
      <c r="S182" s="256"/>
      <c r="T182" s="255"/>
      <c r="U182" s="255"/>
      <c r="V182" s="255"/>
      <c r="W182" s="255"/>
      <c r="X182" s="255"/>
      <c r="Y182" s="255"/>
      <c r="Z182" s="255"/>
      <c r="AA182" s="255"/>
      <c r="AB182" s="255"/>
      <c r="AC182" s="255"/>
      <c r="AD182" s="255"/>
      <c r="AE182" s="255"/>
      <c r="AF182" s="255"/>
      <c r="AG182" s="255"/>
      <c r="AH182" s="255"/>
      <c r="AI182" s="257"/>
      <c r="AJ182" s="187"/>
      <c r="AK182" s="176">
        <f t="shared" si="229"/>
        <v>0</v>
      </c>
      <c r="AL182" s="294">
        <f t="shared" si="230"/>
        <v>0</v>
      </c>
      <c r="AM182" s="294">
        <f t="shared" si="231"/>
        <v>0</v>
      </c>
      <c r="AN182" s="295">
        <f t="shared" si="232"/>
        <v>0</v>
      </c>
      <c r="AO182" s="294">
        <f t="shared" si="225"/>
        <v>0</v>
      </c>
      <c r="AP182" s="294">
        <f t="shared" si="224"/>
        <v>0</v>
      </c>
      <c r="AQ182" s="296">
        <f t="shared" si="233"/>
        <v>0</v>
      </c>
      <c r="AR182" s="297">
        <f t="shared" si="234"/>
        <v>0</v>
      </c>
      <c r="AS182" s="249"/>
      <c r="AT182" s="250">
        <f t="shared" si="235"/>
        <v>0</v>
      </c>
      <c r="AU182" s="316"/>
      <c r="AV182" s="177">
        <f t="shared" si="236"/>
        <v>0</v>
      </c>
      <c r="AW182" s="249"/>
      <c r="AX182" s="249"/>
      <c r="AY182" s="177">
        <f t="shared" si="237"/>
        <v>0</v>
      </c>
      <c r="AZ182" s="177">
        <f>(AQ182)*'Datos Mes'!$B$27+DB182</f>
        <v>0</v>
      </c>
      <c r="BA182" s="248"/>
      <c r="BB182" s="254"/>
      <c r="BC182" s="263"/>
      <c r="BD182" s="188"/>
      <c r="BE182" s="188"/>
      <c r="BF182" s="298"/>
      <c r="BG182" s="178">
        <f>(COUNTIF($D182:$AI182,"LL")+DL182)*(AS182-'Datos Mes'!$B$23)</f>
        <v>0</v>
      </c>
      <c r="BH182" s="299">
        <f t="shared" si="238"/>
        <v>0</v>
      </c>
      <c r="BI182" s="230"/>
      <c r="BJ182" s="239"/>
      <c r="BK182" s="231"/>
      <c r="BL182" s="231"/>
      <c r="BM182" s="231"/>
      <c r="BN182" s="231"/>
      <c r="BO182" s="231"/>
      <c r="BP182" s="239"/>
      <c r="BQ182" s="231"/>
      <c r="BR182" s="231"/>
      <c r="BS182" s="231"/>
      <c r="BT182" s="232"/>
      <c r="BU182" s="232"/>
      <c r="BV182" s="231"/>
      <c r="BW182" s="233"/>
      <c r="BX182" s="234"/>
      <c r="BY182" s="231"/>
      <c r="BZ182" s="231"/>
      <c r="CA182" s="235"/>
      <c r="CB182" s="235"/>
      <c r="CC182" s="236"/>
      <c r="CD182" s="236"/>
      <c r="CE182" s="236"/>
      <c r="CF182" s="236"/>
      <c r="CG182" s="236"/>
      <c r="CH182" s="235"/>
      <c r="CI182" s="235"/>
      <c r="CJ182" s="236"/>
      <c r="CK182" s="236"/>
      <c r="CL182" s="236"/>
      <c r="CM182" s="236"/>
      <c r="CN182" s="236"/>
      <c r="CO182" s="235"/>
      <c r="CP182" s="238"/>
      <c r="CQ182" s="237"/>
      <c r="CR182" s="238"/>
      <c r="CS182" s="237"/>
      <c r="CT182" s="237"/>
      <c r="CU182" s="237"/>
      <c r="CV182" s="237"/>
      <c r="CW182" s="237"/>
      <c r="CX182" s="232"/>
      <c r="CY182" s="232"/>
      <c r="CZ182" s="179">
        <f t="shared" si="239"/>
        <v>0</v>
      </c>
      <c r="DA182" s="180"/>
      <c r="DB182" s="241"/>
      <c r="DC182" s="181">
        <f t="shared" si="240"/>
        <v>0</v>
      </c>
      <c r="DD182" s="240"/>
      <c r="DE182" s="241"/>
      <c r="DF182" s="182">
        <f t="shared" si="241"/>
        <v>0</v>
      </c>
      <c r="DG182" s="182">
        <f t="shared" si="242"/>
        <v>0</v>
      </c>
      <c r="DH182" s="183">
        <f t="shared" si="243"/>
        <v>0</v>
      </c>
      <c r="DI182" s="184">
        <f t="shared" si="244"/>
        <v>0</v>
      </c>
      <c r="DJ182" s="42"/>
      <c r="DK182" s="177">
        <f t="shared" si="245"/>
        <v>0</v>
      </c>
      <c r="DL182" s="177">
        <f t="shared" si="246"/>
        <v>0</v>
      </c>
      <c r="DM182" s="177">
        <f t="shared" si="247"/>
        <v>0</v>
      </c>
      <c r="DN182" s="242"/>
      <c r="DO182" s="243"/>
      <c r="DP182" s="243"/>
      <c r="DQ182" s="243"/>
      <c r="DR182" s="303"/>
      <c r="DS182" s="243"/>
      <c r="DT182" s="243"/>
      <c r="DU182" s="243"/>
      <c r="DV182" s="244"/>
      <c r="DW182" s="243"/>
      <c r="DX182" s="243"/>
      <c r="DY182" s="245"/>
      <c r="DZ182" s="245"/>
      <c r="EA182" s="246"/>
      <c r="EB182" s="175" t="s">
        <v>283</v>
      </c>
      <c r="EC182" s="188" t="s">
        <v>298</v>
      </c>
      <c r="ED182" s="188">
        <v>1030150</v>
      </c>
      <c r="EE182" s="188"/>
      <c r="EF182" s="189">
        <f>'Datos Mes'!$B$23</f>
        <v>8033.333333333333</v>
      </c>
      <c r="EG182" s="189">
        <f t="shared" si="248"/>
        <v>0</v>
      </c>
      <c r="EH182" s="189">
        <f t="shared" si="249"/>
        <v>0</v>
      </c>
      <c r="EI182" s="189" t="e">
        <f t="shared" si="250"/>
        <v>#DIV/0!</v>
      </c>
      <c r="EJ182" s="189" t="e">
        <f t="shared" si="251"/>
        <v>#DIV/0!</v>
      </c>
      <c r="EK182" s="189">
        <f t="shared" si="252"/>
        <v>0</v>
      </c>
      <c r="EL182" s="189">
        <f t="shared" si="253"/>
        <v>0</v>
      </c>
      <c r="EM182" s="189">
        <f t="shared" si="254"/>
        <v>0</v>
      </c>
      <c r="EN182" s="189">
        <f>'Datos Mes'!$B$24*AL182</f>
        <v>0</v>
      </c>
      <c r="EO182" s="189" t="e">
        <f>IF(SUM(EH182:EN182)&gt;'Datos Mes'!$B$21,'Datos Mes'!$B$21,SUM(EH182:EN182))</f>
        <v>#DIV/0!</v>
      </c>
      <c r="EP182" s="189" t="e">
        <f>IF(SUM(EH182:EN182)&gt;'Datos Mes'!$B$21,SUM(EH182:EN182)-EO182,0)</f>
        <v>#DIV/0!</v>
      </c>
      <c r="EQ182" s="189"/>
      <c r="ER182" s="189" t="e">
        <f>LOOKUP(EO182/AL182,'Datos Mes'!$B$75:$B$82,'Datos Mes'!$C$75:$C$82)*EQ182</f>
        <v>#DIV/0!</v>
      </c>
      <c r="ES182" s="189">
        <f>'Datos Mes'!$B$25*$AQ182</f>
        <v>0</v>
      </c>
      <c r="ET182" s="189">
        <f>'Datos Mes'!$B$26*$AQ182</f>
        <v>0</v>
      </c>
      <c r="EU182" s="189">
        <f t="shared" si="255"/>
        <v>0</v>
      </c>
      <c r="EV182" s="190" t="e">
        <f t="shared" si="256"/>
        <v>#DIV/0!</v>
      </c>
      <c r="EW182" s="280" t="s">
        <v>140</v>
      </c>
      <c r="EX182" s="281"/>
      <c r="EY182" s="190" t="e">
        <f>'Datos Mes'!$B$28*EO182</f>
        <v>#DIV/0!</v>
      </c>
      <c r="EZ182" s="190" t="e">
        <f>IF(EX182*'Datos Mes'!$B$19-EY182&gt;0,EX182*'Datos Mes'!$B$19-EY182,0)</f>
        <v>#DIV/0!</v>
      </c>
      <c r="FA182" s="281" t="s">
        <v>116</v>
      </c>
      <c r="FB182" s="280" t="s">
        <v>299</v>
      </c>
      <c r="FC182" s="192">
        <f>IF(FB182&lt;&gt;"Pensionado",LOOKUP(FA182,'Datos Mes'!$A$87:$A$92,'Datos Mes'!$B$87:$B$92),0)</f>
        <v>0</v>
      </c>
      <c r="FD182" s="190" t="e">
        <f t="shared" si="257"/>
        <v>#DIV/0!</v>
      </c>
      <c r="FE182" s="190" t="e">
        <f>IF(SUM(EH182:EN182)&gt;'Datos Mes'!$B$22,'Datos Mes'!$B$22,SUM(EH182:EN182))</f>
        <v>#DIV/0!</v>
      </c>
      <c r="FF182" s="190" t="e">
        <f>FE182*'Datos Mes'!$B$30</f>
        <v>#DIV/0!</v>
      </c>
      <c r="FG182" s="190" t="e">
        <f t="shared" si="258"/>
        <v>#DIV/0!</v>
      </c>
      <c r="FH182" s="190" t="e">
        <f t="shared" si="259"/>
        <v>#DIV/0!</v>
      </c>
      <c r="FI182" s="193" t="e">
        <f>LOOKUP(FH182,'Datos Mes'!$B$54:$B$69,'Datos Mes'!$C$54:$C$69)</f>
        <v>#DIV/0!</v>
      </c>
      <c r="FJ182" s="190" t="e">
        <f>LOOKUP(FH182,'Datos Mes'!$B$54:$B$69,'Datos Mes'!$E$54:$E$69)</f>
        <v>#DIV/0!</v>
      </c>
      <c r="FK182" s="190" t="e">
        <f t="shared" si="260"/>
        <v>#DIV/0!</v>
      </c>
      <c r="FL182" s="190">
        <f t="shared" si="261"/>
        <v>0</v>
      </c>
      <c r="FM182" s="190">
        <f t="shared" si="262"/>
        <v>0</v>
      </c>
      <c r="FN182" s="190">
        <f t="shared" si="263"/>
        <v>0</v>
      </c>
      <c r="FO182" s="190" t="e">
        <f t="shared" si="264"/>
        <v>#DIV/0!</v>
      </c>
      <c r="FP182" s="190" t="e">
        <f t="shared" si="265"/>
        <v>#DIV/0!</v>
      </c>
      <c r="FQ182" s="320" t="e">
        <f t="shared" si="266"/>
        <v>#DIV/0!</v>
      </c>
      <c r="FR182" s="188"/>
      <c r="FS182" s="190" t="e">
        <f t="shared" si="267"/>
        <v>#DIV/0!</v>
      </c>
      <c r="FT182" s="190" t="e">
        <f>IF($FB182="Activo",LOOKUP($FA182,'Datos Mes'!$A$87:$A$92,'Datos Mes'!$C$87:$C$92),0)*$EO182</f>
        <v>#DIV/0!</v>
      </c>
      <c r="FU182" s="190" t="e">
        <f>IF($FB182="Activo",'Datos Mes'!$B$31,0)*$EO182</f>
        <v>#DIV/0!</v>
      </c>
      <c r="FV182" s="190" t="e">
        <f>'Datos Mes'!$B$32*$EO182</f>
        <v>#DIV/0!</v>
      </c>
      <c r="FW182" s="190" t="e">
        <f>'Datos Mes'!$D$28*$EO182</f>
        <v>#DIV/0!</v>
      </c>
      <c r="FX182" s="188">
        <v>1030150</v>
      </c>
      <c r="FY182" s="190" t="e">
        <f t="shared" si="268"/>
        <v>#DIV/0!</v>
      </c>
      <c r="FZ182" s="190" t="e">
        <f t="shared" si="226"/>
        <v>#DIV/0!</v>
      </c>
      <c r="GA182" s="190" t="e">
        <f t="shared" si="227"/>
        <v>#DIV/0!</v>
      </c>
      <c r="GB182" s="190">
        <f>(AS182+'Datos Mes'!B$24)*30/12</f>
        <v>11356.646825396825</v>
      </c>
      <c r="GC182" s="190" t="e">
        <f t="shared" si="269"/>
        <v>#DIV/0!</v>
      </c>
      <c r="GD182" s="190" t="e">
        <f t="shared" si="270"/>
        <v>#DIV/0!</v>
      </c>
      <c r="GE182" s="192" t="e">
        <f t="shared" si="271"/>
        <v>#DIV/0!</v>
      </c>
    </row>
    <row r="183" spans="1:187">
      <c r="A183" s="248"/>
      <c r="B183" s="248"/>
      <c r="C183" s="173">
        <f t="shared" si="228"/>
        <v>0</v>
      </c>
      <c r="D183" s="255"/>
      <c r="E183" s="255"/>
      <c r="F183" s="255"/>
      <c r="G183" s="255"/>
      <c r="H183" s="255"/>
      <c r="I183" s="255"/>
      <c r="J183" s="255"/>
      <c r="K183" s="255"/>
      <c r="L183" s="255"/>
      <c r="M183" s="255"/>
      <c r="N183" s="255"/>
      <c r="O183" s="255"/>
      <c r="P183" s="255"/>
      <c r="Q183" s="255"/>
      <c r="R183" s="174"/>
      <c r="S183" s="256"/>
      <c r="T183" s="255"/>
      <c r="U183" s="255"/>
      <c r="V183" s="255"/>
      <c r="W183" s="255"/>
      <c r="X183" s="255"/>
      <c r="Y183" s="255"/>
      <c r="Z183" s="255"/>
      <c r="AA183" s="255"/>
      <c r="AB183" s="255"/>
      <c r="AC183" s="255"/>
      <c r="AD183" s="255"/>
      <c r="AE183" s="255"/>
      <c r="AF183" s="255"/>
      <c r="AG183" s="255"/>
      <c r="AH183" s="255"/>
      <c r="AI183" s="257"/>
      <c r="AJ183" s="187"/>
      <c r="AK183" s="176">
        <f t="shared" si="229"/>
        <v>0</v>
      </c>
      <c r="AL183" s="294">
        <f t="shared" si="230"/>
        <v>0</v>
      </c>
      <c r="AM183" s="294">
        <f t="shared" si="231"/>
        <v>0</v>
      </c>
      <c r="AN183" s="295">
        <f t="shared" si="232"/>
        <v>0</v>
      </c>
      <c r="AO183" s="294">
        <f t="shared" si="225"/>
        <v>0</v>
      </c>
      <c r="AP183" s="294">
        <f t="shared" si="224"/>
        <v>0</v>
      </c>
      <c r="AQ183" s="296">
        <f t="shared" si="233"/>
        <v>0</v>
      </c>
      <c r="AR183" s="297">
        <f t="shared" si="234"/>
        <v>0</v>
      </c>
      <c r="AS183" s="249"/>
      <c r="AT183" s="250">
        <f t="shared" si="235"/>
        <v>0</v>
      </c>
      <c r="AU183" s="316"/>
      <c r="AV183" s="177">
        <f t="shared" si="236"/>
        <v>0</v>
      </c>
      <c r="AW183" s="249"/>
      <c r="AX183" s="249"/>
      <c r="AY183" s="177">
        <f t="shared" si="237"/>
        <v>0</v>
      </c>
      <c r="AZ183" s="177">
        <f>(AQ183)*'Datos Mes'!$B$27+DB183</f>
        <v>0</v>
      </c>
      <c r="BA183" s="248"/>
      <c r="BB183" s="254"/>
      <c r="BC183" s="263"/>
      <c r="BD183" s="188"/>
      <c r="BE183" s="188"/>
      <c r="BF183" s="298"/>
      <c r="BG183" s="178">
        <f>(COUNTIF($D183:$AI183,"LL")+DL183)*(AS183-'Datos Mes'!$B$23)</f>
        <v>0</v>
      </c>
      <c r="BH183" s="299">
        <f t="shared" si="238"/>
        <v>0</v>
      </c>
      <c r="BI183" s="230"/>
      <c r="BJ183" s="239"/>
      <c r="BK183" s="231"/>
      <c r="BL183" s="231"/>
      <c r="BM183" s="231"/>
      <c r="BN183" s="231"/>
      <c r="BO183" s="231"/>
      <c r="BP183" s="239"/>
      <c r="BQ183" s="231"/>
      <c r="BR183" s="231"/>
      <c r="BS183" s="231"/>
      <c r="BT183" s="232"/>
      <c r="BU183" s="232"/>
      <c r="BV183" s="231"/>
      <c r="BW183" s="233"/>
      <c r="BX183" s="234"/>
      <c r="BY183" s="231"/>
      <c r="BZ183" s="231"/>
      <c r="CA183" s="235"/>
      <c r="CB183" s="235"/>
      <c r="CC183" s="236"/>
      <c r="CD183" s="236"/>
      <c r="CE183" s="236"/>
      <c r="CF183" s="236"/>
      <c r="CG183" s="236"/>
      <c r="CH183" s="235"/>
      <c r="CI183" s="235"/>
      <c r="CJ183" s="236"/>
      <c r="CK183" s="236"/>
      <c r="CL183" s="236"/>
      <c r="CM183" s="236"/>
      <c r="CN183" s="236"/>
      <c r="CO183" s="235"/>
      <c r="CP183" s="238"/>
      <c r="CQ183" s="237"/>
      <c r="CR183" s="238"/>
      <c r="CS183" s="237"/>
      <c r="CT183" s="237"/>
      <c r="CU183" s="237"/>
      <c r="CV183" s="237"/>
      <c r="CW183" s="237"/>
      <c r="CX183" s="232"/>
      <c r="CY183" s="232"/>
      <c r="CZ183" s="179">
        <f t="shared" si="239"/>
        <v>0</v>
      </c>
      <c r="DA183" s="180"/>
      <c r="DB183" s="241"/>
      <c r="DC183" s="181">
        <f t="shared" si="240"/>
        <v>0</v>
      </c>
      <c r="DD183" s="240"/>
      <c r="DE183" s="241"/>
      <c r="DF183" s="182">
        <f t="shared" si="241"/>
        <v>0</v>
      </c>
      <c r="DG183" s="182">
        <f t="shared" si="242"/>
        <v>0</v>
      </c>
      <c r="DH183" s="183">
        <f t="shared" si="243"/>
        <v>0</v>
      </c>
      <c r="DI183" s="184">
        <f t="shared" si="244"/>
        <v>0</v>
      </c>
      <c r="DJ183" s="42"/>
      <c r="DK183" s="177">
        <f t="shared" si="245"/>
        <v>0</v>
      </c>
      <c r="DL183" s="177">
        <f t="shared" si="246"/>
        <v>0</v>
      </c>
      <c r="DM183" s="177">
        <f t="shared" si="247"/>
        <v>0</v>
      </c>
      <c r="DN183" s="242"/>
      <c r="DO183" s="243"/>
      <c r="DP183" s="243"/>
      <c r="DQ183" s="243"/>
      <c r="DR183" s="303"/>
      <c r="DS183" s="243"/>
      <c r="DT183" s="243"/>
      <c r="DU183" s="243"/>
      <c r="DV183" s="244"/>
      <c r="DW183" s="243"/>
      <c r="DX183" s="243"/>
      <c r="DY183" s="245"/>
      <c r="DZ183" s="245"/>
      <c r="EA183" s="246"/>
      <c r="EB183" s="175" t="s">
        <v>283</v>
      </c>
      <c r="EC183" s="188" t="s">
        <v>298</v>
      </c>
      <c r="ED183" s="188">
        <v>1030151</v>
      </c>
      <c r="EE183" s="188"/>
      <c r="EF183" s="189">
        <f>'Datos Mes'!$B$23</f>
        <v>8033.333333333333</v>
      </c>
      <c r="EG183" s="189">
        <f t="shared" si="248"/>
        <v>0</v>
      </c>
      <c r="EH183" s="189">
        <f t="shared" si="249"/>
        <v>0</v>
      </c>
      <c r="EI183" s="189" t="e">
        <f t="shared" si="250"/>
        <v>#DIV/0!</v>
      </c>
      <c r="EJ183" s="189" t="e">
        <f t="shared" si="251"/>
        <v>#DIV/0!</v>
      </c>
      <c r="EK183" s="189">
        <f t="shared" si="252"/>
        <v>0</v>
      </c>
      <c r="EL183" s="189">
        <f t="shared" si="253"/>
        <v>0</v>
      </c>
      <c r="EM183" s="189">
        <f t="shared" si="254"/>
        <v>0</v>
      </c>
      <c r="EN183" s="189">
        <f>'Datos Mes'!$B$24*AL183</f>
        <v>0</v>
      </c>
      <c r="EO183" s="189" t="e">
        <f>IF(SUM(EH183:EN183)&gt;'Datos Mes'!$B$21,'Datos Mes'!$B$21,SUM(EH183:EN183))</f>
        <v>#DIV/0!</v>
      </c>
      <c r="EP183" s="189" t="e">
        <f>IF(SUM(EH183:EN183)&gt;'Datos Mes'!$B$21,SUM(EH183:EN183)-EO183,0)</f>
        <v>#DIV/0!</v>
      </c>
      <c r="EQ183" s="189"/>
      <c r="ER183" s="189" t="e">
        <f>LOOKUP(EO183/AL183,'Datos Mes'!$B$75:$B$82,'Datos Mes'!$C$75:$C$82)*EQ183</f>
        <v>#DIV/0!</v>
      </c>
      <c r="ES183" s="189">
        <f>'Datos Mes'!$B$25*$AQ183</f>
        <v>0</v>
      </c>
      <c r="ET183" s="189">
        <f>'Datos Mes'!$B$26*$AQ183</f>
        <v>0</v>
      </c>
      <c r="EU183" s="189">
        <f t="shared" si="255"/>
        <v>0</v>
      </c>
      <c r="EV183" s="190" t="e">
        <f t="shared" si="256"/>
        <v>#DIV/0!</v>
      </c>
      <c r="EW183" s="280" t="s">
        <v>140</v>
      </c>
      <c r="EX183" s="281"/>
      <c r="EY183" s="190" t="e">
        <f>'Datos Mes'!$B$28*EO183</f>
        <v>#DIV/0!</v>
      </c>
      <c r="EZ183" s="190" t="e">
        <f>IF(EX183*'Datos Mes'!$B$19-EY183&gt;0,EX183*'Datos Mes'!$B$19-EY183,0)</f>
        <v>#DIV/0!</v>
      </c>
      <c r="FA183" s="281" t="s">
        <v>116</v>
      </c>
      <c r="FB183" s="280" t="s">
        <v>299</v>
      </c>
      <c r="FC183" s="192">
        <f>IF(FB183&lt;&gt;"Pensionado",LOOKUP(FA183,'Datos Mes'!$A$87:$A$92,'Datos Mes'!$B$87:$B$92),0)</f>
        <v>0</v>
      </c>
      <c r="FD183" s="190" t="e">
        <f t="shared" si="257"/>
        <v>#DIV/0!</v>
      </c>
      <c r="FE183" s="190" t="e">
        <f>IF(SUM(EH183:EN183)&gt;'Datos Mes'!$B$22,'Datos Mes'!$B$22,SUM(EH183:EN183))</f>
        <v>#DIV/0!</v>
      </c>
      <c r="FF183" s="190" t="e">
        <f>FE183*'Datos Mes'!$B$30</f>
        <v>#DIV/0!</v>
      </c>
      <c r="FG183" s="190" t="e">
        <f t="shared" si="258"/>
        <v>#DIV/0!</v>
      </c>
      <c r="FH183" s="190" t="e">
        <f t="shared" si="259"/>
        <v>#DIV/0!</v>
      </c>
      <c r="FI183" s="193" t="e">
        <f>LOOKUP(FH183,'Datos Mes'!$B$54:$B$69,'Datos Mes'!$C$54:$C$69)</f>
        <v>#DIV/0!</v>
      </c>
      <c r="FJ183" s="190" t="e">
        <f>LOOKUP(FH183,'Datos Mes'!$B$54:$B$69,'Datos Mes'!$E$54:$E$69)</f>
        <v>#DIV/0!</v>
      </c>
      <c r="FK183" s="190" t="e">
        <f t="shared" si="260"/>
        <v>#DIV/0!</v>
      </c>
      <c r="FL183" s="190">
        <f t="shared" si="261"/>
        <v>0</v>
      </c>
      <c r="FM183" s="190">
        <f t="shared" si="262"/>
        <v>0</v>
      </c>
      <c r="FN183" s="190">
        <f t="shared" si="263"/>
        <v>0</v>
      </c>
      <c r="FO183" s="190" t="e">
        <f t="shared" si="264"/>
        <v>#DIV/0!</v>
      </c>
      <c r="FP183" s="190" t="e">
        <f t="shared" si="265"/>
        <v>#DIV/0!</v>
      </c>
      <c r="FQ183" s="320" t="e">
        <f t="shared" si="266"/>
        <v>#DIV/0!</v>
      </c>
      <c r="FR183" s="188"/>
      <c r="FS183" s="190" t="e">
        <f t="shared" si="267"/>
        <v>#DIV/0!</v>
      </c>
      <c r="FT183" s="190" t="e">
        <f>IF($FB183="Activo",LOOKUP($FA183,'Datos Mes'!$A$87:$A$92,'Datos Mes'!$C$87:$C$92),0)*$EO183</f>
        <v>#DIV/0!</v>
      </c>
      <c r="FU183" s="190" t="e">
        <f>IF($FB183="Activo",'Datos Mes'!$B$31,0)*$EO183</f>
        <v>#DIV/0!</v>
      </c>
      <c r="FV183" s="190" t="e">
        <f>'Datos Mes'!$B$32*$EO183</f>
        <v>#DIV/0!</v>
      </c>
      <c r="FW183" s="190" t="e">
        <f>'Datos Mes'!$D$28*$EO183</f>
        <v>#DIV/0!</v>
      </c>
      <c r="FX183" s="188">
        <v>1030151</v>
      </c>
      <c r="FY183" s="190" t="e">
        <f t="shared" si="268"/>
        <v>#DIV/0!</v>
      </c>
      <c r="FZ183" s="190" t="e">
        <f t="shared" si="226"/>
        <v>#DIV/0!</v>
      </c>
      <c r="GA183" s="190" t="e">
        <f t="shared" si="227"/>
        <v>#DIV/0!</v>
      </c>
      <c r="GB183" s="190">
        <f>(AS183+'Datos Mes'!B$24)*30/12</f>
        <v>11356.646825396825</v>
      </c>
      <c r="GC183" s="190" t="e">
        <f t="shared" si="269"/>
        <v>#DIV/0!</v>
      </c>
      <c r="GD183" s="190" t="e">
        <f t="shared" si="270"/>
        <v>#DIV/0!</v>
      </c>
      <c r="GE183" s="192" t="e">
        <f t="shared" si="271"/>
        <v>#DIV/0!</v>
      </c>
    </row>
    <row r="184" spans="1:187">
      <c r="A184" s="248"/>
      <c r="B184" s="248"/>
      <c r="C184" s="173">
        <f t="shared" si="228"/>
        <v>0</v>
      </c>
      <c r="D184" s="255"/>
      <c r="E184" s="255"/>
      <c r="F184" s="255"/>
      <c r="G184" s="255"/>
      <c r="H184" s="255"/>
      <c r="I184" s="255"/>
      <c r="J184" s="255"/>
      <c r="K184" s="255"/>
      <c r="L184" s="255"/>
      <c r="M184" s="255"/>
      <c r="N184" s="255"/>
      <c r="O184" s="255"/>
      <c r="P184" s="255"/>
      <c r="Q184" s="255"/>
      <c r="R184" s="174"/>
      <c r="S184" s="256"/>
      <c r="T184" s="255"/>
      <c r="U184" s="255"/>
      <c r="V184" s="255"/>
      <c r="W184" s="255"/>
      <c r="X184" s="255"/>
      <c r="Y184" s="255"/>
      <c r="Z184" s="255"/>
      <c r="AA184" s="255"/>
      <c r="AB184" s="255"/>
      <c r="AC184" s="255"/>
      <c r="AD184" s="255"/>
      <c r="AE184" s="255"/>
      <c r="AF184" s="255"/>
      <c r="AG184" s="255"/>
      <c r="AH184" s="255"/>
      <c r="AI184" s="257"/>
      <c r="AJ184" s="187"/>
      <c r="AK184" s="176">
        <f t="shared" si="229"/>
        <v>0</v>
      </c>
      <c r="AL184" s="294">
        <f t="shared" si="230"/>
        <v>0</v>
      </c>
      <c r="AM184" s="294">
        <f t="shared" si="231"/>
        <v>0</v>
      </c>
      <c r="AN184" s="295">
        <f t="shared" si="232"/>
        <v>0</v>
      </c>
      <c r="AO184" s="294">
        <f t="shared" si="225"/>
        <v>0</v>
      </c>
      <c r="AP184" s="294">
        <f t="shared" si="224"/>
        <v>0</v>
      </c>
      <c r="AQ184" s="296">
        <f t="shared" si="233"/>
        <v>0</v>
      </c>
      <c r="AR184" s="297">
        <f t="shared" si="234"/>
        <v>0</v>
      </c>
      <c r="AS184" s="249"/>
      <c r="AT184" s="250">
        <f t="shared" si="235"/>
        <v>0</v>
      </c>
      <c r="AU184" s="316"/>
      <c r="AV184" s="177">
        <f t="shared" si="236"/>
        <v>0</v>
      </c>
      <c r="AW184" s="249"/>
      <c r="AX184" s="249"/>
      <c r="AY184" s="177">
        <f t="shared" si="237"/>
        <v>0</v>
      </c>
      <c r="AZ184" s="177">
        <f>(AQ184)*'Datos Mes'!$B$27+DB184</f>
        <v>0</v>
      </c>
      <c r="BA184" s="248"/>
      <c r="BB184" s="254"/>
      <c r="BC184" s="263"/>
      <c r="BD184" s="188"/>
      <c r="BE184" s="188"/>
      <c r="BF184" s="298"/>
      <c r="BG184" s="178">
        <f>(COUNTIF($D184:$AI184,"LL")+DL184)*(AS184-'Datos Mes'!$B$23)</f>
        <v>0</v>
      </c>
      <c r="BH184" s="299">
        <f t="shared" si="238"/>
        <v>0</v>
      </c>
      <c r="BI184" s="230"/>
      <c r="BJ184" s="239"/>
      <c r="BK184" s="231"/>
      <c r="BL184" s="231"/>
      <c r="BM184" s="231"/>
      <c r="BN184" s="231"/>
      <c r="BO184" s="231"/>
      <c r="BP184" s="239"/>
      <c r="BQ184" s="231"/>
      <c r="BR184" s="231"/>
      <c r="BS184" s="231"/>
      <c r="BT184" s="232"/>
      <c r="BU184" s="232"/>
      <c r="BV184" s="231"/>
      <c r="BW184" s="233"/>
      <c r="BX184" s="234"/>
      <c r="BY184" s="231"/>
      <c r="BZ184" s="231"/>
      <c r="CA184" s="235"/>
      <c r="CB184" s="235"/>
      <c r="CC184" s="236"/>
      <c r="CD184" s="236"/>
      <c r="CE184" s="236"/>
      <c r="CF184" s="236"/>
      <c r="CG184" s="236"/>
      <c r="CH184" s="235"/>
      <c r="CI184" s="235"/>
      <c r="CJ184" s="236"/>
      <c r="CK184" s="236"/>
      <c r="CL184" s="236"/>
      <c r="CM184" s="236"/>
      <c r="CN184" s="236"/>
      <c r="CO184" s="235"/>
      <c r="CP184" s="238"/>
      <c r="CQ184" s="237"/>
      <c r="CR184" s="238"/>
      <c r="CS184" s="237"/>
      <c r="CT184" s="237"/>
      <c r="CU184" s="237"/>
      <c r="CV184" s="237"/>
      <c r="CW184" s="237"/>
      <c r="CX184" s="232"/>
      <c r="CY184" s="232"/>
      <c r="CZ184" s="179">
        <f t="shared" si="239"/>
        <v>0</v>
      </c>
      <c r="DA184" s="180"/>
      <c r="DB184" s="241"/>
      <c r="DC184" s="181">
        <f t="shared" si="240"/>
        <v>0</v>
      </c>
      <c r="DD184" s="240"/>
      <c r="DE184" s="241"/>
      <c r="DF184" s="182">
        <f t="shared" si="241"/>
        <v>0</v>
      </c>
      <c r="DG184" s="182">
        <f t="shared" si="242"/>
        <v>0</v>
      </c>
      <c r="DH184" s="183">
        <f t="shared" si="243"/>
        <v>0</v>
      </c>
      <c r="DI184" s="184">
        <f t="shared" si="244"/>
        <v>0</v>
      </c>
      <c r="DJ184" s="42"/>
      <c r="DK184" s="177">
        <f t="shared" si="245"/>
        <v>0</v>
      </c>
      <c r="DL184" s="177">
        <f t="shared" si="246"/>
        <v>0</v>
      </c>
      <c r="DM184" s="177">
        <f t="shared" si="247"/>
        <v>0</v>
      </c>
      <c r="DN184" s="242"/>
      <c r="DO184" s="243"/>
      <c r="DP184" s="243"/>
      <c r="DQ184" s="243"/>
      <c r="DR184" s="303"/>
      <c r="DS184" s="243"/>
      <c r="DT184" s="243"/>
      <c r="DU184" s="243"/>
      <c r="DV184" s="244"/>
      <c r="DW184" s="243"/>
      <c r="DX184" s="243"/>
      <c r="DY184" s="245"/>
      <c r="DZ184" s="245"/>
      <c r="EA184" s="246"/>
      <c r="EB184" s="175" t="s">
        <v>283</v>
      </c>
      <c r="EC184" s="188" t="s">
        <v>298</v>
      </c>
      <c r="ED184" s="188">
        <v>1030152</v>
      </c>
      <c r="EE184" s="188"/>
      <c r="EF184" s="189">
        <f>'Datos Mes'!$B$23</f>
        <v>8033.333333333333</v>
      </c>
      <c r="EG184" s="189">
        <f t="shared" si="248"/>
        <v>0</v>
      </c>
      <c r="EH184" s="189">
        <f t="shared" si="249"/>
        <v>0</v>
      </c>
      <c r="EI184" s="189" t="e">
        <f t="shared" si="250"/>
        <v>#DIV/0!</v>
      </c>
      <c r="EJ184" s="189" t="e">
        <f t="shared" si="251"/>
        <v>#DIV/0!</v>
      </c>
      <c r="EK184" s="189">
        <f t="shared" si="252"/>
        <v>0</v>
      </c>
      <c r="EL184" s="189">
        <f t="shared" si="253"/>
        <v>0</v>
      </c>
      <c r="EM184" s="189">
        <f t="shared" si="254"/>
        <v>0</v>
      </c>
      <c r="EN184" s="189">
        <f>'Datos Mes'!$B$24*AL184</f>
        <v>0</v>
      </c>
      <c r="EO184" s="189" t="e">
        <f>IF(SUM(EH184:EN184)&gt;'Datos Mes'!$B$21,'Datos Mes'!$B$21,SUM(EH184:EN184))</f>
        <v>#DIV/0!</v>
      </c>
      <c r="EP184" s="189" t="e">
        <f>IF(SUM(EH184:EN184)&gt;'Datos Mes'!$B$21,SUM(EH184:EN184)-EO184,0)</f>
        <v>#DIV/0!</v>
      </c>
      <c r="EQ184" s="189"/>
      <c r="ER184" s="189" t="e">
        <f>LOOKUP(EO184/AL184,'Datos Mes'!$B$75:$B$82,'Datos Mes'!$C$75:$C$82)*EQ184</f>
        <v>#DIV/0!</v>
      </c>
      <c r="ES184" s="189">
        <f>'Datos Mes'!$B$25*$AQ184</f>
        <v>0</v>
      </c>
      <c r="ET184" s="189">
        <f>'Datos Mes'!$B$26*$AQ184</f>
        <v>0</v>
      </c>
      <c r="EU184" s="189">
        <f t="shared" si="255"/>
        <v>0</v>
      </c>
      <c r="EV184" s="190" t="e">
        <f t="shared" si="256"/>
        <v>#DIV/0!</v>
      </c>
      <c r="EW184" s="280" t="s">
        <v>140</v>
      </c>
      <c r="EX184" s="281"/>
      <c r="EY184" s="190" t="e">
        <f>'Datos Mes'!$B$28*EO184</f>
        <v>#DIV/0!</v>
      </c>
      <c r="EZ184" s="190" t="e">
        <f>IF(EX184*'Datos Mes'!$B$19-EY184&gt;0,EX184*'Datos Mes'!$B$19-EY184,0)</f>
        <v>#DIV/0!</v>
      </c>
      <c r="FA184" s="281" t="s">
        <v>116</v>
      </c>
      <c r="FB184" s="280" t="s">
        <v>299</v>
      </c>
      <c r="FC184" s="192">
        <f>IF(FB184&lt;&gt;"Pensionado",LOOKUP(FA184,'Datos Mes'!$A$87:$A$92,'Datos Mes'!$B$87:$B$92),0)</f>
        <v>0</v>
      </c>
      <c r="FD184" s="190" t="e">
        <f t="shared" si="257"/>
        <v>#DIV/0!</v>
      </c>
      <c r="FE184" s="190" t="e">
        <f>IF(SUM(EH184:EN184)&gt;'Datos Mes'!$B$22,'Datos Mes'!$B$22,SUM(EH184:EN184))</f>
        <v>#DIV/0!</v>
      </c>
      <c r="FF184" s="190" t="e">
        <f>FE184*'Datos Mes'!$B$30</f>
        <v>#DIV/0!</v>
      </c>
      <c r="FG184" s="190" t="e">
        <f t="shared" si="258"/>
        <v>#DIV/0!</v>
      </c>
      <c r="FH184" s="190" t="e">
        <f t="shared" si="259"/>
        <v>#DIV/0!</v>
      </c>
      <c r="FI184" s="193" t="e">
        <f>LOOKUP(FH184,'Datos Mes'!$B$54:$B$69,'Datos Mes'!$C$54:$C$69)</f>
        <v>#DIV/0!</v>
      </c>
      <c r="FJ184" s="190" t="e">
        <f>LOOKUP(FH184,'Datos Mes'!$B$54:$B$69,'Datos Mes'!$E$54:$E$69)</f>
        <v>#DIV/0!</v>
      </c>
      <c r="FK184" s="190" t="e">
        <f t="shared" si="260"/>
        <v>#DIV/0!</v>
      </c>
      <c r="FL184" s="190">
        <f t="shared" si="261"/>
        <v>0</v>
      </c>
      <c r="FM184" s="190">
        <f t="shared" si="262"/>
        <v>0</v>
      </c>
      <c r="FN184" s="190">
        <f t="shared" si="263"/>
        <v>0</v>
      </c>
      <c r="FO184" s="190" t="e">
        <f t="shared" si="264"/>
        <v>#DIV/0!</v>
      </c>
      <c r="FP184" s="190" t="e">
        <f t="shared" si="265"/>
        <v>#DIV/0!</v>
      </c>
      <c r="FQ184" s="320" t="e">
        <f t="shared" si="266"/>
        <v>#DIV/0!</v>
      </c>
      <c r="FR184" s="188"/>
      <c r="FS184" s="190" t="e">
        <f t="shared" si="267"/>
        <v>#DIV/0!</v>
      </c>
      <c r="FT184" s="190" t="e">
        <f>IF($FB184="Activo",LOOKUP($FA184,'Datos Mes'!$A$87:$A$92,'Datos Mes'!$C$87:$C$92),0)*$EO184</f>
        <v>#DIV/0!</v>
      </c>
      <c r="FU184" s="190" t="e">
        <f>IF($FB184="Activo",'Datos Mes'!$B$31,0)*$EO184</f>
        <v>#DIV/0!</v>
      </c>
      <c r="FV184" s="190" t="e">
        <f>'Datos Mes'!$B$32*$EO184</f>
        <v>#DIV/0!</v>
      </c>
      <c r="FW184" s="190" t="e">
        <f>'Datos Mes'!$D$28*$EO184</f>
        <v>#DIV/0!</v>
      </c>
      <c r="FX184" s="188">
        <v>1030152</v>
      </c>
      <c r="FY184" s="190" t="e">
        <f t="shared" si="268"/>
        <v>#DIV/0!</v>
      </c>
      <c r="FZ184" s="190" t="e">
        <f t="shared" si="226"/>
        <v>#DIV/0!</v>
      </c>
      <c r="GA184" s="190" t="e">
        <f t="shared" si="227"/>
        <v>#DIV/0!</v>
      </c>
      <c r="GB184" s="190">
        <f>(AS184+'Datos Mes'!B$24)*30/12</f>
        <v>11356.646825396825</v>
      </c>
      <c r="GC184" s="190" t="e">
        <f t="shared" si="269"/>
        <v>#DIV/0!</v>
      </c>
      <c r="GD184" s="190" t="e">
        <f t="shared" si="270"/>
        <v>#DIV/0!</v>
      </c>
      <c r="GE184" s="192" t="e">
        <f t="shared" si="271"/>
        <v>#DIV/0!</v>
      </c>
    </row>
    <row r="185" spans="1:187">
      <c r="A185" s="248"/>
      <c r="B185" s="248"/>
      <c r="C185" s="173">
        <f t="shared" si="228"/>
        <v>0</v>
      </c>
      <c r="D185" s="255"/>
      <c r="E185" s="255"/>
      <c r="F185" s="255"/>
      <c r="G185" s="255"/>
      <c r="H185" s="255"/>
      <c r="I185" s="255"/>
      <c r="J185" s="255"/>
      <c r="K185" s="255"/>
      <c r="L185" s="255"/>
      <c r="M185" s="255"/>
      <c r="N185" s="255"/>
      <c r="O185" s="255"/>
      <c r="P185" s="255"/>
      <c r="Q185" s="255"/>
      <c r="R185" s="174"/>
      <c r="S185" s="256"/>
      <c r="T185" s="255"/>
      <c r="U185" s="255"/>
      <c r="V185" s="255"/>
      <c r="W185" s="255"/>
      <c r="X185" s="255"/>
      <c r="Y185" s="255"/>
      <c r="Z185" s="255"/>
      <c r="AA185" s="255"/>
      <c r="AB185" s="255"/>
      <c r="AC185" s="255"/>
      <c r="AD185" s="255"/>
      <c r="AE185" s="255"/>
      <c r="AF185" s="255"/>
      <c r="AG185" s="255"/>
      <c r="AH185" s="255"/>
      <c r="AI185" s="257"/>
      <c r="AJ185" s="187"/>
      <c r="AK185" s="176">
        <f t="shared" si="229"/>
        <v>0</v>
      </c>
      <c r="AL185" s="294">
        <f t="shared" si="230"/>
        <v>0</v>
      </c>
      <c r="AM185" s="294">
        <f t="shared" si="231"/>
        <v>0</v>
      </c>
      <c r="AN185" s="295">
        <f t="shared" si="232"/>
        <v>0</v>
      </c>
      <c r="AO185" s="294">
        <f t="shared" si="225"/>
        <v>0</v>
      </c>
      <c r="AP185" s="294">
        <f t="shared" si="224"/>
        <v>0</v>
      </c>
      <c r="AQ185" s="296">
        <f t="shared" si="233"/>
        <v>0</v>
      </c>
      <c r="AR185" s="297">
        <f t="shared" si="234"/>
        <v>0</v>
      </c>
      <c r="AS185" s="249"/>
      <c r="AT185" s="250">
        <f t="shared" si="235"/>
        <v>0</v>
      </c>
      <c r="AU185" s="316"/>
      <c r="AV185" s="177">
        <f t="shared" si="236"/>
        <v>0</v>
      </c>
      <c r="AW185" s="249"/>
      <c r="AX185" s="249"/>
      <c r="AY185" s="177">
        <f t="shared" si="237"/>
        <v>0</v>
      </c>
      <c r="AZ185" s="177">
        <f>(AQ185)*'Datos Mes'!$B$27+DB185</f>
        <v>0</v>
      </c>
      <c r="BA185" s="248"/>
      <c r="BB185" s="254"/>
      <c r="BC185" s="263"/>
      <c r="BD185" s="188"/>
      <c r="BE185" s="188"/>
      <c r="BF185" s="298"/>
      <c r="BG185" s="178">
        <f>(COUNTIF($D185:$AI185,"LL")+DL185)*(AS185-'Datos Mes'!$B$23)</f>
        <v>0</v>
      </c>
      <c r="BH185" s="299">
        <f t="shared" si="238"/>
        <v>0</v>
      </c>
      <c r="BI185" s="230"/>
      <c r="BJ185" s="239"/>
      <c r="BK185" s="231"/>
      <c r="BL185" s="231"/>
      <c r="BM185" s="231"/>
      <c r="BN185" s="231"/>
      <c r="BO185" s="231"/>
      <c r="BP185" s="239"/>
      <c r="BQ185" s="231"/>
      <c r="BR185" s="231"/>
      <c r="BS185" s="231"/>
      <c r="BT185" s="232"/>
      <c r="BU185" s="232"/>
      <c r="BV185" s="231"/>
      <c r="BW185" s="233"/>
      <c r="BX185" s="234"/>
      <c r="BY185" s="231"/>
      <c r="BZ185" s="231"/>
      <c r="CA185" s="235"/>
      <c r="CB185" s="235"/>
      <c r="CC185" s="236"/>
      <c r="CD185" s="236"/>
      <c r="CE185" s="236"/>
      <c r="CF185" s="236"/>
      <c r="CG185" s="236"/>
      <c r="CH185" s="235"/>
      <c r="CI185" s="235"/>
      <c r="CJ185" s="236"/>
      <c r="CK185" s="236"/>
      <c r="CL185" s="236"/>
      <c r="CM185" s="236"/>
      <c r="CN185" s="236"/>
      <c r="CO185" s="235"/>
      <c r="CP185" s="238"/>
      <c r="CQ185" s="237"/>
      <c r="CR185" s="238"/>
      <c r="CS185" s="237"/>
      <c r="CT185" s="237"/>
      <c r="CU185" s="237"/>
      <c r="CV185" s="237"/>
      <c r="CW185" s="237"/>
      <c r="CX185" s="232"/>
      <c r="CY185" s="232"/>
      <c r="CZ185" s="179">
        <f t="shared" si="239"/>
        <v>0</v>
      </c>
      <c r="DA185" s="180"/>
      <c r="DB185" s="241"/>
      <c r="DC185" s="181">
        <f t="shared" si="240"/>
        <v>0</v>
      </c>
      <c r="DD185" s="240"/>
      <c r="DE185" s="241"/>
      <c r="DF185" s="182">
        <f t="shared" si="241"/>
        <v>0</v>
      </c>
      <c r="DG185" s="182">
        <f t="shared" si="242"/>
        <v>0</v>
      </c>
      <c r="DH185" s="183">
        <f t="shared" si="243"/>
        <v>0</v>
      </c>
      <c r="DI185" s="184">
        <f t="shared" si="244"/>
        <v>0</v>
      </c>
      <c r="DJ185" s="42"/>
      <c r="DK185" s="177">
        <f t="shared" si="245"/>
        <v>0</v>
      </c>
      <c r="DL185" s="177">
        <f t="shared" si="246"/>
        <v>0</v>
      </c>
      <c r="DM185" s="177">
        <f t="shared" si="247"/>
        <v>0</v>
      </c>
      <c r="DN185" s="242"/>
      <c r="DO185" s="243"/>
      <c r="DP185" s="243"/>
      <c r="DQ185" s="243"/>
      <c r="DR185" s="303"/>
      <c r="DS185" s="243"/>
      <c r="DT185" s="243"/>
      <c r="DU185" s="243"/>
      <c r="DV185" s="244"/>
      <c r="DW185" s="243"/>
      <c r="DX185" s="243"/>
      <c r="DY185" s="245"/>
      <c r="DZ185" s="245"/>
      <c r="EA185" s="246"/>
      <c r="EB185" s="175" t="s">
        <v>283</v>
      </c>
      <c r="EC185" s="188" t="s">
        <v>298</v>
      </c>
      <c r="ED185" s="188">
        <v>1030153</v>
      </c>
      <c r="EE185" s="188"/>
      <c r="EF185" s="189">
        <f>'Datos Mes'!$B$23</f>
        <v>8033.333333333333</v>
      </c>
      <c r="EG185" s="189">
        <f t="shared" si="248"/>
        <v>0</v>
      </c>
      <c r="EH185" s="189">
        <f t="shared" si="249"/>
        <v>0</v>
      </c>
      <c r="EI185" s="189" t="e">
        <f t="shared" si="250"/>
        <v>#DIV/0!</v>
      </c>
      <c r="EJ185" s="189" t="e">
        <f t="shared" si="251"/>
        <v>#DIV/0!</v>
      </c>
      <c r="EK185" s="189">
        <f t="shared" si="252"/>
        <v>0</v>
      </c>
      <c r="EL185" s="189">
        <f t="shared" si="253"/>
        <v>0</v>
      </c>
      <c r="EM185" s="189">
        <f t="shared" si="254"/>
        <v>0</v>
      </c>
      <c r="EN185" s="189">
        <f>'Datos Mes'!$B$24*AL185</f>
        <v>0</v>
      </c>
      <c r="EO185" s="189" t="e">
        <f>IF(SUM(EH185:EN185)&gt;'Datos Mes'!$B$21,'Datos Mes'!$B$21,SUM(EH185:EN185))</f>
        <v>#DIV/0!</v>
      </c>
      <c r="EP185" s="189" t="e">
        <f>IF(SUM(EH185:EN185)&gt;'Datos Mes'!$B$21,SUM(EH185:EN185)-EO185,0)</f>
        <v>#DIV/0!</v>
      </c>
      <c r="EQ185" s="189"/>
      <c r="ER185" s="189" t="e">
        <f>LOOKUP(EO185/AL185,'Datos Mes'!$B$75:$B$82,'Datos Mes'!$C$75:$C$82)*EQ185</f>
        <v>#DIV/0!</v>
      </c>
      <c r="ES185" s="189">
        <f>'Datos Mes'!$B$25*$AQ185</f>
        <v>0</v>
      </c>
      <c r="ET185" s="189">
        <f>'Datos Mes'!$B$26*$AQ185</f>
        <v>0</v>
      </c>
      <c r="EU185" s="189">
        <f t="shared" si="255"/>
        <v>0</v>
      </c>
      <c r="EV185" s="190" t="e">
        <f t="shared" si="256"/>
        <v>#DIV/0!</v>
      </c>
      <c r="EW185" s="280" t="s">
        <v>140</v>
      </c>
      <c r="EX185" s="281"/>
      <c r="EY185" s="190" t="e">
        <f>'Datos Mes'!$B$28*EO185</f>
        <v>#DIV/0!</v>
      </c>
      <c r="EZ185" s="190" t="e">
        <f>IF(EX185*'Datos Mes'!$B$19-EY185&gt;0,EX185*'Datos Mes'!$B$19-EY185,0)</f>
        <v>#DIV/0!</v>
      </c>
      <c r="FA185" s="281" t="s">
        <v>116</v>
      </c>
      <c r="FB185" s="280" t="s">
        <v>299</v>
      </c>
      <c r="FC185" s="192">
        <f>IF(FB185&lt;&gt;"Pensionado",LOOKUP(FA185,'Datos Mes'!$A$87:$A$92,'Datos Mes'!$B$87:$B$92),0)</f>
        <v>0</v>
      </c>
      <c r="FD185" s="190" t="e">
        <f t="shared" si="257"/>
        <v>#DIV/0!</v>
      </c>
      <c r="FE185" s="190" t="e">
        <f>IF(SUM(EH185:EN185)&gt;'Datos Mes'!$B$22,'Datos Mes'!$B$22,SUM(EH185:EN185))</f>
        <v>#DIV/0!</v>
      </c>
      <c r="FF185" s="190" t="e">
        <f>FE185*'Datos Mes'!$B$30</f>
        <v>#DIV/0!</v>
      </c>
      <c r="FG185" s="190" t="e">
        <f t="shared" si="258"/>
        <v>#DIV/0!</v>
      </c>
      <c r="FH185" s="190" t="e">
        <f t="shared" si="259"/>
        <v>#DIV/0!</v>
      </c>
      <c r="FI185" s="193" t="e">
        <f>LOOKUP(FH185,'Datos Mes'!$B$54:$B$69,'Datos Mes'!$C$54:$C$69)</f>
        <v>#DIV/0!</v>
      </c>
      <c r="FJ185" s="190" t="e">
        <f>LOOKUP(FH185,'Datos Mes'!$B$54:$B$69,'Datos Mes'!$E$54:$E$69)</f>
        <v>#DIV/0!</v>
      </c>
      <c r="FK185" s="190" t="e">
        <f t="shared" si="260"/>
        <v>#DIV/0!</v>
      </c>
      <c r="FL185" s="190">
        <f t="shared" si="261"/>
        <v>0</v>
      </c>
      <c r="FM185" s="190">
        <f t="shared" si="262"/>
        <v>0</v>
      </c>
      <c r="FN185" s="190">
        <f t="shared" si="263"/>
        <v>0</v>
      </c>
      <c r="FO185" s="190" t="e">
        <f t="shared" si="264"/>
        <v>#DIV/0!</v>
      </c>
      <c r="FP185" s="190" t="e">
        <f t="shared" si="265"/>
        <v>#DIV/0!</v>
      </c>
      <c r="FQ185" s="320" t="e">
        <f t="shared" si="266"/>
        <v>#DIV/0!</v>
      </c>
      <c r="FR185" s="188"/>
      <c r="FS185" s="190" t="e">
        <f t="shared" si="267"/>
        <v>#DIV/0!</v>
      </c>
      <c r="FT185" s="190" t="e">
        <f>IF($FB185="Activo",LOOKUP($FA185,'Datos Mes'!$A$87:$A$92,'Datos Mes'!$C$87:$C$92),0)*$EO185</f>
        <v>#DIV/0!</v>
      </c>
      <c r="FU185" s="190" t="e">
        <f>IF($FB185="Activo",'Datos Mes'!$B$31,0)*$EO185</f>
        <v>#DIV/0!</v>
      </c>
      <c r="FV185" s="190" t="e">
        <f>'Datos Mes'!$B$32*$EO185</f>
        <v>#DIV/0!</v>
      </c>
      <c r="FW185" s="190" t="e">
        <f>'Datos Mes'!$D$28*$EO185</f>
        <v>#DIV/0!</v>
      </c>
      <c r="FX185" s="188">
        <v>1030153</v>
      </c>
      <c r="FY185" s="190" t="e">
        <f t="shared" si="268"/>
        <v>#DIV/0!</v>
      </c>
      <c r="FZ185" s="190" t="e">
        <f t="shared" si="226"/>
        <v>#DIV/0!</v>
      </c>
      <c r="GA185" s="190" t="e">
        <f t="shared" si="227"/>
        <v>#DIV/0!</v>
      </c>
      <c r="GB185" s="190">
        <f>(AS185+'Datos Mes'!B$24)*30/12</f>
        <v>11356.646825396825</v>
      </c>
      <c r="GC185" s="190" t="e">
        <f t="shared" si="269"/>
        <v>#DIV/0!</v>
      </c>
      <c r="GD185" s="190" t="e">
        <f t="shared" si="270"/>
        <v>#DIV/0!</v>
      </c>
      <c r="GE185" s="192" t="e">
        <f t="shared" si="271"/>
        <v>#DIV/0!</v>
      </c>
    </row>
    <row r="186" spans="1:187">
      <c r="A186" s="248"/>
      <c r="B186" s="248"/>
      <c r="C186" s="173">
        <f t="shared" si="228"/>
        <v>0</v>
      </c>
      <c r="D186" s="255"/>
      <c r="E186" s="255"/>
      <c r="F186" s="255"/>
      <c r="G186" s="255"/>
      <c r="H186" s="255"/>
      <c r="I186" s="255"/>
      <c r="J186" s="255"/>
      <c r="K186" s="255"/>
      <c r="L186" s="255"/>
      <c r="M186" s="255"/>
      <c r="N186" s="255"/>
      <c r="O186" s="255"/>
      <c r="P186" s="255"/>
      <c r="Q186" s="255"/>
      <c r="R186" s="174"/>
      <c r="S186" s="256"/>
      <c r="T186" s="255"/>
      <c r="U186" s="255"/>
      <c r="V186" s="255"/>
      <c r="W186" s="255"/>
      <c r="X186" s="255"/>
      <c r="Y186" s="255"/>
      <c r="Z186" s="255"/>
      <c r="AA186" s="255"/>
      <c r="AB186" s="255"/>
      <c r="AC186" s="255"/>
      <c r="AD186" s="255"/>
      <c r="AE186" s="255"/>
      <c r="AF186" s="255"/>
      <c r="AG186" s="255"/>
      <c r="AH186" s="255"/>
      <c r="AI186" s="257"/>
      <c r="AJ186" s="187"/>
      <c r="AK186" s="176">
        <f t="shared" si="229"/>
        <v>0</v>
      </c>
      <c r="AL186" s="294">
        <f t="shared" si="230"/>
        <v>0</v>
      </c>
      <c r="AM186" s="294">
        <f t="shared" si="231"/>
        <v>0</v>
      </c>
      <c r="AN186" s="295">
        <f t="shared" si="232"/>
        <v>0</v>
      </c>
      <c r="AO186" s="294">
        <f t="shared" si="225"/>
        <v>0</v>
      </c>
      <c r="AP186" s="294">
        <f t="shared" si="224"/>
        <v>0</v>
      </c>
      <c r="AQ186" s="296">
        <f t="shared" si="233"/>
        <v>0</v>
      </c>
      <c r="AR186" s="297">
        <f t="shared" si="234"/>
        <v>0</v>
      </c>
      <c r="AS186" s="249"/>
      <c r="AT186" s="250">
        <f t="shared" si="235"/>
        <v>0</v>
      </c>
      <c r="AU186" s="316"/>
      <c r="AV186" s="177">
        <f t="shared" si="236"/>
        <v>0</v>
      </c>
      <c r="AW186" s="249"/>
      <c r="AX186" s="249"/>
      <c r="AY186" s="177">
        <f t="shared" si="237"/>
        <v>0</v>
      </c>
      <c r="AZ186" s="177">
        <f>(AQ186)*'Datos Mes'!$B$27+DB186</f>
        <v>0</v>
      </c>
      <c r="BA186" s="248"/>
      <c r="BB186" s="254"/>
      <c r="BC186" s="263"/>
      <c r="BD186" s="188"/>
      <c r="BE186" s="188"/>
      <c r="BF186" s="298"/>
      <c r="BG186" s="178">
        <f>(COUNTIF($D186:$AI186,"LL")+DL186)*(AS186-'Datos Mes'!$B$23)</f>
        <v>0</v>
      </c>
      <c r="BH186" s="299">
        <f t="shared" si="238"/>
        <v>0</v>
      </c>
      <c r="BI186" s="230"/>
      <c r="BJ186" s="239"/>
      <c r="BK186" s="231"/>
      <c r="BL186" s="231"/>
      <c r="BM186" s="231"/>
      <c r="BN186" s="231"/>
      <c r="BO186" s="231"/>
      <c r="BP186" s="239"/>
      <c r="BQ186" s="231"/>
      <c r="BR186" s="231"/>
      <c r="BS186" s="231"/>
      <c r="BT186" s="232"/>
      <c r="BU186" s="232"/>
      <c r="BV186" s="231"/>
      <c r="BW186" s="233"/>
      <c r="BX186" s="234"/>
      <c r="BY186" s="231"/>
      <c r="BZ186" s="231"/>
      <c r="CA186" s="235"/>
      <c r="CB186" s="235"/>
      <c r="CC186" s="236"/>
      <c r="CD186" s="236"/>
      <c r="CE186" s="236"/>
      <c r="CF186" s="236"/>
      <c r="CG186" s="236"/>
      <c r="CH186" s="235"/>
      <c r="CI186" s="235"/>
      <c r="CJ186" s="236"/>
      <c r="CK186" s="236"/>
      <c r="CL186" s="236"/>
      <c r="CM186" s="236"/>
      <c r="CN186" s="236"/>
      <c r="CO186" s="235"/>
      <c r="CP186" s="238"/>
      <c r="CQ186" s="237"/>
      <c r="CR186" s="238"/>
      <c r="CS186" s="237"/>
      <c r="CT186" s="237"/>
      <c r="CU186" s="237"/>
      <c r="CV186" s="237"/>
      <c r="CW186" s="237"/>
      <c r="CX186" s="232"/>
      <c r="CY186" s="232"/>
      <c r="CZ186" s="179">
        <f t="shared" si="239"/>
        <v>0</v>
      </c>
      <c r="DA186" s="180"/>
      <c r="DB186" s="241"/>
      <c r="DC186" s="181">
        <f t="shared" si="240"/>
        <v>0</v>
      </c>
      <c r="DD186" s="240"/>
      <c r="DE186" s="241"/>
      <c r="DF186" s="182">
        <f t="shared" si="241"/>
        <v>0</v>
      </c>
      <c r="DG186" s="182">
        <f t="shared" si="242"/>
        <v>0</v>
      </c>
      <c r="DH186" s="183">
        <f t="shared" si="243"/>
        <v>0</v>
      </c>
      <c r="DI186" s="184">
        <f t="shared" si="244"/>
        <v>0</v>
      </c>
      <c r="DJ186" s="42"/>
      <c r="DK186" s="177">
        <f t="shared" si="245"/>
        <v>0</v>
      </c>
      <c r="DL186" s="177">
        <f t="shared" si="246"/>
        <v>0</v>
      </c>
      <c r="DM186" s="177">
        <f t="shared" si="247"/>
        <v>0</v>
      </c>
      <c r="DN186" s="242"/>
      <c r="DO186" s="243"/>
      <c r="DP186" s="243"/>
      <c r="DQ186" s="243"/>
      <c r="DR186" s="303"/>
      <c r="DS186" s="243"/>
      <c r="DT186" s="243"/>
      <c r="DU186" s="243"/>
      <c r="DV186" s="244"/>
      <c r="DW186" s="243"/>
      <c r="DX186" s="243"/>
      <c r="DY186" s="245"/>
      <c r="DZ186" s="245"/>
      <c r="EA186" s="246"/>
      <c r="EB186" s="175" t="s">
        <v>283</v>
      </c>
      <c r="EC186" s="188" t="s">
        <v>298</v>
      </c>
      <c r="ED186" s="188">
        <v>1030154</v>
      </c>
      <c r="EE186" s="188"/>
      <c r="EF186" s="189">
        <f>'Datos Mes'!$B$23</f>
        <v>8033.333333333333</v>
      </c>
      <c r="EG186" s="189">
        <f t="shared" si="248"/>
        <v>0</v>
      </c>
      <c r="EH186" s="189">
        <f t="shared" si="249"/>
        <v>0</v>
      </c>
      <c r="EI186" s="189" t="e">
        <f t="shared" si="250"/>
        <v>#DIV/0!</v>
      </c>
      <c r="EJ186" s="189" t="e">
        <f t="shared" si="251"/>
        <v>#DIV/0!</v>
      </c>
      <c r="EK186" s="189">
        <f t="shared" si="252"/>
        <v>0</v>
      </c>
      <c r="EL186" s="189">
        <f t="shared" si="253"/>
        <v>0</v>
      </c>
      <c r="EM186" s="189">
        <f t="shared" si="254"/>
        <v>0</v>
      </c>
      <c r="EN186" s="189">
        <f>'Datos Mes'!$B$24*AL186</f>
        <v>0</v>
      </c>
      <c r="EO186" s="189" t="e">
        <f>IF(SUM(EH186:EN186)&gt;'Datos Mes'!$B$21,'Datos Mes'!$B$21,SUM(EH186:EN186))</f>
        <v>#DIV/0!</v>
      </c>
      <c r="EP186" s="189" t="e">
        <f>IF(SUM(EH186:EN186)&gt;'Datos Mes'!$B$21,SUM(EH186:EN186)-EO186,0)</f>
        <v>#DIV/0!</v>
      </c>
      <c r="EQ186" s="189"/>
      <c r="ER186" s="189" t="e">
        <f>LOOKUP(EO186/AL186,'Datos Mes'!$B$75:$B$82,'Datos Mes'!$C$75:$C$82)*EQ186</f>
        <v>#DIV/0!</v>
      </c>
      <c r="ES186" s="189">
        <f>'Datos Mes'!$B$25*$AQ186</f>
        <v>0</v>
      </c>
      <c r="ET186" s="189">
        <f>'Datos Mes'!$B$26*$AQ186</f>
        <v>0</v>
      </c>
      <c r="EU186" s="189">
        <f t="shared" si="255"/>
        <v>0</v>
      </c>
      <c r="EV186" s="190" t="e">
        <f t="shared" si="256"/>
        <v>#DIV/0!</v>
      </c>
      <c r="EW186" s="280" t="s">
        <v>140</v>
      </c>
      <c r="EX186" s="281"/>
      <c r="EY186" s="190" t="e">
        <f>'Datos Mes'!$B$28*EO186</f>
        <v>#DIV/0!</v>
      </c>
      <c r="EZ186" s="190" t="e">
        <f>IF(EX186*'Datos Mes'!$B$19-EY186&gt;0,EX186*'Datos Mes'!$B$19-EY186,0)</f>
        <v>#DIV/0!</v>
      </c>
      <c r="FA186" s="281" t="s">
        <v>116</v>
      </c>
      <c r="FB186" s="280" t="s">
        <v>299</v>
      </c>
      <c r="FC186" s="192">
        <f>IF(FB186&lt;&gt;"Pensionado",LOOKUP(FA186,'Datos Mes'!$A$87:$A$92,'Datos Mes'!$B$87:$B$92),0)</f>
        <v>0</v>
      </c>
      <c r="FD186" s="190" t="e">
        <f t="shared" si="257"/>
        <v>#DIV/0!</v>
      </c>
      <c r="FE186" s="190" t="e">
        <f>IF(SUM(EH186:EN186)&gt;'Datos Mes'!$B$22,'Datos Mes'!$B$22,SUM(EH186:EN186))</f>
        <v>#DIV/0!</v>
      </c>
      <c r="FF186" s="190" t="e">
        <f>FE186*'Datos Mes'!$B$30</f>
        <v>#DIV/0!</v>
      </c>
      <c r="FG186" s="190" t="e">
        <f t="shared" si="258"/>
        <v>#DIV/0!</v>
      </c>
      <c r="FH186" s="190" t="e">
        <f t="shared" si="259"/>
        <v>#DIV/0!</v>
      </c>
      <c r="FI186" s="193" t="e">
        <f>LOOKUP(FH186,'Datos Mes'!$B$54:$B$69,'Datos Mes'!$C$54:$C$69)</f>
        <v>#DIV/0!</v>
      </c>
      <c r="FJ186" s="190" t="e">
        <f>LOOKUP(FH186,'Datos Mes'!$B$54:$B$69,'Datos Mes'!$E$54:$E$69)</f>
        <v>#DIV/0!</v>
      </c>
      <c r="FK186" s="190" t="e">
        <f t="shared" si="260"/>
        <v>#DIV/0!</v>
      </c>
      <c r="FL186" s="190">
        <f t="shared" si="261"/>
        <v>0</v>
      </c>
      <c r="FM186" s="190">
        <f t="shared" si="262"/>
        <v>0</v>
      </c>
      <c r="FN186" s="190">
        <f t="shared" si="263"/>
        <v>0</v>
      </c>
      <c r="FO186" s="190" t="e">
        <f t="shared" si="264"/>
        <v>#DIV/0!</v>
      </c>
      <c r="FP186" s="190" t="e">
        <f t="shared" si="265"/>
        <v>#DIV/0!</v>
      </c>
      <c r="FQ186" s="320" t="e">
        <f t="shared" si="266"/>
        <v>#DIV/0!</v>
      </c>
      <c r="FR186" s="188"/>
      <c r="FS186" s="190" t="e">
        <f t="shared" si="267"/>
        <v>#DIV/0!</v>
      </c>
      <c r="FT186" s="190" t="e">
        <f>IF($FB186="Activo",LOOKUP($FA186,'Datos Mes'!$A$87:$A$92,'Datos Mes'!$C$87:$C$92),0)*$EO186</f>
        <v>#DIV/0!</v>
      </c>
      <c r="FU186" s="190" t="e">
        <f>IF($FB186="Activo",'Datos Mes'!$B$31,0)*$EO186</f>
        <v>#DIV/0!</v>
      </c>
      <c r="FV186" s="190" t="e">
        <f>'Datos Mes'!$B$32*$EO186</f>
        <v>#DIV/0!</v>
      </c>
      <c r="FW186" s="190" t="e">
        <f>'Datos Mes'!$D$28*$EO186</f>
        <v>#DIV/0!</v>
      </c>
      <c r="FX186" s="188">
        <v>1030154</v>
      </c>
      <c r="FY186" s="190" t="e">
        <f t="shared" si="268"/>
        <v>#DIV/0!</v>
      </c>
      <c r="FZ186" s="190" t="e">
        <f t="shared" si="226"/>
        <v>#DIV/0!</v>
      </c>
      <c r="GA186" s="190" t="e">
        <f t="shared" si="227"/>
        <v>#DIV/0!</v>
      </c>
      <c r="GB186" s="190">
        <f>(AS186+'Datos Mes'!B$24)*30/12</f>
        <v>11356.646825396825</v>
      </c>
      <c r="GC186" s="190" t="e">
        <f t="shared" si="269"/>
        <v>#DIV/0!</v>
      </c>
      <c r="GD186" s="190" t="e">
        <f t="shared" si="270"/>
        <v>#DIV/0!</v>
      </c>
      <c r="GE186" s="192" t="e">
        <f t="shared" si="271"/>
        <v>#DIV/0!</v>
      </c>
    </row>
    <row r="187" spans="1:187">
      <c r="A187" s="248"/>
      <c r="B187" s="248"/>
      <c r="C187" s="173">
        <f t="shared" si="228"/>
        <v>0</v>
      </c>
      <c r="D187" s="255"/>
      <c r="E187" s="255"/>
      <c r="F187" s="255"/>
      <c r="G187" s="255"/>
      <c r="H187" s="255"/>
      <c r="I187" s="255"/>
      <c r="J187" s="255"/>
      <c r="K187" s="255"/>
      <c r="L187" s="255"/>
      <c r="M187" s="255"/>
      <c r="N187" s="255"/>
      <c r="O187" s="255"/>
      <c r="P187" s="255"/>
      <c r="Q187" s="255"/>
      <c r="R187" s="174"/>
      <c r="S187" s="256"/>
      <c r="T187" s="255"/>
      <c r="U187" s="255"/>
      <c r="V187" s="255"/>
      <c r="W187" s="255"/>
      <c r="X187" s="255"/>
      <c r="Y187" s="255"/>
      <c r="Z187" s="255"/>
      <c r="AA187" s="255"/>
      <c r="AB187" s="255"/>
      <c r="AC187" s="255"/>
      <c r="AD187" s="255"/>
      <c r="AE187" s="255"/>
      <c r="AF187" s="255"/>
      <c r="AG187" s="255"/>
      <c r="AH187" s="255"/>
      <c r="AI187" s="257"/>
      <c r="AJ187" s="187"/>
      <c r="AK187" s="176">
        <f t="shared" si="229"/>
        <v>0</v>
      </c>
      <c r="AL187" s="294">
        <f t="shared" si="230"/>
        <v>0</v>
      </c>
      <c r="AM187" s="294">
        <f t="shared" si="231"/>
        <v>0</v>
      </c>
      <c r="AN187" s="295">
        <f t="shared" si="232"/>
        <v>0</v>
      </c>
      <c r="AO187" s="294">
        <f t="shared" si="225"/>
        <v>0</v>
      </c>
      <c r="AP187" s="294">
        <f t="shared" si="224"/>
        <v>0</v>
      </c>
      <c r="AQ187" s="296">
        <f t="shared" si="233"/>
        <v>0</v>
      </c>
      <c r="AR187" s="297">
        <f t="shared" si="234"/>
        <v>0</v>
      </c>
      <c r="AS187" s="249"/>
      <c r="AT187" s="250">
        <f t="shared" si="235"/>
        <v>0</v>
      </c>
      <c r="AU187" s="316"/>
      <c r="AV187" s="177">
        <f t="shared" si="236"/>
        <v>0</v>
      </c>
      <c r="AW187" s="249"/>
      <c r="AX187" s="249"/>
      <c r="AY187" s="177">
        <f t="shared" si="237"/>
        <v>0</v>
      </c>
      <c r="AZ187" s="177">
        <f>(AQ187)*'Datos Mes'!$B$27+DB187</f>
        <v>0</v>
      </c>
      <c r="BA187" s="248"/>
      <c r="BB187" s="254"/>
      <c r="BC187" s="263"/>
      <c r="BD187" s="188"/>
      <c r="BE187" s="188"/>
      <c r="BF187" s="298"/>
      <c r="BG187" s="178">
        <f>(COUNTIF($D187:$AI187,"LL")+DL187)*(AS187-'Datos Mes'!$B$23)</f>
        <v>0</v>
      </c>
      <c r="BH187" s="299">
        <f t="shared" si="238"/>
        <v>0</v>
      </c>
      <c r="BI187" s="230"/>
      <c r="BJ187" s="239"/>
      <c r="BK187" s="231"/>
      <c r="BL187" s="231"/>
      <c r="BM187" s="231"/>
      <c r="BN187" s="231"/>
      <c r="BO187" s="231"/>
      <c r="BP187" s="239"/>
      <c r="BQ187" s="231"/>
      <c r="BR187" s="231"/>
      <c r="BS187" s="231"/>
      <c r="BT187" s="232"/>
      <c r="BU187" s="232"/>
      <c r="BV187" s="231"/>
      <c r="BW187" s="233"/>
      <c r="BX187" s="234"/>
      <c r="BY187" s="231"/>
      <c r="BZ187" s="231"/>
      <c r="CA187" s="235"/>
      <c r="CB187" s="235"/>
      <c r="CC187" s="236"/>
      <c r="CD187" s="236"/>
      <c r="CE187" s="236"/>
      <c r="CF187" s="236"/>
      <c r="CG187" s="236"/>
      <c r="CH187" s="235"/>
      <c r="CI187" s="235"/>
      <c r="CJ187" s="236"/>
      <c r="CK187" s="236"/>
      <c r="CL187" s="236"/>
      <c r="CM187" s="236"/>
      <c r="CN187" s="236"/>
      <c r="CO187" s="235"/>
      <c r="CP187" s="238"/>
      <c r="CQ187" s="237"/>
      <c r="CR187" s="238"/>
      <c r="CS187" s="237"/>
      <c r="CT187" s="237"/>
      <c r="CU187" s="237"/>
      <c r="CV187" s="237"/>
      <c r="CW187" s="237"/>
      <c r="CX187" s="232"/>
      <c r="CY187" s="232"/>
      <c r="CZ187" s="179">
        <f t="shared" si="239"/>
        <v>0</v>
      </c>
      <c r="DA187" s="180"/>
      <c r="DB187" s="241"/>
      <c r="DC187" s="181">
        <f t="shared" si="240"/>
        <v>0</v>
      </c>
      <c r="DD187" s="240"/>
      <c r="DE187" s="241"/>
      <c r="DF187" s="182">
        <f t="shared" si="241"/>
        <v>0</v>
      </c>
      <c r="DG187" s="182">
        <f t="shared" si="242"/>
        <v>0</v>
      </c>
      <c r="DH187" s="183">
        <f t="shared" si="243"/>
        <v>0</v>
      </c>
      <c r="DI187" s="184">
        <f t="shared" si="244"/>
        <v>0</v>
      </c>
      <c r="DJ187" s="42"/>
      <c r="DK187" s="177">
        <f t="shared" si="245"/>
        <v>0</v>
      </c>
      <c r="DL187" s="177">
        <f t="shared" si="246"/>
        <v>0</v>
      </c>
      <c r="DM187" s="177">
        <f t="shared" si="247"/>
        <v>0</v>
      </c>
      <c r="DN187" s="242"/>
      <c r="DO187" s="243"/>
      <c r="DP187" s="243"/>
      <c r="DQ187" s="243"/>
      <c r="DR187" s="303"/>
      <c r="DS187" s="243"/>
      <c r="DT187" s="243"/>
      <c r="DU187" s="243"/>
      <c r="DV187" s="244"/>
      <c r="DW187" s="243"/>
      <c r="DX187" s="243"/>
      <c r="DY187" s="245"/>
      <c r="DZ187" s="245"/>
      <c r="EA187" s="246"/>
      <c r="EB187" s="175" t="s">
        <v>283</v>
      </c>
      <c r="EC187" s="188" t="s">
        <v>298</v>
      </c>
      <c r="ED187" s="188">
        <v>1030155</v>
      </c>
      <c r="EE187" s="188"/>
      <c r="EF187" s="189">
        <f>'Datos Mes'!$B$23</f>
        <v>8033.333333333333</v>
      </c>
      <c r="EG187" s="189">
        <f t="shared" si="248"/>
        <v>0</v>
      </c>
      <c r="EH187" s="189">
        <f t="shared" si="249"/>
        <v>0</v>
      </c>
      <c r="EI187" s="189" t="e">
        <f t="shared" si="250"/>
        <v>#DIV/0!</v>
      </c>
      <c r="EJ187" s="189" t="e">
        <f t="shared" si="251"/>
        <v>#DIV/0!</v>
      </c>
      <c r="EK187" s="189">
        <f t="shared" si="252"/>
        <v>0</v>
      </c>
      <c r="EL187" s="189">
        <f t="shared" si="253"/>
        <v>0</v>
      </c>
      <c r="EM187" s="189">
        <f t="shared" si="254"/>
        <v>0</v>
      </c>
      <c r="EN187" s="189">
        <f>'Datos Mes'!$B$24*AL187</f>
        <v>0</v>
      </c>
      <c r="EO187" s="189" t="e">
        <f>IF(SUM(EH187:EN187)&gt;'Datos Mes'!$B$21,'Datos Mes'!$B$21,SUM(EH187:EN187))</f>
        <v>#DIV/0!</v>
      </c>
      <c r="EP187" s="189" t="e">
        <f>IF(SUM(EH187:EN187)&gt;'Datos Mes'!$B$21,SUM(EH187:EN187)-EO187,0)</f>
        <v>#DIV/0!</v>
      </c>
      <c r="EQ187" s="189"/>
      <c r="ER187" s="189" t="e">
        <f>LOOKUP(EO187/AL187,'Datos Mes'!$B$75:$B$82,'Datos Mes'!$C$75:$C$82)*EQ187</f>
        <v>#DIV/0!</v>
      </c>
      <c r="ES187" s="189">
        <f>'Datos Mes'!$B$25*$AQ187</f>
        <v>0</v>
      </c>
      <c r="ET187" s="189">
        <f>'Datos Mes'!$B$26*$AQ187</f>
        <v>0</v>
      </c>
      <c r="EU187" s="189">
        <f t="shared" si="255"/>
        <v>0</v>
      </c>
      <c r="EV187" s="190" t="e">
        <f t="shared" si="256"/>
        <v>#DIV/0!</v>
      </c>
      <c r="EW187" s="280" t="s">
        <v>140</v>
      </c>
      <c r="EX187" s="281"/>
      <c r="EY187" s="190" t="e">
        <f>'Datos Mes'!$B$28*EO187</f>
        <v>#DIV/0!</v>
      </c>
      <c r="EZ187" s="190" t="e">
        <f>IF(EX187*'Datos Mes'!$B$19-EY187&gt;0,EX187*'Datos Mes'!$B$19-EY187,0)</f>
        <v>#DIV/0!</v>
      </c>
      <c r="FA187" s="281" t="s">
        <v>116</v>
      </c>
      <c r="FB187" s="280" t="s">
        <v>299</v>
      </c>
      <c r="FC187" s="192">
        <f>IF(FB187&lt;&gt;"Pensionado",LOOKUP(FA187,'Datos Mes'!$A$87:$A$92,'Datos Mes'!$B$87:$B$92),0)</f>
        <v>0</v>
      </c>
      <c r="FD187" s="190" t="e">
        <f t="shared" si="257"/>
        <v>#DIV/0!</v>
      </c>
      <c r="FE187" s="190" t="e">
        <f>IF(SUM(EH187:EN187)&gt;'Datos Mes'!$B$22,'Datos Mes'!$B$22,SUM(EH187:EN187))</f>
        <v>#DIV/0!</v>
      </c>
      <c r="FF187" s="190" t="e">
        <f>FE187*'Datos Mes'!$B$30</f>
        <v>#DIV/0!</v>
      </c>
      <c r="FG187" s="190" t="e">
        <f t="shared" si="258"/>
        <v>#DIV/0!</v>
      </c>
      <c r="FH187" s="190" t="e">
        <f t="shared" si="259"/>
        <v>#DIV/0!</v>
      </c>
      <c r="FI187" s="193" t="e">
        <f>LOOKUP(FH187,'Datos Mes'!$B$54:$B$69,'Datos Mes'!$C$54:$C$69)</f>
        <v>#DIV/0!</v>
      </c>
      <c r="FJ187" s="190" t="e">
        <f>LOOKUP(FH187,'Datos Mes'!$B$54:$B$69,'Datos Mes'!$E$54:$E$69)</f>
        <v>#DIV/0!</v>
      </c>
      <c r="FK187" s="190" t="e">
        <f t="shared" si="260"/>
        <v>#DIV/0!</v>
      </c>
      <c r="FL187" s="190">
        <f t="shared" si="261"/>
        <v>0</v>
      </c>
      <c r="FM187" s="190">
        <f t="shared" si="262"/>
        <v>0</v>
      </c>
      <c r="FN187" s="190">
        <f t="shared" si="263"/>
        <v>0</v>
      </c>
      <c r="FO187" s="190" t="e">
        <f t="shared" si="264"/>
        <v>#DIV/0!</v>
      </c>
      <c r="FP187" s="190" t="e">
        <f t="shared" si="265"/>
        <v>#DIV/0!</v>
      </c>
      <c r="FQ187" s="320" t="e">
        <f t="shared" si="266"/>
        <v>#DIV/0!</v>
      </c>
      <c r="FR187" s="188"/>
      <c r="FS187" s="190" t="e">
        <f t="shared" si="267"/>
        <v>#DIV/0!</v>
      </c>
      <c r="FT187" s="190" t="e">
        <f>IF($FB187="Activo",LOOKUP($FA187,'Datos Mes'!$A$87:$A$92,'Datos Mes'!$C$87:$C$92),0)*$EO187</f>
        <v>#DIV/0!</v>
      </c>
      <c r="FU187" s="190" t="e">
        <f>IF($FB187="Activo",'Datos Mes'!$B$31,0)*$EO187</f>
        <v>#DIV/0!</v>
      </c>
      <c r="FV187" s="190" t="e">
        <f>'Datos Mes'!$B$32*$EO187</f>
        <v>#DIV/0!</v>
      </c>
      <c r="FW187" s="190" t="e">
        <f>'Datos Mes'!$D$28*$EO187</f>
        <v>#DIV/0!</v>
      </c>
      <c r="FX187" s="188">
        <v>1030155</v>
      </c>
      <c r="FY187" s="190" t="e">
        <f t="shared" si="268"/>
        <v>#DIV/0!</v>
      </c>
      <c r="FZ187" s="190" t="e">
        <f t="shared" si="226"/>
        <v>#DIV/0!</v>
      </c>
      <c r="GA187" s="190" t="e">
        <f t="shared" si="227"/>
        <v>#DIV/0!</v>
      </c>
      <c r="GB187" s="190">
        <f>(AS187+'Datos Mes'!B$24)*30/12</f>
        <v>11356.646825396825</v>
      </c>
      <c r="GC187" s="190" t="e">
        <f t="shared" si="269"/>
        <v>#DIV/0!</v>
      </c>
      <c r="GD187" s="190" t="e">
        <f t="shared" si="270"/>
        <v>#DIV/0!</v>
      </c>
      <c r="GE187" s="192" t="e">
        <f t="shared" si="271"/>
        <v>#DIV/0!</v>
      </c>
    </row>
    <row r="188" spans="1:187">
      <c r="A188" s="248"/>
      <c r="B188" s="248"/>
      <c r="C188" s="173">
        <f t="shared" si="228"/>
        <v>0</v>
      </c>
      <c r="D188" s="255"/>
      <c r="E188" s="255"/>
      <c r="F188" s="255"/>
      <c r="G188" s="255"/>
      <c r="H188" s="255"/>
      <c r="I188" s="255"/>
      <c r="J188" s="255"/>
      <c r="K188" s="255"/>
      <c r="L188" s="255"/>
      <c r="M188" s="255"/>
      <c r="N188" s="255"/>
      <c r="O188" s="255"/>
      <c r="P188" s="255"/>
      <c r="Q188" s="255"/>
      <c r="R188" s="174"/>
      <c r="S188" s="256"/>
      <c r="T188" s="255"/>
      <c r="U188" s="255"/>
      <c r="V188" s="255"/>
      <c r="W188" s="255"/>
      <c r="X188" s="255"/>
      <c r="Y188" s="255"/>
      <c r="Z188" s="255"/>
      <c r="AA188" s="255"/>
      <c r="AB188" s="255"/>
      <c r="AC188" s="255"/>
      <c r="AD188" s="255"/>
      <c r="AE188" s="255"/>
      <c r="AF188" s="255"/>
      <c r="AG188" s="255"/>
      <c r="AH188" s="255"/>
      <c r="AI188" s="257"/>
      <c r="AJ188" s="187"/>
      <c r="AK188" s="176">
        <f t="shared" si="229"/>
        <v>0</v>
      </c>
      <c r="AL188" s="294">
        <f t="shared" si="230"/>
        <v>0</v>
      </c>
      <c r="AM188" s="294">
        <f t="shared" si="231"/>
        <v>0</v>
      </c>
      <c r="AN188" s="295">
        <f t="shared" si="232"/>
        <v>0</v>
      </c>
      <c r="AO188" s="294">
        <f t="shared" si="225"/>
        <v>0</v>
      </c>
      <c r="AP188" s="294">
        <f t="shared" si="224"/>
        <v>0</v>
      </c>
      <c r="AQ188" s="296">
        <f t="shared" si="233"/>
        <v>0</v>
      </c>
      <c r="AR188" s="297">
        <f t="shared" si="234"/>
        <v>0</v>
      </c>
      <c r="AS188" s="249"/>
      <c r="AT188" s="250">
        <f t="shared" si="235"/>
        <v>0</v>
      </c>
      <c r="AU188" s="316"/>
      <c r="AV188" s="177">
        <f t="shared" si="236"/>
        <v>0</v>
      </c>
      <c r="AW188" s="249"/>
      <c r="AX188" s="249"/>
      <c r="AY188" s="177">
        <f t="shared" si="237"/>
        <v>0</v>
      </c>
      <c r="AZ188" s="177">
        <f>(AQ188)*'Datos Mes'!$B$27+DB188</f>
        <v>0</v>
      </c>
      <c r="BA188" s="248"/>
      <c r="BB188" s="254"/>
      <c r="BC188" s="263"/>
      <c r="BD188" s="188"/>
      <c r="BE188" s="188"/>
      <c r="BF188" s="298"/>
      <c r="BG188" s="178">
        <f>(COUNTIF($D188:$AI188,"LL")+DL188)*(AS188-'Datos Mes'!$B$23)</f>
        <v>0</v>
      </c>
      <c r="BH188" s="299">
        <f t="shared" si="238"/>
        <v>0</v>
      </c>
      <c r="BI188" s="230"/>
      <c r="BJ188" s="239"/>
      <c r="BK188" s="231"/>
      <c r="BL188" s="231"/>
      <c r="BM188" s="231"/>
      <c r="BN188" s="231"/>
      <c r="BO188" s="231"/>
      <c r="BP188" s="239"/>
      <c r="BQ188" s="231"/>
      <c r="BR188" s="231"/>
      <c r="BS188" s="231"/>
      <c r="BT188" s="232"/>
      <c r="BU188" s="232"/>
      <c r="BV188" s="231"/>
      <c r="BW188" s="233"/>
      <c r="BX188" s="234"/>
      <c r="BY188" s="231"/>
      <c r="BZ188" s="231"/>
      <c r="CA188" s="235"/>
      <c r="CB188" s="235"/>
      <c r="CC188" s="236"/>
      <c r="CD188" s="236"/>
      <c r="CE188" s="236"/>
      <c r="CF188" s="236"/>
      <c r="CG188" s="236"/>
      <c r="CH188" s="235"/>
      <c r="CI188" s="235"/>
      <c r="CJ188" s="236"/>
      <c r="CK188" s="236"/>
      <c r="CL188" s="236"/>
      <c r="CM188" s="236"/>
      <c r="CN188" s="236"/>
      <c r="CO188" s="235"/>
      <c r="CP188" s="238"/>
      <c r="CQ188" s="237"/>
      <c r="CR188" s="238"/>
      <c r="CS188" s="237"/>
      <c r="CT188" s="237"/>
      <c r="CU188" s="237"/>
      <c r="CV188" s="237"/>
      <c r="CW188" s="237"/>
      <c r="CX188" s="232"/>
      <c r="CY188" s="232"/>
      <c r="CZ188" s="179">
        <f t="shared" si="239"/>
        <v>0</v>
      </c>
      <c r="DA188" s="180"/>
      <c r="DB188" s="241"/>
      <c r="DC188" s="181">
        <f t="shared" si="240"/>
        <v>0</v>
      </c>
      <c r="DD188" s="240"/>
      <c r="DE188" s="241"/>
      <c r="DF188" s="182">
        <f t="shared" si="241"/>
        <v>0</v>
      </c>
      <c r="DG188" s="182">
        <f t="shared" si="242"/>
        <v>0</v>
      </c>
      <c r="DH188" s="183">
        <f t="shared" si="243"/>
        <v>0</v>
      </c>
      <c r="DI188" s="184">
        <f t="shared" si="244"/>
        <v>0</v>
      </c>
      <c r="DJ188" s="42"/>
      <c r="DK188" s="177">
        <f t="shared" si="245"/>
        <v>0</v>
      </c>
      <c r="DL188" s="177">
        <f t="shared" si="246"/>
        <v>0</v>
      </c>
      <c r="DM188" s="177">
        <f t="shared" si="247"/>
        <v>0</v>
      </c>
      <c r="DN188" s="242"/>
      <c r="DO188" s="243"/>
      <c r="DP188" s="243"/>
      <c r="DQ188" s="243"/>
      <c r="DR188" s="303"/>
      <c r="DS188" s="243"/>
      <c r="DT188" s="243"/>
      <c r="DU188" s="243"/>
      <c r="DV188" s="244"/>
      <c r="DW188" s="243"/>
      <c r="DX188" s="243"/>
      <c r="DY188" s="245"/>
      <c r="DZ188" s="245"/>
      <c r="EA188" s="246"/>
      <c r="EB188" s="175" t="s">
        <v>283</v>
      </c>
      <c r="EC188" s="188" t="s">
        <v>298</v>
      </c>
      <c r="ED188" s="188">
        <v>1030156</v>
      </c>
      <c r="EE188" s="188"/>
      <c r="EF188" s="189">
        <f>'Datos Mes'!$B$23</f>
        <v>8033.333333333333</v>
      </c>
      <c r="EG188" s="189">
        <f t="shared" si="248"/>
        <v>0</v>
      </c>
      <c r="EH188" s="189">
        <f t="shared" si="249"/>
        <v>0</v>
      </c>
      <c r="EI188" s="189" t="e">
        <f t="shared" si="250"/>
        <v>#DIV/0!</v>
      </c>
      <c r="EJ188" s="189" t="e">
        <f t="shared" si="251"/>
        <v>#DIV/0!</v>
      </c>
      <c r="EK188" s="189">
        <f t="shared" si="252"/>
        <v>0</v>
      </c>
      <c r="EL188" s="189">
        <f t="shared" si="253"/>
        <v>0</v>
      </c>
      <c r="EM188" s="189">
        <f t="shared" si="254"/>
        <v>0</v>
      </c>
      <c r="EN188" s="189">
        <f>'Datos Mes'!$B$24*AL188</f>
        <v>0</v>
      </c>
      <c r="EO188" s="189" t="e">
        <f>IF(SUM(EH188:EN188)&gt;'Datos Mes'!$B$21,'Datos Mes'!$B$21,SUM(EH188:EN188))</f>
        <v>#DIV/0!</v>
      </c>
      <c r="EP188" s="189" t="e">
        <f>IF(SUM(EH188:EN188)&gt;'Datos Mes'!$B$21,SUM(EH188:EN188)-EO188,0)</f>
        <v>#DIV/0!</v>
      </c>
      <c r="EQ188" s="189"/>
      <c r="ER188" s="189" t="e">
        <f>LOOKUP(EO188/AL188,'Datos Mes'!$B$75:$B$82,'Datos Mes'!$C$75:$C$82)*EQ188</f>
        <v>#DIV/0!</v>
      </c>
      <c r="ES188" s="189">
        <f>'Datos Mes'!$B$25*$AQ188</f>
        <v>0</v>
      </c>
      <c r="ET188" s="189">
        <f>'Datos Mes'!$B$26*$AQ188</f>
        <v>0</v>
      </c>
      <c r="EU188" s="189">
        <f t="shared" si="255"/>
        <v>0</v>
      </c>
      <c r="EV188" s="190" t="e">
        <f t="shared" si="256"/>
        <v>#DIV/0!</v>
      </c>
      <c r="EW188" s="280" t="s">
        <v>140</v>
      </c>
      <c r="EX188" s="281"/>
      <c r="EY188" s="190" t="e">
        <f>'Datos Mes'!$B$28*EO188</f>
        <v>#DIV/0!</v>
      </c>
      <c r="EZ188" s="190" t="e">
        <f>IF(EX188*'Datos Mes'!$B$19-EY188&gt;0,EX188*'Datos Mes'!$B$19-EY188,0)</f>
        <v>#DIV/0!</v>
      </c>
      <c r="FA188" s="281" t="s">
        <v>116</v>
      </c>
      <c r="FB188" s="280" t="s">
        <v>299</v>
      </c>
      <c r="FC188" s="192">
        <f>IF(FB188&lt;&gt;"Pensionado",LOOKUP(FA188,'Datos Mes'!$A$87:$A$92,'Datos Mes'!$B$87:$B$92),0)</f>
        <v>0</v>
      </c>
      <c r="FD188" s="190" t="e">
        <f t="shared" si="257"/>
        <v>#DIV/0!</v>
      </c>
      <c r="FE188" s="190" t="e">
        <f>IF(SUM(EH188:EN188)&gt;'Datos Mes'!$B$22,'Datos Mes'!$B$22,SUM(EH188:EN188))</f>
        <v>#DIV/0!</v>
      </c>
      <c r="FF188" s="190" t="e">
        <f>FE188*'Datos Mes'!$B$30</f>
        <v>#DIV/0!</v>
      </c>
      <c r="FG188" s="190" t="e">
        <f t="shared" si="258"/>
        <v>#DIV/0!</v>
      </c>
      <c r="FH188" s="190" t="e">
        <f t="shared" si="259"/>
        <v>#DIV/0!</v>
      </c>
      <c r="FI188" s="193" t="e">
        <f>LOOKUP(FH188,'Datos Mes'!$B$54:$B$69,'Datos Mes'!$C$54:$C$69)</f>
        <v>#DIV/0!</v>
      </c>
      <c r="FJ188" s="190" t="e">
        <f>LOOKUP(FH188,'Datos Mes'!$B$54:$B$69,'Datos Mes'!$E$54:$E$69)</f>
        <v>#DIV/0!</v>
      </c>
      <c r="FK188" s="190" t="e">
        <f t="shared" si="260"/>
        <v>#DIV/0!</v>
      </c>
      <c r="FL188" s="190">
        <f t="shared" si="261"/>
        <v>0</v>
      </c>
      <c r="FM188" s="190">
        <f t="shared" si="262"/>
        <v>0</v>
      </c>
      <c r="FN188" s="190">
        <f t="shared" si="263"/>
        <v>0</v>
      </c>
      <c r="FO188" s="190" t="e">
        <f t="shared" si="264"/>
        <v>#DIV/0!</v>
      </c>
      <c r="FP188" s="190" t="e">
        <f t="shared" si="265"/>
        <v>#DIV/0!</v>
      </c>
      <c r="FQ188" s="320" t="e">
        <f t="shared" si="266"/>
        <v>#DIV/0!</v>
      </c>
      <c r="FR188" s="188"/>
      <c r="FS188" s="190" t="e">
        <f t="shared" si="267"/>
        <v>#DIV/0!</v>
      </c>
      <c r="FT188" s="190" t="e">
        <f>IF($FB188="Activo",LOOKUP($FA188,'Datos Mes'!$A$87:$A$92,'Datos Mes'!$C$87:$C$92),0)*$EO188</f>
        <v>#DIV/0!</v>
      </c>
      <c r="FU188" s="190" t="e">
        <f>IF($FB188="Activo",'Datos Mes'!$B$31,0)*$EO188</f>
        <v>#DIV/0!</v>
      </c>
      <c r="FV188" s="190" t="e">
        <f>'Datos Mes'!$B$32*$EO188</f>
        <v>#DIV/0!</v>
      </c>
      <c r="FW188" s="190" t="e">
        <f>'Datos Mes'!$D$28*$EO188</f>
        <v>#DIV/0!</v>
      </c>
      <c r="FX188" s="188">
        <v>1030156</v>
      </c>
      <c r="FY188" s="190" t="e">
        <f t="shared" si="268"/>
        <v>#DIV/0!</v>
      </c>
      <c r="FZ188" s="190" t="e">
        <f t="shared" si="226"/>
        <v>#DIV/0!</v>
      </c>
      <c r="GA188" s="190" t="e">
        <f t="shared" si="227"/>
        <v>#DIV/0!</v>
      </c>
      <c r="GB188" s="190">
        <f>(AS188+'Datos Mes'!B$24)*30/12</f>
        <v>11356.646825396825</v>
      </c>
      <c r="GC188" s="190" t="e">
        <f t="shared" si="269"/>
        <v>#DIV/0!</v>
      </c>
      <c r="GD188" s="190" t="e">
        <f t="shared" si="270"/>
        <v>#DIV/0!</v>
      </c>
      <c r="GE188" s="192" t="e">
        <f t="shared" si="271"/>
        <v>#DIV/0!</v>
      </c>
    </row>
    <row r="189" spans="1:187">
      <c r="A189" s="248"/>
      <c r="B189" s="248"/>
      <c r="C189" s="173">
        <f t="shared" si="228"/>
        <v>0</v>
      </c>
      <c r="D189" s="255"/>
      <c r="E189" s="255"/>
      <c r="F189" s="255"/>
      <c r="G189" s="255"/>
      <c r="H189" s="255"/>
      <c r="I189" s="255"/>
      <c r="J189" s="255"/>
      <c r="K189" s="255"/>
      <c r="L189" s="255"/>
      <c r="M189" s="255"/>
      <c r="N189" s="255"/>
      <c r="O189" s="255"/>
      <c r="P189" s="255"/>
      <c r="Q189" s="255"/>
      <c r="R189" s="174"/>
      <c r="S189" s="256"/>
      <c r="T189" s="255"/>
      <c r="U189" s="255"/>
      <c r="V189" s="255"/>
      <c r="W189" s="255"/>
      <c r="X189" s="255"/>
      <c r="Y189" s="255"/>
      <c r="Z189" s="255"/>
      <c r="AA189" s="255"/>
      <c r="AB189" s="255"/>
      <c r="AC189" s="255"/>
      <c r="AD189" s="255"/>
      <c r="AE189" s="255"/>
      <c r="AF189" s="255"/>
      <c r="AG189" s="255"/>
      <c r="AH189" s="255"/>
      <c r="AI189" s="257"/>
      <c r="AJ189" s="187"/>
      <c r="AK189" s="176">
        <f t="shared" si="229"/>
        <v>0</v>
      </c>
      <c r="AL189" s="294">
        <f t="shared" si="230"/>
        <v>0</v>
      </c>
      <c r="AM189" s="294">
        <f t="shared" si="231"/>
        <v>0</v>
      </c>
      <c r="AN189" s="295">
        <f t="shared" si="232"/>
        <v>0</v>
      </c>
      <c r="AO189" s="294">
        <f t="shared" si="225"/>
        <v>0</v>
      </c>
      <c r="AP189" s="294">
        <f t="shared" si="224"/>
        <v>0</v>
      </c>
      <c r="AQ189" s="296">
        <f t="shared" si="233"/>
        <v>0</v>
      </c>
      <c r="AR189" s="297">
        <f t="shared" si="234"/>
        <v>0</v>
      </c>
      <c r="AS189" s="249"/>
      <c r="AT189" s="250">
        <f t="shared" si="235"/>
        <v>0</v>
      </c>
      <c r="AU189" s="316"/>
      <c r="AV189" s="177">
        <f t="shared" si="236"/>
        <v>0</v>
      </c>
      <c r="AW189" s="249"/>
      <c r="AX189" s="249"/>
      <c r="AY189" s="177">
        <f t="shared" si="237"/>
        <v>0</v>
      </c>
      <c r="AZ189" s="177">
        <f>(AQ189)*'Datos Mes'!$B$27+DB189</f>
        <v>0</v>
      </c>
      <c r="BA189" s="248"/>
      <c r="BB189" s="254"/>
      <c r="BC189" s="263"/>
      <c r="BD189" s="188"/>
      <c r="BE189" s="188"/>
      <c r="BF189" s="298"/>
      <c r="BG189" s="178">
        <f>(COUNTIF($D189:$AI189,"LL")+DL189)*(AS189-'Datos Mes'!$B$23)</f>
        <v>0</v>
      </c>
      <c r="BH189" s="299">
        <f t="shared" si="238"/>
        <v>0</v>
      </c>
      <c r="BI189" s="230"/>
      <c r="BJ189" s="239"/>
      <c r="BK189" s="231"/>
      <c r="BL189" s="231"/>
      <c r="BM189" s="231"/>
      <c r="BN189" s="231"/>
      <c r="BO189" s="231"/>
      <c r="BP189" s="239"/>
      <c r="BQ189" s="231"/>
      <c r="BR189" s="231"/>
      <c r="BS189" s="231"/>
      <c r="BT189" s="232"/>
      <c r="BU189" s="232"/>
      <c r="BV189" s="231"/>
      <c r="BW189" s="233"/>
      <c r="BX189" s="234"/>
      <c r="BY189" s="231"/>
      <c r="BZ189" s="231"/>
      <c r="CA189" s="235"/>
      <c r="CB189" s="235"/>
      <c r="CC189" s="236"/>
      <c r="CD189" s="236"/>
      <c r="CE189" s="236"/>
      <c r="CF189" s="236"/>
      <c r="CG189" s="236"/>
      <c r="CH189" s="235"/>
      <c r="CI189" s="235"/>
      <c r="CJ189" s="236"/>
      <c r="CK189" s="236"/>
      <c r="CL189" s="236"/>
      <c r="CM189" s="236"/>
      <c r="CN189" s="236"/>
      <c r="CO189" s="235"/>
      <c r="CP189" s="238"/>
      <c r="CQ189" s="237"/>
      <c r="CR189" s="238"/>
      <c r="CS189" s="237"/>
      <c r="CT189" s="237"/>
      <c r="CU189" s="237"/>
      <c r="CV189" s="237"/>
      <c r="CW189" s="237"/>
      <c r="CX189" s="232"/>
      <c r="CY189" s="232"/>
      <c r="CZ189" s="179">
        <f t="shared" si="239"/>
        <v>0</v>
      </c>
      <c r="DA189" s="180"/>
      <c r="DB189" s="241"/>
      <c r="DC189" s="181">
        <f t="shared" si="240"/>
        <v>0</v>
      </c>
      <c r="DD189" s="240"/>
      <c r="DE189" s="241"/>
      <c r="DF189" s="182">
        <f t="shared" si="241"/>
        <v>0</v>
      </c>
      <c r="DG189" s="182">
        <f t="shared" si="242"/>
        <v>0</v>
      </c>
      <c r="DH189" s="183">
        <f t="shared" si="243"/>
        <v>0</v>
      </c>
      <c r="DI189" s="184">
        <f t="shared" si="244"/>
        <v>0</v>
      </c>
      <c r="DJ189" s="42"/>
      <c r="DK189" s="177">
        <f t="shared" si="245"/>
        <v>0</v>
      </c>
      <c r="DL189" s="177">
        <f t="shared" si="246"/>
        <v>0</v>
      </c>
      <c r="DM189" s="177">
        <f t="shared" si="247"/>
        <v>0</v>
      </c>
      <c r="DN189" s="242"/>
      <c r="DO189" s="243"/>
      <c r="DP189" s="243"/>
      <c r="DQ189" s="243"/>
      <c r="DR189" s="303"/>
      <c r="DS189" s="243"/>
      <c r="DT189" s="243"/>
      <c r="DU189" s="243"/>
      <c r="DV189" s="244"/>
      <c r="DW189" s="243"/>
      <c r="DX189" s="243"/>
      <c r="DY189" s="245"/>
      <c r="DZ189" s="245"/>
      <c r="EA189" s="246"/>
      <c r="EB189" s="175" t="s">
        <v>283</v>
      </c>
      <c r="EC189" s="188" t="s">
        <v>298</v>
      </c>
      <c r="ED189" s="188">
        <v>1030157</v>
      </c>
      <c r="EE189" s="188"/>
      <c r="EF189" s="189">
        <f>'Datos Mes'!$B$23</f>
        <v>8033.333333333333</v>
      </c>
      <c r="EG189" s="189">
        <f t="shared" si="248"/>
        <v>0</v>
      </c>
      <c r="EH189" s="189">
        <f t="shared" si="249"/>
        <v>0</v>
      </c>
      <c r="EI189" s="189" t="e">
        <f t="shared" si="250"/>
        <v>#DIV/0!</v>
      </c>
      <c r="EJ189" s="189" t="e">
        <f t="shared" si="251"/>
        <v>#DIV/0!</v>
      </c>
      <c r="EK189" s="189">
        <f t="shared" si="252"/>
        <v>0</v>
      </c>
      <c r="EL189" s="189">
        <f t="shared" si="253"/>
        <v>0</v>
      </c>
      <c r="EM189" s="189">
        <f t="shared" si="254"/>
        <v>0</v>
      </c>
      <c r="EN189" s="189">
        <f>'Datos Mes'!$B$24*AL189</f>
        <v>0</v>
      </c>
      <c r="EO189" s="189" t="e">
        <f>IF(SUM(EH189:EN189)&gt;'Datos Mes'!$B$21,'Datos Mes'!$B$21,SUM(EH189:EN189))</f>
        <v>#DIV/0!</v>
      </c>
      <c r="EP189" s="189" t="e">
        <f>IF(SUM(EH189:EN189)&gt;'Datos Mes'!$B$21,SUM(EH189:EN189)-EO189,0)</f>
        <v>#DIV/0!</v>
      </c>
      <c r="EQ189" s="189"/>
      <c r="ER189" s="189" t="e">
        <f>LOOKUP(EO189/AL189,'Datos Mes'!$B$75:$B$82,'Datos Mes'!$C$75:$C$82)*EQ189</f>
        <v>#DIV/0!</v>
      </c>
      <c r="ES189" s="189">
        <f>'Datos Mes'!$B$25*$AQ189</f>
        <v>0</v>
      </c>
      <c r="ET189" s="189">
        <f>'Datos Mes'!$B$26*$AQ189</f>
        <v>0</v>
      </c>
      <c r="EU189" s="189">
        <f t="shared" si="255"/>
        <v>0</v>
      </c>
      <c r="EV189" s="190" t="e">
        <f t="shared" si="256"/>
        <v>#DIV/0!</v>
      </c>
      <c r="EW189" s="280" t="s">
        <v>140</v>
      </c>
      <c r="EX189" s="281"/>
      <c r="EY189" s="190" t="e">
        <f>'Datos Mes'!$B$28*EO189</f>
        <v>#DIV/0!</v>
      </c>
      <c r="EZ189" s="190" t="e">
        <f>IF(EX189*'Datos Mes'!$B$19-EY189&gt;0,EX189*'Datos Mes'!$B$19-EY189,0)</f>
        <v>#DIV/0!</v>
      </c>
      <c r="FA189" s="281" t="s">
        <v>116</v>
      </c>
      <c r="FB189" s="280" t="s">
        <v>299</v>
      </c>
      <c r="FC189" s="192">
        <f>IF(FB189&lt;&gt;"Pensionado",LOOKUP(FA189,'Datos Mes'!$A$87:$A$92,'Datos Mes'!$B$87:$B$92),0)</f>
        <v>0</v>
      </c>
      <c r="FD189" s="190" t="e">
        <f t="shared" si="257"/>
        <v>#DIV/0!</v>
      </c>
      <c r="FE189" s="190" t="e">
        <f>IF(SUM(EH189:EN189)&gt;'Datos Mes'!$B$22,'Datos Mes'!$B$22,SUM(EH189:EN189))</f>
        <v>#DIV/0!</v>
      </c>
      <c r="FF189" s="190" t="e">
        <f>FE189*'Datos Mes'!$B$30</f>
        <v>#DIV/0!</v>
      </c>
      <c r="FG189" s="190" t="e">
        <f t="shared" si="258"/>
        <v>#DIV/0!</v>
      </c>
      <c r="FH189" s="190" t="e">
        <f t="shared" si="259"/>
        <v>#DIV/0!</v>
      </c>
      <c r="FI189" s="193" t="e">
        <f>LOOKUP(FH189,'Datos Mes'!$B$54:$B$69,'Datos Mes'!$C$54:$C$69)</f>
        <v>#DIV/0!</v>
      </c>
      <c r="FJ189" s="190" t="e">
        <f>LOOKUP(FH189,'Datos Mes'!$B$54:$B$69,'Datos Mes'!$E$54:$E$69)</f>
        <v>#DIV/0!</v>
      </c>
      <c r="FK189" s="190" t="e">
        <f t="shared" si="260"/>
        <v>#DIV/0!</v>
      </c>
      <c r="FL189" s="190">
        <f t="shared" si="261"/>
        <v>0</v>
      </c>
      <c r="FM189" s="190">
        <f t="shared" si="262"/>
        <v>0</v>
      </c>
      <c r="FN189" s="190">
        <f t="shared" si="263"/>
        <v>0</v>
      </c>
      <c r="FO189" s="190" t="e">
        <f t="shared" si="264"/>
        <v>#DIV/0!</v>
      </c>
      <c r="FP189" s="190" t="e">
        <f t="shared" si="265"/>
        <v>#DIV/0!</v>
      </c>
      <c r="FQ189" s="320" t="e">
        <f t="shared" si="266"/>
        <v>#DIV/0!</v>
      </c>
      <c r="FR189" s="188"/>
      <c r="FS189" s="190" t="e">
        <f t="shared" si="267"/>
        <v>#DIV/0!</v>
      </c>
      <c r="FT189" s="190" t="e">
        <f>IF($FB189="Activo",LOOKUP($FA189,'Datos Mes'!$A$87:$A$92,'Datos Mes'!$C$87:$C$92),0)*$EO189</f>
        <v>#DIV/0!</v>
      </c>
      <c r="FU189" s="190" t="e">
        <f>IF($FB189="Activo",'Datos Mes'!$B$31,0)*$EO189</f>
        <v>#DIV/0!</v>
      </c>
      <c r="FV189" s="190" t="e">
        <f>'Datos Mes'!$B$32*$EO189</f>
        <v>#DIV/0!</v>
      </c>
      <c r="FW189" s="190" t="e">
        <f>'Datos Mes'!$D$28*$EO189</f>
        <v>#DIV/0!</v>
      </c>
      <c r="FX189" s="188">
        <v>1030157</v>
      </c>
      <c r="FY189" s="190" t="e">
        <f t="shared" si="268"/>
        <v>#DIV/0!</v>
      </c>
      <c r="FZ189" s="190" t="e">
        <f t="shared" si="226"/>
        <v>#DIV/0!</v>
      </c>
      <c r="GA189" s="190" t="e">
        <f t="shared" si="227"/>
        <v>#DIV/0!</v>
      </c>
      <c r="GB189" s="190">
        <f>(AS189+'Datos Mes'!B$24)*30/12</f>
        <v>11356.646825396825</v>
      </c>
      <c r="GC189" s="190" t="e">
        <f t="shared" si="269"/>
        <v>#DIV/0!</v>
      </c>
      <c r="GD189" s="190" t="e">
        <f t="shared" si="270"/>
        <v>#DIV/0!</v>
      </c>
      <c r="GE189" s="192" t="e">
        <f t="shared" si="271"/>
        <v>#DIV/0!</v>
      </c>
    </row>
    <row r="190" spans="1:187">
      <c r="A190" s="248"/>
      <c r="B190" s="248"/>
      <c r="C190" s="173">
        <f t="shared" si="228"/>
        <v>0</v>
      </c>
      <c r="D190" s="255"/>
      <c r="E190" s="255"/>
      <c r="F190" s="255"/>
      <c r="G190" s="255"/>
      <c r="H190" s="255"/>
      <c r="I190" s="255"/>
      <c r="J190" s="255"/>
      <c r="K190" s="255"/>
      <c r="L190" s="255"/>
      <c r="M190" s="255"/>
      <c r="N190" s="255"/>
      <c r="O190" s="255"/>
      <c r="P190" s="255"/>
      <c r="Q190" s="255"/>
      <c r="R190" s="174"/>
      <c r="S190" s="256"/>
      <c r="T190" s="255"/>
      <c r="U190" s="255"/>
      <c r="V190" s="255"/>
      <c r="W190" s="255"/>
      <c r="X190" s="255"/>
      <c r="Y190" s="255"/>
      <c r="Z190" s="255"/>
      <c r="AA190" s="255"/>
      <c r="AB190" s="255"/>
      <c r="AC190" s="255"/>
      <c r="AD190" s="255"/>
      <c r="AE190" s="255"/>
      <c r="AF190" s="255"/>
      <c r="AG190" s="255"/>
      <c r="AH190" s="255"/>
      <c r="AI190" s="257"/>
      <c r="AJ190" s="187"/>
      <c r="AK190" s="176">
        <f t="shared" si="229"/>
        <v>0</v>
      </c>
      <c r="AL190" s="294">
        <f t="shared" si="230"/>
        <v>0</v>
      </c>
      <c r="AM190" s="294">
        <f t="shared" si="231"/>
        <v>0</v>
      </c>
      <c r="AN190" s="295">
        <f t="shared" si="232"/>
        <v>0</v>
      </c>
      <c r="AO190" s="294">
        <f t="shared" si="225"/>
        <v>0</v>
      </c>
      <c r="AP190" s="294">
        <f t="shared" si="224"/>
        <v>0</v>
      </c>
      <c r="AQ190" s="296">
        <f t="shared" si="233"/>
        <v>0</v>
      </c>
      <c r="AR190" s="297">
        <f t="shared" si="234"/>
        <v>0</v>
      </c>
      <c r="AS190" s="249"/>
      <c r="AT190" s="250">
        <f t="shared" si="235"/>
        <v>0</v>
      </c>
      <c r="AU190" s="316"/>
      <c r="AV190" s="177">
        <f t="shared" si="236"/>
        <v>0</v>
      </c>
      <c r="AW190" s="249"/>
      <c r="AX190" s="249"/>
      <c r="AY190" s="177">
        <f t="shared" si="237"/>
        <v>0</v>
      </c>
      <c r="AZ190" s="177">
        <f>(AQ190)*'Datos Mes'!$B$27+DB190</f>
        <v>0</v>
      </c>
      <c r="BA190" s="248"/>
      <c r="BB190" s="254"/>
      <c r="BC190" s="263"/>
      <c r="BD190" s="188"/>
      <c r="BE190" s="188"/>
      <c r="BF190" s="298"/>
      <c r="BG190" s="178">
        <f>(COUNTIF($D190:$AI190,"LL")+DL190)*(AS190-'Datos Mes'!$B$23)</f>
        <v>0</v>
      </c>
      <c r="BH190" s="299">
        <f t="shared" si="238"/>
        <v>0</v>
      </c>
      <c r="BI190" s="230"/>
      <c r="BJ190" s="239"/>
      <c r="BK190" s="231"/>
      <c r="BL190" s="231"/>
      <c r="BM190" s="231"/>
      <c r="BN190" s="231"/>
      <c r="BO190" s="231"/>
      <c r="BP190" s="239"/>
      <c r="BQ190" s="231"/>
      <c r="BR190" s="231"/>
      <c r="BS190" s="231"/>
      <c r="BT190" s="232"/>
      <c r="BU190" s="232"/>
      <c r="BV190" s="231"/>
      <c r="BW190" s="233"/>
      <c r="BX190" s="234"/>
      <c r="BY190" s="231"/>
      <c r="BZ190" s="231"/>
      <c r="CA190" s="235"/>
      <c r="CB190" s="235"/>
      <c r="CC190" s="236"/>
      <c r="CD190" s="236"/>
      <c r="CE190" s="236"/>
      <c r="CF190" s="236"/>
      <c r="CG190" s="236"/>
      <c r="CH190" s="235"/>
      <c r="CI190" s="235"/>
      <c r="CJ190" s="236"/>
      <c r="CK190" s="236"/>
      <c r="CL190" s="236"/>
      <c r="CM190" s="236"/>
      <c r="CN190" s="236"/>
      <c r="CO190" s="235"/>
      <c r="CP190" s="238"/>
      <c r="CQ190" s="237"/>
      <c r="CR190" s="238"/>
      <c r="CS190" s="237"/>
      <c r="CT190" s="237"/>
      <c r="CU190" s="237"/>
      <c r="CV190" s="237"/>
      <c r="CW190" s="237"/>
      <c r="CX190" s="232"/>
      <c r="CY190" s="232"/>
      <c r="CZ190" s="179">
        <f t="shared" si="239"/>
        <v>0</v>
      </c>
      <c r="DA190" s="180"/>
      <c r="DB190" s="241"/>
      <c r="DC190" s="181">
        <f t="shared" si="240"/>
        <v>0</v>
      </c>
      <c r="DD190" s="240"/>
      <c r="DE190" s="241"/>
      <c r="DF190" s="182">
        <f t="shared" si="241"/>
        <v>0</v>
      </c>
      <c r="DG190" s="182">
        <f t="shared" si="242"/>
        <v>0</v>
      </c>
      <c r="DH190" s="183">
        <f t="shared" si="243"/>
        <v>0</v>
      </c>
      <c r="DI190" s="184">
        <f t="shared" si="244"/>
        <v>0</v>
      </c>
      <c r="DJ190" s="42"/>
      <c r="DK190" s="177">
        <f t="shared" si="245"/>
        <v>0</v>
      </c>
      <c r="DL190" s="177">
        <f t="shared" si="246"/>
        <v>0</v>
      </c>
      <c r="DM190" s="177">
        <f t="shared" si="247"/>
        <v>0</v>
      </c>
      <c r="DN190" s="242"/>
      <c r="DO190" s="243"/>
      <c r="DP190" s="243"/>
      <c r="DQ190" s="243"/>
      <c r="DR190" s="303"/>
      <c r="DS190" s="243"/>
      <c r="DT190" s="243"/>
      <c r="DU190" s="243"/>
      <c r="DV190" s="244"/>
      <c r="DW190" s="243"/>
      <c r="DX190" s="243"/>
      <c r="DY190" s="245"/>
      <c r="DZ190" s="245"/>
      <c r="EA190" s="246"/>
      <c r="EB190" s="175" t="s">
        <v>283</v>
      </c>
      <c r="EC190" s="188" t="s">
        <v>298</v>
      </c>
      <c r="ED190" s="188">
        <v>1030158</v>
      </c>
      <c r="EE190" s="188"/>
      <c r="EF190" s="189">
        <f>'Datos Mes'!$B$23</f>
        <v>8033.333333333333</v>
      </c>
      <c r="EG190" s="189">
        <f t="shared" si="248"/>
        <v>0</v>
      </c>
      <c r="EH190" s="189">
        <f t="shared" si="249"/>
        <v>0</v>
      </c>
      <c r="EI190" s="189" t="e">
        <f t="shared" si="250"/>
        <v>#DIV/0!</v>
      </c>
      <c r="EJ190" s="189" t="e">
        <f t="shared" si="251"/>
        <v>#DIV/0!</v>
      </c>
      <c r="EK190" s="189">
        <f t="shared" si="252"/>
        <v>0</v>
      </c>
      <c r="EL190" s="189">
        <f t="shared" si="253"/>
        <v>0</v>
      </c>
      <c r="EM190" s="189">
        <f t="shared" si="254"/>
        <v>0</v>
      </c>
      <c r="EN190" s="189">
        <f>'Datos Mes'!$B$24*AL190</f>
        <v>0</v>
      </c>
      <c r="EO190" s="189" t="e">
        <f>IF(SUM(EH190:EN190)&gt;'Datos Mes'!$B$21,'Datos Mes'!$B$21,SUM(EH190:EN190))</f>
        <v>#DIV/0!</v>
      </c>
      <c r="EP190" s="189" t="e">
        <f>IF(SUM(EH190:EN190)&gt;'Datos Mes'!$B$21,SUM(EH190:EN190)-EO190,0)</f>
        <v>#DIV/0!</v>
      </c>
      <c r="EQ190" s="189"/>
      <c r="ER190" s="189" t="e">
        <f>LOOKUP(EO190/AL190,'Datos Mes'!$B$75:$B$82,'Datos Mes'!$C$75:$C$82)*EQ190</f>
        <v>#DIV/0!</v>
      </c>
      <c r="ES190" s="189">
        <f>'Datos Mes'!$B$25*$AQ190</f>
        <v>0</v>
      </c>
      <c r="ET190" s="189">
        <f>'Datos Mes'!$B$26*$AQ190</f>
        <v>0</v>
      </c>
      <c r="EU190" s="189">
        <f t="shared" si="255"/>
        <v>0</v>
      </c>
      <c r="EV190" s="190" t="e">
        <f t="shared" si="256"/>
        <v>#DIV/0!</v>
      </c>
      <c r="EW190" s="280" t="s">
        <v>140</v>
      </c>
      <c r="EX190" s="281"/>
      <c r="EY190" s="190" t="e">
        <f>'Datos Mes'!$B$28*EO190</f>
        <v>#DIV/0!</v>
      </c>
      <c r="EZ190" s="190" t="e">
        <f>IF(EX190*'Datos Mes'!$B$19-EY190&gt;0,EX190*'Datos Mes'!$B$19-EY190,0)</f>
        <v>#DIV/0!</v>
      </c>
      <c r="FA190" s="281" t="s">
        <v>116</v>
      </c>
      <c r="FB190" s="280" t="s">
        <v>299</v>
      </c>
      <c r="FC190" s="192">
        <f>IF(FB190&lt;&gt;"Pensionado",LOOKUP(FA190,'Datos Mes'!$A$87:$A$92,'Datos Mes'!$B$87:$B$92),0)</f>
        <v>0</v>
      </c>
      <c r="FD190" s="190" t="e">
        <f t="shared" si="257"/>
        <v>#DIV/0!</v>
      </c>
      <c r="FE190" s="190" t="e">
        <f>IF(SUM(EH190:EN190)&gt;'Datos Mes'!$B$22,'Datos Mes'!$B$22,SUM(EH190:EN190))</f>
        <v>#DIV/0!</v>
      </c>
      <c r="FF190" s="190" t="e">
        <f>FE190*'Datos Mes'!$B$30</f>
        <v>#DIV/0!</v>
      </c>
      <c r="FG190" s="190" t="e">
        <f t="shared" si="258"/>
        <v>#DIV/0!</v>
      </c>
      <c r="FH190" s="190" t="e">
        <f t="shared" si="259"/>
        <v>#DIV/0!</v>
      </c>
      <c r="FI190" s="193" t="e">
        <f>LOOKUP(FH190,'Datos Mes'!$B$54:$B$69,'Datos Mes'!$C$54:$C$69)</f>
        <v>#DIV/0!</v>
      </c>
      <c r="FJ190" s="190" t="e">
        <f>LOOKUP(FH190,'Datos Mes'!$B$54:$B$69,'Datos Mes'!$E$54:$E$69)</f>
        <v>#DIV/0!</v>
      </c>
      <c r="FK190" s="190" t="e">
        <f t="shared" si="260"/>
        <v>#DIV/0!</v>
      </c>
      <c r="FL190" s="190">
        <f t="shared" si="261"/>
        <v>0</v>
      </c>
      <c r="FM190" s="190">
        <f t="shared" si="262"/>
        <v>0</v>
      </c>
      <c r="FN190" s="190">
        <f t="shared" si="263"/>
        <v>0</v>
      </c>
      <c r="FO190" s="190" t="e">
        <f t="shared" si="264"/>
        <v>#DIV/0!</v>
      </c>
      <c r="FP190" s="190" t="e">
        <f t="shared" si="265"/>
        <v>#DIV/0!</v>
      </c>
      <c r="FQ190" s="320" t="e">
        <f t="shared" si="266"/>
        <v>#DIV/0!</v>
      </c>
      <c r="FR190" s="188"/>
      <c r="FS190" s="190" t="e">
        <f t="shared" si="267"/>
        <v>#DIV/0!</v>
      </c>
      <c r="FT190" s="190" t="e">
        <f>IF($FB190="Activo",LOOKUP($FA190,'Datos Mes'!$A$87:$A$92,'Datos Mes'!$C$87:$C$92),0)*$EO190</f>
        <v>#DIV/0!</v>
      </c>
      <c r="FU190" s="190" t="e">
        <f>IF($FB190="Activo",'Datos Mes'!$B$31,0)*$EO190</f>
        <v>#DIV/0!</v>
      </c>
      <c r="FV190" s="190" t="e">
        <f>'Datos Mes'!$B$32*$EO190</f>
        <v>#DIV/0!</v>
      </c>
      <c r="FW190" s="190" t="e">
        <f>'Datos Mes'!$D$28*$EO190</f>
        <v>#DIV/0!</v>
      </c>
      <c r="FX190" s="188">
        <v>1030158</v>
      </c>
      <c r="FY190" s="190" t="e">
        <f t="shared" si="268"/>
        <v>#DIV/0!</v>
      </c>
      <c r="FZ190" s="190" t="e">
        <f t="shared" si="226"/>
        <v>#DIV/0!</v>
      </c>
      <c r="GA190" s="190" t="e">
        <f t="shared" si="227"/>
        <v>#DIV/0!</v>
      </c>
      <c r="GB190" s="190">
        <f>(AS190+'Datos Mes'!B$24)*30/12</f>
        <v>11356.646825396825</v>
      </c>
      <c r="GC190" s="190" t="e">
        <f t="shared" si="269"/>
        <v>#DIV/0!</v>
      </c>
      <c r="GD190" s="190" t="e">
        <f t="shared" si="270"/>
        <v>#DIV/0!</v>
      </c>
      <c r="GE190" s="192" t="e">
        <f t="shared" si="271"/>
        <v>#DIV/0!</v>
      </c>
    </row>
    <row r="191" spans="1:187">
      <c r="A191" s="248"/>
      <c r="B191" s="248"/>
      <c r="C191" s="173">
        <f t="shared" si="228"/>
        <v>0</v>
      </c>
      <c r="D191" s="255"/>
      <c r="E191" s="255"/>
      <c r="F191" s="255"/>
      <c r="G191" s="255"/>
      <c r="H191" s="255"/>
      <c r="I191" s="255"/>
      <c r="J191" s="255"/>
      <c r="K191" s="255"/>
      <c r="L191" s="255"/>
      <c r="M191" s="255"/>
      <c r="N191" s="255"/>
      <c r="O191" s="255"/>
      <c r="P191" s="255"/>
      <c r="Q191" s="255"/>
      <c r="R191" s="174"/>
      <c r="S191" s="256"/>
      <c r="T191" s="255"/>
      <c r="U191" s="255"/>
      <c r="V191" s="255"/>
      <c r="W191" s="255"/>
      <c r="X191" s="255"/>
      <c r="Y191" s="255"/>
      <c r="Z191" s="255"/>
      <c r="AA191" s="255"/>
      <c r="AB191" s="255"/>
      <c r="AC191" s="255"/>
      <c r="AD191" s="255"/>
      <c r="AE191" s="255"/>
      <c r="AF191" s="255"/>
      <c r="AG191" s="255"/>
      <c r="AH191" s="255"/>
      <c r="AI191" s="257"/>
      <c r="AJ191" s="187"/>
      <c r="AK191" s="176">
        <f t="shared" si="229"/>
        <v>0</v>
      </c>
      <c r="AL191" s="294">
        <f t="shared" si="230"/>
        <v>0</v>
      </c>
      <c r="AM191" s="294">
        <f t="shared" si="231"/>
        <v>0</v>
      </c>
      <c r="AN191" s="295">
        <f t="shared" si="232"/>
        <v>0</v>
      </c>
      <c r="AO191" s="294">
        <f t="shared" si="225"/>
        <v>0</v>
      </c>
      <c r="AP191" s="294">
        <f t="shared" si="224"/>
        <v>0</v>
      </c>
      <c r="AQ191" s="296">
        <f t="shared" si="233"/>
        <v>0</v>
      </c>
      <c r="AR191" s="297">
        <f t="shared" si="234"/>
        <v>0</v>
      </c>
      <c r="AS191" s="249"/>
      <c r="AT191" s="250">
        <f t="shared" si="235"/>
        <v>0</v>
      </c>
      <c r="AU191" s="316"/>
      <c r="AV191" s="177">
        <f t="shared" si="236"/>
        <v>0</v>
      </c>
      <c r="AW191" s="249"/>
      <c r="AX191" s="249"/>
      <c r="AY191" s="177">
        <f t="shared" si="237"/>
        <v>0</v>
      </c>
      <c r="AZ191" s="177">
        <f>(AQ191)*'Datos Mes'!$B$27+DB191</f>
        <v>0</v>
      </c>
      <c r="BA191" s="248"/>
      <c r="BB191" s="254"/>
      <c r="BC191" s="263"/>
      <c r="BD191" s="188"/>
      <c r="BE191" s="188"/>
      <c r="BF191" s="298"/>
      <c r="BG191" s="178">
        <f>(COUNTIF($D191:$AI191,"LL")+DL191)*(AS191-'Datos Mes'!$B$23)</f>
        <v>0</v>
      </c>
      <c r="BH191" s="299">
        <f t="shared" si="238"/>
        <v>0</v>
      </c>
      <c r="BI191" s="230"/>
      <c r="BJ191" s="239"/>
      <c r="BK191" s="231"/>
      <c r="BL191" s="231"/>
      <c r="BM191" s="231"/>
      <c r="BN191" s="231"/>
      <c r="BO191" s="231"/>
      <c r="BP191" s="239"/>
      <c r="BQ191" s="231"/>
      <c r="BR191" s="231"/>
      <c r="BS191" s="231"/>
      <c r="BT191" s="232"/>
      <c r="BU191" s="232"/>
      <c r="BV191" s="231"/>
      <c r="BW191" s="233"/>
      <c r="BX191" s="234"/>
      <c r="BY191" s="231"/>
      <c r="BZ191" s="231"/>
      <c r="CA191" s="235"/>
      <c r="CB191" s="235"/>
      <c r="CC191" s="236"/>
      <c r="CD191" s="236"/>
      <c r="CE191" s="236"/>
      <c r="CF191" s="236"/>
      <c r="CG191" s="236"/>
      <c r="CH191" s="235"/>
      <c r="CI191" s="235"/>
      <c r="CJ191" s="236"/>
      <c r="CK191" s="236"/>
      <c r="CL191" s="236"/>
      <c r="CM191" s="236"/>
      <c r="CN191" s="236"/>
      <c r="CO191" s="235"/>
      <c r="CP191" s="238"/>
      <c r="CQ191" s="237"/>
      <c r="CR191" s="238"/>
      <c r="CS191" s="237"/>
      <c r="CT191" s="237"/>
      <c r="CU191" s="237"/>
      <c r="CV191" s="237"/>
      <c r="CW191" s="237"/>
      <c r="CX191" s="232"/>
      <c r="CY191" s="232"/>
      <c r="CZ191" s="179">
        <f t="shared" si="239"/>
        <v>0</v>
      </c>
      <c r="DA191" s="180"/>
      <c r="DB191" s="241"/>
      <c r="DC191" s="181">
        <f t="shared" si="240"/>
        <v>0</v>
      </c>
      <c r="DD191" s="240"/>
      <c r="DE191" s="241"/>
      <c r="DF191" s="182">
        <f t="shared" si="241"/>
        <v>0</v>
      </c>
      <c r="DG191" s="182">
        <f t="shared" si="242"/>
        <v>0</v>
      </c>
      <c r="DH191" s="183">
        <f t="shared" si="243"/>
        <v>0</v>
      </c>
      <c r="DI191" s="184">
        <f t="shared" si="244"/>
        <v>0</v>
      </c>
      <c r="DJ191" s="42"/>
      <c r="DK191" s="177">
        <f t="shared" si="245"/>
        <v>0</v>
      </c>
      <c r="DL191" s="177">
        <f t="shared" si="246"/>
        <v>0</v>
      </c>
      <c r="DM191" s="177">
        <f t="shared" si="247"/>
        <v>0</v>
      </c>
      <c r="DN191" s="242"/>
      <c r="DO191" s="243"/>
      <c r="DP191" s="243"/>
      <c r="DQ191" s="243"/>
      <c r="DR191" s="303"/>
      <c r="DS191" s="243"/>
      <c r="DT191" s="243"/>
      <c r="DU191" s="243"/>
      <c r="DV191" s="244"/>
      <c r="DW191" s="243"/>
      <c r="DX191" s="243"/>
      <c r="DY191" s="245"/>
      <c r="DZ191" s="245"/>
      <c r="EA191" s="246"/>
      <c r="EB191" s="175" t="s">
        <v>283</v>
      </c>
      <c r="EC191" s="188" t="s">
        <v>298</v>
      </c>
      <c r="ED191" s="188">
        <v>1030159</v>
      </c>
      <c r="EE191" s="188"/>
      <c r="EF191" s="189">
        <f>'Datos Mes'!$B$23</f>
        <v>8033.333333333333</v>
      </c>
      <c r="EG191" s="189">
        <f t="shared" si="248"/>
        <v>0</v>
      </c>
      <c r="EH191" s="189">
        <f t="shared" si="249"/>
        <v>0</v>
      </c>
      <c r="EI191" s="189" t="e">
        <f t="shared" si="250"/>
        <v>#DIV/0!</v>
      </c>
      <c r="EJ191" s="189" t="e">
        <f t="shared" si="251"/>
        <v>#DIV/0!</v>
      </c>
      <c r="EK191" s="189">
        <f t="shared" si="252"/>
        <v>0</v>
      </c>
      <c r="EL191" s="189">
        <f t="shared" si="253"/>
        <v>0</v>
      </c>
      <c r="EM191" s="189">
        <f t="shared" si="254"/>
        <v>0</v>
      </c>
      <c r="EN191" s="189">
        <f>'Datos Mes'!$B$24*AL191</f>
        <v>0</v>
      </c>
      <c r="EO191" s="189" t="e">
        <f>IF(SUM(EH191:EN191)&gt;'Datos Mes'!$B$21,'Datos Mes'!$B$21,SUM(EH191:EN191))</f>
        <v>#DIV/0!</v>
      </c>
      <c r="EP191" s="189" t="e">
        <f>IF(SUM(EH191:EN191)&gt;'Datos Mes'!$B$21,SUM(EH191:EN191)-EO191,0)</f>
        <v>#DIV/0!</v>
      </c>
      <c r="EQ191" s="189"/>
      <c r="ER191" s="189" t="e">
        <f>LOOKUP(EO191/AL191,'Datos Mes'!$B$75:$B$82,'Datos Mes'!$C$75:$C$82)*EQ191</f>
        <v>#DIV/0!</v>
      </c>
      <c r="ES191" s="189">
        <f>'Datos Mes'!$B$25*$AQ191</f>
        <v>0</v>
      </c>
      <c r="ET191" s="189">
        <f>'Datos Mes'!$B$26*$AQ191</f>
        <v>0</v>
      </c>
      <c r="EU191" s="189">
        <f t="shared" si="255"/>
        <v>0</v>
      </c>
      <c r="EV191" s="190" t="e">
        <f t="shared" si="256"/>
        <v>#DIV/0!</v>
      </c>
      <c r="EW191" s="280" t="s">
        <v>140</v>
      </c>
      <c r="EX191" s="281"/>
      <c r="EY191" s="190" t="e">
        <f>'Datos Mes'!$B$28*EO191</f>
        <v>#DIV/0!</v>
      </c>
      <c r="EZ191" s="190" t="e">
        <f>IF(EX191*'Datos Mes'!$B$19-EY191&gt;0,EX191*'Datos Mes'!$B$19-EY191,0)</f>
        <v>#DIV/0!</v>
      </c>
      <c r="FA191" s="281" t="s">
        <v>116</v>
      </c>
      <c r="FB191" s="280" t="s">
        <v>299</v>
      </c>
      <c r="FC191" s="192">
        <f>IF(FB191&lt;&gt;"Pensionado",LOOKUP(FA191,'Datos Mes'!$A$87:$A$92,'Datos Mes'!$B$87:$B$92),0)</f>
        <v>0</v>
      </c>
      <c r="FD191" s="190" t="e">
        <f t="shared" si="257"/>
        <v>#DIV/0!</v>
      </c>
      <c r="FE191" s="190" t="e">
        <f>IF(SUM(EH191:EN191)&gt;'Datos Mes'!$B$22,'Datos Mes'!$B$22,SUM(EH191:EN191))</f>
        <v>#DIV/0!</v>
      </c>
      <c r="FF191" s="190" t="e">
        <f>FE191*'Datos Mes'!$B$30</f>
        <v>#DIV/0!</v>
      </c>
      <c r="FG191" s="190" t="e">
        <f t="shared" si="258"/>
        <v>#DIV/0!</v>
      </c>
      <c r="FH191" s="190" t="e">
        <f t="shared" si="259"/>
        <v>#DIV/0!</v>
      </c>
      <c r="FI191" s="193" t="e">
        <f>LOOKUP(FH191,'Datos Mes'!$B$54:$B$69,'Datos Mes'!$C$54:$C$69)</f>
        <v>#DIV/0!</v>
      </c>
      <c r="FJ191" s="190" t="e">
        <f>LOOKUP(FH191,'Datos Mes'!$B$54:$B$69,'Datos Mes'!$E$54:$E$69)</f>
        <v>#DIV/0!</v>
      </c>
      <c r="FK191" s="190" t="e">
        <f t="shared" si="260"/>
        <v>#DIV/0!</v>
      </c>
      <c r="FL191" s="190">
        <f t="shared" si="261"/>
        <v>0</v>
      </c>
      <c r="FM191" s="190">
        <f t="shared" si="262"/>
        <v>0</v>
      </c>
      <c r="FN191" s="190">
        <f t="shared" si="263"/>
        <v>0</v>
      </c>
      <c r="FO191" s="190" t="e">
        <f t="shared" si="264"/>
        <v>#DIV/0!</v>
      </c>
      <c r="FP191" s="190" t="e">
        <f t="shared" si="265"/>
        <v>#DIV/0!</v>
      </c>
      <c r="FQ191" s="320" t="e">
        <f t="shared" si="266"/>
        <v>#DIV/0!</v>
      </c>
      <c r="FR191" s="188"/>
      <c r="FS191" s="190" t="e">
        <f t="shared" si="267"/>
        <v>#DIV/0!</v>
      </c>
      <c r="FT191" s="190" t="e">
        <f>IF($FB191="Activo",LOOKUP($FA191,'Datos Mes'!$A$87:$A$92,'Datos Mes'!$C$87:$C$92),0)*$EO191</f>
        <v>#DIV/0!</v>
      </c>
      <c r="FU191" s="190" t="e">
        <f>IF($FB191="Activo",'Datos Mes'!$B$31,0)*$EO191</f>
        <v>#DIV/0!</v>
      </c>
      <c r="FV191" s="190" t="e">
        <f>'Datos Mes'!$B$32*$EO191</f>
        <v>#DIV/0!</v>
      </c>
      <c r="FW191" s="190" t="e">
        <f>'Datos Mes'!$D$28*$EO191</f>
        <v>#DIV/0!</v>
      </c>
      <c r="FX191" s="188">
        <v>1030159</v>
      </c>
      <c r="FY191" s="190" t="e">
        <f t="shared" si="268"/>
        <v>#DIV/0!</v>
      </c>
      <c r="FZ191" s="190" t="e">
        <f t="shared" si="226"/>
        <v>#DIV/0!</v>
      </c>
      <c r="GA191" s="190" t="e">
        <f t="shared" si="227"/>
        <v>#DIV/0!</v>
      </c>
      <c r="GB191" s="190">
        <f>(AS191+'Datos Mes'!B$24)*30/12</f>
        <v>11356.646825396825</v>
      </c>
      <c r="GC191" s="190" t="e">
        <f t="shared" si="269"/>
        <v>#DIV/0!</v>
      </c>
      <c r="GD191" s="190" t="e">
        <f t="shared" si="270"/>
        <v>#DIV/0!</v>
      </c>
      <c r="GE191" s="192" t="e">
        <f t="shared" si="271"/>
        <v>#DIV/0!</v>
      </c>
    </row>
    <row r="192" spans="1:187">
      <c r="A192" s="248"/>
      <c r="B192" s="248"/>
      <c r="C192" s="173">
        <f t="shared" si="228"/>
        <v>0</v>
      </c>
      <c r="D192" s="255"/>
      <c r="E192" s="255"/>
      <c r="F192" s="255"/>
      <c r="G192" s="255"/>
      <c r="H192" s="255"/>
      <c r="I192" s="255"/>
      <c r="J192" s="255"/>
      <c r="K192" s="255"/>
      <c r="L192" s="255"/>
      <c r="M192" s="255"/>
      <c r="N192" s="255"/>
      <c r="O192" s="255"/>
      <c r="P192" s="255"/>
      <c r="Q192" s="255"/>
      <c r="R192" s="174"/>
      <c r="S192" s="256"/>
      <c r="T192" s="255"/>
      <c r="U192" s="255"/>
      <c r="V192" s="255"/>
      <c r="W192" s="255"/>
      <c r="X192" s="255"/>
      <c r="Y192" s="255"/>
      <c r="Z192" s="255"/>
      <c r="AA192" s="255"/>
      <c r="AB192" s="255"/>
      <c r="AC192" s="255"/>
      <c r="AD192" s="255"/>
      <c r="AE192" s="255"/>
      <c r="AF192" s="255"/>
      <c r="AG192" s="255"/>
      <c r="AH192" s="255"/>
      <c r="AI192" s="257"/>
      <c r="AJ192" s="187"/>
      <c r="AK192" s="176">
        <f t="shared" si="229"/>
        <v>0</v>
      </c>
      <c r="AL192" s="294">
        <f t="shared" si="230"/>
        <v>0</v>
      </c>
      <c r="AM192" s="294">
        <f t="shared" si="231"/>
        <v>0</v>
      </c>
      <c r="AN192" s="295">
        <f t="shared" si="232"/>
        <v>0</v>
      </c>
      <c r="AO192" s="294">
        <f t="shared" si="225"/>
        <v>0</v>
      </c>
      <c r="AP192" s="294">
        <f t="shared" si="224"/>
        <v>0</v>
      </c>
      <c r="AQ192" s="296">
        <f t="shared" si="233"/>
        <v>0</v>
      </c>
      <c r="AR192" s="297">
        <f t="shared" si="234"/>
        <v>0</v>
      </c>
      <c r="AS192" s="249"/>
      <c r="AT192" s="250">
        <f t="shared" si="235"/>
        <v>0</v>
      </c>
      <c r="AU192" s="316"/>
      <c r="AV192" s="177">
        <f t="shared" si="236"/>
        <v>0</v>
      </c>
      <c r="AW192" s="249"/>
      <c r="AX192" s="249"/>
      <c r="AY192" s="177">
        <f t="shared" si="237"/>
        <v>0</v>
      </c>
      <c r="AZ192" s="177">
        <f>(AQ192)*'Datos Mes'!$B$27+DB192</f>
        <v>0</v>
      </c>
      <c r="BA192" s="248"/>
      <c r="BB192" s="254"/>
      <c r="BC192" s="263"/>
      <c r="BD192" s="188"/>
      <c r="BE192" s="188"/>
      <c r="BF192" s="298"/>
      <c r="BG192" s="178">
        <f>(COUNTIF($D192:$AI192,"LL")+DL192)*(AS192-'Datos Mes'!$B$23)</f>
        <v>0</v>
      </c>
      <c r="BH192" s="299">
        <f t="shared" si="238"/>
        <v>0</v>
      </c>
      <c r="BI192" s="230"/>
      <c r="BJ192" s="239"/>
      <c r="BK192" s="231"/>
      <c r="BL192" s="231"/>
      <c r="BM192" s="231"/>
      <c r="BN192" s="231"/>
      <c r="BO192" s="231"/>
      <c r="BP192" s="239"/>
      <c r="BQ192" s="231"/>
      <c r="BR192" s="231"/>
      <c r="BS192" s="231"/>
      <c r="BT192" s="232"/>
      <c r="BU192" s="232"/>
      <c r="BV192" s="231"/>
      <c r="BW192" s="233"/>
      <c r="BX192" s="234"/>
      <c r="BY192" s="231"/>
      <c r="BZ192" s="231"/>
      <c r="CA192" s="235"/>
      <c r="CB192" s="235"/>
      <c r="CC192" s="236"/>
      <c r="CD192" s="236"/>
      <c r="CE192" s="236"/>
      <c r="CF192" s="236"/>
      <c r="CG192" s="236"/>
      <c r="CH192" s="235"/>
      <c r="CI192" s="235"/>
      <c r="CJ192" s="236"/>
      <c r="CK192" s="236"/>
      <c r="CL192" s="236"/>
      <c r="CM192" s="236"/>
      <c r="CN192" s="236"/>
      <c r="CO192" s="235"/>
      <c r="CP192" s="238"/>
      <c r="CQ192" s="237"/>
      <c r="CR192" s="238"/>
      <c r="CS192" s="237"/>
      <c r="CT192" s="237"/>
      <c r="CU192" s="237"/>
      <c r="CV192" s="237"/>
      <c r="CW192" s="237"/>
      <c r="CX192" s="232"/>
      <c r="CY192" s="232"/>
      <c r="CZ192" s="179">
        <f t="shared" si="239"/>
        <v>0</v>
      </c>
      <c r="DA192" s="180"/>
      <c r="DB192" s="241"/>
      <c r="DC192" s="181">
        <f t="shared" si="240"/>
        <v>0</v>
      </c>
      <c r="DD192" s="240"/>
      <c r="DE192" s="241"/>
      <c r="DF192" s="182">
        <f t="shared" si="241"/>
        <v>0</v>
      </c>
      <c r="DG192" s="182">
        <f t="shared" si="242"/>
        <v>0</v>
      </c>
      <c r="DH192" s="183">
        <f t="shared" si="243"/>
        <v>0</v>
      </c>
      <c r="DI192" s="184">
        <f t="shared" si="244"/>
        <v>0</v>
      </c>
      <c r="DJ192" s="42"/>
      <c r="DK192" s="177">
        <f t="shared" si="245"/>
        <v>0</v>
      </c>
      <c r="DL192" s="177">
        <f t="shared" si="246"/>
        <v>0</v>
      </c>
      <c r="DM192" s="177">
        <f t="shared" si="247"/>
        <v>0</v>
      </c>
      <c r="DN192" s="242"/>
      <c r="DO192" s="243"/>
      <c r="DP192" s="243"/>
      <c r="DQ192" s="243"/>
      <c r="DR192" s="303"/>
      <c r="DS192" s="243"/>
      <c r="DT192" s="243"/>
      <c r="DU192" s="243"/>
      <c r="DV192" s="244"/>
      <c r="DW192" s="243"/>
      <c r="DX192" s="243"/>
      <c r="DY192" s="245"/>
      <c r="DZ192" s="245"/>
      <c r="EA192" s="246"/>
      <c r="EB192" s="175" t="s">
        <v>283</v>
      </c>
      <c r="EC192" s="188" t="s">
        <v>298</v>
      </c>
      <c r="ED192" s="188">
        <v>1030160</v>
      </c>
      <c r="EE192" s="188"/>
      <c r="EF192" s="189">
        <f>'Datos Mes'!$B$23</f>
        <v>8033.333333333333</v>
      </c>
      <c r="EG192" s="189">
        <f t="shared" si="248"/>
        <v>0</v>
      </c>
      <c r="EH192" s="189">
        <f t="shared" si="249"/>
        <v>0</v>
      </c>
      <c r="EI192" s="189" t="e">
        <f t="shared" si="250"/>
        <v>#DIV/0!</v>
      </c>
      <c r="EJ192" s="189" t="e">
        <f t="shared" si="251"/>
        <v>#DIV/0!</v>
      </c>
      <c r="EK192" s="189">
        <f t="shared" si="252"/>
        <v>0</v>
      </c>
      <c r="EL192" s="189">
        <f t="shared" si="253"/>
        <v>0</v>
      </c>
      <c r="EM192" s="189">
        <f t="shared" si="254"/>
        <v>0</v>
      </c>
      <c r="EN192" s="189">
        <f>'Datos Mes'!$B$24*AL192</f>
        <v>0</v>
      </c>
      <c r="EO192" s="189" t="e">
        <f>IF(SUM(EH192:EN192)&gt;'Datos Mes'!$B$21,'Datos Mes'!$B$21,SUM(EH192:EN192))</f>
        <v>#DIV/0!</v>
      </c>
      <c r="EP192" s="189" t="e">
        <f>IF(SUM(EH192:EN192)&gt;'Datos Mes'!$B$21,SUM(EH192:EN192)-EO192,0)</f>
        <v>#DIV/0!</v>
      </c>
      <c r="EQ192" s="189"/>
      <c r="ER192" s="189" t="e">
        <f>LOOKUP(EO192/AL192,'Datos Mes'!$B$75:$B$82,'Datos Mes'!$C$75:$C$82)*EQ192</f>
        <v>#DIV/0!</v>
      </c>
      <c r="ES192" s="189">
        <f>'Datos Mes'!$B$25*$AQ192</f>
        <v>0</v>
      </c>
      <c r="ET192" s="189">
        <f>'Datos Mes'!$B$26*$AQ192</f>
        <v>0</v>
      </c>
      <c r="EU192" s="189">
        <f t="shared" si="255"/>
        <v>0</v>
      </c>
      <c r="EV192" s="190" t="e">
        <f t="shared" si="256"/>
        <v>#DIV/0!</v>
      </c>
      <c r="EW192" s="280" t="s">
        <v>140</v>
      </c>
      <c r="EX192" s="281"/>
      <c r="EY192" s="190" t="e">
        <f>'Datos Mes'!$B$28*EO192</f>
        <v>#DIV/0!</v>
      </c>
      <c r="EZ192" s="190" t="e">
        <f>IF(EX192*'Datos Mes'!$B$19-EY192&gt;0,EX192*'Datos Mes'!$B$19-EY192,0)</f>
        <v>#DIV/0!</v>
      </c>
      <c r="FA192" s="281" t="s">
        <v>116</v>
      </c>
      <c r="FB192" s="280" t="s">
        <v>299</v>
      </c>
      <c r="FC192" s="192">
        <f>IF(FB192&lt;&gt;"Pensionado",LOOKUP(FA192,'Datos Mes'!$A$87:$A$92,'Datos Mes'!$B$87:$B$92),0)</f>
        <v>0</v>
      </c>
      <c r="FD192" s="190" t="e">
        <f t="shared" si="257"/>
        <v>#DIV/0!</v>
      </c>
      <c r="FE192" s="190" t="e">
        <f>IF(SUM(EH192:EN192)&gt;'Datos Mes'!$B$22,'Datos Mes'!$B$22,SUM(EH192:EN192))</f>
        <v>#DIV/0!</v>
      </c>
      <c r="FF192" s="190" t="e">
        <f>FE192*'Datos Mes'!$B$30</f>
        <v>#DIV/0!</v>
      </c>
      <c r="FG192" s="190" t="e">
        <f t="shared" si="258"/>
        <v>#DIV/0!</v>
      </c>
      <c r="FH192" s="190" t="e">
        <f t="shared" si="259"/>
        <v>#DIV/0!</v>
      </c>
      <c r="FI192" s="193" t="e">
        <f>LOOKUP(FH192,'Datos Mes'!$B$54:$B$69,'Datos Mes'!$C$54:$C$69)</f>
        <v>#DIV/0!</v>
      </c>
      <c r="FJ192" s="190" t="e">
        <f>LOOKUP(FH192,'Datos Mes'!$B$54:$B$69,'Datos Mes'!$E$54:$E$69)</f>
        <v>#DIV/0!</v>
      </c>
      <c r="FK192" s="190" t="e">
        <f t="shared" si="260"/>
        <v>#DIV/0!</v>
      </c>
      <c r="FL192" s="190">
        <f t="shared" si="261"/>
        <v>0</v>
      </c>
      <c r="FM192" s="190">
        <f t="shared" si="262"/>
        <v>0</v>
      </c>
      <c r="FN192" s="190">
        <f t="shared" si="263"/>
        <v>0</v>
      </c>
      <c r="FO192" s="190" t="e">
        <f t="shared" si="264"/>
        <v>#DIV/0!</v>
      </c>
      <c r="FP192" s="190" t="e">
        <f t="shared" si="265"/>
        <v>#DIV/0!</v>
      </c>
      <c r="FQ192" s="320" t="e">
        <f t="shared" si="266"/>
        <v>#DIV/0!</v>
      </c>
      <c r="FR192" s="188"/>
      <c r="FS192" s="190" t="e">
        <f t="shared" si="267"/>
        <v>#DIV/0!</v>
      </c>
      <c r="FT192" s="190" t="e">
        <f>IF($FB192="Activo",LOOKUP($FA192,'Datos Mes'!$A$87:$A$92,'Datos Mes'!$C$87:$C$92),0)*$EO192</f>
        <v>#DIV/0!</v>
      </c>
      <c r="FU192" s="190" t="e">
        <f>IF($FB192="Activo",'Datos Mes'!$B$31,0)*$EO192</f>
        <v>#DIV/0!</v>
      </c>
      <c r="FV192" s="190" t="e">
        <f>'Datos Mes'!$B$32*$EO192</f>
        <v>#DIV/0!</v>
      </c>
      <c r="FW192" s="190" t="e">
        <f>'Datos Mes'!$D$28*$EO192</f>
        <v>#DIV/0!</v>
      </c>
      <c r="FX192" s="188">
        <v>1030160</v>
      </c>
      <c r="FY192" s="190" t="e">
        <f t="shared" si="268"/>
        <v>#DIV/0!</v>
      </c>
      <c r="FZ192" s="190" t="e">
        <f t="shared" si="226"/>
        <v>#DIV/0!</v>
      </c>
      <c r="GA192" s="190" t="e">
        <f t="shared" si="227"/>
        <v>#DIV/0!</v>
      </c>
      <c r="GB192" s="190">
        <f>(AS192+'Datos Mes'!B$24)*30/12</f>
        <v>11356.646825396825</v>
      </c>
      <c r="GC192" s="190" t="e">
        <f t="shared" si="269"/>
        <v>#DIV/0!</v>
      </c>
      <c r="GD192" s="190" t="e">
        <f t="shared" si="270"/>
        <v>#DIV/0!</v>
      </c>
      <c r="GE192" s="192" t="e">
        <f t="shared" si="271"/>
        <v>#DIV/0!</v>
      </c>
    </row>
    <row r="193" spans="1:187">
      <c r="A193" s="248"/>
      <c r="B193" s="248"/>
      <c r="C193" s="173">
        <f t="shared" si="228"/>
        <v>0</v>
      </c>
      <c r="D193" s="255"/>
      <c r="E193" s="255"/>
      <c r="F193" s="255"/>
      <c r="G193" s="255"/>
      <c r="H193" s="255"/>
      <c r="I193" s="255"/>
      <c r="J193" s="255"/>
      <c r="K193" s="255"/>
      <c r="L193" s="255"/>
      <c r="M193" s="255"/>
      <c r="N193" s="255"/>
      <c r="O193" s="255"/>
      <c r="P193" s="255"/>
      <c r="Q193" s="255"/>
      <c r="R193" s="174"/>
      <c r="S193" s="256"/>
      <c r="T193" s="255"/>
      <c r="U193" s="255"/>
      <c r="V193" s="255"/>
      <c r="W193" s="255"/>
      <c r="X193" s="255"/>
      <c r="Y193" s="255"/>
      <c r="Z193" s="255"/>
      <c r="AA193" s="255"/>
      <c r="AB193" s="255"/>
      <c r="AC193" s="255"/>
      <c r="AD193" s="255"/>
      <c r="AE193" s="255"/>
      <c r="AF193" s="255"/>
      <c r="AG193" s="255"/>
      <c r="AH193" s="255"/>
      <c r="AI193" s="257"/>
      <c r="AJ193" s="187"/>
      <c r="AK193" s="176">
        <f t="shared" si="229"/>
        <v>0</v>
      </c>
      <c r="AL193" s="294">
        <f t="shared" si="230"/>
        <v>0</v>
      </c>
      <c r="AM193" s="294">
        <f t="shared" si="231"/>
        <v>0</v>
      </c>
      <c r="AN193" s="295">
        <f t="shared" si="232"/>
        <v>0</v>
      </c>
      <c r="AO193" s="294">
        <f t="shared" si="225"/>
        <v>0</v>
      </c>
      <c r="AP193" s="294">
        <f t="shared" si="224"/>
        <v>0</v>
      </c>
      <c r="AQ193" s="296">
        <f t="shared" si="233"/>
        <v>0</v>
      </c>
      <c r="AR193" s="297">
        <f t="shared" si="234"/>
        <v>0</v>
      </c>
      <c r="AS193" s="249"/>
      <c r="AT193" s="250">
        <f t="shared" si="235"/>
        <v>0</v>
      </c>
      <c r="AU193" s="316"/>
      <c r="AV193" s="177">
        <f t="shared" si="236"/>
        <v>0</v>
      </c>
      <c r="AW193" s="249"/>
      <c r="AX193" s="249"/>
      <c r="AY193" s="177">
        <f t="shared" si="237"/>
        <v>0</v>
      </c>
      <c r="AZ193" s="177">
        <f>(AQ193)*'Datos Mes'!$B$27+DB193</f>
        <v>0</v>
      </c>
      <c r="BA193" s="248"/>
      <c r="BB193" s="254"/>
      <c r="BC193" s="263"/>
      <c r="BD193" s="188"/>
      <c r="BE193" s="188"/>
      <c r="BF193" s="298"/>
      <c r="BG193" s="178">
        <f>(COUNTIF($D193:$AI193,"LL")+DL193)*(AS193-'Datos Mes'!$B$23)</f>
        <v>0</v>
      </c>
      <c r="BH193" s="299">
        <f t="shared" si="238"/>
        <v>0</v>
      </c>
      <c r="BI193" s="230"/>
      <c r="BJ193" s="239"/>
      <c r="BK193" s="231"/>
      <c r="BL193" s="231"/>
      <c r="BM193" s="231"/>
      <c r="BN193" s="231"/>
      <c r="BO193" s="231"/>
      <c r="BP193" s="239"/>
      <c r="BQ193" s="231"/>
      <c r="BR193" s="231"/>
      <c r="BS193" s="231"/>
      <c r="BT193" s="232"/>
      <c r="BU193" s="232"/>
      <c r="BV193" s="231"/>
      <c r="BW193" s="233"/>
      <c r="BX193" s="234"/>
      <c r="BY193" s="231"/>
      <c r="BZ193" s="231"/>
      <c r="CA193" s="235"/>
      <c r="CB193" s="235"/>
      <c r="CC193" s="236"/>
      <c r="CD193" s="236"/>
      <c r="CE193" s="236"/>
      <c r="CF193" s="236"/>
      <c r="CG193" s="236"/>
      <c r="CH193" s="235"/>
      <c r="CI193" s="235"/>
      <c r="CJ193" s="236"/>
      <c r="CK193" s="236"/>
      <c r="CL193" s="236"/>
      <c r="CM193" s="236"/>
      <c r="CN193" s="236"/>
      <c r="CO193" s="235"/>
      <c r="CP193" s="238"/>
      <c r="CQ193" s="237"/>
      <c r="CR193" s="238"/>
      <c r="CS193" s="237"/>
      <c r="CT193" s="237"/>
      <c r="CU193" s="237"/>
      <c r="CV193" s="237"/>
      <c r="CW193" s="237"/>
      <c r="CX193" s="232"/>
      <c r="CY193" s="232"/>
      <c r="CZ193" s="179">
        <f t="shared" si="239"/>
        <v>0</v>
      </c>
      <c r="DA193" s="180"/>
      <c r="DB193" s="241"/>
      <c r="DC193" s="181">
        <f t="shared" si="240"/>
        <v>0</v>
      </c>
      <c r="DD193" s="240"/>
      <c r="DE193" s="241"/>
      <c r="DF193" s="182">
        <f t="shared" si="241"/>
        <v>0</v>
      </c>
      <c r="DG193" s="182">
        <f t="shared" si="242"/>
        <v>0</v>
      </c>
      <c r="DH193" s="183">
        <f t="shared" si="243"/>
        <v>0</v>
      </c>
      <c r="DI193" s="184">
        <f t="shared" si="244"/>
        <v>0</v>
      </c>
      <c r="DJ193" s="42"/>
      <c r="DK193" s="177">
        <f t="shared" si="245"/>
        <v>0</v>
      </c>
      <c r="DL193" s="177">
        <f t="shared" si="246"/>
        <v>0</v>
      </c>
      <c r="DM193" s="177">
        <f t="shared" si="247"/>
        <v>0</v>
      </c>
      <c r="DN193" s="242"/>
      <c r="DO193" s="243"/>
      <c r="DP193" s="243"/>
      <c r="DQ193" s="243"/>
      <c r="DR193" s="303"/>
      <c r="DS193" s="243"/>
      <c r="DT193" s="243"/>
      <c r="DU193" s="243"/>
      <c r="DV193" s="244"/>
      <c r="DW193" s="243"/>
      <c r="DX193" s="243"/>
      <c r="DY193" s="245"/>
      <c r="DZ193" s="245"/>
      <c r="EA193" s="246"/>
      <c r="EB193" s="175" t="s">
        <v>283</v>
      </c>
      <c r="EC193" s="188" t="s">
        <v>298</v>
      </c>
      <c r="ED193" s="188">
        <v>1030161</v>
      </c>
      <c r="EE193" s="188"/>
      <c r="EF193" s="189">
        <f>'Datos Mes'!$B$23</f>
        <v>8033.333333333333</v>
      </c>
      <c r="EG193" s="189">
        <f t="shared" si="248"/>
        <v>0</v>
      </c>
      <c r="EH193" s="189">
        <f t="shared" si="249"/>
        <v>0</v>
      </c>
      <c r="EI193" s="189" t="e">
        <f t="shared" si="250"/>
        <v>#DIV/0!</v>
      </c>
      <c r="EJ193" s="189" t="e">
        <f t="shared" si="251"/>
        <v>#DIV/0!</v>
      </c>
      <c r="EK193" s="189">
        <f t="shared" si="252"/>
        <v>0</v>
      </c>
      <c r="EL193" s="189">
        <f t="shared" si="253"/>
        <v>0</v>
      </c>
      <c r="EM193" s="189">
        <f t="shared" si="254"/>
        <v>0</v>
      </c>
      <c r="EN193" s="189">
        <f>'Datos Mes'!$B$24*AL193</f>
        <v>0</v>
      </c>
      <c r="EO193" s="189" t="e">
        <f>IF(SUM(EH193:EN193)&gt;'Datos Mes'!$B$21,'Datos Mes'!$B$21,SUM(EH193:EN193))</f>
        <v>#DIV/0!</v>
      </c>
      <c r="EP193" s="189" t="e">
        <f>IF(SUM(EH193:EN193)&gt;'Datos Mes'!$B$21,SUM(EH193:EN193)-EO193,0)</f>
        <v>#DIV/0!</v>
      </c>
      <c r="EQ193" s="189"/>
      <c r="ER193" s="189" t="e">
        <f>LOOKUP(EO193/AL193,'Datos Mes'!$B$75:$B$82,'Datos Mes'!$C$75:$C$82)*EQ193</f>
        <v>#DIV/0!</v>
      </c>
      <c r="ES193" s="189">
        <f>'Datos Mes'!$B$25*$AQ193</f>
        <v>0</v>
      </c>
      <c r="ET193" s="189">
        <f>'Datos Mes'!$B$26*$AQ193</f>
        <v>0</v>
      </c>
      <c r="EU193" s="189">
        <f t="shared" si="255"/>
        <v>0</v>
      </c>
      <c r="EV193" s="190" t="e">
        <f t="shared" si="256"/>
        <v>#DIV/0!</v>
      </c>
      <c r="EW193" s="280" t="s">
        <v>140</v>
      </c>
      <c r="EX193" s="281"/>
      <c r="EY193" s="190" t="e">
        <f>'Datos Mes'!$B$28*EO193</f>
        <v>#DIV/0!</v>
      </c>
      <c r="EZ193" s="190" t="e">
        <f>IF(EX193*'Datos Mes'!$B$19-EY193&gt;0,EX193*'Datos Mes'!$B$19-EY193,0)</f>
        <v>#DIV/0!</v>
      </c>
      <c r="FA193" s="281" t="s">
        <v>116</v>
      </c>
      <c r="FB193" s="280" t="s">
        <v>299</v>
      </c>
      <c r="FC193" s="192">
        <f>IF(FB193&lt;&gt;"Pensionado",LOOKUP(FA193,'Datos Mes'!$A$87:$A$92,'Datos Mes'!$B$87:$B$92),0)</f>
        <v>0</v>
      </c>
      <c r="FD193" s="190" t="e">
        <f t="shared" si="257"/>
        <v>#DIV/0!</v>
      </c>
      <c r="FE193" s="190" t="e">
        <f>IF(SUM(EH193:EN193)&gt;'Datos Mes'!$B$22,'Datos Mes'!$B$22,SUM(EH193:EN193))</f>
        <v>#DIV/0!</v>
      </c>
      <c r="FF193" s="190" t="e">
        <f>FE193*'Datos Mes'!$B$30</f>
        <v>#DIV/0!</v>
      </c>
      <c r="FG193" s="190" t="e">
        <f t="shared" si="258"/>
        <v>#DIV/0!</v>
      </c>
      <c r="FH193" s="190" t="e">
        <f t="shared" si="259"/>
        <v>#DIV/0!</v>
      </c>
      <c r="FI193" s="193" t="e">
        <f>LOOKUP(FH193,'Datos Mes'!$B$54:$B$69,'Datos Mes'!$C$54:$C$69)</f>
        <v>#DIV/0!</v>
      </c>
      <c r="FJ193" s="190" t="e">
        <f>LOOKUP(FH193,'Datos Mes'!$B$54:$B$69,'Datos Mes'!$E$54:$E$69)</f>
        <v>#DIV/0!</v>
      </c>
      <c r="FK193" s="190" t="e">
        <f t="shared" si="260"/>
        <v>#DIV/0!</v>
      </c>
      <c r="FL193" s="190">
        <f t="shared" si="261"/>
        <v>0</v>
      </c>
      <c r="FM193" s="190">
        <f t="shared" si="262"/>
        <v>0</v>
      </c>
      <c r="FN193" s="190">
        <f t="shared" si="263"/>
        <v>0</v>
      </c>
      <c r="FO193" s="190" t="e">
        <f t="shared" si="264"/>
        <v>#DIV/0!</v>
      </c>
      <c r="FP193" s="190" t="e">
        <f t="shared" si="265"/>
        <v>#DIV/0!</v>
      </c>
      <c r="FQ193" s="320" t="e">
        <f t="shared" si="266"/>
        <v>#DIV/0!</v>
      </c>
      <c r="FR193" s="188"/>
      <c r="FS193" s="190" t="e">
        <f t="shared" si="267"/>
        <v>#DIV/0!</v>
      </c>
      <c r="FT193" s="190" t="e">
        <f>IF($FB193="Activo",LOOKUP($FA193,'Datos Mes'!$A$87:$A$92,'Datos Mes'!$C$87:$C$92),0)*$EO193</f>
        <v>#DIV/0!</v>
      </c>
      <c r="FU193" s="190" t="e">
        <f>IF($FB193="Activo",'Datos Mes'!$B$31,0)*$EO193</f>
        <v>#DIV/0!</v>
      </c>
      <c r="FV193" s="190" t="e">
        <f>'Datos Mes'!$B$32*$EO193</f>
        <v>#DIV/0!</v>
      </c>
      <c r="FW193" s="190" t="e">
        <f>'Datos Mes'!$D$28*$EO193</f>
        <v>#DIV/0!</v>
      </c>
      <c r="FX193" s="188">
        <v>1030161</v>
      </c>
      <c r="FY193" s="190" t="e">
        <f t="shared" si="268"/>
        <v>#DIV/0!</v>
      </c>
      <c r="FZ193" s="190" t="e">
        <f t="shared" si="226"/>
        <v>#DIV/0!</v>
      </c>
      <c r="GA193" s="190" t="e">
        <f t="shared" si="227"/>
        <v>#DIV/0!</v>
      </c>
      <c r="GB193" s="190">
        <f>(AS193+'Datos Mes'!B$24)*30/12</f>
        <v>11356.646825396825</v>
      </c>
      <c r="GC193" s="190" t="e">
        <f t="shared" si="269"/>
        <v>#DIV/0!</v>
      </c>
      <c r="GD193" s="190" t="e">
        <f t="shared" si="270"/>
        <v>#DIV/0!</v>
      </c>
      <c r="GE193" s="192" t="e">
        <f t="shared" si="271"/>
        <v>#DIV/0!</v>
      </c>
    </row>
    <row r="194" spans="1:187">
      <c r="A194" s="248"/>
      <c r="B194" s="248"/>
      <c r="C194" s="173">
        <f t="shared" si="228"/>
        <v>0</v>
      </c>
      <c r="D194" s="255"/>
      <c r="E194" s="255"/>
      <c r="F194" s="255"/>
      <c r="G194" s="255"/>
      <c r="H194" s="255"/>
      <c r="I194" s="255"/>
      <c r="J194" s="255"/>
      <c r="K194" s="255"/>
      <c r="L194" s="255"/>
      <c r="M194" s="255"/>
      <c r="N194" s="255"/>
      <c r="O194" s="255"/>
      <c r="P194" s="255"/>
      <c r="Q194" s="255"/>
      <c r="R194" s="174"/>
      <c r="S194" s="256"/>
      <c r="T194" s="255"/>
      <c r="U194" s="255"/>
      <c r="V194" s="255"/>
      <c r="W194" s="255"/>
      <c r="X194" s="255"/>
      <c r="Y194" s="255"/>
      <c r="Z194" s="255"/>
      <c r="AA194" s="255"/>
      <c r="AB194" s="255"/>
      <c r="AC194" s="255"/>
      <c r="AD194" s="255"/>
      <c r="AE194" s="255"/>
      <c r="AF194" s="255"/>
      <c r="AG194" s="255"/>
      <c r="AH194" s="255"/>
      <c r="AI194" s="257"/>
      <c r="AJ194" s="187"/>
      <c r="AK194" s="176">
        <f t="shared" si="229"/>
        <v>0</v>
      </c>
      <c r="AL194" s="294">
        <f t="shared" si="230"/>
        <v>0</v>
      </c>
      <c r="AM194" s="294">
        <f t="shared" si="231"/>
        <v>0</v>
      </c>
      <c r="AN194" s="295">
        <f t="shared" si="232"/>
        <v>0</v>
      </c>
      <c r="AO194" s="294">
        <f t="shared" si="225"/>
        <v>0</v>
      </c>
      <c r="AP194" s="294">
        <f t="shared" si="224"/>
        <v>0</v>
      </c>
      <c r="AQ194" s="296">
        <f t="shared" si="233"/>
        <v>0</v>
      </c>
      <c r="AR194" s="297">
        <f t="shared" si="234"/>
        <v>0</v>
      </c>
      <c r="AS194" s="249"/>
      <c r="AT194" s="250">
        <f t="shared" si="235"/>
        <v>0</v>
      </c>
      <c r="AU194" s="316"/>
      <c r="AV194" s="177">
        <f t="shared" si="236"/>
        <v>0</v>
      </c>
      <c r="AW194" s="249"/>
      <c r="AX194" s="249"/>
      <c r="AY194" s="177">
        <f t="shared" si="237"/>
        <v>0</v>
      </c>
      <c r="AZ194" s="177">
        <f>(AQ194)*'Datos Mes'!$B$27+DB194</f>
        <v>0</v>
      </c>
      <c r="BA194" s="248"/>
      <c r="BB194" s="254"/>
      <c r="BC194" s="263"/>
      <c r="BD194" s="188"/>
      <c r="BE194" s="188"/>
      <c r="BF194" s="298"/>
      <c r="BG194" s="178">
        <f>(COUNTIF($D194:$AI194,"LL")+DL194)*(AS194-'Datos Mes'!$B$23)</f>
        <v>0</v>
      </c>
      <c r="BH194" s="299">
        <f t="shared" si="238"/>
        <v>0</v>
      </c>
      <c r="BI194" s="230"/>
      <c r="BJ194" s="239"/>
      <c r="BK194" s="231"/>
      <c r="BL194" s="231"/>
      <c r="BM194" s="231"/>
      <c r="BN194" s="231"/>
      <c r="BO194" s="231"/>
      <c r="BP194" s="239"/>
      <c r="BQ194" s="231"/>
      <c r="BR194" s="231"/>
      <c r="BS194" s="231"/>
      <c r="BT194" s="232"/>
      <c r="BU194" s="232"/>
      <c r="BV194" s="231"/>
      <c r="BW194" s="233"/>
      <c r="BX194" s="234"/>
      <c r="BY194" s="231"/>
      <c r="BZ194" s="231"/>
      <c r="CA194" s="235"/>
      <c r="CB194" s="235"/>
      <c r="CC194" s="236"/>
      <c r="CD194" s="236"/>
      <c r="CE194" s="236"/>
      <c r="CF194" s="236"/>
      <c r="CG194" s="236"/>
      <c r="CH194" s="235"/>
      <c r="CI194" s="235"/>
      <c r="CJ194" s="236"/>
      <c r="CK194" s="236"/>
      <c r="CL194" s="236"/>
      <c r="CM194" s="236"/>
      <c r="CN194" s="236"/>
      <c r="CO194" s="235"/>
      <c r="CP194" s="238"/>
      <c r="CQ194" s="237"/>
      <c r="CR194" s="238"/>
      <c r="CS194" s="237"/>
      <c r="CT194" s="237"/>
      <c r="CU194" s="237"/>
      <c r="CV194" s="237"/>
      <c r="CW194" s="237"/>
      <c r="CX194" s="232"/>
      <c r="CY194" s="232"/>
      <c r="CZ194" s="179">
        <f t="shared" si="239"/>
        <v>0</v>
      </c>
      <c r="DA194" s="180"/>
      <c r="DB194" s="241"/>
      <c r="DC194" s="181">
        <f t="shared" si="240"/>
        <v>0</v>
      </c>
      <c r="DD194" s="240"/>
      <c r="DE194" s="241"/>
      <c r="DF194" s="182">
        <f t="shared" si="241"/>
        <v>0</v>
      </c>
      <c r="DG194" s="182">
        <f t="shared" si="242"/>
        <v>0</v>
      </c>
      <c r="DH194" s="183">
        <f t="shared" si="243"/>
        <v>0</v>
      </c>
      <c r="DI194" s="184">
        <f t="shared" si="244"/>
        <v>0</v>
      </c>
      <c r="DJ194" s="42"/>
      <c r="DK194" s="177">
        <f t="shared" si="245"/>
        <v>0</v>
      </c>
      <c r="DL194" s="177">
        <f t="shared" si="246"/>
        <v>0</v>
      </c>
      <c r="DM194" s="177">
        <f t="shared" si="247"/>
        <v>0</v>
      </c>
      <c r="DN194" s="242"/>
      <c r="DO194" s="243"/>
      <c r="DP194" s="243"/>
      <c r="DQ194" s="243"/>
      <c r="DR194" s="303"/>
      <c r="DS194" s="243"/>
      <c r="DT194" s="243"/>
      <c r="DU194" s="243"/>
      <c r="DV194" s="244"/>
      <c r="DW194" s="243"/>
      <c r="DX194" s="243"/>
      <c r="DY194" s="245"/>
      <c r="DZ194" s="245"/>
      <c r="EA194" s="246"/>
      <c r="EB194" s="175" t="s">
        <v>283</v>
      </c>
      <c r="EC194" s="188" t="s">
        <v>298</v>
      </c>
      <c r="ED194" s="188">
        <v>1030162</v>
      </c>
      <c r="EE194" s="188"/>
      <c r="EF194" s="189">
        <f>'Datos Mes'!$B$23</f>
        <v>8033.333333333333</v>
      </c>
      <c r="EG194" s="189">
        <f t="shared" si="248"/>
        <v>0</v>
      </c>
      <c r="EH194" s="189">
        <f t="shared" si="249"/>
        <v>0</v>
      </c>
      <c r="EI194" s="189" t="e">
        <f t="shared" si="250"/>
        <v>#DIV/0!</v>
      </c>
      <c r="EJ194" s="189" t="e">
        <f t="shared" si="251"/>
        <v>#DIV/0!</v>
      </c>
      <c r="EK194" s="189">
        <f t="shared" si="252"/>
        <v>0</v>
      </c>
      <c r="EL194" s="189">
        <f t="shared" si="253"/>
        <v>0</v>
      </c>
      <c r="EM194" s="189">
        <f t="shared" si="254"/>
        <v>0</v>
      </c>
      <c r="EN194" s="189">
        <f>'Datos Mes'!$B$24*AL194</f>
        <v>0</v>
      </c>
      <c r="EO194" s="189" t="e">
        <f>IF(SUM(EH194:EN194)&gt;'Datos Mes'!$B$21,'Datos Mes'!$B$21,SUM(EH194:EN194))</f>
        <v>#DIV/0!</v>
      </c>
      <c r="EP194" s="189" t="e">
        <f>IF(SUM(EH194:EN194)&gt;'Datos Mes'!$B$21,SUM(EH194:EN194)-EO194,0)</f>
        <v>#DIV/0!</v>
      </c>
      <c r="EQ194" s="189"/>
      <c r="ER194" s="189" t="e">
        <f>LOOKUP(EO194/AL194,'Datos Mes'!$B$75:$B$82,'Datos Mes'!$C$75:$C$82)*EQ194</f>
        <v>#DIV/0!</v>
      </c>
      <c r="ES194" s="189">
        <f>'Datos Mes'!$B$25*$AQ194</f>
        <v>0</v>
      </c>
      <c r="ET194" s="189">
        <f>'Datos Mes'!$B$26*$AQ194</f>
        <v>0</v>
      </c>
      <c r="EU194" s="189">
        <f t="shared" si="255"/>
        <v>0</v>
      </c>
      <c r="EV194" s="190" t="e">
        <f t="shared" si="256"/>
        <v>#DIV/0!</v>
      </c>
      <c r="EW194" s="280" t="s">
        <v>140</v>
      </c>
      <c r="EX194" s="281"/>
      <c r="EY194" s="190" t="e">
        <f>'Datos Mes'!$B$28*EO194</f>
        <v>#DIV/0!</v>
      </c>
      <c r="EZ194" s="190" t="e">
        <f>IF(EX194*'Datos Mes'!$B$19-EY194&gt;0,EX194*'Datos Mes'!$B$19-EY194,0)</f>
        <v>#DIV/0!</v>
      </c>
      <c r="FA194" s="281" t="s">
        <v>116</v>
      </c>
      <c r="FB194" s="280" t="s">
        <v>299</v>
      </c>
      <c r="FC194" s="192">
        <f>IF(FB194&lt;&gt;"Pensionado",LOOKUP(FA194,'Datos Mes'!$A$87:$A$92,'Datos Mes'!$B$87:$B$92),0)</f>
        <v>0</v>
      </c>
      <c r="FD194" s="190" t="e">
        <f t="shared" si="257"/>
        <v>#DIV/0!</v>
      </c>
      <c r="FE194" s="190" t="e">
        <f>IF(SUM(EH194:EN194)&gt;'Datos Mes'!$B$22,'Datos Mes'!$B$22,SUM(EH194:EN194))</f>
        <v>#DIV/0!</v>
      </c>
      <c r="FF194" s="190" t="e">
        <f>FE194*'Datos Mes'!$B$30</f>
        <v>#DIV/0!</v>
      </c>
      <c r="FG194" s="190" t="e">
        <f t="shared" si="258"/>
        <v>#DIV/0!</v>
      </c>
      <c r="FH194" s="190" t="e">
        <f t="shared" si="259"/>
        <v>#DIV/0!</v>
      </c>
      <c r="FI194" s="193" t="e">
        <f>LOOKUP(FH194,'Datos Mes'!$B$54:$B$69,'Datos Mes'!$C$54:$C$69)</f>
        <v>#DIV/0!</v>
      </c>
      <c r="FJ194" s="190" t="e">
        <f>LOOKUP(FH194,'Datos Mes'!$B$54:$B$69,'Datos Mes'!$E$54:$E$69)</f>
        <v>#DIV/0!</v>
      </c>
      <c r="FK194" s="190" t="e">
        <f t="shared" si="260"/>
        <v>#DIV/0!</v>
      </c>
      <c r="FL194" s="190">
        <f t="shared" si="261"/>
        <v>0</v>
      </c>
      <c r="FM194" s="190">
        <f t="shared" si="262"/>
        <v>0</v>
      </c>
      <c r="FN194" s="190">
        <f t="shared" si="263"/>
        <v>0</v>
      </c>
      <c r="FO194" s="190" t="e">
        <f t="shared" si="264"/>
        <v>#DIV/0!</v>
      </c>
      <c r="FP194" s="190" t="e">
        <f t="shared" si="265"/>
        <v>#DIV/0!</v>
      </c>
      <c r="FQ194" s="320" t="e">
        <f t="shared" si="266"/>
        <v>#DIV/0!</v>
      </c>
      <c r="FR194" s="188"/>
      <c r="FS194" s="190" t="e">
        <f t="shared" si="267"/>
        <v>#DIV/0!</v>
      </c>
      <c r="FT194" s="190" t="e">
        <f>IF($FB194="Activo",LOOKUP($FA194,'Datos Mes'!$A$87:$A$92,'Datos Mes'!$C$87:$C$92),0)*$EO194</f>
        <v>#DIV/0!</v>
      </c>
      <c r="FU194" s="190" t="e">
        <f>IF($FB194="Activo",'Datos Mes'!$B$31,0)*$EO194</f>
        <v>#DIV/0!</v>
      </c>
      <c r="FV194" s="190" t="e">
        <f>'Datos Mes'!$B$32*$EO194</f>
        <v>#DIV/0!</v>
      </c>
      <c r="FW194" s="190" t="e">
        <f>'Datos Mes'!$D$28*$EO194</f>
        <v>#DIV/0!</v>
      </c>
      <c r="FX194" s="188">
        <v>1030162</v>
      </c>
      <c r="FY194" s="190" t="e">
        <f t="shared" si="268"/>
        <v>#DIV/0!</v>
      </c>
      <c r="FZ194" s="190" t="e">
        <f t="shared" si="226"/>
        <v>#DIV/0!</v>
      </c>
      <c r="GA194" s="190" t="e">
        <f t="shared" si="227"/>
        <v>#DIV/0!</v>
      </c>
      <c r="GB194" s="190">
        <f>(AS194+'Datos Mes'!B$24)*30/12</f>
        <v>11356.646825396825</v>
      </c>
      <c r="GC194" s="190" t="e">
        <f t="shared" si="269"/>
        <v>#DIV/0!</v>
      </c>
      <c r="GD194" s="190" t="e">
        <f t="shared" si="270"/>
        <v>#DIV/0!</v>
      </c>
      <c r="GE194" s="192" t="e">
        <f t="shared" si="271"/>
        <v>#DIV/0!</v>
      </c>
    </row>
    <row r="195" spans="1:187">
      <c r="A195" s="248"/>
      <c r="B195" s="248"/>
      <c r="C195" s="173">
        <f t="shared" si="228"/>
        <v>0</v>
      </c>
      <c r="D195" s="255"/>
      <c r="E195" s="255"/>
      <c r="F195" s="255"/>
      <c r="G195" s="255"/>
      <c r="H195" s="255"/>
      <c r="I195" s="255"/>
      <c r="J195" s="255"/>
      <c r="K195" s="255"/>
      <c r="L195" s="255"/>
      <c r="M195" s="255"/>
      <c r="N195" s="255"/>
      <c r="O195" s="255"/>
      <c r="P195" s="255"/>
      <c r="Q195" s="255"/>
      <c r="R195" s="174"/>
      <c r="S195" s="256"/>
      <c r="T195" s="255"/>
      <c r="U195" s="255"/>
      <c r="V195" s="255"/>
      <c r="W195" s="255"/>
      <c r="X195" s="255"/>
      <c r="Y195" s="255"/>
      <c r="Z195" s="255"/>
      <c r="AA195" s="255"/>
      <c r="AB195" s="255"/>
      <c r="AC195" s="255"/>
      <c r="AD195" s="255"/>
      <c r="AE195" s="255"/>
      <c r="AF195" s="255"/>
      <c r="AG195" s="255"/>
      <c r="AH195" s="255"/>
      <c r="AI195" s="257"/>
      <c r="AJ195" s="187"/>
      <c r="AK195" s="176">
        <f t="shared" si="229"/>
        <v>0</v>
      </c>
      <c r="AL195" s="294">
        <f t="shared" si="230"/>
        <v>0</v>
      </c>
      <c r="AM195" s="294">
        <f t="shared" si="231"/>
        <v>0</v>
      </c>
      <c r="AN195" s="295">
        <f t="shared" si="232"/>
        <v>0</v>
      </c>
      <c r="AO195" s="294">
        <f t="shared" si="225"/>
        <v>0</v>
      </c>
      <c r="AP195" s="294">
        <f t="shared" si="224"/>
        <v>0</v>
      </c>
      <c r="AQ195" s="296">
        <f t="shared" si="233"/>
        <v>0</v>
      </c>
      <c r="AR195" s="297">
        <f t="shared" si="234"/>
        <v>0</v>
      </c>
      <c r="AS195" s="249"/>
      <c r="AT195" s="250">
        <f t="shared" si="235"/>
        <v>0</v>
      </c>
      <c r="AU195" s="316"/>
      <c r="AV195" s="177">
        <f t="shared" si="236"/>
        <v>0</v>
      </c>
      <c r="AW195" s="249"/>
      <c r="AX195" s="249"/>
      <c r="AY195" s="177">
        <f t="shared" si="237"/>
        <v>0</v>
      </c>
      <c r="AZ195" s="177">
        <f>(AQ195)*'Datos Mes'!$B$27+DB195</f>
        <v>0</v>
      </c>
      <c r="BA195" s="248"/>
      <c r="BB195" s="254"/>
      <c r="BC195" s="263"/>
      <c r="BD195" s="188"/>
      <c r="BE195" s="188"/>
      <c r="BF195" s="298"/>
      <c r="BG195" s="178">
        <f>(COUNTIF($D195:$AI195,"LL")+DL195)*(AS195-'Datos Mes'!$B$23)</f>
        <v>0</v>
      </c>
      <c r="BH195" s="299">
        <f t="shared" si="238"/>
        <v>0</v>
      </c>
      <c r="BI195" s="230"/>
      <c r="BJ195" s="239"/>
      <c r="BK195" s="231"/>
      <c r="BL195" s="231"/>
      <c r="BM195" s="231"/>
      <c r="BN195" s="231"/>
      <c r="BO195" s="231"/>
      <c r="BP195" s="239"/>
      <c r="BQ195" s="231"/>
      <c r="BR195" s="231"/>
      <c r="BS195" s="231"/>
      <c r="BT195" s="232"/>
      <c r="BU195" s="232"/>
      <c r="BV195" s="231"/>
      <c r="BW195" s="233"/>
      <c r="BX195" s="234"/>
      <c r="BY195" s="231"/>
      <c r="BZ195" s="231"/>
      <c r="CA195" s="235"/>
      <c r="CB195" s="235"/>
      <c r="CC195" s="236"/>
      <c r="CD195" s="236"/>
      <c r="CE195" s="236"/>
      <c r="CF195" s="236"/>
      <c r="CG195" s="236"/>
      <c r="CH195" s="235"/>
      <c r="CI195" s="235"/>
      <c r="CJ195" s="236"/>
      <c r="CK195" s="236"/>
      <c r="CL195" s="236"/>
      <c r="CM195" s="236"/>
      <c r="CN195" s="236"/>
      <c r="CO195" s="235"/>
      <c r="CP195" s="238"/>
      <c r="CQ195" s="237"/>
      <c r="CR195" s="238"/>
      <c r="CS195" s="237"/>
      <c r="CT195" s="237"/>
      <c r="CU195" s="237"/>
      <c r="CV195" s="237"/>
      <c r="CW195" s="237"/>
      <c r="CX195" s="232"/>
      <c r="CY195" s="232"/>
      <c r="CZ195" s="179">
        <f t="shared" si="239"/>
        <v>0</v>
      </c>
      <c r="DA195" s="180"/>
      <c r="DB195" s="241"/>
      <c r="DC195" s="181">
        <f t="shared" si="240"/>
        <v>0</v>
      </c>
      <c r="DD195" s="240"/>
      <c r="DE195" s="241"/>
      <c r="DF195" s="182">
        <f t="shared" si="241"/>
        <v>0</v>
      </c>
      <c r="DG195" s="182">
        <f t="shared" si="242"/>
        <v>0</v>
      </c>
      <c r="DH195" s="183">
        <f t="shared" si="243"/>
        <v>0</v>
      </c>
      <c r="DI195" s="184">
        <f t="shared" si="244"/>
        <v>0</v>
      </c>
      <c r="DJ195" s="42"/>
      <c r="DK195" s="177">
        <f t="shared" si="245"/>
        <v>0</v>
      </c>
      <c r="DL195" s="177">
        <f t="shared" si="246"/>
        <v>0</v>
      </c>
      <c r="DM195" s="177">
        <f t="shared" si="247"/>
        <v>0</v>
      </c>
      <c r="DN195" s="242"/>
      <c r="DO195" s="243"/>
      <c r="DP195" s="243"/>
      <c r="DQ195" s="243"/>
      <c r="DR195" s="303"/>
      <c r="DS195" s="243"/>
      <c r="DT195" s="243"/>
      <c r="DU195" s="243"/>
      <c r="DV195" s="244"/>
      <c r="DW195" s="243"/>
      <c r="DX195" s="243"/>
      <c r="DY195" s="245"/>
      <c r="DZ195" s="245"/>
      <c r="EA195" s="246"/>
      <c r="EB195" s="175" t="s">
        <v>283</v>
      </c>
      <c r="EC195" s="188" t="s">
        <v>298</v>
      </c>
      <c r="ED195" s="188">
        <v>1030163</v>
      </c>
      <c r="EE195" s="188"/>
      <c r="EF195" s="189">
        <f>'Datos Mes'!$B$23</f>
        <v>8033.333333333333</v>
      </c>
      <c r="EG195" s="189">
        <f t="shared" si="248"/>
        <v>0</v>
      </c>
      <c r="EH195" s="189">
        <f t="shared" si="249"/>
        <v>0</v>
      </c>
      <c r="EI195" s="189" t="e">
        <f t="shared" si="250"/>
        <v>#DIV/0!</v>
      </c>
      <c r="EJ195" s="189" t="e">
        <f t="shared" si="251"/>
        <v>#DIV/0!</v>
      </c>
      <c r="EK195" s="189">
        <f t="shared" si="252"/>
        <v>0</v>
      </c>
      <c r="EL195" s="189">
        <f t="shared" si="253"/>
        <v>0</v>
      </c>
      <c r="EM195" s="189">
        <f t="shared" si="254"/>
        <v>0</v>
      </c>
      <c r="EN195" s="189">
        <f>'Datos Mes'!$B$24*AL195</f>
        <v>0</v>
      </c>
      <c r="EO195" s="189" t="e">
        <f>IF(SUM(EH195:EN195)&gt;'Datos Mes'!$B$21,'Datos Mes'!$B$21,SUM(EH195:EN195))</f>
        <v>#DIV/0!</v>
      </c>
      <c r="EP195" s="189" t="e">
        <f>IF(SUM(EH195:EN195)&gt;'Datos Mes'!$B$21,SUM(EH195:EN195)-EO195,0)</f>
        <v>#DIV/0!</v>
      </c>
      <c r="EQ195" s="189"/>
      <c r="ER195" s="189" t="e">
        <f>LOOKUP(EO195/AL195,'Datos Mes'!$B$75:$B$82,'Datos Mes'!$C$75:$C$82)*EQ195</f>
        <v>#DIV/0!</v>
      </c>
      <c r="ES195" s="189">
        <f>'Datos Mes'!$B$25*$AQ195</f>
        <v>0</v>
      </c>
      <c r="ET195" s="189">
        <f>'Datos Mes'!$B$26*$AQ195</f>
        <v>0</v>
      </c>
      <c r="EU195" s="189">
        <f t="shared" si="255"/>
        <v>0</v>
      </c>
      <c r="EV195" s="190" t="e">
        <f t="shared" si="256"/>
        <v>#DIV/0!</v>
      </c>
      <c r="EW195" s="280" t="s">
        <v>140</v>
      </c>
      <c r="EX195" s="281"/>
      <c r="EY195" s="190" t="e">
        <f>'Datos Mes'!$B$28*EO195</f>
        <v>#DIV/0!</v>
      </c>
      <c r="EZ195" s="190" t="e">
        <f>IF(EX195*'Datos Mes'!$B$19-EY195&gt;0,EX195*'Datos Mes'!$B$19-EY195,0)</f>
        <v>#DIV/0!</v>
      </c>
      <c r="FA195" s="281" t="s">
        <v>116</v>
      </c>
      <c r="FB195" s="280" t="s">
        <v>299</v>
      </c>
      <c r="FC195" s="192">
        <f>IF(FB195&lt;&gt;"Pensionado",LOOKUP(FA195,'Datos Mes'!$A$87:$A$92,'Datos Mes'!$B$87:$B$92),0)</f>
        <v>0</v>
      </c>
      <c r="FD195" s="190" t="e">
        <f t="shared" si="257"/>
        <v>#DIV/0!</v>
      </c>
      <c r="FE195" s="190" t="e">
        <f>IF(SUM(EH195:EN195)&gt;'Datos Mes'!$B$22,'Datos Mes'!$B$22,SUM(EH195:EN195))</f>
        <v>#DIV/0!</v>
      </c>
      <c r="FF195" s="190" t="e">
        <f>FE195*'Datos Mes'!$B$30</f>
        <v>#DIV/0!</v>
      </c>
      <c r="FG195" s="190" t="e">
        <f t="shared" si="258"/>
        <v>#DIV/0!</v>
      </c>
      <c r="FH195" s="190" t="e">
        <f t="shared" si="259"/>
        <v>#DIV/0!</v>
      </c>
      <c r="FI195" s="193" t="e">
        <f>LOOKUP(FH195,'Datos Mes'!$B$54:$B$69,'Datos Mes'!$C$54:$C$69)</f>
        <v>#DIV/0!</v>
      </c>
      <c r="FJ195" s="190" t="e">
        <f>LOOKUP(FH195,'Datos Mes'!$B$54:$B$69,'Datos Mes'!$E$54:$E$69)</f>
        <v>#DIV/0!</v>
      </c>
      <c r="FK195" s="190" t="e">
        <f t="shared" si="260"/>
        <v>#DIV/0!</v>
      </c>
      <c r="FL195" s="190">
        <f t="shared" si="261"/>
        <v>0</v>
      </c>
      <c r="FM195" s="190">
        <f t="shared" si="262"/>
        <v>0</v>
      </c>
      <c r="FN195" s="190">
        <f t="shared" si="263"/>
        <v>0</v>
      </c>
      <c r="FO195" s="190" t="e">
        <f t="shared" si="264"/>
        <v>#DIV/0!</v>
      </c>
      <c r="FP195" s="190" t="e">
        <f t="shared" si="265"/>
        <v>#DIV/0!</v>
      </c>
      <c r="FQ195" s="320" t="e">
        <f t="shared" si="266"/>
        <v>#DIV/0!</v>
      </c>
      <c r="FR195" s="188"/>
      <c r="FS195" s="190" t="e">
        <f t="shared" si="267"/>
        <v>#DIV/0!</v>
      </c>
      <c r="FT195" s="190" t="e">
        <f>IF($FB195="Activo",LOOKUP($FA195,'Datos Mes'!$A$87:$A$92,'Datos Mes'!$C$87:$C$92),0)*$EO195</f>
        <v>#DIV/0!</v>
      </c>
      <c r="FU195" s="190" t="e">
        <f>IF($FB195="Activo",'Datos Mes'!$B$31,0)*$EO195</f>
        <v>#DIV/0!</v>
      </c>
      <c r="FV195" s="190" t="e">
        <f>'Datos Mes'!$B$32*$EO195</f>
        <v>#DIV/0!</v>
      </c>
      <c r="FW195" s="190" t="e">
        <f>'Datos Mes'!$D$28*$EO195</f>
        <v>#DIV/0!</v>
      </c>
      <c r="FX195" s="188">
        <v>1030163</v>
      </c>
      <c r="FY195" s="190" t="e">
        <f t="shared" si="268"/>
        <v>#DIV/0!</v>
      </c>
      <c r="FZ195" s="190" t="e">
        <f t="shared" si="226"/>
        <v>#DIV/0!</v>
      </c>
      <c r="GA195" s="190" t="e">
        <f t="shared" si="227"/>
        <v>#DIV/0!</v>
      </c>
      <c r="GB195" s="190">
        <f>(AS195+'Datos Mes'!B$24)*30/12</f>
        <v>11356.646825396825</v>
      </c>
      <c r="GC195" s="190" t="e">
        <f t="shared" si="269"/>
        <v>#DIV/0!</v>
      </c>
      <c r="GD195" s="190" t="e">
        <f t="shared" si="270"/>
        <v>#DIV/0!</v>
      </c>
      <c r="GE195" s="192" t="e">
        <f t="shared" si="271"/>
        <v>#DIV/0!</v>
      </c>
    </row>
    <row r="196" spans="1:187">
      <c r="A196" s="248"/>
      <c r="B196" s="248"/>
      <c r="C196" s="173">
        <f t="shared" si="228"/>
        <v>0</v>
      </c>
      <c r="D196" s="255"/>
      <c r="E196" s="255"/>
      <c r="F196" s="255"/>
      <c r="G196" s="255"/>
      <c r="H196" s="255"/>
      <c r="I196" s="255"/>
      <c r="J196" s="255"/>
      <c r="K196" s="255"/>
      <c r="L196" s="255"/>
      <c r="M196" s="255"/>
      <c r="N196" s="255"/>
      <c r="O196" s="255"/>
      <c r="P196" s="255"/>
      <c r="Q196" s="255"/>
      <c r="R196" s="174"/>
      <c r="S196" s="256"/>
      <c r="T196" s="255"/>
      <c r="U196" s="255"/>
      <c r="V196" s="255"/>
      <c r="W196" s="255"/>
      <c r="X196" s="255"/>
      <c r="Y196" s="255"/>
      <c r="Z196" s="255"/>
      <c r="AA196" s="255"/>
      <c r="AB196" s="255"/>
      <c r="AC196" s="255"/>
      <c r="AD196" s="255"/>
      <c r="AE196" s="255"/>
      <c r="AF196" s="255"/>
      <c r="AG196" s="255"/>
      <c r="AH196" s="255"/>
      <c r="AI196" s="257"/>
      <c r="AJ196" s="187"/>
      <c r="AK196" s="176">
        <f t="shared" si="229"/>
        <v>0</v>
      </c>
      <c r="AL196" s="294">
        <f t="shared" si="230"/>
        <v>0</v>
      </c>
      <c r="AM196" s="294">
        <f t="shared" si="231"/>
        <v>0</v>
      </c>
      <c r="AN196" s="295">
        <f t="shared" si="232"/>
        <v>0</v>
      </c>
      <c r="AO196" s="294">
        <f t="shared" si="225"/>
        <v>0</v>
      </c>
      <c r="AP196" s="294">
        <f t="shared" si="224"/>
        <v>0</v>
      </c>
      <c r="AQ196" s="296">
        <f t="shared" si="233"/>
        <v>0</v>
      </c>
      <c r="AR196" s="297">
        <f t="shared" si="234"/>
        <v>0</v>
      </c>
      <c r="AS196" s="249"/>
      <c r="AT196" s="250">
        <f t="shared" si="235"/>
        <v>0</v>
      </c>
      <c r="AU196" s="316"/>
      <c r="AV196" s="177">
        <f t="shared" si="236"/>
        <v>0</v>
      </c>
      <c r="AW196" s="249"/>
      <c r="AX196" s="249"/>
      <c r="AY196" s="177">
        <f t="shared" si="237"/>
        <v>0</v>
      </c>
      <c r="AZ196" s="177">
        <f>(AQ196)*'Datos Mes'!$B$27+DB196</f>
        <v>0</v>
      </c>
      <c r="BA196" s="248"/>
      <c r="BB196" s="254"/>
      <c r="BC196" s="263"/>
      <c r="BD196" s="188"/>
      <c r="BE196" s="188"/>
      <c r="BF196" s="298"/>
      <c r="BG196" s="178">
        <f>(COUNTIF($D196:$AI196,"LL")+DL196)*(AS196-'Datos Mes'!$B$23)</f>
        <v>0</v>
      </c>
      <c r="BH196" s="299">
        <f t="shared" si="238"/>
        <v>0</v>
      </c>
      <c r="BI196" s="230"/>
      <c r="BJ196" s="239"/>
      <c r="BK196" s="231"/>
      <c r="BL196" s="231"/>
      <c r="BM196" s="231"/>
      <c r="BN196" s="231"/>
      <c r="BO196" s="231"/>
      <c r="BP196" s="239"/>
      <c r="BQ196" s="231"/>
      <c r="BR196" s="231"/>
      <c r="BS196" s="231"/>
      <c r="BT196" s="232"/>
      <c r="BU196" s="232"/>
      <c r="BV196" s="231"/>
      <c r="BW196" s="233"/>
      <c r="BX196" s="234"/>
      <c r="BY196" s="231"/>
      <c r="BZ196" s="231"/>
      <c r="CA196" s="235"/>
      <c r="CB196" s="235"/>
      <c r="CC196" s="236"/>
      <c r="CD196" s="236"/>
      <c r="CE196" s="236"/>
      <c r="CF196" s="236"/>
      <c r="CG196" s="236"/>
      <c r="CH196" s="235"/>
      <c r="CI196" s="235"/>
      <c r="CJ196" s="236"/>
      <c r="CK196" s="236"/>
      <c r="CL196" s="236"/>
      <c r="CM196" s="236"/>
      <c r="CN196" s="236"/>
      <c r="CO196" s="235"/>
      <c r="CP196" s="238"/>
      <c r="CQ196" s="237"/>
      <c r="CR196" s="238"/>
      <c r="CS196" s="237"/>
      <c r="CT196" s="237"/>
      <c r="CU196" s="237"/>
      <c r="CV196" s="237"/>
      <c r="CW196" s="237"/>
      <c r="CX196" s="232"/>
      <c r="CY196" s="232"/>
      <c r="CZ196" s="179">
        <f t="shared" si="239"/>
        <v>0</v>
      </c>
      <c r="DA196" s="180"/>
      <c r="DB196" s="241"/>
      <c r="DC196" s="181">
        <f t="shared" si="240"/>
        <v>0</v>
      </c>
      <c r="DD196" s="240"/>
      <c r="DE196" s="241"/>
      <c r="DF196" s="182">
        <f t="shared" si="241"/>
        <v>0</v>
      </c>
      <c r="DG196" s="182">
        <f t="shared" si="242"/>
        <v>0</v>
      </c>
      <c r="DH196" s="183">
        <f t="shared" si="243"/>
        <v>0</v>
      </c>
      <c r="DI196" s="184">
        <f t="shared" si="244"/>
        <v>0</v>
      </c>
      <c r="DJ196" s="42"/>
      <c r="DK196" s="177">
        <f t="shared" si="245"/>
        <v>0</v>
      </c>
      <c r="DL196" s="177">
        <f t="shared" si="246"/>
        <v>0</v>
      </c>
      <c r="DM196" s="177">
        <f t="shared" si="247"/>
        <v>0</v>
      </c>
      <c r="DN196" s="242"/>
      <c r="DO196" s="243"/>
      <c r="DP196" s="243"/>
      <c r="DQ196" s="243"/>
      <c r="DR196" s="303"/>
      <c r="DS196" s="243"/>
      <c r="DT196" s="243"/>
      <c r="DU196" s="243"/>
      <c r="DV196" s="244"/>
      <c r="DW196" s="243"/>
      <c r="DX196" s="243"/>
      <c r="DY196" s="245"/>
      <c r="DZ196" s="245"/>
      <c r="EA196" s="246"/>
      <c r="EB196" s="175" t="s">
        <v>283</v>
      </c>
      <c r="EC196" s="188" t="s">
        <v>298</v>
      </c>
      <c r="ED196" s="188">
        <v>1030164</v>
      </c>
      <c r="EE196" s="188"/>
      <c r="EF196" s="189">
        <f>'Datos Mes'!$B$23</f>
        <v>8033.333333333333</v>
      </c>
      <c r="EG196" s="189">
        <f t="shared" si="248"/>
        <v>0</v>
      </c>
      <c r="EH196" s="189">
        <f t="shared" si="249"/>
        <v>0</v>
      </c>
      <c r="EI196" s="189" t="e">
        <f t="shared" si="250"/>
        <v>#DIV/0!</v>
      </c>
      <c r="EJ196" s="189" t="e">
        <f t="shared" si="251"/>
        <v>#DIV/0!</v>
      </c>
      <c r="EK196" s="189">
        <f t="shared" si="252"/>
        <v>0</v>
      </c>
      <c r="EL196" s="189">
        <f t="shared" si="253"/>
        <v>0</v>
      </c>
      <c r="EM196" s="189">
        <f t="shared" si="254"/>
        <v>0</v>
      </c>
      <c r="EN196" s="189">
        <f>'Datos Mes'!$B$24*AL196</f>
        <v>0</v>
      </c>
      <c r="EO196" s="189" t="e">
        <f>IF(SUM(EH196:EN196)&gt;'Datos Mes'!$B$21,'Datos Mes'!$B$21,SUM(EH196:EN196))</f>
        <v>#DIV/0!</v>
      </c>
      <c r="EP196" s="189" t="e">
        <f>IF(SUM(EH196:EN196)&gt;'Datos Mes'!$B$21,SUM(EH196:EN196)-EO196,0)</f>
        <v>#DIV/0!</v>
      </c>
      <c r="EQ196" s="189"/>
      <c r="ER196" s="189" t="e">
        <f>LOOKUP(EO196/AL196,'Datos Mes'!$B$75:$B$82,'Datos Mes'!$C$75:$C$82)*EQ196</f>
        <v>#DIV/0!</v>
      </c>
      <c r="ES196" s="189">
        <f>'Datos Mes'!$B$25*$AQ196</f>
        <v>0</v>
      </c>
      <c r="ET196" s="189">
        <f>'Datos Mes'!$B$26*$AQ196</f>
        <v>0</v>
      </c>
      <c r="EU196" s="189">
        <f t="shared" si="255"/>
        <v>0</v>
      </c>
      <c r="EV196" s="190" t="e">
        <f t="shared" si="256"/>
        <v>#DIV/0!</v>
      </c>
      <c r="EW196" s="280" t="s">
        <v>140</v>
      </c>
      <c r="EX196" s="281"/>
      <c r="EY196" s="190" t="e">
        <f>'Datos Mes'!$B$28*EO196</f>
        <v>#DIV/0!</v>
      </c>
      <c r="EZ196" s="190" t="e">
        <f>IF(EX196*'Datos Mes'!$B$19-EY196&gt;0,EX196*'Datos Mes'!$B$19-EY196,0)</f>
        <v>#DIV/0!</v>
      </c>
      <c r="FA196" s="281" t="s">
        <v>116</v>
      </c>
      <c r="FB196" s="280" t="s">
        <v>299</v>
      </c>
      <c r="FC196" s="192">
        <f>IF(FB196&lt;&gt;"Pensionado",LOOKUP(FA196,'Datos Mes'!$A$87:$A$92,'Datos Mes'!$B$87:$B$92),0)</f>
        <v>0</v>
      </c>
      <c r="FD196" s="190" t="e">
        <f t="shared" si="257"/>
        <v>#DIV/0!</v>
      </c>
      <c r="FE196" s="190" t="e">
        <f>IF(SUM(EH196:EN196)&gt;'Datos Mes'!$B$22,'Datos Mes'!$B$22,SUM(EH196:EN196))</f>
        <v>#DIV/0!</v>
      </c>
      <c r="FF196" s="190" t="e">
        <f>FE196*'Datos Mes'!$B$30</f>
        <v>#DIV/0!</v>
      </c>
      <c r="FG196" s="190" t="e">
        <f t="shared" si="258"/>
        <v>#DIV/0!</v>
      </c>
      <c r="FH196" s="190" t="e">
        <f t="shared" si="259"/>
        <v>#DIV/0!</v>
      </c>
      <c r="FI196" s="193" t="e">
        <f>LOOKUP(FH196,'Datos Mes'!$B$54:$B$69,'Datos Mes'!$C$54:$C$69)</f>
        <v>#DIV/0!</v>
      </c>
      <c r="FJ196" s="190" t="e">
        <f>LOOKUP(FH196,'Datos Mes'!$B$54:$B$69,'Datos Mes'!$E$54:$E$69)</f>
        <v>#DIV/0!</v>
      </c>
      <c r="FK196" s="190" t="e">
        <f t="shared" si="260"/>
        <v>#DIV/0!</v>
      </c>
      <c r="FL196" s="190">
        <f t="shared" si="261"/>
        <v>0</v>
      </c>
      <c r="FM196" s="190">
        <f t="shared" si="262"/>
        <v>0</v>
      </c>
      <c r="FN196" s="190">
        <f t="shared" si="263"/>
        <v>0</v>
      </c>
      <c r="FO196" s="190" t="e">
        <f t="shared" si="264"/>
        <v>#DIV/0!</v>
      </c>
      <c r="FP196" s="190" t="e">
        <f t="shared" si="265"/>
        <v>#DIV/0!</v>
      </c>
      <c r="FQ196" s="320" t="e">
        <f t="shared" si="266"/>
        <v>#DIV/0!</v>
      </c>
      <c r="FR196" s="188"/>
      <c r="FS196" s="190" t="e">
        <f t="shared" si="267"/>
        <v>#DIV/0!</v>
      </c>
      <c r="FT196" s="190" t="e">
        <f>IF($FB196="Activo",LOOKUP($FA196,'Datos Mes'!$A$87:$A$92,'Datos Mes'!$C$87:$C$92),0)*$EO196</f>
        <v>#DIV/0!</v>
      </c>
      <c r="FU196" s="190" t="e">
        <f>IF($FB196="Activo",'Datos Mes'!$B$31,0)*$EO196</f>
        <v>#DIV/0!</v>
      </c>
      <c r="FV196" s="190" t="e">
        <f>'Datos Mes'!$B$32*$EO196</f>
        <v>#DIV/0!</v>
      </c>
      <c r="FW196" s="190" t="e">
        <f>'Datos Mes'!$D$28*$EO196</f>
        <v>#DIV/0!</v>
      </c>
      <c r="FX196" s="188">
        <v>1030164</v>
      </c>
      <c r="FY196" s="190" t="e">
        <f t="shared" si="268"/>
        <v>#DIV/0!</v>
      </c>
      <c r="FZ196" s="190" t="e">
        <f t="shared" si="226"/>
        <v>#DIV/0!</v>
      </c>
      <c r="GA196" s="190" t="e">
        <f t="shared" si="227"/>
        <v>#DIV/0!</v>
      </c>
      <c r="GB196" s="190">
        <f>(AS196+'Datos Mes'!B$24)*30/12</f>
        <v>11356.646825396825</v>
      </c>
      <c r="GC196" s="190" t="e">
        <f t="shared" si="269"/>
        <v>#DIV/0!</v>
      </c>
      <c r="GD196" s="190" t="e">
        <f t="shared" si="270"/>
        <v>#DIV/0!</v>
      </c>
      <c r="GE196" s="192" t="e">
        <f t="shared" si="271"/>
        <v>#DIV/0!</v>
      </c>
    </row>
    <row r="197" spans="1:187">
      <c r="A197" s="248"/>
      <c r="B197" s="248"/>
      <c r="C197" s="173">
        <f t="shared" si="228"/>
        <v>0</v>
      </c>
      <c r="D197" s="255"/>
      <c r="E197" s="255"/>
      <c r="F197" s="255"/>
      <c r="G197" s="255"/>
      <c r="H197" s="255"/>
      <c r="I197" s="255"/>
      <c r="J197" s="255"/>
      <c r="K197" s="255"/>
      <c r="L197" s="255"/>
      <c r="M197" s="255"/>
      <c r="N197" s="255"/>
      <c r="O197" s="255"/>
      <c r="P197" s="255"/>
      <c r="Q197" s="255"/>
      <c r="R197" s="174"/>
      <c r="S197" s="256"/>
      <c r="T197" s="255"/>
      <c r="U197" s="255"/>
      <c r="V197" s="255"/>
      <c r="W197" s="255"/>
      <c r="X197" s="255"/>
      <c r="Y197" s="255"/>
      <c r="Z197" s="255"/>
      <c r="AA197" s="255"/>
      <c r="AB197" s="255"/>
      <c r="AC197" s="255"/>
      <c r="AD197" s="255"/>
      <c r="AE197" s="255"/>
      <c r="AF197" s="255"/>
      <c r="AG197" s="255"/>
      <c r="AH197" s="255"/>
      <c r="AI197" s="257"/>
      <c r="AJ197" s="187"/>
      <c r="AK197" s="176">
        <f t="shared" si="229"/>
        <v>0</v>
      </c>
      <c r="AL197" s="294">
        <f t="shared" si="230"/>
        <v>0</v>
      </c>
      <c r="AM197" s="294">
        <f t="shared" si="231"/>
        <v>0</v>
      </c>
      <c r="AN197" s="295">
        <f t="shared" si="232"/>
        <v>0</v>
      </c>
      <c r="AO197" s="294">
        <f t="shared" si="225"/>
        <v>0</v>
      </c>
      <c r="AP197" s="294">
        <f t="shared" si="224"/>
        <v>0</v>
      </c>
      <c r="AQ197" s="296">
        <f t="shared" si="233"/>
        <v>0</v>
      </c>
      <c r="AR197" s="297">
        <f t="shared" si="234"/>
        <v>0</v>
      </c>
      <c r="AS197" s="249"/>
      <c r="AT197" s="250">
        <f t="shared" si="235"/>
        <v>0</v>
      </c>
      <c r="AU197" s="316"/>
      <c r="AV197" s="177">
        <f t="shared" si="236"/>
        <v>0</v>
      </c>
      <c r="AW197" s="249"/>
      <c r="AX197" s="249"/>
      <c r="AY197" s="177">
        <f t="shared" si="237"/>
        <v>0</v>
      </c>
      <c r="AZ197" s="177">
        <f>(AQ197)*'Datos Mes'!$B$27+DB197</f>
        <v>0</v>
      </c>
      <c r="BA197" s="248"/>
      <c r="BB197" s="254"/>
      <c r="BC197" s="263"/>
      <c r="BD197" s="188"/>
      <c r="BE197" s="188"/>
      <c r="BF197" s="298"/>
      <c r="BG197" s="178">
        <f>(COUNTIF($D197:$AI197,"LL")+DL197)*(AS197-'Datos Mes'!$B$23)</f>
        <v>0</v>
      </c>
      <c r="BH197" s="299">
        <f t="shared" si="238"/>
        <v>0</v>
      </c>
      <c r="BI197" s="230"/>
      <c r="BJ197" s="239"/>
      <c r="BK197" s="231"/>
      <c r="BL197" s="231"/>
      <c r="BM197" s="231"/>
      <c r="BN197" s="231"/>
      <c r="BO197" s="231"/>
      <c r="BP197" s="239"/>
      <c r="BQ197" s="231"/>
      <c r="BR197" s="231"/>
      <c r="BS197" s="231"/>
      <c r="BT197" s="232"/>
      <c r="BU197" s="232"/>
      <c r="BV197" s="231"/>
      <c r="BW197" s="233"/>
      <c r="BX197" s="234"/>
      <c r="BY197" s="231"/>
      <c r="BZ197" s="231"/>
      <c r="CA197" s="235"/>
      <c r="CB197" s="235"/>
      <c r="CC197" s="236"/>
      <c r="CD197" s="236"/>
      <c r="CE197" s="236"/>
      <c r="CF197" s="236"/>
      <c r="CG197" s="236"/>
      <c r="CH197" s="235"/>
      <c r="CI197" s="235"/>
      <c r="CJ197" s="236"/>
      <c r="CK197" s="236"/>
      <c r="CL197" s="236"/>
      <c r="CM197" s="236"/>
      <c r="CN197" s="236"/>
      <c r="CO197" s="235"/>
      <c r="CP197" s="238"/>
      <c r="CQ197" s="237"/>
      <c r="CR197" s="238"/>
      <c r="CS197" s="237"/>
      <c r="CT197" s="237"/>
      <c r="CU197" s="237"/>
      <c r="CV197" s="237"/>
      <c r="CW197" s="237"/>
      <c r="CX197" s="232"/>
      <c r="CY197" s="232"/>
      <c r="CZ197" s="179">
        <f t="shared" si="239"/>
        <v>0</v>
      </c>
      <c r="DA197" s="180"/>
      <c r="DB197" s="241"/>
      <c r="DC197" s="181">
        <f t="shared" si="240"/>
        <v>0</v>
      </c>
      <c r="DD197" s="240"/>
      <c r="DE197" s="241"/>
      <c r="DF197" s="182">
        <f t="shared" si="241"/>
        <v>0</v>
      </c>
      <c r="DG197" s="182">
        <f t="shared" si="242"/>
        <v>0</v>
      </c>
      <c r="DH197" s="183">
        <f t="shared" si="243"/>
        <v>0</v>
      </c>
      <c r="DI197" s="184">
        <f t="shared" si="244"/>
        <v>0</v>
      </c>
      <c r="DJ197" s="42"/>
      <c r="DK197" s="177">
        <f t="shared" si="245"/>
        <v>0</v>
      </c>
      <c r="DL197" s="177">
        <f t="shared" si="246"/>
        <v>0</v>
      </c>
      <c r="DM197" s="177">
        <f t="shared" si="247"/>
        <v>0</v>
      </c>
      <c r="DN197" s="242"/>
      <c r="DO197" s="243"/>
      <c r="DP197" s="243"/>
      <c r="DQ197" s="243"/>
      <c r="DR197" s="303"/>
      <c r="DS197" s="243"/>
      <c r="DT197" s="243"/>
      <c r="DU197" s="243"/>
      <c r="DV197" s="244"/>
      <c r="DW197" s="243"/>
      <c r="DX197" s="243"/>
      <c r="DY197" s="245"/>
      <c r="DZ197" s="245"/>
      <c r="EA197" s="246"/>
      <c r="EB197" s="175" t="s">
        <v>283</v>
      </c>
      <c r="EC197" s="188" t="s">
        <v>298</v>
      </c>
      <c r="ED197" s="188">
        <v>1030165</v>
      </c>
      <c r="EE197" s="188"/>
      <c r="EF197" s="189">
        <f>'Datos Mes'!$B$23</f>
        <v>8033.333333333333</v>
      </c>
      <c r="EG197" s="189">
        <f t="shared" si="248"/>
        <v>0</v>
      </c>
      <c r="EH197" s="189">
        <f t="shared" si="249"/>
        <v>0</v>
      </c>
      <c r="EI197" s="189" t="e">
        <f t="shared" si="250"/>
        <v>#DIV/0!</v>
      </c>
      <c r="EJ197" s="189" t="e">
        <f t="shared" si="251"/>
        <v>#DIV/0!</v>
      </c>
      <c r="EK197" s="189">
        <f t="shared" si="252"/>
        <v>0</v>
      </c>
      <c r="EL197" s="189">
        <f t="shared" si="253"/>
        <v>0</v>
      </c>
      <c r="EM197" s="189">
        <f t="shared" si="254"/>
        <v>0</v>
      </c>
      <c r="EN197" s="189">
        <f>'Datos Mes'!$B$24*AL197</f>
        <v>0</v>
      </c>
      <c r="EO197" s="189" t="e">
        <f>IF(SUM(EH197:EN197)&gt;'Datos Mes'!$B$21,'Datos Mes'!$B$21,SUM(EH197:EN197))</f>
        <v>#DIV/0!</v>
      </c>
      <c r="EP197" s="189" t="e">
        <f>IF(SUM(EH197:EN197)&gt;'Datos Mes'!$B$21,SUM(EH197:EN197)-EO197,0)</f>
        <v>#DIV/0!</v>
      </c>
      <c r="EQ197" s="189"/>
      <c r="ER197" s="189" t="e">
        <f>LOOKUP(EO197/AL197,'Datos Mes'!$B$75:$B$82,'Datos Mes'!$C$75:$C$82)*EQ197</f>
        <v>#DIV/0!</v>
      </c>
      <c r="ES197" s="189">
        <f>'Datos Mes'!$B$25*$AQ197</f>
        <v>0</v>
      </c>
      <c r="ET197" s="189">
        <f>'Datos Mes'!$B$26*$AQ197</f>
        <v>0</v>
      </c>
      <c r="EU197" s="189">
        <f t="shared" si="255"/>
        <v>0</v>
      </c>
      <c r="EV197" s="190" t="e">
        <f t="shared" si="256"/>
        <v>#DIV/0!</v>
      </c>
      <c r="EW197" s="280" t="s">
        <v>140</v>
      </c>
      <c r="EX197" s="281"/>
      <c r="EY197" s="190" t="e">
        <f>'Datos Mes'!$B$28*EO197</f>
        <v>#DIV/0!</v>
      </c>
      <c r="EZ197" s="190" t="e">
        <f>IF(EX197*'Datos Mes'!$B$19-EY197&gt;0,EX197*'Datos Mes'!$B$19-EY197,0)</f>
        <v>#DIV/0!</v>
      </c>
      <c r="FA197" s="281" t="s">
        <v>116</v>
      </c>
      <c r="FB197" s="280" t="s">
        <v>299</v>
      </c>
      <c r="FC197" s="192">
        <f>IF(FB197&lt;&gt;"Pensionado",LOOKUP(FA197,'Datos Mes'!$A$87:$A$92,'Datos Mes'!$B$87:$B$92),0)</f>
        <v>0</v>
      </c>
      <c r="FD197" s="190" t="e">
        <f t="shared" si="257"/>
        <v>#DIV/0!</v>
      </c>
      <c r="FE197" s="190" t="e">
        <f>IF(SUM(EH197:EN197)&gt;'Datos Mes'!$B$22,'Datos Mes'!$B$22,SUM(EH197:EN197))</f>
        <v>#DIV/0!</v>
      </c>
      <c r="FF197" s="190" t="e">
        <f>FE197*'Datos Mes'!$B$30</f>
        <v>#DIV/0!</v>
      </c>
      <c r="FG197" s="190" t="e">
        <f t="shared" si="258"/>
        <v>#DIV/0!</v>
      </c>
      <c r="FH197" s="190" t="e">
        <f t="shared" si="259"/>
        <v>#DIV/0!</v>
      </c>
      <c r="FI197" s="193" t="e">
        <f>LOOKUP(FH197,'Datos Mes'!$B$54:$B$69,'Datos Mes'!$C$54:$C$69)</f>
        <v>#DIV/0!</v>
      </c>
      <c r="FJ197" s="190" t="e">
        <f>LOOKUP(FH197,'Datos Mes'!$B$54:$B$69,'Datos Mes'!$E$54:$E$69)</f>
        <v>#DIV/0!</v>
      </c>
      <c r="FK197" s="190" t="e">
        <f t="shared" si="260"/>
        <v>#DIV/0!</v>
      </c>
      <c r="FL197" s="190">
        <f t="shared" si="261"/>
        <v>0</v>
      </c>
      <c r="FM197" s="190">
        <f t="shared" si="262"/>
        <v>0</v>
      </c>
      <c r="FN197" s="190">
        <f t="shared" si="263"/>
        <v>0</v>
      </c>
      <c r="FO197" s="190" t="e">
        <f t="shared" si="264"/>
        <v>#DIV/0!</v>
      </c>
      <c r="FP197" s="190" t="e">
        <f t="shared" si="265"/>
        <v>#DIV/0!</v>
      </c>
      <c r="FQ197" s="320" t="e">
        <f t="shared" si="266"/>
        <v>#DIV/0!</v>
      </c>
      <c r="FR197" s="188"/>
      <c r="FS197" s="190" t="e">
        <f t="shared" si="267"/>
        <v>#DIV/0!</v>
      </c>
      <c r="FT197" s="190" t="e">
        <f>IF($FB197="Activo",LOOKUP($FA197,'Datos Mes'!$A$87:$A$92,'Datos Mes'!$C$87:$C$92),0)*$EO197</f>
        <v>#DIV/0!</v>
      </c>
      <c r="FU197" s="190" t="e">
        <f>IF($FB197="Activo",'Datos Mes'!$B$31,0)*$EO197</f>
        <v>#DIV/0!</v>
      </c>
      <c r="FV197" s="190" t="e">
        <f>'Datos Mes'!$B$32*$EO197</f>
        <v>#DIV/0!</v>
      </c>
      <c r="FW197" s="190" t="e">
        <f>'Datos Mes'!$D$28*$EO197</f>
        <v>#DIV/0!</v>
      </c>
      <c r="FX197" s="188">
        <v>1030165</v>
      </c>
      <c r="FY197" s="190" t="e">
        <f t="shared" si="268"/>
        <v>#DIV/0!</v>
      </c>
      <c r="FZ197" s="190" t="e">
        <f t="shared" si="226"/>
        <v>#DIV/0!</v>
      </c>
      <c r="GA197" s="190" t="e">
        <f t="shared" si="227"/>
        <v>#DIV/0!</v>
      </c>
      <c r="GB197" s="190">
        <f>(AS197+'Datos Mes'!B$24)*30/12</f>
        <v>11356.646825396825</v>
      </c>
      <c r="GC197" s="190" t="e">
        <f t="shared" si="269"/>
        <v>#DIV/0!</v>
      </c>
      <c r="GD197" s="190" t="e">
        <f t="shared" si="270"/>
        <v>#DIV/0!</v>
      </c>
      <c r="GE197" s="192" t="e">
        <f t="shared" si="271"/>
        <v>#DIV/0!</v>
      </c>
    </row>
    <row r="198" spans="1:187">
      <c r="A198" s="248"/>
      <c r="B198" s="248"/>
      <c r="C198" s="173">
        <f t="shared" si="228"/>
        <v>0</v>
      </c>
      <c r="D198" s="255"/>
      <c r="E198" s="255"/>
      <c r="F198" s="255"/>
      <c r="G198" s="255"/>
      <c r="H198" s="255"/>
      <c r="I198" s="255"/>
      <c r="J198" s="255"/>
      <c r="K198" s="255"/>
      <c r="L198" s="255"/>
      <c r="M198" s="255"/>
      <c r="N198" s="255"/>
      <c r="O198" s="255"/>
      <c r="P198" s="255"/>
      <c r="Q198" s="255"/>
      <c r="R198" s="174"/>
      <c r="S198" s="256"/>
      <c r="T198" s="255"/>
      <c r="U198" s="255"/>
      <c r="V198" s="255"/>
      <c r="W198" s="255"/>
      <c r="X198" s="255"/>
      <c r="Y198" s="255"/>
      <c r="Z198" s="255"/>
      <c r="AA198" s="255"/>
      <c r="AB198" s="255"/>
      <c r="AC198" s="255"/>
      <c r="AD198" s="255"/>
      <c r="AE198" s="255"/>
      <c r="AF198" s="255"/>
      <c r="AG198" s="255"/>
      <c r="AH198" s="255"/>
      <c r="AI198" s="257"/>
      <c r="AJ198" s="187"/>
      <c r="AK198" s="176">
        <f t="shared" si="229"/>
        <v>0</v>
      </c>
      <c r="AL198" s="294">
        <f t="shared" si="230"/>
        <v>0</v>
      </c>
      <c r="AM198" s="294">
        <f t="shared" si="231"/>
        <v>0</v>
      </c>
      <c r="AN198" s="295">
        <f t="shared" si="232"/>
        <v>0</v>
      </c>
      <c r="AO198" s="294">
        <f t="shared" si="225"/>
        <v>0</v>
      </c>
      <c r="AP198" s="294">
        <f t="shared" si="224"/>
        <v>0</v>
      </c>
      <c r="AQ198" s="296">
        <f t="shared" si="233"/>
        <v>0</v>
      </c>
      <c r="AR198" s="297">
        <f t="shared" si="234"/>
        <v>0</v>
      </c>
      <c r="AS198" s="249"/>
      <c r="AT198" s="250">
        <f t="shared" si="235"/>
        <v>0</v>
      </c>
      <c r="AU198" s="316"/>
      <c r="AV198" s="177">
        <f t="shared" si="236"/>
        <v>0</v>
      </c>
      <c r="AW198" s="249"/>
      <c r="AX198" s="249"/>
      <c r="AY198" s="177">
        <f t="shared" si="237"/>
        <v>0</v>
      </c>
      <c r="AZ198" s="177">
        <f>(AQ198)*'Datos Mes'!$B$27+DB198</f>
        <v>0</v>
      </c>
      <c r="BA198" s="248"/>
      <c r="BB198" s="254"/>
      <c r="BC198" s="263"/>
      <c r="BD198" s="188"/>
      <c r="BE198" s="188"/>
      <c r="BF198" s="298"/>
      <c r="BG198" s="178">
        <f>(COUNTIF($D198:$AI198,"LL")+DL198)*(AS198-'Datos Mes'!$B$23)</f>
        <v>0</v>
      </c>
      <c r="BH198" s="299">
        <f t="shared" si="238"/>
        <v>0</v>
      </c>
      <c r="BI198" s="230"/>
      <c r="BJ198" s="239"/>
      <c r="BK198" s="231"/>
      <c r="BL198" s="231"/>
      <c r="BM198" s="231"/>
      <c r="BN198" s="231"/>
      <c r="BO198" s="231"/>
      <c r="BP198" s="239"/>
      <c r="BQ198" s="231"/>
      <c r="BR198" s="231"/>
      <c r="BS198" s="231"/>
      <c r="BT198" s="232"/>
      <c r="BU198" s="232"/>
      <c r="BV198" s="231"/>
      <c r="BW198" s="233"/>
      <c r="BX198" s="234"/>
      <c r="BY198" s="231"/>
      <c r="BZ198" s="231"/>
      <c r="CA198" s="235"/>
      <c r="CB198" s="235"/>
      <c r="CC198" s="236"/>
      <c r="CD198" s="236"/>
      <c r="CE198" s="236"/>
      <c r="CF198" s="236"/>
      <c r="CG198" s="236"/>
      <c r="CH198" s="235"/>
      <c r="CI198" s="235"/>
      <c r="CJ198" s="236"/>
      <c r="CK198" s="236"/>
      <c r="CL198" s="236"/>
      <c r="CM198" s="236"/>
      <c r="CN198" s="236"/>
      <c r="CO198" s="235"/>
      <c r="CP198" s="238"/>
      <c r="CQ198" s="237"/>
      <c r="CR198" s="238"/>
      <c r="CS198" s="237"/>
      <c r="CT198" s="237"/>
      <c r="CU198" s="237"/>
      <c r="CV198" s="237"/>
      <c r="CW198" s="237"/>
      <c r="CX198" s="232"/>
      <c r="CY198" s="232"/>
      <c r="CZ198" s="179">
        <f t="shared" si="239"/>
        <v>0</v>
      </c>
      <c r="DA198" s="180"/>
      <c r="DB198" s="241"/>
      <c r="DC198" s="181">
        <f t="shared" si="240"/>
        <v>0</v>
      </c>
      <c r="DD198" s="240"/>
      <c r="DE198" s="241"/>
      <c r="DF198" s="182">
        <f t="shared" si="241"/>
        <v>0</v>
      </c>
      <c r="DG198" s="182">
        <f t="shared" si="242"/>
        <v>0</v>
      </c>
      <c r="DH198" s="183">
        <f t="shared" si="243"/>
        <v>0</v>
      </c>
      <c r="DI198" s="184">
        <f t="shared" si="244"/>
        <v>0</v>
      </c>
      <c r="DJ198" s="42"/>
      <c r="DK198" s="177">
        <f t="shared" si="245"/>
        <v>0</v>
      </c>
      <c r="DL198" s="177">
        <f t="shared" si="246"/>
        <v>0</v>
      </c>
      <c r="DM198" s="177">
        <f t="shared" si="247"/>
        <v>0</v>
      </c>
      <c r="DN198" s="242"/>
      <c r="DO198" s="243"/>
      <c r="DP198" s="243"/>
      <c r="DQ198" s="243"/>
      <c r="DR198" s="303"/>
      <c r="DS198" s="243"/>
      <c r="DT198" s="243"/>
      <c r="DU198" s="243"/>
      <c r="DV198" s="244"/>
      <c r="DW198" s="243"/>
      <c r="DX198" s="243"/>
      <c r="DY198" s="245"/>
      <c r="DZ198" s="245"/>
      <c r="EA198" s="246"/>
      <c r="EB198" s="175" t="s">
        <v>283</v>
      </c>
      <c r="EC198" s="188" t="s">
        <v>298</v>
      </c>
      <c r="ED198" s="188">
        <v>1030166</v>
      </c>
      <c r="EE198" s="188"/>
      <c r="EF198" s="189">
        <f>'Datos Mes'!$B$23</f>
        <v>8033.333333333333</v>
      </c>
      <c r="EG198" s="189">
        <f t="shared" si="248"/>
        <v>0</v>
      </c>
      <c r="EH198" s="189">
        <f t="shared" si="249"/>
        <v>0</v>
      </c>
      <c r="EI198" s="189" t="e">
        <f t="shared" si="250"/>
        <v>#DIV/0!</v>
      </c>
      <c r="EJ198" s="189" t="e">
        <f t="shared" si="251"/>
        <v>#DIV/0!</v>
      </c>
      <c r="EK198" s="189">
        <f t="shared" si="252"/>
        <v>0</v>
      </c>
      <c r="EL198" s="189">
        <f t="shared" si="253"/>
        <v>0</v>
      </c>
      <c r="EM198" s="189">
        <f t="shared" si="254"/>
        <v>0</v>
      </c>
      <c r="EN198" s="189">
        <f>'Datos Mes'!$B$24*AL198</f>
        <v>0</v>
      </c>
      <c r="EO198" s="189" t="e">
        <f>IF(SUM(EH198:EN198)&gt;'Datos Mes'!$B$21,'Datos Mes'!$B$21,SUM(EH198:EN198))</f>
        <v>#DIV/0!</v>
      </c>
      <c r="EP198" s="189" t="e">
        <f>IF(SUM(EH198:EN198)&gt;'Datos Mes'!$B$21,SUM(EH198:EN198)-EO198,0)</f>
        <v>#DIV/0!</v>
      </c>
      <c r="EQ198" s="189"/>
      <c r="ER198" s="189" t="e">
        <f>LOOKUP(EO198/AL198,'Datos Mes'!$B$75:$B$82,'Datos Mes'!$C$75:$C$82)*EQ198</f>
        <v>#DIV/0!</v>
      </c>
      <c r="ES198" s="189">
        <f>'Datos Mes'!$B$25*$AQ198</f>
        <v>0</v>
      </c>
      <c r="ET198" s="189">
        <f>'Datos Mes'!$B$26*$AQ198</f>
        <v>0</v>
      </c>
      <c r="EU198" s="189">
        <f t="shared" si="255"/>
        <v>0</v>
      </c>
      <c r="EV198" s="190" t="e">
        <f t="shared" si="256"/>
        <v>#DIV/0!</v>
      </c>
      <c r="EW198" s="280" t="s">
        <v>140</v>
      </c>
      <c r="EX198" s="281"/>
      <c r="EY198" s="190" t="e">
        <f>'Datos Mes'!$B$28*EO198</f>
        <v>#DIV/0!</v>
      </c>
      <c r="EZ198" s="190" t="e">
        <f>IF(EX198*'Datos Mes'!$B$19-EY198&gt;0,EX198*'Datos Mes'!$B$19-EY198,0)</f>
        <v>#DIV/0!</v>
      </c>
      <c r="FA198" s="281" t="s">
        <v>116</v>
      </c>
      <c r="FB198" s="280" t="s">
        <v>299</v>
      </c>
      <c r="FC198" s="192">
        <f>IF(FB198&lt;&gt;"Pensionado",LOOKUP(FA198,'Datos Mes'!$A$87:$A$92,'Datos Mes'!$B$87:$B$92),0)</f>
        <v>0</v>
      </c>
      <c r="FD198" s="190" t="e">
        <f t="shared" si="257"/>
        <v>#DIV/0!</v>
      </c>
      <c r="FE198" s="190" t="e">
        <f>IF(SUM(EH198:EN198)&gt;'Datos Mes'!$B$22,'Datos Mes'!$B$22,SUM(EH198:EN198))</f>
        <v>#DIV/0!</v>
      </c>
      <c r="FF198" s="190" t="e">
        <f>FE198*'Datos Mes'!$B$30</f>
        <v>#DIV/0!</v>
      </c>
      <c r="FG198" s="190" t="e">
        <f t="shared" si="258"/>
        <v>#DIV/0!</v>
      </c>
      <c r="FH198" s="190" t="e">
        <f t="shared" si="259"/>
        <v>#DIV/0!</v>
      </c>
      <c r="FI198" s="193" t="e">
        <f>LOOKUP(FH198,'Datos Mes'!$B$54:$B$69,'Datos Mes'!$C$54:$C$69)</f>
        <v>#DIV/0!</v>
      </c>
      <c r="FJ198" s="190" t="e">
        <f>LOOKUP(FH198,'Datos Mes'!$B$54:$B$69,'Datos Mes'!$E$54:$E$69)</f>
        <v>#DIV/0!</v>
      </c>
      <c r="FK198" s="190" t="e">
        <f t="shared" si="260"/>
        <v>#DIV/0!</v>
      </c>
      <c r="FL198" s="190">
        <f t="shared" si="261"/>
        <v>0</v>
      </c>
      <c r="FM198" s="190">
        <f t="shared" si="262"/>
        <v>0</v>
      </c>
      <c r="FN198" s="190">
        <f t="shared" si="263"/>
        <v>0</v>
      </c>
      <c r="FO198" s="190" t="e">
        <f t="shared" si="264"/>
        <v>#DIV/0!</v>
      </c>
      <c r="FP198" s="190" t="e">
        <f t="shared" si="265"/>
        <v>#DIV/0!</v>
      </c>
      <c r="FQ198" s="320" t="e">
        <f t="shared" si="266"/>
        <v>#DIV/0!</v>
      </c>
      <c r="FR198" s="188"/>
      <c r="FS198" s="190" t="e">
        <f t="shared" si="267"/>
        <v>#DIV/0!</v>
      </c>
      <c r="FT198" s="190" t="e">
        <f>IF($FB198="Activo",LOOKUP($FA198,'Datos Mes'!$A$87:$A$92,'Datos Mes'!$C$87:$C$92),0)*$EO198</f>
        <v>#DIV/0!</v>
      </c>
      <c r="FU198" s="190" t="e">
        <f>IF($FB198="Activo",'Datos Mes'!$B$31,0)*$EO198</f>
        <v>#DIV/0!</v>
      </c>
      <c r="FV198" s="190" t="e">
        <f>'Datos Mes'!$B$32*$EO198</f>
        <v>#DIV/0!</v>
      </c>
      <c r="FW198" s="190" t="e">
        <f>'Datos Mes'!$D$28*$EO198</f>
        <v>#DIV/0!</v>
      </c>
      <c r="FX198" s="188">
        <v>1030166</v>
      </c>
      <c r="FY198" s="190" t="e">
        <f t="shared" si="268"/>
        <v>#DIV/0!</v>
      </c>
      <c r="FZ198" s="190" t="e">
        <f t="shared" si="226"/>
        <v>#DIV/0!</v>
      </c>
      <c r="GA198" s="190" t="e">
        <f t="shared" si="227"/>
        <v>#DIV/0!</v>
      </c>
      <c r="GB198" s="190">
        <f>(AS198+'Datos Mes'!B$24)*30/12</f>
        <v>11356.646825396825</v>
      </c>
      <c r="GC198" s="190" t="e">
        <f t="shared" si="269"/>
        <v>#DIV/0!</v>
      </c>
      <c r="GD198" s="190" t="e">
        <f t="shared" si="270"/>
        <v>#DIV/0!</v>
      </c>
      <c r="GE198" s="192" t="e">
        <f t="shared" si="271"/>
        <v>#DIV/0!</v>
      </c>
    </row>
    <row r="199" spans="1:187">
      <c r="A199" s="248"/>
      <c r="B199" s="248"/>
      <c r="C199" s="173">
        <f t="shared" si="228"/>
        <v>0</v>
      </c>
      <c r="D199" s="255"/>
      <c r="E199" s="255"/>
      <c r="F199" s="255"/>
      <c r="G199" s="255"/>
      <c r="H199" s="255"/>
      <c r="I199" s="255"/>
      <c r="J199" s="255"/>
      <c r="K199" s="255"/>
      <c r="L199" s="255"/>
      <c r="M199" s="255"/>
      <c r="N199" s="255"/>
      <c r="O199" s="255"/>
      <c r="P199" s="255"/>
      <c r="Q199" s="255"/>
      <c r="R199" s="174"/>
      <c r="S199" s="256"/>
      <c r="T199" s="255"/>
      <c r="U199" s="255"/>
      <c r="V199" s="255"/>
      <c r="W199" s="255"/>
      <c r="X199" s="255"/>
      <c r="Y199" s="255"/>
      <c r="Z199" s="255"/>
      <c r="AA199" s="255"/>
      <c r="AB199" s="255"/>
      <c r="AC199" s="255"/>
      <c r="AD199" s="255"/>
      <c r="AE199" s="255"/>
      <c r="AF199" s="255"/>
      <c r="AG199" s="255"/>
      <c r="AH199" s="255"/>
      <c r="AI199" s="257"/>
      <c r="AJ199" s="187"/>
      <c r="AK199" s="176">
        <f t="shared" si="229"/>
        <v>0</v>
      </c>
      <c r="AL199" s="294">
        <f t="shared" si="230"/>
        <v>0</v>
      </c>
      <c r="AM199" s="294">
        <f t="shared" si="231"/>
        <v>0</v>
      </c>
      <c r="AN199" s="295">
        <f t="shared" si="232"/>
        <v>0</v>
      </c>
      <c r="AO199" s="294">
        <f t="shared" si="225"/>
        <v>0</v>
      </c>
      <c r="AP199" s="294">
        <f t="shared" si="224"/>
        <v>0</v>
      </c>
      <c r="AQ199" s="296">
        <f t="shared" si="233"/>
        <v>0</v>
      </c>
      <c r="AR199" s="297">
        <f t="shared" si="234"/>
        <v>0</v>
      </c>
      <c r="AS199" s="249"/>
      <c r="AT199" s="250">
        <f t="shared" si="235"/>
        <v>0</v>
      </c>
      <c r="AU199" s="316"/>
      <c r="AV199" s="177">
        <f t="shared" si="236"/>
        <v>0</v>
      </c>
      <c r="AW199" s="249"/>
      <c r="AX199" s="249"/>
      <c r="AY199" s="177">
        <f t="shared" si="237"/>
        <v>0</v>
      </c>
      <c r="AZ199" s="177">
        <f>(AQ199)*'Datos Mes'!$B$27+DB199</f>
        <v>0</v>
      </c>
      <c r="BA199" s="248"/>
      <c r="BB199" s="254"/>
      <c r="BC199" s="263"/>
      <c r="BD199" s="188"/>
      <c r="BE199" s="188"/>
      <c r="BF199" s="298"/>
      <c r="BG199" s="178">
        <f>(COUNTIF($D199:$AI199,"LL")+DL199)*(AS199-'Datos Mes'!$B$23)</f>
        <v>0</v>
      </c>
      <c r="BH199" s="299">
        <f t="shared" si="238"/>
        <v>0</v>
      </c>
      <c r="BI199" s="230"/>
      <c r="BJ199" s="239"/>
      <c r="BK199" s="231"/>
      <c r="BL199" s="231"/>
      <c r="BM199" s="231"/>
      <c r="BN199" s="231"/>
      <c r="BO199" s="231"/>
      <c r="BP199" s="239"/>
      <c r="BQ199" s="231"/>
      <c r="BR199" s="231"/>
      <c r="BS199" s="231"/>
      <c r="BT199" s="232"/>
      <c r="BU199" s="232"/>
      <c r="BV199" s="231"/>
      <c r="BW199" s="233"/>
      <c r="BX199" s="234"/>
      <c r="BY199" s="231"/>
      <c r="BZ199" s="231"/>
      <c r="CA199" s="235"/>
      <c r="CB199" s="235"/>
      <c r="CC199" s="236"/>
      <c r="CD199" s="236"/>
      <c r="CE199" s="236"/>
      <c r="CF199" s="236"/>
      <c r="CG199" s="236"/>
      <c r="CH199" s="235"/>
      <c r="CI199" s="235"/>
      <c r="CJ199" s="236"/>
      <c r="CK199" s="236"/>
      <c r="CL199" s="236"/>
      <c r="CM199" s="236"/>
      <c r="CN199" s="236"/>
      <c r="CO199" s="235"/>
      <c r="CP199" s="238"/>
      <c r="CQ199" s="237"/>
      <c r="CR199" s="238"/>
      <c r="CS199" s="237"/>
      <c r="CT199" s="237"/>
      <c r="CU199" s="237"/>
      <c r="CV199" s="237"/>
      <c r="CW199" s="237"/>
      <c r="CX199" s="232"/>
      <c r="CY199" s="232"/>
      <c r="CZ199" s="179">
        <f t="shared" si="239"/>
        <v>0</v>
      </c>
      <c r="DA199" s="180"/>
      <c r="DB199" s="241"/>
      <c r="DC199" s="181">
        <f t="shared" si="240"/>
        <v>0</v>
      </c>
      <c r="DD199" s="240"/>
      <c r="DE199" s="241"/>
      <c r="DF199" s="182">
        <f t="shared" si="241"/>
        <v>0</v>
      </c>
      <c r="DG199" s="182">
        <f t="shared" si="242"/>
        <v>0</v>
      </c>
      <c r="DH199" s="183">
        <f t="shared" si="243"/>
        <v>0</v>
      </c>
      <c r="DI199" s="184">
        <f t="shared" si="244"/>
        <v>0</v>
      </c>
      <c r="DJ199" s="42"/>
      <c r="DK199" s="177">
        <f t="shared" si="245"/>
        <v>0</v>
      </c>
      <c r="DL199" s="177">
        <f t="shared" si="246"/>
        <v>0</v>
      </c>
      <c r="DM199" s="177">
        <f t="shared" si="247"/>
        <v>0</v>
      </c>
      <c r="DN199" s="242"/>
      <c r="DO199" s="243"/>
      <c r="DP199" s="243"/>
      <c r="DQ199" s="243"/>
      <c r="DR199" s="303"/>
      <c r="DS199" s="243"/>
      <c r="DT199" s="243"/>
      <c r="DU199" s="243"/>
      <c r="DV199" s="244"/>
      <c r="DW199" s="243"/>
      <c r="DX199" s="243"/>
      <c r="DY199" s="245"/>
      <c r="DZ199" s="245"/>
      <c r="EA199" s="246"/>
      <c r="EB199" s="175" t="s">
        <v>283</v>
      </c>
      <c r="EC199" s="188" t="s">
        <v>298</v>
      </c>
      <c r="ED199" s="188">
        <v>1030167</v>
      </c>
      <c r="EE199" s="188"/>
      <c r="EF199" s="189">
        <f>'Datos Mes'!$B$23</f>
        <v>8033.333333333333</v>
      </c>
      <c r="EG199" s="189">
        <f t="shared" si="248"/>
        <v>0</v>
      </c>
      <c r="EH199" s="189">
        <f t="shared" si="249"/>
        <v>0</v>
      </c>
      <c r="EI199" s="189" t="e">
        <f t="shared" si="250"/>
        <v>#DIV/0!</v>
      </c>
      <c r="EJ199" s="189" t="e">
        <f t="shared" si="251"/>
        <v>#DIV/0!</v>
      </c>
      <c r="EK199" s="189">
        <f t="shared" si="252"/>
        <v>0</v>
      </c>
      <c r="EL199" s="189">
        <f t="shared" si="253"/>
        <v>0</v>
      </c>
      <c r="EM199" s="189">
        <f t="shared" si="254"/>
        <v>0</v>
      </c>
      <c r="EN199" s="189">
        <f>'Datos Mes'!$B$24*AL199</f>
        <v>0</v>
      </c>
      <c r="EO199" s="189" t="e">
        <f>IF(SUM(EH199:EN199)&gt;'Datos Mes'!$B$21,'Datos Mes'!$B$21,SUM(EH199:EN199))</f>
        <v>#DIV/0!</v>
      </c>
      <c r="EP199" s="189" t="e">
        <f>IF(SUM(EH199:EN199)&gt;'Datos Mes'!$B$21,SUM(EH199:EN199)-EO199,0)</f>
        <v>#DIV/0!</v>
      </c>
      <c r="EQ199" s="189"/>
      <c r="ER199" s="189" t="e">
        <f>LOOKUP(EO199/AL199,'Datos Mes'!$B$75:$B$82,'Datos Mes'!$C$75:$C$82)*EQ199</f>
        <v>#DIV/0!</v>
      </c>
      <c r="ES199" s="189">
        <f>'Datos Mes'!$B$25*$AQ199</f>
        <v>0</v>
      </c>
      <c r="ET199" s="189">
        <f>'Datos Mes'!$B$26*$AQ199</f>
        <v>0</v>
      </c>
      <c r="EU199" s="189">
        <f t="shared" si="255"/>
        <v>0</v>
      </c>
      <c r="EV199" s="190" t="e">
        <f t="shared" si="256"/>
        <v>#DIV/0!</v>
      </c>
      <c r="EW199" s="280" t="s">
        <v>140</v>
      </c>
      <c r="EX199" s="281"/>
      <c r="EY199" s="190" t="e">
        <f>'Datos Mes'!$B$28*EO199</f>
        <v>#DIV/0!</v>
      </c>
      <c r="EZ199" s="190" t="e">
        <f>IF(EX199*'Datos Mes'!$B$19-EY199&gt;0,EX199*'Datos Mes'!$B$19-EY199,0)</f>
        <v>#DIV/0!</v>
      </c>
      <c r="FA199" s="281" t="s">
        <v>116</v>
      </c>
      <c r="FB199" s="280" t="s">
        <v>299</v>
      </c>
      <c r="FC199" s="192">
        <f>IF(FB199&lt;&gt;"Pensionado",LOOKUP(FA199,'Datos Mes'!$A$87:$A$92,'Datos Mes'!$B$87:$B$92),0)</f>
        <v>0</v>
      </c>
      <c r="FD199" s="190" t="e">
        <f t="shared" si="257"/>
        <v>#DIV/0!</v>
      </c>
      <c r="FE199" s="190" t="e">
        <f>IF(SUM(EH199:EN199)&gt;'Datos Mes'!$B$22,'Datos Mes'!$B$22,SUM(EH199:EN199))</f>
        <v>#DIV/0!</v>
      </c>
      <c r="FF199" s="190" t="e">
        <f>FE199*'Datos Mes'!$B$30</f>
        <v>#DIV/0!</v>
      </c>
      <c r="FG199" s="190" t="e">
        <f t="shared" si="258"/>
        <v>#DIV/0!</v>
      </c>
      <c r="FH199" s="190" t="e">
        <f t="shared" si="259"/>
        <v>#DIV/0!</v>
      </c>
      <c r="FI199" s="193" t="e">
        <f>LOOKUP(FH199,'Datos Mes'!$B$54:$B$69,'Datos Mes'!$C$54:$C$69)</f>
        <v>#DIV/0!</v>
      </c>
      <c r="FJ199" s="190" t="e">
        <f>LOOKUP(FH199,'Datos Mes'!$B$54:$B$69,'Datos Mes'!$E$54:$E$69)</f>
        <v>#DIV/0!</v>
      </c>
      <c r="FK199" s="190" t="e">
        <f t="shared" si="260"/>
        <v>#DIV/0!</v>
      </c>
      <c r="FL199" s="190">
        <f t="shared" si="261"/>
        <v>0</v>
      </c>
      <c r="FM199" s="190">
        <f t="shared" si="262"/>
        <v>0</v>
      </c>
      <c r="FN199" s="190">
        <f t="shared" si="263"/>
        <v>0</v>
      </c>
      <c r="FO199" s="190" t="e">
        <f t="shared" si="264"/>
        <v>#DIV/0!</v>
      </c>
      <c r="FP199" s="190" t="e">
        <f t="shared" si="265"/>
        <v>#DIV/0!</v>
      </c>
      <c r="FQ199" s="320" t="e">
        <f t="shared" si="266"/>
        <v>#DIV/0!</v>
      </c>
      <c r="FR199" s="188"/>
      <c r="FS199" s="190" t="e">
        <f t="shared" si="267"/>
        <v>#DIV/0!</v>
      </c>
      <c r="FT199" s="190" t="e">
        <f>IF($FB199="Activo",LOOKUP($FA199,'Datos Mes'!$A$87:$A$92,'Datos Mes'!$C$87:$C$92),0)*$EO199</f>
        <v>#DIV/0!</v>
      </c>
      <c r="FU199" s="190" t="e">
        <f>IF($FB199="Activo",'Datos Mes'!$B$31,0)*$EO199</f>
        <v>#DIV/0!</v>
      </c>
      <c r="FV199" s="190" t="e">
        <f>'Datos Mes'!$B$32*$EO199</f>
        <v>#DIV/0!</v>
      </c>
      <c r="FW199" s="190" t="e">
        <f>'Datos Mes'!$D$28*$EO199</f>
        <v>#DIV/0!</v>
      </c>
      <c r="FX199" s="188">
        <v>1030167</v>
      </c>
      <c r="FY199" s="190" t="e">
        <f t="shared" si="268"/>
        <v>#DIV/0!</v>
      </c>
      <c r="FZ199" s="190" t="e">
        <f t="shared" si="226"/>
        <v>#DIV/0!</v>
      </c>
      <c r="GA199" s="190" t="e">
        <f t="shared" si="227"/>
        <v>#DIV/0!</v>
      </c>
      <c r="GB199" s="190">
        <f>(AS199+'Datos Mes'!B$24)*30/12</f>
        <v>11356.646825396825</v>
      </c>
      <c r="GC199" s="190" t="e">
        <f t="shared" si="269"/>
        <v>#DIV/0!</v>
      </c>
      <c r="GD199" s="190" t="e">
        <f t="shared" si="270"/>
        <v>#DIV/0!</v>
      </c>
      <c r="GE199" s="192" t="e">
        <f t="shared" si="271"/>
        <v>#DIV/0!</v>
      </c>
    </row>
    <row r="200" spans="1:187">
      <c r="A200" s="248"/>
      <c r="B200" s="248"/>
      <c r="C200" s="173">
        <f t="shared" si="228"/>
        <v>0</v>
      </c>
      <c r="D200" s="255"/>
      <c r="E200" s="255"/>
      <c r="F200" s="255"/>
      <c r="G200" s="255"/>
      <c r="H200" s="255"/>
      <c r="I200" s="255"/>
      <c r="J200" s="255"/>
      <c r="K200" s="255"/>
      <c r="L200" s="255"/>
      <c r="M200" s="255"/>
      <c r="N200" s="255"/>
      <c r="O200" s="255"/>
      <c r="P200" s="255"/>
      <c r="Q200" s="255"/>
      <c r="R200" s="174"/>
      <c r="S200" s="256"/>
      <c r="T200" s="255"/>
      <c r="U200" s="255"/>
      <c r="V200" s="255"/>
      <c r="W200" s="255"/>
      <c r="X200" s="255"/>
      <c r="Y200" s="255"/>
      <c r="Z200" s="255"/>
      <c r="AA200" s="255"/>
      <c r="AB200" s="255"/>
      <c r="AC200" s="255"/>
      <c r="AD200" s="255"/>
      <c r="AE200" s="255"/>
      <c r="AF200" s="255"/>
      <c r="AG200" s="255"/>
      <c r="AH200" s="255"/>
      <c r="AI200" s="257"/>
      <c r="AJ200" s="187"/>
      <c r="AK200" s="176">
        <f t="shared" si="229"/>
        <v>0</v>
      </c>
      <c r="AL200" s="294">
        <f t="shared" si="230"/>
        <v>0</v>
      </c>
      <c r="AM200" s="294">
        <f t="shared" si="231"/>
        <v>0</v>
      </c>
      <c r="AN200" s="295">
        <f t="shared" si="232"/>
        <v>0</v>
      </c>
      <c r="AO200" s="294">
        <f t="shared" si="225"/>
        <v>0</v>
      </c>
      <c r="AP200" s="294">
        <f t="shared" si="224"/>
        <v>0</v>
      </c>
      <c r="AQ200" s="296">
        <f t="shared" si="233"/>
        <v>0</v>
      </c>
      <c r="AR200" s="297">
        <f t="shared" si="234"/>
        <v>0</v>
      </c>
      <c r="AS200" s="249"/>
      <c r="AT200" s="250">
        <f t="shared" si="235"/>
        <v>0</v>
      </c>
      <c r="AU200" s="316"/>
      <c r="AV200" s="177">
        <f t="shared" si="236"/>
        <v>0</v>
      </c>
      <c r="AW200" s="249"/>
      <c r="AX200" s="249"/>
      <c r="AY200" s="177">
        <f t="shared" si="237"/>
        <v>0</v>
      </c>
      <c r="AZ200" s="177">
        <f>(AQ200)*'Datos Mes'!$B$27+DB200</f>
        <v>0</v>
      </c>
      <c r="BA200" s="248"/>
      <c r="BB200" s="254"/>
      <c r="BC200" s="263"/>
      <c r="BD200" s="188"/>
      <c r="BE200" s="188"/>
      <c r="BF200" s="298"/>
      <c r="BG200" s="178">
        <f>(COUNTIF($D200:$AI200,"LL")+DL200)*(AS200-'Datos Mes'!$B$23)</f>
        <v>0</v>
      </c>
      <c r="BH200" s="299">
        <f t="shared" si="238"/>
        <v>0</v>
      </c>
      <c r="BI200" s="230"/>
      <c r="BJ200" s="239"/>
      <c r="BK200" s="231"/>
      <c r="BL200" s="231"/>
      <c r="BM200" s="231"/>
      <c r="BN200" s="231"/>
      <c r="BO200" s="231"/>
      <c r="BP200" s="239"/>
      <c r="BQ200" s="231"/>
      <c r="BR200" s="231"/>
      <c r="BS200" s="231"/>
      <c r="BT200" s="232"/>
      <c r="BU200" s="232"/>
      <c r="BV200" s="231"/>
      <c r="BW200" s="233"/>
      <c r="BX200" s="234"/>
      <c r="BY200" s="231"/>
      <c r="BZ200" s="231"/>
      <c r="CA200" s="235"/>
      <c r="CB200" s="235"/>
      <c r="CC200" s="236"/>
      <c r="CD200" s="236"/>
      <c r="CE200" s="236"/>
      <c r="CF200" s="236"/>
      <c r="CG200" s="236"/>
      <c r="CH200" s="235"/>
      <c r="CI200" s="235"/>
      <c r="CJ200" s="236"/>
      <c r="CK200" s="236"/>
      <c r="CL200" s="236"/>
      <c r="CM200" s="236"/>
      <c r="CN200" s="236"/>
      <c r="CO200" s="235"/>
      <c r="CP200" s="238"/>
      <c r="CQ200" s="237"/>
      <c r="CR200" s="238"/>
      <c r="CS200" s="237"/>
      <c r="CT200" s="237"/>
      <c r="CU200" s="237"/>
      <c r="CV200" s="237"/>
      <c r="CW200" s="237"/>
      <c r="CX200" s="232"/>
      <c r="CY200" s="232"/>
      <c r="CZ200" s="179">
        <f t="shared" si="239"/>
        <v>0</v>
      </c>
      <c r="DA200" s="180"/>
      <c r="DB200" s="241"/>
      <c r="DC200" s="181">
        <f t="shared" si="240"/>
        <v>0</v>
      </c>
      <c r="DD200" s="240"/>
      <c r="DE200" s="241"/>
      <c r="DF200" s="182">
        <f t="shared" si="241"/>
        <v>0</v>
      </c>
      <c r="DG200" s="182">
        <f t="shared" si="242"/>
        <v>0</v>
      </c>
      <c r="DH200" s="183">
        <f t="shared" si="243"/>
        <v>0</v>
      </c>
      <c r="DI200" s="184">
        <f t="shared" si="244"/>
        <v>0</v>
      </c>
      <c r="DJ200" s="42"/>
      <c r="DK200" s="177">
        <f t="shared" si="245"/>
        <v>0</v>
      </c>
      <c r="DL200" s="177">
        <f t="shared" si="246"/>
        <v>0</v>
      </c>
      <c r="DM200" s="177">
        <f t="shared" si="247"/>
        <v>0</v>
      </c>
      <c r="DN200" s="242"/>
      <c r="DO200" s="243"/>
      <c r="DP200" s="243"/>
      <c r="DQ200" s="243"/>
      <c r="DR200" s="303"/>
      <c r="DS200" s="243"/>
      <c r="DT200" s="243"/>
      <c r="DU200" s="243"/>
      <c r="DV200" s="244"/>
      <c r="DW200" s="243"/>
      <c r="DX200" s="243"/>
      <c r="DY200" s="245"/>
      <c r="DZ200" s="245"/>
      <c r="EA200" s="246"/>
      <c r="EB200" s="175" t="s">
        <v>283</v>
      </c>
      <c r="EC200" s="188" t="s">
        <v>298</v>
      </c>
      <c r="ED200" s="188">
        <v>1030168</v>
      </c>
      <c r="EE200" s="188"/>
      <c r="EF200" s="189">
        <f>'Datos Mes'!$B$23</f>
        <v>8033.333333333333</v>
      </c>
      <c r="EG200" s="189">
        <f t="shared" si="248"/>
        <v>0</v>
      </c>
      <c r="EH200" s="189">
        <f t="shared" si="249"/>
        <v>0</v>
      </c>
      <c r="EI200" s="189" t="e">
        <f t="shared" si="250"/>
        <v>#DIV/0!</v>
      </c>
      <c r="EJ200" s="189" t="e">
        <f t="shared" si="251"/>
        <v>#DIV/0!</v>
      </c>
      <c r="EK200" s="189">
        <f t="shared" si="252"/>
        <v>0</v>
      </c>
      <c r="EL200" s="189">
        <f t="shared" si="253"/>
        <v>0</v>
      </c>
      <c r="EM200" s="189">
        <f t="shared" si="254"/>
        <v>0</v>
      </c>
      <c r="EN200" s="189">
        <f>'Datos Mes'!$B$24*AL200</f>
        <v>0</v>
      </c>
      <c r="EO200" s="189" t="e">
        <f>IF(SUM(EH200:EN200)&gt;'Datos Mes'!$B$21,'Datos Mes'!$B$21,SUM(EH200:EN200))</f>
        <v>#DIV/0!</v>
      </c>
      <c r="EP200" s="189" t="e">
        <f>IF(SUM(EH200:EN200)&gt;'Datos Mes'!$B$21,SUM(EH200:EN200)-EO200,0)</f>
        <v>#DIV/0!</v>
      </c>
      <c r="EQ200" s="189"/>
      <c r="ER200" s="189" t="e">
        <f>LOOKUP(EO200/AL200,'Datos Mes'!$B$75:$B$82,'Datos Mes'!$C$75:$C$82)*EQ200</f>
        <v>#DIV/0!</v>
      </c>
      <c r="ES200" s="189">
        <f>'Datos Mes'!$B$25*$AQ200</f>
        <v>0</v>
      </c>
      <c r="ET200" s="189">
        <f>'Datos Mes'!$B$26*$AQ200</f>
        <v>0</v>
      </c>
      <c r="EU200" s="189">
        <f t="shared" si="255"/>
        <v>0</v>
      </c>
      <c r="EV200" s="190" t="e">
        <f t="shared" si="256"/>
        <v>#DIV/0!</v>
      </c>
      <c r="EW200" s="280" t="s">
        <v>140</v>
      </c>
      <c r="EX200" s="281"/>
      <c r="EY200" s="190" t="e">
        <f>'Datos Mes'!$B$28*EO200</f>
        <v>#DIV/0!</v>
      </c>
      <c r="EZ200" s="190" t="e">
        <f>IF(EX200*'Datos Mes'!$B$19-EY200&gt;0,EX200*'Datos Mes'!$B$19-EY200,0)</f>
        <v>#DIV/0!</v>
      </c>
      <c r="FA200" s="281" t="s">
        <v>116</v>
      </c>
      <c r="FB200" s="280" t="s">
        <v>299</v>
      </c>
      <c r="FC200" s="192">
        <f>IF(FB200&lt;&gt;"Pensionado",LOOKUP(FA200,'Datos Mes'!$A$87:$A$92,'Datos Mes'!$B$87:$B$92),0)</f>
        <v>0</v>
      </c>
      <c r="FD200" s="190" t="e">
        <f t="shared" si="257"/>
        <v>#DIV/0!</v>
      </c>
      <c r="FE200" s="190" t="e">
        <f>IF(SUM(EH200:EN200)&gt;'Datos Mes'!$B$22,'Datos Mes'!$B$22,SUM(EH200:EN200))</f>
        <v>#DIV/0!</v>
      </c>
      <c r="FF200" s="190" t="e">
        <f>FE200*'Datos Mes'!$B$30</f>
        <v>#DIV/0!</v>
      </c>
      <c r="FG200" s="190" t="e">
        <f t="shared" si="258"/>
        <v>#DIV/0!</v>
      </c>
      <c r="FH200" s="190" t="e">
        <f t="shared" si="259"/>
        <v>#DIV/0!</v>
      </c>
      <c r="FI200" s="193" t="e">
        <f>LOOKUP(FH200,'Datos Mes'!$B$54:$B$69,'Datos Mes'!$C$54:$C$69)</f>
        <v>#DIV/0!</v>
      </c>
      <c r="FJ200" s="190" t="e">
        <f>LOOKUP(FH200,'Datos Mes'!$B$54:$B$69,'Datos Mes'!$E$54:$E$69)</f>
        <v>#DIV/0!</v>
      </c>
      <c r="FK200" s="190" t="e">
        <f t="shared" si="260"/>
        <v>#DIV/0!</v>
      </c>
      <c r="FL200" s="190">
        <f t="shared" si="261"/>
        <v>0</v>
      </c>
      <c r="FM200" s="190">
        <f t="shared" si="262"/>
        <v>0</v>
      </c>
      <c r="FN200" s="190">
        <f t="shared" si="263"/>
        <v>0</v>
      </c>
      <c r="FO200" s="190" t="e">
        <f t="shared" si="264"/>
        <v>#DIV/0!</v>
      </c>
      <c r="FP200" s="190" t="e">
        <f t="shared" si="265"/>
        <v>#DIV/0!</v>
      </c>
      <c r="FQ200" s="320" t="e">
        <f t="shared" si="266"/>
        <v>#DIV/0!</v>
      </c>
      <c r="FR200" s="188"/>
      <c r="FS200" s="190" t="e">
        <f t="shared" si="267"/>
        <v>#DIV/0!</v>
      </c>
      <c r="FT200" s="190" t="e">
        <f>IF($FB200="Activo",LOOKUP($FA200,'Datos Mes'!$A$87:$A$92,'Datos Mes'!$C$87:$C$92),0)*$EO200</f>
        <v>#DIV/0!</v>
      </c>
      <c r="FU200" s="190" t="e">
        <f>IF($FB200="Activo",'Datos Mes'!$B$31,0)*$EO200</f>
        <v>#DIV/0!</v>
      </c>
      <c r="FV200" s="190" t="e">
        <f>'Datos Mes'!$B$32*$EO200</f>
        <v>#DIV/0!</v>
      </c>
      <c r="FW200" s="190" t="e">
        <f>'Datos Mes'!$D$28*$EO200</f>
        <v>#DIV/0!</v>
      </c>
      <c r="FX200" s="188">
        <v>1030168</v>
      </c>
      <c r="FY200" s="190" t="e">
        <f t="shared" si="268"/>
        <v>#DIV/0!</v>
      </c>
      <c r="FZ200" s="190" t="e">
        <f t="shared" si="226"/>
        <v>#DIV/0!</v>
      </c>
      <c r="GA200" s="190" t="e">
        <f t="shared" si="227"/>
        <v>#DIV/0!</v>
      </c>
      <c r="GB200" s="190">
        <f>(AS200+'Datos Mes'!B$24)*30/12</f>
        <v>11356.646825396825</v>
      </c>
      <c r="GC200" s="190" t="e">
        <f t="shared" si="269"/>
        <v>#DIV/0!</v>
      </c>
      <c r="GD200" s="190" t="e">
        <f t="shared" si="270"/>
        <v>#DIV/0!</v>
      </c>
      <c r="GE200" s="192" t="e">
        <f t="shared" si="271"/>
        <v>#DIV/0!</v>
      </c>
    </row>
    <row r="201" spans="1:187">
      <c r="A201" s="248"/>
      <c r="B201" s="248"/>
      <c r="C201" s="173">
        <f t="shared" si="228"/>
        <v>0</v>
      </c>
      <c r="D201" s="255"/>
      <c r="E201" s="255"/>
      <c r="F201" s="255"/>
      <c r="G201" s="255"/>
      <c r="H201" s="255"/>
      <c r="I201" s="255"/>
      <c r="J201" s="255"/>
      <c r="K201" s="255"/>
      <c r="L201" s="255"/>
      <c r="M201" s="255"/>
      <c r="N201" s="255"/>
      <c r="O201" s="255"/>
      <c r="P201" s="255"/>
      <c r="Q201" s="255"/>
      <c r="R201" s="174"/>
      <c r="S201" s="256"/>
      <c r="T201" s="255"/>
      <c r="U201" s="255"/>
      <c r="V201" s="255"/>
      <c r="W201" s="255"/>
      <c r="X201" s="255"/>
      <c r="Y201" s="255"/>
      <c r="Z201" s="255"/>
      <c r="AA201" s="255"/>
      <c r="AB201" s="255"/>
      <c r="AC201" s="255"/>
      <c r="AD201" s="255"/>
      <c r="AE201" s="255"/>
      <c r="AF201" s="255"/>
      <c r="AG201" s="255"/>
      <c r="AH201" s="255"/>
      <c r="AI201" s="257"/>
      <c r="AJ201" s="187"/>
      <c r="AK201" s="176">
        <f t="shared" si="229"/>
        <v>0</v>
      </c>
      <c r="AL201" s="294">
        <f t="shared" si="230"/>
        <v>0</v>
      </c>
      <c r="AM201" s="294">
        <f t="shared" si="231"/>
        <v>0</v>
      </c>
      <c r="AN201" s="295">
        <f t="shared" si="232"/>
        <v>0</v>
      </c>
      <c r="AO201" s="294">
        <f t="shared" si="225"/>
        <v>0</v>
      </c>
      <c r="AP201" s="294">
        <f t="shared" si="224"/>
        <v>0</v>
      </c>
      <c r="AQ201" s="296">
        <f t="shared" si="233"/>
        <v>0</v>
      </c>
      <c r="AR201" s="297">
        <f t="shared" si="234"/>
        <v>0</v>
      </c>
      <c r="AS201" s="249"/>
      <c r="AT201" s="250">
        <f t="shared" si="235"/>
        <v>0</v>
      </c>
      <c r="AU201" s="316"/>
      <c r="AV201" s="177">
        <f t="shared" si="236"/>
        <v>0</v>
      </c>
      <c r="AW201" s="249"/>
      <c r="AX201" s="249"/>
      <c r="AY201" s="177">
        <f t="shared" si="237"/>
        <v>0</v>
      </c>
      <c r="AZ201" s="177">
        <f>(AQ201)*'Datos Mes'!$B$27+DB201</f>
        <v>0</v>
      </c>
      <c r="BA201" s="248"/>
      <c r="BB201" s="254"/>
      <c r="BC201" s="263"/>
      <c r="BD201" s="188"/>
      <c r="BE201" s="188"/>
      <c r="BF201" s="298"/>
      <c r="BG201" s="178">
        <f>(COUNTIF($D201:$AI201,"LL")+DL201)*(AS201-'Datos Mes'!$B$23)</f>
        <v>0</v>
      </c>
      <c r="BH201" s="299">
        <f t="shared" si="238"/>
        <v>0</v>
      </c>
      <c r="BI201" s="230"/>
      <c r="BJ201" s="239"/>
      <c r="BK201" s="231"/>
      <c r="BL201" s="231"/>
      <c r="BM201" s="231"/>
      <c r="BN201" s="231"/>
      <c r="BO201" s="231"/>
      <c r="BP201" s="239"/>
      <c r="BQ201" s="231"/>
      <c r="BR201" s="231"/>
      <c r="BS201" s="231"/>
      <c r="BT201" s="232"/>
      <c r="BU201" s="232"/>
      <c r="BV201" s="231"/>
      <c r="BW201" s="233"/>
      <c r="BX201" s="234"/>
      <c r="BY201" s="231"/>
      <c r="BZ201" s="231"/>
      <c r="CA201" s="235"/>
      <c r="CB201" s="235"/>
      <c r="CC201" s="236"/>
      <c r="CD201" s="236"/>
      <c r="CE201" s="236"/>
      <c r="CF201" s="236"/>
      <c r="CG201" s="236"/>
      <c r="CH201" s="235"/>
      <c r="CI201" s="235"/>
      <c r="CJ201" s="236"/>
      <c r="CK201" s="236"/>
      <c r="CL201" s="236"/>
      <c r="CM201" s="236"/>
      <c r="CN201" s="236"/>
      <c r="CO201" s="235"/>
      <c r="CP201" s="238"/>
      <c r="CQ201" s="237"/>
      <c r="CR201" s="238"/>
      <c r="CS201" s="237"/>
      <c r="CT201" s="237"/>
      <c r="CU201" s="237"/>
      <c r="CV201" s="237"/>
      <c r="CW201" s="237"/>
      <c r="CX201" s="232"/>
      <c r="CY201" s="232"/>
      <c r="CZ201" s="179">
        <f t="shared" si="239"/>
        <v>0</v>
      </c>
      <c r="DA201" s="180"/>
      <c r="DB201" s="241"/>
      <c r="DC201" s="181">
        <f t="shared" si="240"/>
        <v>0</v>
      </c>
      <c r="DD201" s="240"/>
      <c r="DE201" s="241"/>
      <c r="DF201" s="182">
        <f t="shared" si="241"/>
        <v>0</v>
      </c>
      <c r="DG201" s="182">
        <f t="shared" si="242"/>
        <v>0</v>
      </c>
      <c r="DH201" s="183">
        <f t="shared" si="243"/>
        <v>0</v>
      </c>
      <c r="DI201" s="184">
        <f t="shared" si="244"/>
        <v>0</v>
      </c>
      <c r="DJ201" s="42"/>
      <c r="DK201" s="177">
        <f t="shared" si="245"/>
        <v>0</v>
      </c>
      <c r="DL201" s="177">
        <f t="shared" si="246"/>
        <v>0</v>
      </c>
      <c r="DM201" s="177">
        <f t="shared" si="247"/>
        <v>0</v>
      </c>
      <c r="DN201" s="242"/>
      <c r="DO201" s="243"/>
      <c r="DP201" s="243"/>
      <c r="DQ201" s="243"/>
      <c r="DR201" s="303"/>
      <c r="DS201" s="243"/>
      <c r="DT201" s="243"/>
      <c r="DU201" s="243"/>
      <c r="DV201" s="244"/>
      <c r="DW201" s="243"/>
      <c r="DX201" s="243"/>
      <c r="DY201" s="245"/>
      <c r="DZ201" s="245"/>
      <c r="EA201" s="246"/>
      <c r="EB201" s="175" t="s">
        <v>283</v>
      </c>
      <c r="EC201" s="188" t="s">
        <v>298</v>
      </c>
      <c r="ED201" s="188">
        <v>1030169</v>
      </c>
      <c r="EE201" s="188"/>
      <c r="EF201" s="189">
        <f>'Datos Mes'!$B$23</f>
        <v>8033.333333333333</v>
      </c>
      <c r="EG201" s="189">
        <f t="shared" si="248"/>
        <v>0</v>
      </c>
      <c r="EH201" s="189">
        <f t="shared" si="249"/>
        <v>0</v>
      </c>
      <c r="EI201" s="189" t="e">
        <f t="shared" si="250"/>
        <v>#DIV/0!</v>
      </c>
      <c r="EJ201" s="189" t="e">
        <f t="shared" si="251"/>
        <v>#DIV/0!</v>
      </c>
      <c r="EK201" s="189">
        <f t="shared" si="252"/>
        <v>0</v>
      </c>
      <c r="EL201" s="189">
        <f t="shared" si="253"/>
        <v>0</v>
      </c>
      <c r="EM201" s="189">
        <f t="shared" si="254"/>
        <v>0</v>
      </c>
      <c r="EN201" s="189">
        <f>'Datos Mes'!$B$24*AL201</f>
        <v>0</v>
      </c>
      <c r="EO201" s="189" t="e">
        <f>IF(SUM(EH201:EN201)&gt;'Datos Mes'!$B$21,'Datos Mes'!$B$21,SUM(EH201:EN201))</f>
        <v>#DIV/0!</v>
      </c>
      <c r="EP201" s="189" t="e">
        <f>IF(SUM(EH201:EN201)&gt;'Datos Mes'!$B$21,SUM(EH201:EN201)-EO201,0)</f>
        <v>#DIV/0!</v>
      </c>
      <c r="EQ201" s="189"/>
      <c r="ER201" s="189" t="e">
        <f>LOOKUP(EO201/AL201,'Datos Mes'!$B$75:$B$82,'Datos Mes'!$C$75:$C$82)*EQ201</f>
        <v>#DIV/0!</v>
      </c>
      <c r="ES201" s="189">
        <f>'Datos Mes'!$B$25*$AQ201</f>
        <v>0</v>
      </c>
      <c r="ET201" s="189">
        <f>'Datos Mes'!$B$26*$AQ201</f>
        <v>0</v>
      </c>
      <c r="EU201" s="189">
        <f t="shared" si="255"/>
        <v>0</v>
      </c>
      <c r="EV201" s="190" t="e">
        <f t="shared" si="256"/>
        <v>#DIV/0!</v>
      </c>
      <c r="EW201" s="280" t="s">
        <v>140</v>
      </c>
      <c r="EX201" s="281"/>
      <c r="EY201" s="190" t="e">
        <f>'Datos Mes'!$B$28*EO201</f>
        <v>#DIV/0!</v>
      </c>
      <c r="EZ201" s="190" t="e">
        <f>IF(EX201*'Datos Mes'!$B$19-EY201&gt;0,EX201*'Datos Mes'!$B$19-EY201,0)</f>
        <v>#DIV/0!</v>
      </c>
      <c r="FA201" s="281" t="s">
        <v>116</v>
      </c>
      <c r="FB201" s="280" t="s">
        <v>299</v>
      </c>
      <c r="FC201" s="192">
        <f>IF(FB201&lt;&gt;"Pensionado",LOOKUP(FA201,'Datos Mes'!$A$87:$A$92,'Datos Mes'!$B$87:$B$92),0)</f>
        <v>0</v>
      </c>
      <c r="FD201" s="190" t="e">
        <f t="shared" si="257"/>
        <v>#DIV/0!</v>
      </c>
      <c r="FE201" s="190" t="e">
        <f>IF(SUM(EH201:EN201)&gt;'Datos Mes'!$B$22,'Datos Mes'!$B$22,SUM(EH201:EN201))</f>
        <v>#DIV/0!</v>
      </c>
      <c r="FF201" s="190" t="e">
        <f>FE201*'Datos Mes'!$B$30</f>
        <v>#DIV/0!</v>
      </c>
      <c r="FG201" s="190" t="e">
        <f t="shared" si="258"/>
        <v>#DIV/0!</v>
      </c>
      <c r="FH201" s="190" t="e">
        <f t="shared" si="259"/>
        <v>#DIV/0!</v>
      </c>
      <c r="FI201" s="193" t="e">
        <f>LOOKUP(FH201,'Datos Mes'!$B$54:$B$69,'Datos Mes'!$C$54:$C$69)</f>
        <v>#DIV/0!</v>
      </c>
      <c r="FJ201" s="190" t="e">
        <f>LOOKUP(FH201,'Datos Mes'!$B$54:$B$69,'Datos Mes'!$E$54:$E$69)</f>
        <v>#DIV/0!</v>
      </c>
      <c r="FK201" s="190" t="e">
        <f t="shared" si="260"/>
        <v>#DIV/0!</v>
      </c>
      <c r="FL201" s="190">
        <f t="shared" si="261"/>
        <v>0</v>
      </c>
      <c r="FM201" s="190">
        <f t="shared" si="262"/>
        <v>0</v>
      </c>
      <c r="FN201" s="190">
        <f t="shared" si="263"/>
        <v>0</v>
      </c>
      <c r="FO201" s="190" t="e">
        <f t="shared" si="264"/>
        <v>#DIV/0!</v>
      </c>
      <c r="FP201" s="190" t="e">
        <f t="shared" si="265"/>
        <v>#DIV/0!</v>
      </c>
      <c r="FQ201" s="320" t="e">
        <f t="shared" si="266"/>
        <v>#DIV/0!</v>
      </c>
      <c r="FR201" s="188"/>
      <c r="FS201" s="190" t="e">
        <f t="shared" si="267"/>
        <v>#DIV/0!</v>
      </c>
      <c r="FT201" s="190" t="e">
        <f>IF($FB201="Activo",LOOKUP($FA201,'Datos Mes'!$A$87:$A$92,'Datos Mes'!$C$87:$C$92),0)*$EO201</f>
        <v>#DIV/0!</v>
      </c>
      <c r="FU201" s="190" t="e">
        <f>IF($FB201="Activo",'Datos Mes'!$B$31,0)*$EO201</f>
        <v>#DIV/0!</v>
      </c>
      <c r="FV201" s="190" t="e">
        <f>'Datos Mes'!$B$32*$EO201</f>
        <v>#DIV/0!</v>
      </c>
      <c r="FW201" s="190" t="e">
        <f>'Datos Mes'!$D$28*$EO201</f>
        <v>#DIV/0!</v>
      </c>
      <c r="FX201" s="188">
        <v>1030169</v>
      </c>
      <c r="FY201" s="190" t="e">
        <f t="shared" si="268"/>
        <v>#DIV/0!</v>
      </c>
      <c r="FZ201" s="190" t="e">
        <f t="shared" si="226"/>
        <v>#DIV/0!</v>
      </c>
      <c r="GA201" s="190" t="e">
        <f t="shared" si="227"/>
        <v>#DIV/0!</v>
      </c>
      <c r="GB201" s="190">
        <f>(AS201+'Datos Mes'!B$24)*30/12</f>
        <v>11356.646825396825</v>
      </c>
      <c r="GC201" s="190" t="e">
        <f t="shared" si="269"/>
        <v>#DIV/0!</v>
      </c>
      <c r="GD201" s="190" t="e">
        <f t="shared" si="270"/>
        <v>#DIV/0!</v>
      </c>
      <c r="GE201" s="192" t="e">
        <f t="shared" si="271"/>
        <v>#DIV/0!</v>
      </c>
    </row>
    <row r="202" spans="1:187">
      <c r="A202" s="248"/>
      <c r="B202" s="248"/>
      <c r="C202" s="173">
        <f t="shared" si="228"/>
        <v>0</v>
      </c>
      <c r="D202" s="255"/>
      <c r="E202" s="255"/>
      <c r="F202" s="255"/>
      <c r="G202" s="255"/>
      <c r="H202" s="255"/>
      <c r="I202" s="255"/>
      <c r="J202" s="255"/>
      <c r="K202" s="255"/>
      <c r="L202" s="255"/>
      <c r="M202" s="255"/>
      <c r="N202" s="255"/>
      <c r="O202" s="255"/>
      <c r="P202" s="255"/>
      <c r="Q202" s="255"/>
      <c r="R202" s="174"/>
      <c r="S202" s="256"/>
      <c r="T202" s="255"/>
      <c r="U202" s="255"/>
      <c r="V202" s="255"/>
      <c r="W202" s="255"/>
      <c r="X202" s="255"/>
      <c r="Y202" s="255"/>
      <c r="Z202" s="255"/>
      <c r="AA202" s="255"/>
      <c r="AB202" s="255"/>
      <c r="AC202" s="255"/>
      <c r="AD202" s="255"/>
      <c r="AE202" s="255"/>
      <c r="AF202" s="255"/>
      <c r="AG202" s="255"/>
      <c r="AH202" s="255"/>
      <c r="AI202" s="257"/>
      <c r="AJ202" s="187"/>
      <c r="AK202" s="176">
        <f t="shared" si="229"/>
        <v>0</v>
      </c>
      <c r="AL202" s="294">
        <f t="shared" si="230"/>
        <v>0</v>
      </c>
      <c r="AM202" s="294">
        <f t="shared" si="231"/>
        <v>0</v>
      </c>
      <c r="AN202" s="295">
        <f t="shared" si="232"/>
        <v>0</v>
      </c>
      <c r="AO202" s="294">
        <f t="shared" si="225"/>
        <v>0</v>
      </c>
      <c r="AP202" s="294">
        <f t="shared" si="224"/>
        <v>0</v>
      </c>
      <c r="AQ202" s="296">
        <f t="shared" si="233"/>
        <v>0</v>
      </c>
      <c r="AR202" s="297">
        <f t="shared" si="234"/>
        <v>0</v>
      </c>
      <c r="AS202" s="249"/>
      <c r="AT202" s="250">
        <f t="shared" si="235"/>
        <v>0</v>
      </c>
      <c r="AU202" s="316"/>
      <c r="AV202" s="177">
        <f t="shared" si="236"/>
        <v>0</v>
      </c>
      <c r="AW202" s="249"/>
      <c r="AX202" s="249"/>
      <c r="AY202" s="177">
        <f t="shared" si="237"/>
        <v>0</v>
      </c>
      <c r="AZ202" s="177">
        <f>(AQ202)*'Datos Mes'!$B$27+DB202</f>
        <v>0</v>
      </c>
      <c r="BA202" s="248"/>
      <c r="BB202" s="254"/>
      <c r="BC202" s="263"/>
      <c r="BD202" s="188"/>
      <c r="BE202" s="188"/>
      <c r="BF202" s="298"/>
      <c r="BG202" s="178">
        <f>(COUNTIF($D202:$AI202,"LL")+DL202)*(AS202-'Datos Mes'!$B$23)</f>
        <v>0</v>
      </c>
      <c r="BH202" s="299">
        <f t="shared" si="238"/>
        <v>0</v>
      </c>
      <c r="BI202" s="230"/>
      <c r="BJ202" s="239"/>
      <c r="BK202" s="231"/>
      <c r="BL202" s="231"/>
      <c r="BM202" s="231"/>
      <c r="BN202" s="231"/>
      <c r="BO202" s="231"/>
      <c r="BP202" s="239"/>
      <c r="BQ202" s="231"/>
      <c r="BR202" s="231"/>
      <c r="BS202" s="231"/>
      <c r="BT202" s="232"/>
      <c r="BU202" s="232"/>
      <c r="BV202" s="231"/>
      <c r="BW202" s="233"/>
      <c r="BX202" s="234"/>
      <c r="BY202" s="231"/>
      <c r="BZ202" s="231"/>
      <c r="CA202" s="235"/>
      <c r="CB202" s="235"/>
      <c r="CC202" s="236"/>
      <c r="CD202" s="236"/>
      <c r="CE202" s="236"/>
      <c r="CF202" s="236"/>
      <c r="CG202" s="236"/>
      <c r="CH202" s="235"/>
      <c r="CI202" s="235"/>
      <c r="CJ202" s="236"/>
      <c r="CK202" s="236"/>
      <c r="CL202" s="236"/>
      <c r="CM202" s="236"/>
      <c r="CN202" s="236"/>
      <c r="CO202" s="235"/>
      <c r="CP202" s="238"/>
      <c r="CQ202" s="237"/>
      <c r="CR202" s="238"/>
      <c r="CS202" s="237"/>
      <c r="CT202" s="237"/>
      <c r="CU202" s="237"/>
      <c r="CV202" s="237"/>
      <c r="CW202" s="237"/>
      <c r="CX202" s="232"/>
      <c r="CY202" s="232"/>
      <c r="CZ202" s="179">
        <f t="shared" si="239"/>
        <v>0</v>
      </c>
      <c r="DA202" s="180"/>
      <c r="DB202" s="241"/>
      <c r="DC202" s="181">
        <f t="shared" si="240"/>
        <v>0</v>
      </c>
      <c r="DD202" s="240"/>
      <c r="DE202" s="241"/>
      <c r="DF202" s="182">
        <f t="shared" si="241"/>
        <v>0</v>
      </c>
      <c r="DG202" s="182">
        <f t="shared" si="242"/>
        <v>0</v>
      </c>
      <c r="DH202" s="183">
        <f t="shared" si="243"/>
        <v>0</v>
      </c>
      <c r="DI202" s="184">
        <f t="shared" si="244"/>
        <v>0</v>
      </c>
      <c r="DJ202" s="42"/>
      <c r="DK202" s="177">
        <f t="shared" si="245"/>
        <v>0</v>
      </c>
      <c r="DL202" s="177">
        <f t="shared" si="246"/>
        <v>0</v>
      </c>
      <c r="DM202" s="177">
        <f t="shared" si="247"/>
        <v>0</v>
      </c>
      <c r="DN202" s="242"/>
      <c r="DO202" s="243"/>
      <c r="DP202" s="243"/>
      <c r="DQ202" s="243"/>
      <c r="DR202" s="303"/>
      <c r="DS202" s="243"/>
      <c r="DT202" s="243"/>
      <c r="DU202" s="243"/>
      <c r="DV202" s="244"/>
      <c r="DW202" s="243"/>
      <c r="DX202" s="243"/>
      <c r="DY202" s="245"/>
      <c r="DZ202" s="245"/>
      <c r="EA202" s="246"/>
      <c r="EB202" s="175" t="s">
        <v>283</v>
      </c>
      <c r="EC202" s="188" t="s">
        <v>298</v>
      </c>
      <c r="ED202" s="188">
        <v>1030170</v>
      </c>
      <c r="EE202" s="188"/>
      <c r="EF202" s="189">
        <f>'Datos Mes'!$B$23</f>
        <v>8033.333333333333</v>
      </c>
      <c r="EG202" s="189">
        <f t="shared" si="248"/>
        <v>0</v>
      </c>
      <c r="EH202" s="189">
        <f t="shared" si="249"/>
        <v>0</v>
      </c>
      <c r="EI202" s="189" t="e">
        <f t="shared" si="250"/>
        <v>#DIV/0!</v>
      </c>
      <c r="EJ202" s="189" t="e">
        <f t="shared" si="251"/>
        <v>#DIV/0!</v>
      </c>
      <c r="EK202" s="189">
        <f t="shared" si="252"/>
        <v>0</v>
      </c>
      <c r="EL202" s="189">
        <f t="shared" si="253"/>
        <v>0</v>
      </c>
      <c r="EM202" s="189">
        <f t="shared" si="254"/>
        <v>0</v>
      </c>
      <c r="EN202" s="189">
        <f>'Datos Mes'!$B$24*AL202</f>
        <v>0</v>
      </c>
      <c r="EO202" s="189" t="e">
        <f>IF(SUM(EH202:EN202)&gt;'Datos Mes'!$B$21,'Datos Mes'!$B$21,SUM(EH202:EN202))</f>
        <v>#DIV/0!</v>
      </c>
      <c r="EP202" s="189" t="e">
        <f>IF(SUM(EH202:EN202)&gt;'Datos Mes'!$B$21,SUM(EH202:EN202)-EO202,0)</f>
        <v>#DIV/0!</v>
      </c>
      <c r="EQ202" s="189"/>
      <c r="ER202" s="189" t="e">
        <f>LOOKUP(EO202/AL202,'Datos Mes'!$B$75:$B$82,'Datos Mes'!$C$75:$C$82)*EQ202</f>
        <v>#DIV/0!</v>
      </c>
      <c r="ES202" s="189">
        <f>'Datos Mes'!$B$25*$AQ202</f>
        <v>0</v>
      </c>
      <c r="ET202" s="189">
        <f>'Datos Mes'!$B$26*$AQ202</f>
        <v>0</v>
      </c>
      <c r="EU202" s="189">
        <f t="shared" si="255"/>
        <v>0</v>
      </c>
      <c r="EV202" s="190" t="e">
        <f t="shared" si="256"/>
        <v>#DIV/0!</v>
      </c>
      <c r="EW202" s="280" t="s">
        <v>140</v>
      </c>
      <c r="EX202" s="281"/>
      <c r="EY202" s="190" t="e">
        <f>'Datos Mes'!$B$28*EO202</f>
        <v>#DIV/0!</v>
      </c>
      <c r="EZ202" s="190" t="e">
        <f>IF(EX202*'Datos Mes'!$B$19-EY202&gt;0,EX202*'Datos Mes'!$B$19-EY202,0)</f>
        <v>#DIV/0!</v>
      </c>
      <c r="FA202" s="281" t="s">
        <v>116</v>
      </c>
      <c r="FB202" s="280" t="s">
        <v>299</v>
      </c>
      <c r="FC202" s="192">
        <f>IF(FB202&lt;&gt;"Pensionado",LOOKUP(FA202,'Datos Mes'!$A$87:$A$92,'Datos Mes'!$B$87:$B$92),0)</f>
        <v>0</v>
      </c>
      <c r="FD202" s="190" t="e">
        <f t="shared" si="257"/>
        <v>#DIV/0!</v>
      </c>
      <c r="FE202" s="190" t="e">
        <f>IF(SUM(EH202:EN202)&gt;'Datos Mes'!$B$22,'Datos Mes'!$B$22,SUM(EH202:EN202))</f>
        <v>#DIV/0!</v>
      </c>
      <c r="FF202" s="190" t="e">
        <f>FE202*'Datos Mes'!$B$30</f>
        <v>#DIV/0!</v>
      </c>
      <c r="FG202" s="190" t="e">
        <f t="shared" si="258"/>
        <v>#DIV/0!</v>
      </c>
      <c r="FH202" s="190" t="e">
        <f t="shared" si="259"/>
        <v>#DIV/0!</v>
      </c>
      <c r="FI202" s="193" t="e">
        <f>LOOKUP(FH202,'Datos Mes'!$B$54:$B$69,'Datos Mes'!$C$54:$C$69)</f>
        <v>#DIV/0!</v>
      </c>
      <c r="FJ202" s="190" t="e">
        <f>LOOKUP(FH202,'Datos Mes'!$B$54:$B$69,'Datos Mes'!$E$54:$E$69)</f>
        <v>#DIV/0!</v>
      </c>
      <c r="FK202" s="190" t="e">
        <f t="shared" si="260"/>
        <v>#DIV/0!</v>
      </c>
      <c r="FL202" s="190">
        <f t="shared" si="261"/>
        <v>0</v>
      </c>
      <c r="FM202" s="190">
        <f t="shared" si="262"/>
        <v>0</v>
      </c>
      <c r="FN202" s="190">
        <f t="shared" si="263"/>
        <v>0</v>
      </c>
      <c r="FO202" s="190" t="e">
        <f t="shared" si="264"/>
        <v>#DIV/0!</v>
      </c>
      <c r="FP202" s="190" t="e">
        <f t="shared" si="265"/>
        <v>#DIV/0!</v>
      </c>
      <c r="FQ202" s="320" t="e">
        <f t="shared" si="266"/>
        <v>#DIV/0!</v>
      </c>
      <c r="FR202" s="188"/>
      <c r="FS202" s="190" t="e">
        <f t="shared" si="267"/>
        <v>#DIV/0!</v>
      </c>
      <c r="FT202" s="190" t="e">
        <f>IF($FB202="Activo",LOOKUP($FA202,'Datos Mes'!$A$87:$A$92,'Datos Mes'!$C$87:$C$92),0)*$EO202</f>
        <v>#DIV/0!</v>
      </c>
      <c r="FU202" s="190" t="e">
        <f>IF($FB202="Activo",'Datos Mes'!$B$31,0)*$EO202</f>
        <v>#DIV/0!</v>
      </c>
      <c r="FV202" s="190" t="e">
        <f>'Datos Mes'!$B$32*$EO202</f>
        <v>#DIV/0!</v>
      </c>
      <c r="FW202" s="190" t="e">
        <f>'Datos Mes'!$D$28*$EO202</f>
        <v>#DIV/0!</v>
      </c>
      <c r="FX202" s="188">
        <v>1030170</v>
      </c>
      <c r="FY202" s="190" t="e">
        <f t="shared" si="268"/>
        <v>#DIV/0!</v>
      </c>
      <c r="FZ202" s="190" t="e">
        <f t="shared" si="226"/>
        <v>#DIV/0!</v>
      </c>
      <c r="GA202" s="190" t="e">
        <f t="shared" si="227"/>
        <v>#DIV/0!</v>
      </c>
      <c r="GB202" s="190">
        <f>(AS202+'Datos Mes'!B$24)*30/12</f>
        <v>11356.646825396825</v>
      </c>
      <c r="GC202" s="190" t="e">
        <f t="shared" si="269"/>
        <v>#DIV/0!</v>
      </c>
      <c r="GD202" s="190" t="e">
        <f t="shared" si="270"/>
        <v>#DIV/0!</v>
      </c>
      <c r="GE202" s="192" t="e">
        <f t="shared" si="271"/>
        <v>#DIV/0!</v>
      </c>
    </row>
    <row r="203" spans="1:187">
      <c r="A203" s="248"/>
      <c r="B203" s="248"/>
      <c r="C203" s="173">
        <f t="shared" si="228"/>
        <v>0</v>
      </c>
      <c r="D203" s="255"/>
      <c r="E203" s="255"/>
      <c r="F203" s="255"/>
      <c r="G203" s="255"/>
      <c r="H203" s="255"/>
      <c r="I203" s="255"/>
      <c r="J203" s="255"/>
      <c r="K203" s="255"/>
      <c r="L203" s="255"/>
      <c r="M203" s="255"/>
      <c r="N203" s="255"/>
      <c r="O203" s="255"/>
      <c r="P203" s="255"/>
      <c r="Q203" s="255"/>
      <c r="R203" s="174"/>
      <c r="S203" s="256"/>
      <c r="T203" s="255"/>
      <c r="U203" s="255"/>
      <c r="V203" s="255"/>
      <c r="W203" s="255"/>
      <c r="X203" s="255"/>
      <c r="Y203" s="255"/>
      <c r="Z203" s="255"/>
      <c r="AA203" s="255"/>
      <c r="AB203" s="255"/>
      <c r="AC203" s="255"/>
      <c r="AD203" s="255"/>
      <c r="AE203" s="255"/>
      <c r="AF203" s="255"/>
      <c r="AG203" s="255"/>
      <c r="AH203" s="255"/>
      <c r="AI203" s="257"/>
      <c r="AJ203" s="187"/>
      <c r="AK203" s="176">
        <f t="shared" si="229"/>
        <v>0</v>
      </c>
      <c r="AL203" s="294">
        <f t="shared" si="230"/>
        <v>0</v>
      </c>
      <c r="AM203" s="294">
        <f t="shared" si="231"/>
        <v>0</v>
      </c>
      <c r="AN203" s="295">
        <f t="shared" si="232"/>
        <v>0</v>
      </c>
      <c r="AO203" s="294">
        <f t="shared" si="225"/>
        <v>0</v>
      </c>
      <c r="AP203" s="294">
        <f t="shared" si="224"/>
        <v>0</v>
      </c>
      <c r="AQ203" s="296">
        <f t="shared" si="233"/>
        <v>0</v>
      </c>
      <c r="AR203" s="297">
        <f t="shared" si="234"/>
        <v>0</v>
      </c>
      <c r="AS203" s="249"/>
      <c r="AT203" s="250">
        <f t="shared" si="235"/>
        <v>0</v>
      </c>
      <c r="AU203" s="316"/>
      <c r="AV203" s="177">
        <f t="shared" si="236"/>
        <v>0</v>
      </c>
      <c r="AW203" s="249"/>
      <c r="AX203" s="249"/>
      <c r="AY203" s="177">
        <f t="shared" si="237"/>
        <v>0</v>
      </c>
      <c r="AZ203" s="177">
        <f>(AQ203)*'Datos Mes'!$B$27+DB203</f>
        <v>0</v>
      </c>
      <c r="BA203" s="248"/>
      <c r="BB203" s="254"/>
      <c r="BC203" s="263"/>
      <c r="BD203" s="188"/>
      <c r="BE203" s="188"/>
      <c r="BF203" s="298"/>
      <c r="BG203" s="178">
        <f>(COUNTIF($D203:$AI203,"LL")+DL203)*(AS203-'Datos Mes'!$B$23)</f>
        <v>0</v>
      </c>
      <c r="BH203" s="299">
        <f t="shared" si="238"/>
        <v>0</v>
      </c>
      <c r="BI203" s="230"/>
      <c r="BJ203" s="239"/>
      <c r="BK203" s="231"/>
      <c r="BL203" s="231"/>
      <c r="BM203" s="231"/>
      <c r="BN203" s="231"/>
      <c r="BO203" s="231"/>
      <c r="BP203" s="239"/>
      <c r="BQ203" s="231"/>
      <c r="BR203" s="231"/>
      <c r="BS203" s="231"/>
      <c r="BT203" s="232"/>
      <c r="BU203" s="232"/>
      <c r="BV203" s="231"/>
      <c r="BW203" s="233"/>
      <c r="BX203" s="234"/>
      <c r="BY203" s="231"/>
      <c r="BZ203" s="231"/>
      <c r="CA203" s="235"/>
      <c r="CB203" s="235"/>
      <c r="CC203" s="236"/>
      <c r="CD203" s="236"/>
      <c r="CE203" s="236"/>
      <c r="CF203" s="236"/>
      <c r="CG203" s="236"/>
      <c r="CH203" s="235"/>
      <c r="CI203" s="235"/>
      <c r="CJ203" s="236"/>
      <c r="CK203" s="236"/>
      <c r="CL203" s="236"/>
      <c r="CM203" s="236"/>
      <c r="CN203" s="236"/>
      <c r="CO203" s="235"/>
      <c r="CP203" s="238"/>
      <c r="CQ203" s="237"/>
      <c r="CR203" s="238"/>
      <c r="CS203" s="237"/>
      <c r="CT203" s="237"/>
      <c r="CU203" s="237"/>
      <c r="CV203" s="237"/>
      <c r="CW203" s="237"/>
      <c r="CX203" s="232"/>
      <c r="CY203" s="232"/>
      <c r="CZ203" s="179">
        <f t="shared" si="239"/>
        <v>0</v>
      </c>
      <c r="DA203" s="180"/>
      <c r="DB203" s="241"/>
      <c r="DC203" s="181">
        <f t="shared" si="240"/>
        <v>0</v>
      </c>
      <c r="DD203" s="240"/>
      <c r="DE203" s="241"/>
      <c r="DF203" s="182">
        <f t="shared" si="241"/>
        <v>0</v>
      </c>
      <c r="DG203" s="182">
        <f t="shared" si="242"/>
        <v>0</v>
      </c>
      <c r="DH203" s="183">
        <f t="shared" si="243"/>
        <v>0</v>
      </c>
      <c r="DI203" s="184">
        <f t="shared" si="244"/>
        <v>0</v>
      </c>
      <c r="DJ203" s="42"/>
      <c r="DK203" s="177">
        <f t="shared" si="245"/>
        <v>0</v>
      </c>
      <c r="DL203" s="177">
        <f t="shared" si="246"/>
        <v>0</v>
      </c>
      <c r="DM203" s="177">
        <f t="shared" si="247"/>
        <v>0</v>
      </c>
      <c r="DN203" s="242"/>
      <c r="DO203" s="243"/>
      <c r="DP203" s="243"/>
      <c r="DQ203" s="243"/>
      <c r="DR203" s="303"/>
      <c r="DS203" s="243"/>
      <c r="DT203" s="243"/>
      <c r="DU203" s="243"/>
      <c r="DV203" s="244"/>
      <c r="DW203" s="243"/>
      <c r="DX203" s="243"/>
      <c r="DY203" s="245"/>
      <c r="DZ203" s="245"/>
      <c r="EA203" s="246"/>
      <c r="EB203" s="175" t="s">
        <v>283</v>
      </c>
      <c r="EC203" s="188" t="s">
        <v>298</v>
      </c>
      <c r="ED203" s="188">
        <v>1030171</v>
      </c>
      <c r="EE203" s="188"/>
      <c r="EF203" s="189">
        <f>'Datos Mes'!$B$23</f>
        <v>8033.333333333333</v>
      </c>
      <c r="EG203" s="189">
        <f t="shared" si="248"/>
        <v>0</v>
      </c>
      <c r="EH203" s="189">
        <f t="shared" si="249"/>
        <v>0</v>
      </c>
      <c r="EI203" s="189" t="e">
        <f t="shared" si="250"/>
        <v>#DIV/0!</v>
      </c>
      <c r="EJ203" s="189" t="e">
        <f t="shared" si="251"/>
        <v>#DIV/0!</v>
      </c>
      <c r="EK203" s="189">
        <f t="shared" si="252"/>
        <v>0</v>
      </c>
      <c r="EL203" s="189">
        <f t="shared" si="253"/>
        <v>0</v>
      </c>
      <c r="EM203" s="189">
        <f t="shared" si="254"/>
        <v>0</v>
      </c>
      <c r="EN203" s="189">
        <f>'Datos Mes'!$B$24*AL203</f>
        <v>0</v>
      </c>
      <c r="EO203" s="189" t="e">
        <f>IF(SUM(EH203:EN203)&gt;'Datos Mes'!$B$21,'Datos Mes'!$B$21,SUM(EH203:EN203))</f>
        <v>#DIV/0!</v>
      </c>
      <c r="EP203" s="189" t="e">
        <f>IF(SUM(EH203:EN203)&gt;'Datos Mes'!$B$21,SUM(EH203:EN203)-EO203,0)</f>
        <v>#DIV/0!</v>
      </c>
      <c r="EQ203" s="189"/>
      <c r="ER203" s="189" t="e">
        <f>LOOKUP(EO203/AL203,'Datos Mes'!$B$75:$B$82,'Datos Mes'!$C$75:$C$82)*EQ203</f>
        <v>#DIV/0!</v>
      </c>
      <c r="ES203" s="189">
        <f>'Datos Mes'!$B$25*$AQ203</f>
        <v>0</v>
      </c>
      <c r="ET203" s="189">
        <f>'Datos Mes'!$B$26*$AQ203</f>
        <v>0</v>
      </c>
      <c r="EU203" s="189">
        <f t="shared" si="255"/>
        <v>0</v>
      </c>
      <c r="EV203" s="190" t="e">
        <f t="shared" si="256"/>
        <v>#DIV/0!</v>
      </c>
      <c r="EW203" s="280" t="s">
        <v>140</v>
      </c>
      <c r="EX203" s="281"/>
      <c r="EY203" s="190" t="e">
        <f>'Datos Mes'!$B$28*EO203</f>
        <v>#DIV/0!</v>
      </c>
      <c r="EZ203" s="190" t="e">
        <f>IF(EX203*'Datos Mes'!$B$19-EY203&gt;0,EX203*'Datos Mes'!$B$19-EY203,0)</f>
        <v>#DIV/0!</v>
      </c>
      <c r="FA203" s="281" t="s">
        <v>116</v>
      </c>
      <c r="FB203" s="280" t="s">
        <v>299</v>
      </c>
      <c r="FC203" s="192">
        <f>IF(FB203&lt;&gt;"Pensionado",LOOKUP(FA203,'Datos Mes'!$A$87:$A$92,'Datos Mes'!$B$87:$B$92),0)</f>
        <v>0</v>
      </c>
      <c r="FD203" s="190" t="e">
        <f t="shared" si="257"/>
        <v>#DIV/0!</v>
      </c>
      <c r="FE203" s="190" t="e">
        <f>IF(SUM(EH203:EN203)&gt;'Datos Mes'!$B$22,'Datos Mes'!$B$22,SUM(EH203:EN203))</f>
        <v>#DIV/0!</v>
      </c>
      <c r="FF203" s="190" t="e">
        <f>FE203*'Datos Mes'!$B$30</f>
        <v>#DIV/0!</v>
      </c>
      <c r="FG203" s="190" t="e">
        <f t="shared" si="258"/>
        <v>#DIV/0!</v>
      </c>
      <c r="FH203" s="190" t="e">
        <f t="shared" si="259"/>
        <v>#DIV/0!</v>
      </c>
      <c r="FI203" s="193" t="e">
        <f>LOOKUP(FH203,'Datos Mes'!$B$54:$B$69,'Datos Mes'!$C$54:$C$69)</f>
        <v>#DIV/0!</v>
      </c>
      <c r="FJ203" s="190" t="e">
        <f>LOOKUP(FH203,'Datos Mes'!$B$54:$B$69,'Datos Mes'!$E$54:$E$69)</f>
        <v>#DIV/0!</v>
      </c>
      <c r="FK203" s="190" t="e">
        <f t="shared" si="260"/>
        <v>#DIV/0!</v>
      </c>
      <c r="FL203" s="190">
        <f t="shared" si="261"/>
        <v>0</v>
      </c>
      <c r="FM203" s="190">
        <f t="shared" si="262"/>
        <v>0</v>
      </c>
      <c r="FN203" s="190">
        <f t="shared" si="263"/>
        <v>0</v>
      </c>
      <c r="FO203" s="190" t="e">
        <f t="shared" si="264"/>
        <v>#DIV/0!</v>
      </c>
      <c r="FP203" s="190" t="e">
        <f t="shared" si="265"/>
        <v>#DIV/0!</v>
      </c>
      <c r="FQ203" s="320" t="e">
        <f t="shared" si="266"/>
        <v>#DIV/0!</v>
      </c>
      <c r="FR203" s="188"/>
      <c r="FS203" s="190" t="e">
        <f t="shared" si="267"/>
        <v>#DIV/0!</v>
      </c>
      <c r="FT203" s="190" t="e">
        <f>IF($FB203="Activo",LOOKUP($FA203,'Datos Mes'!$A$87:$A$92,'Datos Mes'!$C$87:$C$92),0)*$EO203</f>
        <v>#DIV/0!</v>
      </c>
      <c r="FU203" s="190" t="e">
        <f>IF($FB203="Activo",'Datos Mes'!$B$31,0)*$EO203</f>
        <v>#DIV/0!</v>
      </c>
      <c r="FV203" s="190" t="e">
        <f>'Datos Mes'!$B$32*$EO203</f>
        <v>#DIV/0!</v>
      </c>
      <c r="FW203" s="190" t="e">
        <f>'Datos Mes'!$D$28*$EO203</f>
        <v>#DIV/0!</v>
      </c>
      <c r="FX203" s="188">
        <v>1030171</v>
      </c>
      <c r="FY203" s="190" t="e">
        <f t="shared" si="268"/>
        <v>#DIV/0!</v>
      </c>
      <c r="FZ203" s="190" t="e">
        <f t="shared" si="226"/>
        <v>#DIV/0!</v>
      </c>
      <c r="GA203" s="190" t="e">
        <f t="shared" si="227"/>
        <v>#DIV/0!</v>
      </c>
      <c r="GB203" s="190">
        <f>(AS203+'Datos Mes'!B$24)*30/12</f>
        <v>11356.646825396825</v>
      </c>
      <c r="GC203" s="190" t="e">
        <f t="shared" si="269"/>
        <v>#DIV/0!</v>
      </c>
      <c r="GD203" s="190" t="e">
        <f t="shared" si="270"/>
        <v>#DIV/0!</v>
      </c>
      <c r="GE203" s="192" t="e">
        <f t="shared" si="271"/>
        <v>#DIV/0!</v>
      </c>
    </row>
    <row r="204" spans="1:187">
      <c r="A204" s="248"/>
      <c r="B204" s="248"/>
      <c r="C204" s="173">
        <f t="shared" si="228"/>
        <v>0</v>
      </c>
      <c r="D204" s="255"/>
      <c r="E204" s="255"/>
      <c r="F204" s="255"/>
      <c r="G204" s="255"/>
      <c r="H204" s="255"/>
      <c r="I204" s="255"/>
      <c r="J204" s="255"/>
      <c r="K204" s="255"/>
      <c r="L204" s="255"/>
      <c r="M204" s="255"/>
      <c r="N204" s="255"/>
      <c r="O204" s="255"/>
      <c r="P204" s="255"/>
      <c r="Q204" s="255"/>
      <c r="R204" s="174"/>
      <c r="S204" s="256"/>
      <c r="T204" s="255"/>
      <c r="U204" s="255"/>
      <c r="V204" s="255"/>
      <c r="W204" s="255"/>
      <c r="X204" s="255"/>
      <c r="Y204" s="255"/>
      <c r="Z204" s="255"/>
      <c r="AA204" s="255"/>
      <c r="AB204" s="255"/>
      <c r="AC204" s="255"/>
      <c r="AD204" s="255"/>
      <c r="AE204" s="255"/>
      <c r="AF204" s="255"/>
      <c r="AG204" s="255"/>
      <c r="AH204" s="255"/>
      <c r="AI204" s="257"/>
      <c r="AJ204" s="187"/>
      <c r="AK204" s="176">
        <f t="shared" si="229"/>
        <v>0</v>
      </c>
      <c r="AL204" s="294">
        <f t="shared" si="230"/>
        <v>0</v>
      </c>
      <c r="AM204" s="294">
        <f t="shared" si="231"/>
        <v>0</v>
      </c>
      <c r="AN204" s="295">
        <f t="shared" si="232"/>
        <v>0</v>
      </c>
      <c r="AO204" s="294">
        <f t="shared" si="225"/>
        <v>0</v>
      </c>
      <c r="AP204" s="294">
        <f t="shared" si="224"/>
        <v>0</v>
      </c>
      <c r="AQ204" s="296">
        <f t="shared" si="233"/>
        <v>0</v>
      </c>
      <c r="AR204" s="297">
        <f t="shared" si="234"/>
        <v>0</v>
      </c>
      <c r="AS204" s="249"/>
      <c r="AT204" s="250">
        <f t="shared" si="235"/>
        <v>0</v>
      </c>
      <c r="AU204" s="316"/>
      <c r="AV204" s="177">
        <f t="shared" si="236"/>
        <v>0</v>
      </c>
      <c r="AW204" s="249"/>
      <c r="AX204" s="249"/>
      <c r="AY204" s="177">
        <f t="shared" si="237"/>
        <v>0</v>
      </c>
      <c r="AZ204" s="177">
        <f>(AQ204)*'Datos Mes'!$B$27+DB204</f>
        <v>0</v>
      </c>
      <c r="BA204" s="248"/>
      <c r="BB204" s="254"/>
      <c r="BC204" s="263"/>
      <c r="BD204" s="188"/>
      <c r="BE204" s="188"/>
      <c r="BF204" s="298"/>
      <c r="BG204" s="178">
        <f>(COUNTIF($D204:$AI204,"LL")+DL204)*(AS204-'Datos Mes'!$B$23)</f>
        <v>0</v>
      </c>
      <c r="BH204" s="299">
        <f t="shared" si="238"/>
        <v>0</v>
      </c>
      <c r="BI204" s="230"/>
      <c r="BJ204" s="239"/>
      <c r="BK204" s="231"/>
      <c r="BL204" s="231"/>
      <c r="BM204" s="231"/>
      <c r="BN204" s="231"/>
      <c r="BO204" s="231"/>
      <c r="BP204" s="239"/>
      <c r="BQ204" s="231"/>
      <c r="BR204" s="231"/>
      <c r="BS204" s="231"/>
      <c r="BT204" s="232"/>
      <c r="BU204" s="232"/>
      <c r="BV204" s="231"/>
      <c r="BW204" s="233"/>
      <c r="BX204" s="234"/>
      <c r="BY204" s="231"/>
      <c r="BZ204" s="231"/>
      <c r="CA204" s="235"/>
      <c r="CB204" s="235"/>
      <c r="CC204" s="236"/>
      <c r="CD204" s="236"/>
      <c r="CE204" s="236"/>
      <c r="CF204" s="236"/>
      <c r="CG204" s="236"/>
      <c r="CH204" s="235"/>
      <c r="CI204" s="235"/>
      <c r="CJ204" s="236"/>
      <c r="CK204" s="236"/>
      <c r="CL204" s="236"/>
      <c r="CM204" s="236"/>
      <c r="CN204" s="236"/>
      <c r="CO204" s="235"/>
      <c r="CP204" s="238"/>
      <c r="CQ204" s="237"/>
      <c r="CR204" s="238"/>
      <c r="CS204" s="237"/>
      <c r="CT204" s="237"/>
      <c r="CU204" s="237"/>
      <c r="CV204" s="237"/>
      <c r="CW204" s="237"/>
      <c r="CX204" s="232"/>
      <c r="CY204" s="232"/>
      <c r="CZ204" s="179">
        <f t="shared" si="239"/>
        <v>0</v>
      </c>
      <c r="DA204" s="180"/>
      <c r="DB204" s="241"/>
      <c r="DC204" s="181">
        <f t="shared" si="240"/>
        <v>0</v>
      </c>
      <c r="DD204" s="240"/>
      <c r="DE204" s="241"/>
      <c r="DF204" s="182">
        <f t="shared" si="241"/>
        <v>0</v>
      </c>
      <c r="DG204" s="182">
        <f t="shared" si="242"/>
        <v>0</v>
      </c>
      <c r="DH204" s="183">
        <f t="shared" si="243"/>
        <v>0</v>
      </c>
      <c r="DI204" s="184">
        <f t="shared" si="244"/>
        <v>0</v>
      </c>
      <c r="DJ204" s="42"/>
      <c r="DK204" s="177">
        <f t="shared" si="245"/>
        <v>0</v>
      </c>
      <c r="DL204" s="177">
        <f t="shared" si="246"/>
        <v>0</v>
      </c>
      <c r="DM204" s="177">
        <f t="shared" si="247"/>
        <v>0</v>
      </c>
      <c r="DN204" s="242"/>
      <c r="DO204" s="243"/>
      <c r="DP204" s="243"/>
      <c r="DQ204" s="243"/>
      <c r="DR204" s="303"/>
      <c r="DS204" s="243"/>
      <c r="DT204" s="243"/>
      <c r="DU204" s="243"/>
      <c r="DV204" s="244"/>
      <c r="DW204" s="243"/>
      <c r="DX204" s="243"/>
      <c r="DY204" s="245"/>
      <c r="DZ204" s="245"/>
      <c r="EA204" s="246"/>
      <c r="EB204" s="175" t="s">
        <v>283</v>
      </c>
      <c r="EC204" s="188" t="s">
        <v>298</v>
      </c>
      <c r="ED204" s="188">
        <v>1030172</v>
      </c>
      <c r="EE204" s="188"/>
      <c r="EF204" s="189">
        <f>'Datos Mes'!$B$23</f>
        <v>8033.333333333333</v>
      </c>
      <c r="EG204" s="189">
        <f t="shared" si="248"/>
        <v>0</v>
      </c>
      <c r="EH204" s="189">
        <f t="shared" si="249"/>
        <v>0</v>
      </c>
      <c r="EI204" s="189" t="e">
        <f t="shared" si="250"/>
        <v>#DIV/0!</v>
      </c>
      <c r="EJ204" s="189" t="e">
        <f t="shared" si="251"/>
        <v>#DIV/0!</v>
      </c>
      <c r="EK204" s="189">
        <f t="shared" si="252"/>
        <v>0</v>
      </c>
      <c r="EL204" s="189">
        <f t="shared" si="253"/>
        <v>0</v>
      </c>
      <c r="EM204" s="189">
        <f t="shared" si="254"/>
        <v>0</v>
      </c>
      <c r="EN204" s="189">
        <f>'Datos Mes'!$B$24*AL204</f>
        <v>0</v>
      </c>
      <c r="EO204" s="189" t="e">
        <f>IF(SUM(EH204:EN204)&gt;'Datos Mes'!$B$21,'Datos Mes'!$B$21,SUM(EH204:EN204))</f>
        <v>#DIV/0!</v>
      </c>
      <c r="EP204" s="189" t="e">
        <f>IF(SUM(EH204:EN204)&gt;'Datos Mes'!$B$21,SUM(EH204:EN204)-EO204,0)</f>
        <v>#DIV/0!</v>
      </c>
      <c r="EQ204" s="189"/>
      <c r="ER204" s="189" t="e">
        <f>LOOKUP(EO204/AL204,'Datos Mes'!$B$75:$B$82,'Datos Mes'!$C$75:$C$82)*EQ204</f>
        <v>#DIV/0!</v>
      </c>
      <c r="ES204" s="189">
        <f>'Datos Mes'!$B$25*$AQ204</f>
        <v>0</v>
      </c>
      <c r="ET204" s="189">
        <f>'Datos Mes'!$B$26*$AQ204</f>
        <v>0</v>
      </c>
      <c r="EU204" s="189">
        <f t="shared" si="255"/>
        <v>0</v>
      </c>
      <c r="EV204" s="190" t="e">
        <f t="shared" si="256"/>
        <v>#DIV/0!</v>
      </c>
      <c r="EW204" s="280" t="s">
        <v>140</v>
      </c>
      <c r="EX204" s="281"/>
      <c r="EY204" s="190" t="e">
        <f>'Datos Mes'!$B$28*EO204</f>
        <v>#DIV/0!</v>
      </c>
      <c r="EZ204" s="190" t="e">
        <f>IF(EX204*'Datos Mes'!$B$19-EY204&gt;0,EX204*'Datos Mes'!$B$19-EY204,0)</f>
        <v>#DIV/0!</v>
      </c>
      <c r="FA204" s="281" t="s">
        <v>116</v>
      </c>
      <c r="FB204" s="280" t="s">
        <v>299</v>
      </c>
      <c r="FC204" s="192">
        <f>IF(FB204&lt;&gt;"Pensionado",LOOKUP(FA204,'Datos Mes'!$A$87:$A$92,'Datos Mes'!$B$87:$B$92),0)</f>
        <v>0</v>
      </c>
      <c r="FD204" s="190" t="e">
        <f t="shared" si="257"/>
        <v>#DIV/0!</v>
      </c>
      <c r="FE204" s="190" t="e">
        <f>IF(SUM(EH204:EN204)&gt;'Datos Mes'!$B$22,'Datos Mes'!$B$22,SUM(EH204:EN204))</f>
        <v>#DIV/0!</v>
      </c>
      <c r="FF204" s="190" t="e">
        <f>FE204*'Datos Mes'!$B$30</f>
        <v>#DIV/0!</v>
      </c>
      <c r="FG204" s="190" t="e">
        <f t="shared" si="258"/>
        <v>#DIV/0!</v>
      </c>
      <c r="FH204" s="190" t="e">
        <f t="shared" si="259"/>
        <v>#DIV/0!</v>
      </c>
      <c r="FI204" s="193" t="e">
        <f>LOOKUP(FH204,'Datos Mes'!$B$54:$B$69,'Datos Mes'!$C$54:$C$69)</f>
        <v>#DIV/0!</v>
      </c>
      <c r="FJ204" s="190" t="e">
        <f>LOOKUP(FH204,'Datos Mes'!$B$54:$B$69,'Datos Mes'!$E$54:$E$69)</f>
        <v>#DIV/0!</v>
      </c>
      <c r="FK204" s="190" t="e">
        <f t="shared" si="260"/>
        <v>#DIV/0!</v>
      </c>
      <c r="FL204" s="190">
        <f t="shared" si="261"/>
        <v>0</v>
      </c>
      <c r="FM204" s="190">
        <f t="shared" si="262"/>
        <v>0</v>
      </c>
      <c r="FN204" s="190">
        <f t="shared" si="263"/>
        <v>0</v>
      </c>
      <c r="FO204" s="190" t="e">
        <f t="shared" si="264"/>
        <v>#DIV/0!</v>
      </c>
      <c r="FP204" s="190" t="e">
        <f t="shared" si="265"/>
        <v>#DIV/0!</v>
      </c>
      <c r="FQ204" s="320" t="e">
        <f t="shared" si="266"/>
        <v>#DIV/0!</v>
      </c>
      <c r="FR204" s="188"/>
      <c r="FS204" s="190" t="e">
        <f t="shared" si="267"/>
        <v>#DIV/0!</v>
      </c>
      <c r="FT204" s="190" t="e">
        <f>IF($FB204="Activo",LOOKUP($FA204,'Datos Mes'!$A$87:$A$92,'Datos Mes'!$C$87:$C$92),0)*$EO204</f>
        <v>#DIV/0!</v>
      </c>
      <c r="FU204" s="190" t="e">
        <f>IF($FB204="Activo",'Datos Mes'!$B$31,0)*$EO204</f>
        <v>#DIV/0!</v>
      </c>
      <c r="FV204" s="190" t="e">
        <f>'Datos Mes'!$B$32*$EO204</f>
        <v>#DIV/0!</v>
      </c>
      <c r="FW204" s="190" t="e">
        <f>'Datos Mes'!$D$28*$EO204</f>
        <v>#DIV/0!</v>
      </c>
      <c r="FX204" s="188">
        <v>1030172</v>
      </c>
      <c r="FY204" s="190" t="e">
        <f t="shared" si="268"/>
        <v>#DIV/0!</v>
      </c>
      <c r="FZ204" s="190" t="e">
        <f t="shared" si="226"/>
        <v>#DIV/0!</v>
      </c>
      <c r="GA204" s="190" t="e">
        <f t="shared" si="227"/>
        <v>#DIV/0!</v>
      </c>
      <c r="GB204" s="190">
        <f>(AS204+'Datos Mes'!B$24)*30/12</f>
        <v>11356.646825396825</v>
      </c>
      <c r="GC204" s="190" t="e">
        <f t="shared" si="269"/>
        <v>#DIV/0!</v>
      </c>
      <c r="GD204" s="190" t="e">
        <f t="shared" si="270"/>
        <v>#DIV/0!</v>
      </c>
      <c r="GE204" s="192" t="e">
        <f t="shared" si="271"/>
        <v>#DIV/0!</v>
      </c>
    </row>
    <row r="205" spans="1:187">
      <c r="A205" s="248"/>
      <c r="B205" s="248"/>
      <c r="C205" s="173">
        <f t="shared" ref="C205:C268" si="272">DK205</f>
        <v>0</v>
      </c>
      <c r="D205" s="255"/>
      <c r="E205" s="255"/>
      <c r="F205" s="255"/>
      <c r="G205" s="255"/>
      <c r="H205" s="255"/>
      <c r="I205" s="255"/>
      <c r="J205" s="255"/>
      <c r="K205" s="255"/>
      <c r="L205" s="255"/>
      <c r="M205" s="255"/>
      <c r="N205" s="255"/>
      <c r="O205" s="255"/>
      <c r="P205" s="255"/>
      <c r="Q205" s="255"/>
      <c r="R205" s="174"/>
      <c r="S205" s="256"/>
      <c r="T205" s="255"/>
      <c r="U205" s="255"/>
      <c r="V205" s="255"/>
      <c r="W205" s="255"/>
      <c r="X205" s="255"/>
      <c r="Y205" s="255"/>
      <c r="Z205" s="255"/>
      <c r="AA205" s="255"/>
      <c r="AB205" s="255"/>
      <c r="AC205" s="255"/>
      <c r="AD205" s="255"/>
      <c r="AE205" s="255"/>
      <c r="AF205" s="255"/>
      <c r="AG205" s="255"/>
      <c r="AH205" s="255"/>
      <c r="AI205" s="257"/>
      <c r="AJ205" s="187"/>
      <c r="AK205" s="176">
        <f t="shared" ref="AK205:AK268" si="273">A205</f>
        <v>0</v>
      </c>
      <c r="AL205" s="294">
        <f t="shared" ref="AL205:AL268" si="274">COUNTIF(D205:AI205,"X")+COUNTIF(D205:AI205,"V")-C205</f>
        <v>0</v>
      </c>
      <c r="AM205" s="294">
        <f t="shared" ref="AM205:AM268" si="275">COUNTIF(D205:AK205,"S")</f>
        <v>0</v>
      </c>
      <c r="AN205" s="295">
        <f t="shared" ref="AN205:AN268" si="276">COUNTIF(D205:AI205,"D")</f>
        <v>0</v>
      </c>
      <c r="AO205" s="294">
        <f t="shared" si="225"/>
        <v>0</v>
      </c>
      <c r="AP205" s="294">
        <f t="shared" si="224"/>
        <v>0</v>
      </c>
      <c r="AQ205" s="296">
        <f t="shared" ref="AQ205:AQ268" si="277">COUNTIF(D205:AK205,"X")+COUNTIF(D205:AK205,"ll")-C205-COUNTIF(DN205:DX205,"S")-COUNTIF(DN205:DX205,"V")</f>
        <v>0</v>
      </c>
      <c r="AR205" s="297">
        <f t="shared" ref="AR205:AR268" si="278">AQ205</f>
        <v>0</v>
      </c>
      <c r="AS205" s="249"/>
      <c r="AT205" s="250">
        <f t="shared" ref="AT205:AT268" si="279">AS205/7.5*1.5*(CZ205-DA205)</f>
        <v>0</v>
      </c>
      <c r="AU205" s="316"/>
      <c r="AV205" s="177">
        <f t="shared" ref="AV205:AV268" si="280">AS205/7.5*AU205+C205*0.2*AS205</f>
        <v>0</v>
      </c>
      <c r="AW205" s="249"/>
      <c r="AX205" s="249"/>
      <c r="AY205" s="177">
        <f t="shared" ref="AY205:AY268" si="281">DI205</f>
        <v>0</v>
      </c>
      <c r="AZ205" s="177">
        <f>(AQ205)*'Datos Mes'!$B$27+DB205</f>
        <v>0</v>
      </c>
      <c r="BA205" s="248"/>
      <c r="BB205" s="254"/>
      <c r="BC205" s="263"/>
      <c r="BD205" s="188"/>
      <c r="BE205" s="188"/>
      <c r="BF205" s="298"/>
      <c r="BG205" s="178">
        <f>(COUNTIF($D205:$AI205,"LL")+DL205)*(AS205-'Datos Mes'!$B$23)</f>
        <v>0</v>
      </c>
      <c r="BH205" s="299">
        <f t="shared" ref="BH205:BH268" si="282">A205</f>
        <v>0</v>
      </c>
      <c r="BI205" s="230"/>
      <c r="BJ205" s="239"/>
      <c r="BK205" s="231"/>
      <c r="BL205" s="231"/>
      <c r="BM205" s="231"/>
      <c r="BN205" s="231"/>
      <c r="BO205" s="231"/>
      <c r="BP205" s="239"/>
      <c r="BQ205" s="231"/>
      <c r="BR205" s="231"/>
      <c r="BS205" s="231"/>
      <c r="BT205" s="232"/>
      <c r="BU205" s="232"/>
      <c r="BV205" s="231"/>
      <c r="BW205" s="233"/>
      <c r="BX205" s="234"/>
      <c r="BY205" s="231"/>
      <c r="BZ205" s="231"/>
      <c r="CA205" s="235"/>
      <c r="CB205" s="235"/>
      <c r="CC205" s="236"/>
      <c r="CD205" s="236"/>
      <c r="CE205" s="236"/>
      <c r="CF205" s="236"/>
      <c r="CG205" s="236"/>
      <c r="CH205" s="235"/>
      <c r="CI205" s="235"/>
      <c r="CJ205" s="236"/>
      <c r="CK205" s="236"/>
      <c r="CL205" s="236"/>
      <c r="CM205" s="236"/>
      <c r="CN205" s="236"/>
      <c r="CO205" s="235"/>
      <c r="CP205" s="238"/>
      <c r="CQ205" s="237"/>
      <c r="CR205" s="238"/>
      <c r="CS205" s="237"/>
      <c r="CT205" s="237"/>
      <c r="CU205" s="237"/>
      <c r="CV205" s="237"/>
      <c r="CW205" s="237"/>
      <c r="CX205" s="232"/>
      <c r="CY205" s="232"/>
      <c r="CZ205" s="179">
        <f t="shared" ref="CZ205:CZ268" si="283">SUM(BI205:CY205)</f>
        <v>0</v>
      </c>
      <c r="DA205" s="180"/>
      <c r="DB205" s="241"/>
      <c r="DC205" s="181">
        <f t="shared" ref="DC205:DC268" si="284">(64+$DC$10/8)*DD205</f>
        <v>0</v>
      </c>
      <c r="DD205" s="240"/>
      <c r="DE205" s="241"/>
      <c r="DF205" s="182">
        <f t="shared" ref="DF205:DF268" si="285">COUNTIF(D205:AI205,"LL")*$DF$10*1.2</f>
        <v>0</v>
      </c>
      <c r="DG205" s="182">
        <f t="shared" ref="DG205:DG268" si="286">DL205*$DF$10</f>
        <v>0</v>
      </c>
      <c r="DH205" s="183">
        <f t="shared" ref="DH205:DH268" si="287">AS205*DM205</f>
        <v>0</v>
      </c>
      <c r="DI205" s="184">
        <f t="shared" ref="DI205:DI268" si="288">+DC205+DE205+DF205+DG205+DH205</f>
        <v>0</v>
      </c>
      <c r="DJ205" s="42"/>
      <c r="DK205" s="177">
        <f t="shared" ref="DK205:DK268" si="289">DL205+COUNTIF(DN205:EA205,"F")+COUNTIF(DN205:EA205,"E")+COUNTIF(DN205:EA205,"P")+COUNTIF(DN205:EA205,"A")</f>
        <v>0</v>
      </c>
      <c r="DL205" s="177">
        <f t="shared" ref="DL205:DL268" si="290">COUNTIF(DN205:EA205,"LL")</f>
        <v>0</v>
      </c>
      <c r="DM205" s="177">
        <f t="shared" ref="DM205:DM268" si="291">COUNTIF(DN205:EA205,"X")</f>
        <v>0</v>
      </c>
      <c r="DN205" s="242"/>
      <c r="DO205" s="243"/>
      <c r="DP205" s="243"/>
      <c r="DQ205" s="243"/>
      <c r="DR205" s="303"/>
      <c r="DS205" s="243"/>
      <c r="DT205" s="243"/>
      <c r="DU205" s="243"/>
      <c r="DV205" s="244"/>
      <c r="DW205" s="243"/>
      <c r="DX205" s="243"/>
      <c r="DY205" s="245"/>
      <c r="DZ205" s="245"/>
      <c r="EA205" s="246"/>
      <c r="EB205" s="175" t="s">
        <v>283</v>
      </c>
      <c r="EC205" s="188" t="s">
        <v>298</v>
      </c>
      <c r="ED205" s="188">
        <v>1030173</v>
      </c>
      <c r="EE205" s="188"/>
      <c r="EF205" s="189">
        <f>'Datos Mes'!$B$23</f>
        <v>8033.333333333333</v>
      </c>
      <c r="EG205" s="189">
        <f t="shared" ref="EG205:EG268" si="292">AS205</f>
        <v>0</v>
      </c>
      <c r="EH205" s="189">
        <f t="shared" ref="EH205:EH268" si="293">EG205*AL205</f>
        <v>0</v>
      </c>
      <c r="EI205" s="189" t="e">
        <f t="shared" ref="EI205:EI268" si="294">(EH205+EL205)/AO205*AM205</f>
        <v>#DIV/0!</v>
      </c>
      <c r="EJ205" s="189" t="e">
        <f t="shared" ref="EJ205:EJ268" si="295">(EH205+EI205+EK205+EL205)/AP205*AN205</f>
        <v>#DIV/0!</v>
      </c>
      <c r="EK205" s="189">
        <f t="shared" ref="EK205:EK268" si="296">AT205</f>
        <v>0</v>
      </c>
      <c r="EL205" s="189">
        <f t="shared" ref="EL205:EL268" si="297">-AV205</f>
        <v>0</v>
      </c>
      <c r="EM205" s="189">
        <f t="shared" ref="EM205:EM268" si="298">AY205</f>
        <v>0</v>
      </c>
      <c r="EN205" s="189">
        <f>'Datos Mes'!$B$24*AL205</f>
        <v>0</v>
      </c>
      <c r="EO205" s="189" t="e">
        <f>IF(SUM(EH205:EN205)&gt;'Datos Mes'!$B$21,'Datos Mes'!$B$21,SUM(EH205:EN205))</f>
        <v>#DIV/0!</v>
      </c>
      <c r="EP205" s="189" t="e">
        <f>IF(SUM(EH205:EN205)&gt;'Datos Mes'!$B$21,SUM(EH205:EN205)-EO205,0)</f>
        <v>#DIV/0!</v>
      </c>
      <c r="EQ205" s="189"/>
      <c r="ER205" s="189" t="e">
        <f>LOOKUP(EO205/AL205,'Datos Mes'!$B$75:$B$82,'Datos Mes'!$C$75:$C$82)*EQ205</f>
        <v>#DIV/0!</v>
      </c>
      <c r="ES205" s="189">
        <f>'Datos Mes'!$B$25*$AQ205</f>
        <v>0</v>
      </c>
      <c r="ET205" s="189">
        <f>'Datos Mes'!$B$26*$AQ205</f>
        <v>0</v>
      </c>
      <c r="EU205" s="189">
        <f t="shared" ref="EU205:EU268" si="299">AZ205</f>
        <v>0</v>
      </c>
      <c r="EV205" s="190" t="e">
        <f t="shared" ref="EV205:EV268" si="300">ER205+ES205+ET205+EU205</f>
        <v>#DIV/0!</v>
      </c>
      <c r="EW205" s="280" t="s">
        <v>140</v>
      </c>
      <c r="EX205" s="281"/>
      <c r="EY205" s="190" t="e">
        <f>'Datos Mes'!$B$28*EO205</f>
        <v>#DIV/0!</v>
      </c>
      <c r="EZ205" s="190" t="e">
        <f>IF(EX205*'Datos Mes'!$B$19-EY205&gt;0,EX205*'Datos Mes'!$B$19-EY205,0)</f>
        <v>#DIV/0!</v>
      </c>
      <c r="FA205" s="281" t="s">
        <v>116</v>
      </c>
      <c r="FB205" s="280" t="s">
        <v>299</v>
      </c>
      <c r="FC205" s="192">
        <f>IF(FB205&lt;&gt;"Pensionado",LOOKUP(FA205,'Datos Mes'!$A$87:$A$92,'Datos Mes'!$B$87:$B$92),0)</f>
        <v>0</v>
      </c>
      <c r="FD205" s="190" t="e">
        <f t="shared" ref="FD205:FD268" si="301">FC205*EO205</f>
        <v>#DIV/0!</v>
      </c>
      <c r="FE205" s="190" t="e">
        <f>IF(SUM(EH205:EN205)&gt;'Datos Mes'!$B$22,'Datos Mes'!$B$22,SUM(EH205:EN205))</f>
        <v>#DIV/0!</v>
      </c>
      <c r="FF205" s="190" t="e">
        <f>FE205*'Datos Mes'!$B$30</f>
        <v>#DIV/0!</v>
      </c>
      <c r="FG205" s="190" t="e">
        <f t="shared" ref="FG205:FG268" si="302">EY205+FD205+EZ205</f>
        <v>#DIV/0!</v>
      </c>
      <c r="FH205" s="190" t="e">
        <f t="shared" ref="FH205:FH268" si="303">EO205+EP205-FG205</f>
        <v>#DIV/0!</v>
      </c>
      <c r="FI205" s="193" t="e">
        <f>LOOKUP(FH205,'Datos Mes'!$B$54:$B$69,'Datos Mes'!$C$54:$C$69)</f>
        <v>#DIV/0!</v>
      </c>
      <c r="FJ205" s="190" t="e">
        <f>LOOKUP(FH205,'Datos Mes'!$B$54:$B$69,'Datos Mes'!$E$54:$E$69)</f>
        <v>#DIV/0!</v>
      </c>
      <c r="FK205" s="190" t="e">
        <f t="shared" ref="FK205:FK268" si="304">FH205*FI205-FJ205</f>
        <v>#DIV/0!</v>
      </c>
      <c r="FL205" s="190">
        <f t="shared" ref="FL205:FL268" si="305">R205</f>
        <v>0</v>
      </c>
      <c r="FM205" s="190">
        <f t="shared" ref="FM205:FM268" si="306">AW205</f>
        <v>0</v>
      </c>
      <c r="FN205" s="190">
        <f t="shared" ref="FN205:FN268" si="307">AX205</f>
        <v>0</v>
      </c>
      <c r="FO205" s="190" t="e">
        <f t="shared" ref="FO205:FO268" si="308">FG205+FK205+FL205+FM205+FN205</f>
        <v>#DIV/0!</v>
      </c>
      <c r="FP205" s="190" t="e">
        <f t="shared" ref="FP205:FP268" si="309">EO205+EP205+EV205-FO205</f>
        <v>#DIV/0!</v>
      </c>
      <c r="FQ205" s="320" t="e">
        <f t="shared" ref="FQ205:FQ268" si="310">FP205+FL205</f>
        <v>#DIV/0!</v>
      </c>
      <c r="FR205" s="188"/>
      <c r="FS205" s="190" t="e">
        <f t="shared" ref="FS205:FS268" si="311">EO205+EP205+EV205</f>
        <v>#DIV/0!</v>
      </c>
      <c r="FT205" s="190" t="e">
        <f>IF($FB205="Activo",LOOKUP($FA205,'Datos Mes'!$A$87:$A$92,'Datos Mes'!$C$87:$C$92),0)*$EO205</f>
        <v>#DIV/0!</v>
      </c>
      <c r="FU205" s="190" t="e">
        <f>IF($FB205="Activo",'Datos Mes'!$B$31,0)*$EO205</f>
        <v>#DIV/0!</v>
      </c>
      <c r="FV205" s="190" t="e">
        <f>'Datos Mes'!$B$32*$EO205</f>
        <v>#DIV/0!</v>
      </c>
      <c r="FW205" s="190" t="e">
        <f>'Datos Mes'!$D$28*$EO205</f>
        <v>#DIV/0!</v>
      </c>
      <c r="FX205" s="188">
        <v>1030173</v>
      </c>
      <c r="FY205" s="190" t="e">
        <f t="shared" ref="FY205:FY268" si="312">SUM(FS205:FV205)</f>
        <v>#DIV/0!</v>
      </c>
      <c r="FZ205" s="190" t="e">
        <f t="shared" si="226"/>
        <v>#DIV/0!</v>
      </c>
      <c r="GA205" s="190" t="e">
        <f t="shared" si="227"/>
        <v>#DIV/0!</v>
      </c>
      <c r="GB205" s="190">
        <f>(AS205+'Datos Mes'!B$24)*30/12</f>
        <v>11356.646825396825</v>
      </c>
      <c r="GC205" s="190" t="e">
        <f t="shared" ref="GC205:GC268" si="313">FY205+SUM(FZ205:GB205)</f>
        <v>#DIV/0!</v>
      </c>
      <c r="GD205" s="190" t="e">
        <f t="shared" ref="GD205:GD268" si="314">GC205/AQ205</f>
        <v>#DIV/0!</v>
      </c>
      <c r="GE205" s="192" t="e">
        <f t="shared" ref="GE205:GE268" si="315">GD205/AS205</f>
        <v>#DIV/0!</v>
      </c>
    </row>
    <row r="206" spans="1:187">
      <c r="A206" s="248"/>
      <c r="B206" s="248"/>
      <c r="C206" s="173">
        <f t="shared" si="272"/>
        <v>0</v>
      </c>
      <c r="D206" s="255"/>
      <c r="E206" s="255"/>
      <c r="F206" s="255"/>
      <c r="G206" s="255"/>
      <c r="H206" s="255"/>
      <c r="I206" s="255"/>
      <c r="J206" s="255"/>
      <c r="K206" s="255"/>
      <c r="L206" s="255"/>
      <c r="M206" s="255"/>
      <c r="N206" s="255"/>
      <c r="O206" s="255"/>
      <c r="P206" s="255"/>
      <c r="Q206" s="255"/>
      <c r="R206" s="174"/>
      <c r="S206" s="256"/>
      <c r="T206" s="255"/>
      <c r="U206" s="255"/>
      <c r="V206" s="255"/>
      <c r="W206" s="255"/>
      <c r="X206" s="255"/>
      <c r="Y206" s="255"/>
      <c r="Z206" s="255"/>
      <c r="AA206" s="255"/>
      <c r="AB206" s="255"/>
      <c r="AC206" s="255"/>
      <c r="AD206" s="255"/>
      <c r="AE206" s="255"/>
      <c r="AF206" s="255"/>
      <c r="AG206" s="255"/>
      <c r="AH206" s="255"/>
      <c r="AI206" s="257"/>
      <c r="AJ206" s="187"/>
      <c r="AK206" s="176">
        <f t="shared" si="273"/>
        <v>0</v>
      </c>
      <c r="AL206" s="294">
        <f t="shared" si="274"/>
        <v>0</v>
      </c>
      <c r="AM206" s="294">
        <f t="shared" si="275"/>
        <v>0</v>
      </c>
      <c r="AN206" s="295">
        <f t="shared" si="276"/>
        <v>0</v>
      </c>
      <c r="AO206" s="294">
        <f t="shared" si="225"/>
        <v>0</v>
      </c>
      <c r="AP206" s="294">
        <f t="shared" ref="AP206:AP269" si="316">COUNTIF($D206:$AI206,"X")+COUNTIF($D206:$AK206,"S")+COUNTIF($D206:$AI206,"LL")+COUNTIF($D206:$AK206,"P")+COUNTIF($D206:$AI206,"R")+COUNTIF($D206:$AI206,"F")+COUNTIF($D206:$AI206,"V")</f>
        <v>0</v>
      </c>
      <c r="AQ206" s="296">
        <f t="shared" si="277"/>
        <v>0</v>
      </c>
      <c r="AR206" s="297">
        <f t="shared" si="278"/>
        <v>0</v>
      </c>
      <c r="AS206" s="249"/>
      <c r="AT206" s="250">
        <f t="shared" si="279"/>
        <v>0</v>
      </c>
      <c r="AU206" s="316"/>
      <c r="AV206" s="177">
        <f t="shared" si="280"/>
        <v>0</v>
      </c>
      <c r="AW206" s="249"/>
      <c r="AX206" s="249"/>
      <c r="AY206" s="177">
        <f t="shared" si="281"/>
        <v>0</v>
      </c>
      <c r="AZ206" s="177">
        <f>(AQ206)*'Datos Mes'!$B$27+DB206</f>
        <v>0</v>
      </c>
      <c r="BA206" s="248"/>
      <c r="BB206" s="254"/>
      <c r="BC206" s="263"/>
      <c r="BD206" s="188"/>
      <c r="BE206" s="188"/>
      <c r="BF206" s="298"/>
      <c r="BG206" s="178">
        <f>(COUNTIF($D206:$AI206,"LL")+DL206)*(AS206-'Datos Mes'!$B$23)</f>
        <v>0</v>
      </c>
      <c r="BH206" s="299">
        <f t="shared" si="282"/>
        <v>0</v>
      </c>
      <c r="BI206" s="230"/>
      <c r="BJ206" s="239"/>
      <c r="BK206" s="231"/>
      <c r="BL206" s="231"/>
      <c r="BM206" s="231"/>
      <c r="BN206" s="231"/>
      <c r="BO206" s="231"/>
      <c r="BP206" s="239"/>
      <c r="BQ206" s="231"/>
      <c r="BR206" s="231"/>
      <c r="BS206" s="231"/>
      <c r="BT206" s="232"/>
      <c r="BU206" s="232"/>
      <c r="BV206" s="231"/>
      <c r="BW206" s="233"/>
      <c r="BX206" s="234"/>
      <c r="BY206" s="231"/>
      <c r="BZ206" s="231"/>
      <c r="CA206" s="235"/>
      <c r="CB206" s="235"/>
      <c r="CC206" s="236"/>
      <c r="CD206" s="236"/>
      <c r="CE206" s="236"/>
      <c r="CF206" s="236"/>
      <c r="CG206" s="236"/>
      <c r="CH206" s="235"/>
      <c r="CI206" s="235"/>
      <c r="CJ206" s="236"/>
      <c r="CK206" s="236"/>
      <c r="CL206" s="236"/>
      <c r="CM206" s="236"/>
      <c r="CN206" s="236"/>
      <c r="CO206" s="235"/>
      <c r="CP206" s="238"/>
      <c r="CQ206" s="237"/>
      <c r="CR206" s="238"/>
      <c r="CS206" s="237"/>
      <c r="CT206" s="237"/>
      <c r="CU206" s="237"/>
      <c r="CV206" s="237"/>
      <c r="CW206" s="237"/>
      <c r="CX206" s="232"/>
      <c r="CY206" s="232"/>
      <c r="CZ206" s="179">
        <f t="shared" si="283"/>
        <v>0</v>
      </c>
      <c r="DA206" s="180"/>
      <c r="DB206" s="241"/>
      <c r="DC206" s="181">
        <f t="shared" si="284"/>
        <v>0</v>
      </c>
      <c r="DD206" s="240"/>
      <c r="DE206" s="241"/>
      <c r="DF206" s="182">
        <f t="shared" si="285"/>
        <v>0</v>
      </c>
      <c r="DG206" s="182">
        <f t="shared" si="286"/>
        <v>0</v>
      </c>
      <c r="DH206" s="183">
        <f t="shared" si="287"/>
        <v>0</v>
      </c>
      <c r="DI206" s="184">
        <f t="shared" si="288"/>
        <v>0</v>
      </c>
      <c r="DJ206" s="42"/>
      <c r="DK206" s="177">
        <f t="shared" si="289"/>
        <v>0</v>
      </c>
      <c r="DL206" s="177">
        <f t="shared" si="290"/>
        <v>0</v>
      </c>
      <c r="DM206" s="177">
        <f t="shared" si="291"/>
        <v>0</v>
      </c>
      <c r="DN206" s="242"/>
      <c r="DO206" s="243"/>
      <c r="DP206" s="243"/>
      <c r="DQ206" s="243"/>
      <c r="DR206" s="303"/>
      <c r="DS206" s="243"/>
      <c r="DT206" s="243"/>
      <c r="DU206" s="243"/>
      <c r="DV206" s="244"/>
      <c r="DW206" s="243"/>
      <c r="DX206" s="243"/>
      <c r="DY206" s="245"/>
      <c r="DZ206" s="245"/>
      <c r="EA206" s="246"/>
      <c r="EB206" s="175" t="s">
        <v>283</v>
      </c>
      <c r="EC206" s="188" t="s">
        <v>298</v>
      </c>
      <c r="ED206" s="188">
        <v>1030174</v>
      </c>
      <c r="EE206" s="188"/>
      <c r="EF206" s="189">
        <f>'Datos Mes'!$B$23</f>
        <v>8033.333333333333</v>
      </c>
      <c r="EG206" s="189">
        <f t="shared" si="292"/>
        <v>0</v>
      </c>
      <c r="EH206" s="189">
        <f t="shared" si="293"/>
        <v>0</v>
      </c>
      <c r="EI206" s="189" t="e">
        <f t="shared" si="294"/>
        <v>#DIV/0!</v>
      </c>
      <c r="EJ206" s="189" t="e">
        <f t="shared" si="295"/>
        <v>#DIV/0!</v>
      </c>
      <c r="EK206" s="189">
        <f t="shared" si="296"/>
        <v>0</v>
      </c>
      <c r="EL206" s="189">
        <f t="shared" si="297"/>
        <v>0</v>
      </c>
      <c r="EM206" s="189">
        <f t="shared" si="298"/>
        <v>0</v>
      </c>
      <c r="EN206" s="189">
        <f>'Datos Mes'!$B$24*AL206</f>
        <v>0</v>
      </c>
      <c r="EO206" s="189" t="e">
        <f>IF(SUM(EH206:EN206)&gt;'Datos Mes'!$B$21,'Datos Mes'!$B$21,SUM(EH206:EN206))</f>
        <v>#DIV/0!</v>
      </c>
      <c r="EP206" s="189" t="e">
        <f>IF(SUM(EH206:EN206)&gt;'Datos Mes'!$B$21,SUM(EH206:EN206)-EO206,0)</f>
        <v>#DIV/0!</v>
      </c>
      <c r="EQ206" s="189"/>
      <c r="ER206" s="189" t="e">
        <f>LOOKUP(EO206/AL206,'Datos Mes'!$B$75:$B$82,'Datos Mes'!$C$75:$C$82)*EQ206</f>
        <v>#DIV/0!</v>
      </c>
      <c r="ES206" s="189">
        <f>'Datos Mes'!$B$25*$AQ206</f>
        <v>0</v>
      </c>
      <c r="ET206" s="189">
        <f>'Datos Mes'!$B$26*$AQ206</f>
        <v>0</v>
      </c>
      <c r="EU206" s="189">
        <f t="shared" si="299"/>
        <v>0</v>
      </c>
      <c r="EV206" s="190" t="e">
        <f t="shared" si="300"/>
        <v>#DIV/0!</v>
      </c>
      <c r="EW206" s="280" t="s">
        <v>140</v>
      </c>
      <c r="EX206" s="281"/>
      <c r="EY206" s="190" t="e">
        <f>'Datos Mes'!$B$28*EO206</f>
        <v>#DIV/0!</v>
      </c>
      <c r="EZ206" s="190" t="e">
        <f>IF(EX206*'Datos Mes'!$B$19-EY206&gt;0,EX206*'Datos Mes'!$B$19-EY206,0)</f>
        <v>#DIV/0!</v>
      </c>
      <c r="FA206" s="281" t="s">
        <v>116</v>
      </c>
      <c r="FB206" s="280" t="s">
        <v>299</v>
      </c>
      <c r="FC206" s="192">
        <f>IF(FB206&lt;&gt;"Pensionado",LOOKUP(FA206,'Datos Mes'!$A$87:$A$92,'Datos Mes'!$B$87:$B$92),0)</f>
        <v>0</v>
      </c>
      <c r="FD206" s="190" t="e">
        <f t="shared" si="301"/>
        <v>#DIV/0!</v>
      </c>
      <c r="FE206" s="190" t="e">
        <f>IF(SUM(EH206:EN206)&gt;'Datos Mes'!$B$22,'Datos Mes'!$B$22,SUM(EH206:EN206))</f>
        <v>#DIV/0!</v>
      </c>
      <c r="FF206" s="190" t="e">
        <f>FE206*'Datos Mes'!$B$30</f>
        <v>#DIV/0!</v>
      </c>
      <c r="FG206" s="190" t="e">
        <f t="shared" si="302"/>
        <v>#DIV/0!</v>
      </c>
      <c r="FH206" s="190" t="e">
        <f t="shared" si="303"/>
        <v>#DIV/0!</v>
      </c>
      <c r="FI206" s="193" t="e">
        <f>LOOKUP(FH206,'Datos Mes'!$B$54:$B$69,'Datos Mes'!$C$54:$C$69)</f>
        <v>#DIV/0!</v>
      </c>
      <c r="FJ206" s="190" t="e">
        <f>LOOKUP(FH206,'Datos Mes'!$B$54:$B$69,'Datos Mes'!$E$54:$E$69)</f>
        <v>#DIV/0!</v>
      </c>
      <c r="FK206" s="190" t="e">
        <f t="shared" si="304"/>
        <v>#DIV/0!</v>
      </c>
      <c r="FL206" s="190">
        <f t="shared" si="305"/>
        <v>0</v>
      </c>
      <c r="FM206" s="190">
        <f t="shared" si="306"/>
        <v>0</v>
      </c>
      <c r="FN206" s="190">
        <f t="shared" si="307"/>
        <v>0</v>
      </c>
      <c r="FO206" s="190" t="e">
        <f t="shared" si="308"/>
        <v>#DIV/0!</v>
      </c>
      <c r="FP206" s="190" t="e">
        <f t="shared" si="309"/>
        <v>#DIV/0!</v>
      </c>
      <c r="FQ206" s="320" t="e">
        <f t="shared" si="310"/>
        <v>#DIV/0!</v>
      </c>
      <c r="FR206" s="188"/>
      <c r="FS206" s="190" t="e">
        <f t="shared" si="311"/>
        <v>#DIV/0!</v>
      </c>
      <c r="FT206" s="190" t="e">
        <f>IF($FB206="Activo",LOOKUP($FA206,'Datos Mes'!$A$87:$A$92,'Datos Mes'!$C$87:$C$92),0)*$EO206</f>
        <v>#DIV/0!</v>
      </c>
      <c r="FU206" s="190" t="e">
        <f>IF($FB206="Activo",'Datos Mes'!$B$31,0)*$EO206</f>
        <v>#DIV/0!</v>
      </c>
      <c r="FV206" s="190" t="e">
        <f>'Datos Mes'!$B$32*$EO206</f>
        <v>#DIV/0!</v>
      </c>
      <c r="FW206" s="190" t="e">
        <f>'Datos Mes'!$D$28*$EO206</f>
        <v>#DIV/0!</v>
      </c>
      <c r="FX206" s="188">
        <v>1030174</v>
      </c>
      <c r="FY206" s="190" t="e">
        <f t="shared" si="312"/>
        <v>#DIV/0!</v>
      </c>
      <c r="FZ206" s="190" t="e">
        <f t="shared" si="226"/>
        <v>#DIV/0!</v>
      </c>
      <c r="GA206" s="190" t="e">
        <f t="shared" si="227"/>
        <v>#DIV/0!</v>
      </c>
      <c r="GB206" s="190">
        <f>(AS206+'Datos Mes'!B$24)*30/12</f>
        <v>11356.646825396825</v>
      </c>
      <c r="GC206" s="190" t="e">
        <f t="shared" si="313"/>
        <v>#DIV/0!</v>
      </c>
      <c r="GD206" s="190" t="e">
        <f t="shared" si="314"/>
        <v>#DIV/0!</v>
      </c>
      <c r="GE206" s="192" t="e">
        <f t="shared" si="315"/>
        <v>#DIV/0!</v>
      </c>
    </row>
    <row r="207" spans="1:187">
      <c r="A207" s="248"/>
      <c r="B207" s="248"/>
      <c r="C207" s="173">
        <f t="shared" si="272"/>
        <v>0</v>
      </c>
      <c r="D207" s="255"/>
      <c r="E207" s="255"/>
      <c r="F207" s="255"/>
      <c r="G207" s="255"/>
      <c r="H207" s="255"/>
      <c r="I207" s="255"/>
      <c r="J207" s="255"/>
      <c r="K207" s="255"/>
      <c r="L207" s="255"/>
      <c r="M207" s="255"/>
      <c r="N207" s="255"/>
      <c r="O207" s="255"/>
      <c r="P207" s="255"/>
      <c r="Q207" s="255"/>
      <c r="R207" s="174"/>
      <c r="S207" s="256"/>
      <c r="T207" s="255"/>
      <c r="U207" s="255"/>
      <c r="V207" s="255"/>
      <c r="W207" s="255"/>
      <c r="X207" s="255"/>
      <c r="Y207" s="255"/>
      <c r="Z207" s="255"/>
      <c r="AA207" s="255"/>
      <c r="AB207" s="255"/>
      <c r="AC207" s="255"/>
      <c r="AD207" s="255"/>
      <c r="AE207" s="255"/>
      <c r="AF207" s="255"/>
      <c r="AG207" s="255"/>
      <c r="AH207" s="255"/>
      <c r="AI207" s="257"/>
      <c r="AJ207" s="187"/>
      <c r="AK207" s="176">
        <f t="shared" si="273"/>
        <v>0</v>
      </c>
      <c r="AL207" s="294">
        <f t="shared" si="274"/>
        <v>0</v>
      </c>
      <c r="AM207" s="294">
        <f t="shared" si="275"/>
        <v>0</v>
      </c>
      <c r="AN207" s="295">
        <f t="shared" si="276"/>
        <v>0</v>
      </c>
      <c r="AO207" s="294">
        <f t="shared" si="225"/>
        <v>0</v>
      </c>
      <c r="AP207" s="294">
        <f t="shared" si="316"/>
        <v>0</v>
      </c>
      <c r="AQ207" s="296">
        <f t="shared" si="277"/>
        <v>0</v>
      </c>
      <c r="AR207" s="297">
        <f t="shared" si="278"/>
        <v>0</v>
      </c>
      <c r="AS207" s="249"/>
      <c r="AT207" s="250">
        <f t="shared" si="279"/>
        <v>0</v>
      </c>
      <c r="AU207" s="316"/>
      <c r="AV207" s="177">
        <f t="shared" si="280"/>
        <v>0</v>
      </c>
      <c r="AW207" s="249"/>
      <c r="AX207" s="249"/>
      <c r="AY207" s="177">
        <f t="shared" si="281"/>
        <v>0</v>
      </c>
      <c r="AZ207" s="177">
        <f>(AQ207)*'Datos Mes'!$B$27+DB207</f>
        <v>0</v>
      </c>
      <c r="BA207" s="248"/>
      <c r="BB207" s="254"/>
      <c r="BC207" s="263"/>
      <c r="BD207" s="188"/>
      <c r="BE207" s="188"/>
      <c r="BF207" s="298"/>
      <c r="BG207" s="178">
        <f>(COUNTIF($D207:$AI207,"LL")+DL207)*(AS207-'Datos Mes'!$B$23)</f>
        <v>0</v>
      </c>
      <c r="BH207" s="299">
        <f t="shared" si="282"/>
        <v>0</v>
      </c>
      <c r="BI207" s="230"/>
      <c r="BJ207" s="239"/>
      <c r="BK207" s="231"/>
      <c r="BL207" s="231"/>
      <c r="BM207" s="231"/>
      <c r="BN207" s="231"/>
      <c r="BO207" s="231"/>
      <c r="BP207" s="239"/>
      <c r="BQ207" s="231"/>
      <c r="BR207" s="231"/>
      <c r="BS207" s="231"/>
      <c r="BT207" s="232"/>
      <c r="BU207" s="232"/>
      <c r="BV207" s="231"/>
      <c r="BW207" s="233"/>
      <c r="BX207" s="234"/>
      <c r="BY207" s="231"/>
      <c r="BZ207" s="231"/>
      <c r="CA207" s="235"/>
      <c r="CB207" s="235"/>
      <c r="CC207" s="236"/>
      <c r="CD207" s="236"/>
      <c r="CE207" s="236"/>
      <c r="CF207" s="236"/>
      <c r="CG207" s="236"/>
      <c r="CH207" s="235"/>
      <c r="CI207" s="235"/>
      <c r="CJ207" s="236"/>
      <c r="CK207" s="236"/>
      <c r="CL207" s="236"/>
      <c r="CM207" s="236"/>
      <c r="CN207" s="236"/>
      <c r="CO207" s="235"/>
      <c r="CP207" s="238"/>
      <c r="CQ207" s="237"/>
      <c r="CR207" s="238"/>
      <c r="CS207" s="237"/>
      <c r="CT207" s="237"/>
      <c r="CU207" s="237"/>
      <c r="CV207" s="237"/>
      <c r="CW207" s="237"/>
      <c r="CX207" s="232"/>
      <c r="CY207" s="232"/>
      <c r="CZ207" s="179">
        <f t="shared" si="283"/>
        <v>0</v>
      </c>
      <c r="DA207" s="180"/>
      <c r="DB207" s="241"/>
      <c r="DC207" s="181">
        <f t="shared" si="284"/>
        <v>0</v>
      </c>
      <c r="DD207" s="240"/>
      <c r="DE207" s="241"/>
      <c r="DF207" s="182">
        <f t="shared" si="285"/>
        <v>0</v>
      </c>
      <c r="DG207" s="182">
        <f t="shared" si="286"/>
        <v>0</v>
      </c>
      <c r="DH207" s="183">
        <f t="shared" si="287"/>
        <v>0</v>
      </c>
      <c r="DI207" s="184">
        <f t="shared" si="288"/>
        <v>0</v>
      </c>
      <c r="DJ207" s="42"/>
      <c r="DK207" s="177">
        <f t="shared" si="289"/>
        <v>0</v>
      </c>
      <c r="DL207" s="177">
        <f t="shared" si="290"/>
        <v>0</v>
      </c>
      <c r="DM207" s="177">
        <f t="shared" si="291"/>
        <v>0</v>
      </c>
      <c r="DN207" s="242"/>
      <c r="DO207" s="243"/>
      <c r="DP207" s="243"/>
      <c r="DQ207" s="243"/>
      <c r="DR207" s="303"/>
      <c r="DS207" s="243"/>
      <c r="DT207" s="243"/>
      <c r="DU207" s="243"/>
      <c r="DV207" s="244"/>
      <c r="DW207" s="243"/>
      <c r="DX207" s="243"/>
      <c r="DY207" s="245"/>
      <c r="DZ207" s="245"/>
      <c r="EA207" s="246"/>
      <c r="EB207" s="175" t="s">
        <v>283</v>
      </c>
      <c r="EC207" s="188" t="s">
        <v>298</v>
      </c>
      <c r="ED207" s="188">
        <v>1030175</v>
      </c>
      <c r="EE207" s="188"/>
      <c r="EF207" s="189">
        <f>'Datos Mes'!$B$23</f>
        <v>8033.333333333333</v>
      </c>
      <c r="EG207" s="189">
        <f t="shared" si="292"/>
        <v>0</v>
      </c>
      <c r="EH207" s="189">
        <f t="shared" si="293"/>
        <v>0</v>
      </c>
      <c r="EI207" s="189" t="e">
        <f t="shared" si="294"/>
        <v>#DIV/0!</v>
      </c>
      <c r="EJ207" s="189" t="e">
        <f t="shared" si="295"/>
        <v>#DIV/0!</v>
      </c>
      <c r="EK207" s="189">
        <f t="shared" si="296"/>
        <v>0</v>
      </c>
      <c r="EL207" s="189">
        <f t="shared" si="297"/>
        <v>0</v>
      </c>
      <c r="EM207" s="189">
        <f t="shared" si="298"/>
        <v>0</v>
      </c>
      <c r="EN207" s="189">
        <f>'Datos Mes'!$B$24*AL207</f>
        <v>0</v>
      </c>
      <c r="EO207" s="189" t="e">
        <f>IF(SUM(EH207:EN207)&gt;'Datos Mes'!$B$21,'Datos Mes'!$B$21,SUM(EH207:EN207))</f>
        <v>#DIV/0!</v>
      </c>
      <c r="EP207" s="189" t="e">
        <f>IF(SUM(EH207:EN207)&gt;'Datos Mes'!$B$21,SUM(EH207:EN207)-EO207,0)</f>
        <v>#DIV/0!</v>
      </c>
      <c r="EQ207" s="189"/>
      <c r="ER207" s="189" t="e">
        <f>LOOKUP(EO207/AL207,'Datos Mes'!$B$75:$B$82,'Datos Mes'!$C$75:$C$82)*EQ207</f>
        <v>#DIV/0!</v>
      </c>
      <c r="ES207" s="189">
        <f>'Datos Mes'!$B$25*$AQ207</f>
        <v>0</v>
      </c>
      <c r="ET207" s="189">
        <f>'Datos Mes'!$B$26*$AQ207</f>
        <v>0</v>
      </c>
      <c r="EU207" s="189">
        <f t="shared" si="299"/>
        <v>0</v>
      </c>
      <c r="EV207" s="190" t="e">
        <f t="shared" si="300"/>
        <v>#DIV/0!</v>
      </c>
      <c r="EW207" s="280" t="s">
        <v>140</v>
      </c>
      <c r="EX207" s="281"/>
      <c r="EY207" s="190" t="e">
        <f>'Datos Mes'!$B$28*EO207</f>
        <v>#DIV/0!</v>
      </c>
      <c r="EZ207" s="190" t="e">
        <f>IF(EX207*'Datos Mes'!$B$19-EY207&gt;0,EX207*'Datos Mes'!$B$19-EY207,0)</f>
        <v>#DIV/0!</v>
      </c>
      <c r="FA207" s="281" t="s">
        <v>116</v>
      </c>
      <c r="FB207" s="280" t="s">
        <v>299</v>
      </c>
      <c r="FC207" s="192">
        <f>IF(FB207&lt;&gt;"Pensionado",LOOKUP(FA207,'Datos Mes'!$A$87:$A$92,'Datos Mes'!$B$87:$B$92),0)</f>
        <v>0</v>
      </c>
      <c r="FD207" s="190" t="e">
        <f t="shared" si="301"/>
        <v>#DIV/0!</v>
      </c>
      <c r="FE207" s="190" t="e">
        <f>IF(SUM(EH207:EN207)&gt;'Datos Mes'!$B$22,'Datos Mes'!$B$22,SUM(EH207:EN207))</f>
        <v>#DIV/0!</v>
      </c>
      <c r="FF207" s="190" t="e">
        <f>FE207*'Datos Mes'!$B$30</f>
        <v>#DIV/0!</v>
      </c>
      <c r="FG207" s="190" t="e">
        <f t="shared" si="302"/>
        <v>#DIV/0!</v>
      </c>
      <c r="FH207" s="190" t="e">
        <f t="shared" si="303"/>
        <v>#DIV/0!</v>
      </c>
      <c r="FI207" s="193" t="e">
        <f>LOOKUP(FH207,'Datos Mes'!$B$54:$B$69,'Datos Mes'!$C$54:$C$69)</f>
        <v>#DIV/0!</v>
      </c>
      <c r="FJ207" s="190" t="e">
        <f>LOOKUP(FH207,'Datos Mes'!$B$54:$B$69,'Datos Mes'!$E$54:$E$69)</f>
        <v>#DIV/0!</v>
      </c>
      <c r="FK207" s="190" t="e">
        <f t="shared" si="304"/>
        <v>#DIV/0!</v>
      </c>
      <c r="FL207" s="190">
        <f t="shared" si="305"/>
        <v>0</v>
      </c>
      <c r="FM207" s="190">
        <f t="shared" si="306"/>
        <v>0</v>
      </c>
      <c r="FN207" s="190">
        <f t="shared" si="307"/>
        <v>0</v>
      </c>
      <c r="FO207" s="190" t="e">
        <f t="shared" si="308"/>
        <v>#DIV/0!</v>
      </c>
      <c r="FP207" s="190" t="e">
        <f t="shared" si="309"/>
        <v>#DIV/0!</v>
      </c>
      <c r="FQ207" s="320" t="e">
        <f t="shared" si="310"/>
        <v>#DIV/0!</v>
      </c>
      <c r="FR207" s="188"/>
      <c r="FS207" s="190" t="e">
        <f t="shared" si="311"/>
        <v>#DIV/0!</v>
      </c>
      <c r="FT207" s="190" t="e">
        <f>IF($FB207="Activo",LOOKUP($FA207,'Datos Mes'!$A$87:$A$92,'Datos Mes'!$C$87:$C$92),0)*$EO207</f>
        <v>#DIV/0!</v>
      </c>
      <c r="FU207" s="190" t="e">
        <f>IF($FB207="Activo",'Datos Mes'!$B$31,0)*$EO207</f>
        <v>#DIV/0!</v>
      </c>
      <c r="FV207" s="190" t="e">
        <f>'Datos Mes'!$B$32*$EO207</f>
        <v>#DIV/0!</v>
      </c>
      <c r="FW207" s="190" t="e">
        <f>'Datos Mes'!$D$28*$EO207</f>
        <v>#DIV/0!</v>
      </c>
      <c r="FX207" s="188">
        <v>1030175</v>
      </c>
      <c r="FY207" s="190" t="e">
        <f t="shared" si="312"/>
        <v>#DIV/0!</v>
      </c>
      <c r="FZ207" s="190" t="e">
        <f t="shared" si="226"/>
        <v>#DIV/0!</v>
      </c>
      <c r="GA207" s="190" t="e">
        <f t="shared" si="227"/>
        <v>#DIV/0!</v>
      </c>
      <c r="GB207" s="190">
        <f>(AS207+'Datos Mes'!B$24)*30/12</f>
        <v>11356.646825396825</v>
      </c>
      <c r="GC207" s="190" t="e">
        <f t="shared" si="313"/>
        <v>#DIV/0!</v>
      </c>
      <c r="GD207" s="190" t="e">
        <f t="shared" si="314"/>
        <v>#DIV/0!</v>
      </c>
      <c r="GE207" s="192" t="e">
        <f t="shared" si="315"/>
        <v>#DIV/0!</v>
      </c>
    </row>
    <row r="208" spans="1:187">
      <c r="A208" s="248"/>
      <c r="B208" s="248"/>
      <c r="C208" s="173">
        <f t="shared" si="272"/>
        <v>0</v>
      </c>
      <c r="D208" s="255"/>
      <c r="E208" s="255"/>
      <c r="F208" s="255"/>
      <c r="G208" s="255"/>
      <c r="H208" s="255"/>
      <c r="I208" s="255"/>
      <c r="J208" s="255"/>
      <c r="K208" s="255"/>
      <c r="L208" s="255"/>
      <c r="M208" s="255"/>
      <c r="N208" s="255"/>
      <c r="O208" s="255"/>
      <c r="P208" s="255"/>
      <c r="Q208" s="255"/>
      <c r="R208" s="174"/>
      <c r="S208" s="256"/>
      <c r="T208" s="255"/>
      <c r="U208" s="255"/>
      <c r="V208" s="255"/>
      <c r="W208" s="255"/>
      <c r="X208" s="255"/>
      <c r="Y208" s="255"/>
      <c r="Z208" s="255"/>
      <c r="AA208" s="255"/>
      <c r="AB208" s="255"/>
      <c r="AC208" s="255"/>
      <c r="AD208" s="255"/>
      <c r="AE208" s="255"/>
      <c r="AF208" s="255"/>
      <c r="AG208" s="255"/>
      <c r="AH208" s="255"/>
      <c r="AI208" s="257"/>
      <c r="AJ208" s="187"/>
      <c r="AK208" s="176">
        <f t="shared" si="273"/>
        <v>0</v>
      </c>
      <c r="AL208" s="294">
        <f t="shared" si="274"/>
        <v>0</v>
      </c>
      <c r="AM208" s="294">
        <f t="shared" si="275"/>
        <v>0</v>
      </c>
      <c r="AN208" s="295">
        <f t="shared" si="276"/>
        <v>0</v>
      </c>
      <c r="AO208" s="294">
        <f t="shared" si="225"/>
        <v>0</v>
      </c>
      <c r="AP208" s="294">
        <f t="shared" si="316"/>
        <v>0</v>
      </c>
      <c r="AQ208" s="296">
        <f t="shared" si="277"/>
        <v>0</v>
      </c>
      <c r="AR208" s="297">
        <f t="shared" si="278"/>
        <v>0</v>
      </c>
      <c r="AS208" s="249"/>
      <c r="AT208" s="250">
        <f t="shared" si="279"/>
        <v>0</v>
      </c>
      <c r="AU208" s="316"/>
      <c r="AV208" s="177">
        <f t="shared" si="280"/>
        <v>0</v>
      </c>
      <c r="AW208" s="249"/>
      <c r="AX208" s="249"/>
      <c r="AY208" s="177">
        <f t="shared" si="281"/>
        <v>0</v>
      </c>
      <c r="AZ208" s="177">
        <f>(AQ208)*'Datos Mes'!$B$27+DB208</f>
        <v>0</v>
      </c>
      <c r="BA208" s="248"/>
      <c r="BB208" s="254"/>
      <c r="BC208" s="263"/>
      <c r="BD208" s="188"/>
      <c r="BE208" s="188"/>
      <c r="BF208" s="298"/>
      <c r="BG208" s="178">
        <f>(COUNTIF($D208:$AI208,"LL")+DL208)*(AS208-'Datos Mes'!$B$23)</f>
        <v>0</v>
      </c>
      <c r="BH208" s="299">
        <f t="shared" si="282"/>
        <v>0</v>
      </c>
      <c r="BI208" s="230"/>
      <c r="BJ208" s="239"/>
      <c r="BK208" s="231"/>
      <c r="BL208" s="231"/>
      <c r="BM208" s="231"/>
      <c r="BN208" s="231"/>
      <c r="BO208" s="231"/>
      <c r="BP208" s="239"/>
      <c r="BQ208" s="231"/>
      <c r="BR208" s="231"/>
      <c r="BS208" s="231"/>
      <c r="BT208" s="232"/>
      <c r="BU208" s="232"/>
      <c r="BV208" s="231"/>
      <c r="BW208" s="233"/>
      <c r="BX208" s="234"/>
      <c r="BY208" s="231"/>
      <c r="BZ208" s="231"/>
      <c r="CA208" s="235"/>
      <c r="CB208" s="235"/>
      <c r="CC208" s="236"/>
      <c r="CD208" s="236"/>
      <c r="CE208" s="236"/>
      <c r="CF208" s="236"/>
      <c r="CG208" s="236"/>
      <c r="CH208" s="235"/>
      <c r="CI208" s="235"/>
      <c r="CJ208" s="236"/>
      <c r="CK208" s="236"/>
      <c r="CL208" s="236"/>
      <c r="CM208" s="236"/>
      <c r="CN208" s="236"/>
      <c r="CO208" s="235"/>
      <c r="CP208" s="238"/>
      <c r="CQ208" s="237"/>
      <c r="CR208" s="238"/>
      <c r="CS208" s="237"/>
      <c r="CT208" s="237"/>
      <c r="CU208" s="237"/>
      <c r="CV208" s="237"/>
      <c r="CW208" s="237"/>
      <c r="CX208" s="232"/>
      <c r="CY208" s="232"/>
      <c r="CZ208" s="179">
        <f t="shared" si="283"/>
        <v>0</v>
      </c>
      <c r="DA208" s="180"/>
      <c r="DB208" s="241"/>
      <c r="DC208" s="181">
        <f t="shared" si="284"/>
        <v>0</v>
      </c>
      <c r="DD208" s="240"/>
      <c r="DE208" s="241"/>
      <c r="DF208" s="182">
        <f t="shared" si="285"/>
        <v>0</v>
      </c>
      <c r="DG208" s="182">
        <f t="shared" si="286"/>
        <v>0</v>
      </c>
      <c r="DH208" s="183">
        <f t="shared" si="287"/>
        <v>0</v>
      </c>
      <c r="DI208" s="184">
        <f t="shared" si="288"/>
        <v>0</v>
      </c>
      <c r="DJ208" s="42"/>
      <c r="DK208" s="177">
        <f t="shared" si="289"/>
        <v>0</v>
      </c>
      <c r="DL208" s="177">
        <f t="shared" si="290"/>
        <v>0</v>
      </c>
      <c r="DM208" s="177">
        <f t="shared" si="291"/>
        <v>0</v>
      </c>
      <c r="DN208" s="242"/>
      <c r="DO208" s="243"/>
      <c r="DP208" s="243"/>
      <c r="DQ208" s="243"/>
      <c r="DR208" s="303"/>
      <c r="DS208" s="243"/>
      <c r="DT208" s="243"/>
      <c r="DU208" s="243"/>
      <c r="DV208" s="244"/>
      <c r="DW208" s="243"/>
      <c r="DX208" s="243"/>
      <c r="DY208" s="245"/>
      <c r="DZ208" s="245"/>
      <c r="EA208" s="246"/>
      <c r="EB208" s="175" t="s">
        <v>283</v>
      </c>
      <c r="EC208" s="188" t="s">
        <v>298</v>
      </c>
      <c r="ED208" s="188">
        <v>1030176</v>
      </c>
      <c r="EE208" s="188"/>
      <c r="EF208" s="189">
        <f>'Datos Mes'!$B$23</f>
        <v>8033.333333333333</v>
      </c>
      <c r="EG208" s="189">
        <f t="shared" si="292"/>
        <v>0</v>
      </c>
      <c r="EH208" s="189">
        <f t="shared" si="293"/>
        <v>0</v>
      </c>
      <c r="EI208" s="189" t="e">
        <f t="shared" si="294"/>
        <v>#DIV/0!</v>
      </c>
      <c r="EJ208" s="189" t="e">
        <f t="shared" si="295"/>
        <v>#DIV/0!</v>
      </c>
      <c r="EK208" s="189">
        <f t="shared" si="296"/>
        <v>0</v>
      </c>
      <c r="EL208" s="189">
        <f t="shared" si="297"/>
        <v>0</v>
      </c>
      <c r="EM208" s="189">
        <f t="shared" si="298"/>
        <v>0</v>
      </c>
      <c r="EN208" s="189">
        <f>'Datos Mes'!$B$24*AL208</f>
        <v>0</v>
      </c>
      <c r="EO208" s="189" t="e">
        <f>IF(SUM(EH208:EN208)&gt;'Datos Mes'!$B$21,'Datos Mes'!$B$21,SUM(EH208:EN208))</f>
        <v>#DIV/0!</v>
      </c>
      <c r="EP208" s="189" t="e">
        <f>IF(SUM(EH208:EN208)&gt;'Datos Mes'!$B$21,SUM(EH208:EN208)-EO208,0)</f>
        <v>#DIV/0!</v>
      </c>
      <c r="EQ208" s="189"/>
      <c r="ER208" s="189" t="e">
        <f>LOOKUP(EO208/AL208,'Datos Mes'!$B$75:$B$82,'Datos Mes'!$C$75:$C$82)*EQ208</f>
        <v>#DIV/0!</v>
      </c>
      <c r="ES208" s="189">
        <f>'Datos Mes'!$B$25*$AQ208</f>
        <v>0</v>
      </c>
      <c r="ET208" s="189">
        <f>'Datos Mes'!$B$26*$AQ208</f>
        <v>0</v>
      </c>
      <c r="EU208" s="189">
        <f t="shared" si="299"/>
        <v>0</v>
      </c>
      <c r="EV208" s="190" t="e">
        <f t="shared" si="300"/>
        <v>#DIV/0!</v>
      </c>
      <c r="EW208" s="280" t="s">
        <v>140</v>
      </c>
      <c r="EX208" s="281"/>
      <c r="EY208" s="190" t="e">
        <f>'Datos Mes'!$B$28*EO208</f>
        <v>#DIV/0!</v>
      </c>
      <c r="EZ208" s="190" t="e">
        <f>IF(EX208*'Datos Mes'!$B$19-EY208&gt;0,EX208*'Datos Mes'!$B$19-EY208,0)</f>
        <v>#DIV/0!</v>
      </c>
      <c r="FA208" s="281" t="s">
        <v>116</v>
      </c>
      <c r="FB208" s="280" t="s">
        <v>299</v>
      </c>
      <c r="FC208" s="192">
        <f>IF(FB208&lt;&gt;"Pensionado",LOOKUP(FA208,'Datos Mes'!$A$87:$A$92,'Datos Mes'!$B$87:$B$92),0)</f>
        <v>0</v>
      </c>
      <c r="FD208" s="190" t="e">
        <f t="shared" si="301"/>
        <v>#DIV/0!</v>
      </c>
      <c r="FE208" s="190" t="e">
        <f>IF(SUM(EH208:EN208)&gt;'Datos Mes'!$B$22,'Datos Mes'!$B$22,SUM(EH208:EN208))</f>
        <v>#DIV/0!</v>
      </c>
      <c r="FF208" s="190" t="e">
        <f>FE208*'Datos Mes'!$B$30</f>
        <v>#DIV/0!</v>
      </c>
      <c r="FG208" s="190" t="e">
        <f t="shared" si="302"/>
        <v>#DIV/0!</v>
      </c>
      <c r="FH208" s="190" t="e">
        <f t="shared" si="303"/>
        <v>#DIV/0!</v>
      </c>
      <c r="FI208" s="193" t="e">
        <f>LOOKUP(FH208,'Datos Mes'!$B$54:$B$69,'Datos Mes'!$C$54:$C$69)</f>
        <v>#DIV/0!</v>
      </c>
      <c r="FJ208" s="190" t="e">
        <f>LOOKUP(FH208,'Datos Mes'!$B$54:$B$69,'Datos Mes'!$E$54:$E$69)</f>
        <v>#DIV/0!</v>
      </c>
      <c r="FK208" s="190" t="e">
        <f t="shared" si="304"/>
        <v>#DIV/0!</v>
      </c>
      <c r="FL208" s="190">
        <f t="shared" si="305"/>
        <v>0</v>
      </c>
      <c r="FM208" s="190">
        <f t="shared" si="306"/>
        <v>0</v>
      </c>
      <c r="FN208" s="190">
        <f t="shared" si="307"/>
        <v>0</v>
      </c>
      <c r="FO208" s="190" t="e">
        <f t="shared" si="308"/>
        <v>#DIV/0!</v>
      </c>
      <c r="FP208" s="190" t="e">
        <f t="shared" si="309"/>
        <v>#DIV/0!</v>
      </c>
      <c r="FQ208" s="320" t="e">
        <f t="shared" si="310"/>
        <v>#DIV/0!</v>
      </c>
      <c r="FR208" s="188"/>
      <c r="FS208" s="190" t="e">
        <f t="shared" si="311"/>
        <v>#DIV/0!</v>
      </c>
      <c r="FT208" s="190" t="e">
        <f>IF($FB208="Activo",LOOKUP($FA208,'Datos Mes'!$A$87:$A$92,'Datos Mes'!$C$87:$C$92),0)*$EO208</f>
        <v>#DIV/0!</v>
      </c>
      <c r="FU208" s="190" t="e">
        <f>IF($FB208="Activo",'Datos Mes'!$B$31,0)*$EO208</f>
        <v>#DIV/0!</v>
      </c>
      <c r="FV208" s="190" t="e">
        <f>'Datos Mes'!$B$32*$EO208</f>
        <v>#DIV/0!</v>
      </c>
      <c r="FW208" s="190" t="e">
        <f>'Datos Mes'!$D$28*$EO208</f>
        <v>#DIV/0!</v>
      </c>
      <c r="FX208" s="188">
        <v>1030176</v>
      </c>
      <c r="FY208" s="190" t="e">
        <f t="shared" si="312"/>
        <v>#DIV/0!</v>
      </c>
      <c r="FZ208" s="190" t="e">
        <f t="shared" si="226"/>
        <v>#DIV/0!</v>
      </c>
      <c r="GA208" s="190" t="e">
        <f t="shared" si="227"/>
        <v>#DIV/0!</v>
      </c>
      <c r="GB208" s="190">
        <f>(AS208+'Datos Mes'!B$24)*30/12</f>
        <v>11356.646825396825</v>
      </c>
      <c r="GC208" s="190" t="e">
        <f t="shared" si="313"/>
        <v>#DIV/0!</v>
      </c>
      <c r="GD208" s="190" t="e">
        <f t="shared" si="314"/>
        <v>#DIV/0!</v>
      </c>
      <c r="GE208" s="192" t="e">
        <f t="shared" si="315"/>
        <v>#DIV/0!</v>
      </c>
    </row>
    <row r="209" spans="1:187">
      <c r="A209" s="248"/>
      <c r="B209" s="248"/>
      <c r="C209" s="173">
        <f t="shared" si="272"/>
        <v>0</v>
      </c>
      <c r="D209" s="255"/>
      <c r="E209" s="255"/>
      <c r="F209" s="255"/>
      <c r="G209" s="255"/>
      <c r="H209" s="255"/>
      <c r="I209" s="255"/>
      <c r="J209" s="255"/>
      <c r="K209" s="255"/>
      <c r="L209" s="255"/>
      <c r="M209" s="255"/>
      <c r="N209" s="255"/>
      <c r="O209" s="255"/>
      <c r="P209" s="255"/>
      <c r="Q209" s="255"/>
      <c r="R209" s="174"/>
      <c r="S209" s="256"/>
      <c r="T209" s="255"/>
      <c r="U209" s="255"/>
      <c r="V209" s="255"/>
      <c r="W209" s="255"/>
      <c r="X209" s="255"/>
      <c r="Y209" s="255"/>
      <c r="Z209" s="255"/>
      <c r="AA209" s="255"/>
      <c r="AB209" s="255"/>
      <c r="AC209" s="255"/>
      <c r="AD209" s="255"/>
      <c r="AE209" s="255"/>
      <c r="AF209" s="255"/>
      <c r="AG209" s="255"/>
      <c r="AH209" s="255"/>
      <c r="AI209" s="257"/>
      <c r="AJ209" s="187"/>
      <c r="AK209" s="176">
        <f t="shared" si="273"/>
        <v>0</v>
      </c>
      <c r="AL209" s="294">
        <f t="shared" si="274"/>
        <v>0</v>
      </c>
      <c r="AM209" s="294">
        <f t="shared" si="275"/>
        <v>0</v>
      </c>
      <c r="AN209" s="295">
        <f t="shared" si="276"/>
        <v>0</v>
      </c>
      <c r="AO209" s="294">
        <f t="shared" si="225"/>
        <v>0</v>
      </c>
      <c r="AP209" s="294">
        <f t="shared" si="316"/>
        <v>0</v>
      </c>
      <c r="AQ209" s="296">
        <f t="shared" si="277"/>
        <v>0</v>
      </c>
      <c r="AR209" s="297">
        <f t="shared" si="278"/>
        <v>0</v>
      </c>
      <c r="AS209" s="249"/>
      <c r="AT209" s="250">
        <f t="shared" si="279"/>
        <v>0</v>
      </c>
      <c r="AU209" s="316"/>
      <c r="AV209" s="177">
        <f t="shared" si="280"/>
        <v>0</v>
      </c>
      <c r="AW209" s="249"/>
      <c r="AX209" s="249"/>
      <c r="AY209" s="177">
        <f t="shared" si="281"/>
        <v>0</v>
      </c>
      <c r="AZ209" s="177">
        <f>(AQ209)*'Datos Mes'!$B$27+DB209</f>
        <v>0</v>
      </c>
      <c r="BA209" s="248"/>
      <c r="BB209" s="254"/>
      <c r="BC209" s="263"/>
      <c r="BD209" s="188"/>
      <c r="BE209" s="188"/>
      <c r="BF209" s="298"/>
      <c r="BG209" s="178">
        <f>(COUNTIF($D209:$AI209,"LL")+DL209)*(AS209-'Datos Mes'!$B$23)</f>
        <v>0</v>
      </c>
      <c r="BH209" s="299">
        <f t="shared" si="282"/>
        <v>0</v>
      </c>
      <c r="BI209" s="230"/>
      <c r="BJ209" s="239"/>
      <c r="BK209" s="231"/>
      <c r="BL209" s="231"/>
      <c r="BM209" s="231"/>
      <c r="BN209" s="231"/>
      <c r="BO209" s="231"/>
      <c r="BP209" s="239"/>
      <c r="BQ209" s="231"/>
      <c r="BR209" s="231"/>
      <c r="BS209" s="231"/>
      <c r="BT209" s="232"/>
      <c r="BU209" s="232"/>
      <c r="BV209" s="231"/>
      <c r="BW209" s="233"/>
      <c r="BX209" s="234"/>
      <c r="BY209" s="231"/>
      <c r="BZ209" s="231"/>
      <c r="CA209" s="235"/>
      <c r="CB209" s="235"/>
      <c r="CC209" s="236"/>
      <c r="CD209" s="236"/>
      <c r="CE209" s="236"/>
      <c r="CF209" s="236"/>
      <c r="CG209" s="236"/>
      <c r="CH209" s="235"/>
      <c r="CI209" s="235"/>
      <c r="CJ209" s="236"/>
      <c r="CK209" s="236"/>
      <c r="CL209" s="236"/>
      <c r="CM209" s="236"/>
      <c r="CN209" s="236"/>
      <c r="CO209" s="235"/>
      <c r="CP209" s="238"/>
      <c r="CQ209" s="237"/>
      <c r="CR209" s="238"/>
      <c r="CS209" s="237"/>
      <c r="CT209" s="237"/>
      <c r="CU209" s="237"/>
      <c r="CV209" s="237"/>
      <c r="CW209" s="237"/>
      <c r="CX209" s="232"/>
      <c r="CY209" s="232"/>
      <c r="CZ209" s="179">
        <f t="shared" si="283"/>
        <v>0</v>
      </c>
      <c r="DA209" s="180"/>
      <c r="DB209" s="241"/>
      <c r="DC209" s="181">
        <f t="shared" si="284"/>
        <v>0</v>
      </c>
      <c r="DD209" s="240"/>
      <c r="DE209" s="241"/>
      <c r="DF209" s="182">
        <f t="shared" si="285"/>
        <v>0</v>
      </c>
      <c r="DG209" s="182">
        <f t="shared" si="286"/>
        <v>0</v>
      </c>
      <c r="DH209" s="183">
        <f t="shared" si="287"/>
        <v>0</v>
      </c>
      <c r="DI209" s="184">
        <f t="shared" si="288"/>
        <v>0</v>
      </c>
      <c r="DJ209" s="42"/>
      <c r="DK209" s="177">
        <f t="shared" si="289"/>
        <v>0</v>
      </c>
      <c r="DL209" s="177">
        <f t="shared" si="290"/>
        <v>0</v>
      </c>
      <c r="DM209" s="177">
        <f t="shared" si="291"/>
        <v>0</v>
      </c>
      <c r="DN209" s="242"/>
      <c r="DO209" s="243"/>
      <c r="DP209" s="243"/>
      <c r="DQ209" s="243"/>
      <c r="DR209" s="303"/>
      <c r="DS209" s="243"/>
      <c r="DT209" s="243"/>
      <c r="DU209" s="243"/>
      <c r="DV209" s="244"/>
      <c r="DW209" s="243"/>
      <c r="DX209" s="243"/>
      <c r="DY209" s="245"/>
      <c r="DZ209" s="245"/>
      <c r="EA209" s="246"/>
      <c r="EB209" s="175" t="s">
        <v>283</v>
      </c>
      <c r="EC209" s="188" t="s">
        <v>298</v>
      </c>
      <c r="ED209" s="188">
        <v>1030177</v>
      </c>
      <c r="EE209" s="188"/>
      <c r="EF209" s="189">
        <f>'Datos Mes'!$B$23</f>
        <v>8033.333333333333</v>
      </c>
      <c r="EG209" s="189">
        <f t="shared" si="292"/>
        <v>0</v>
      </c>
      <c r="EH209" s="189">
        <f t="shared" si="293"/>
        <v>0</v>
      </c>
      <c r="EI209" s="189" t="e">
        <f t="shared" si="294"/>
        <v>#DIV/0!</v>
      </c>
      <c r="EJ209" s="189" t="e">
        <f t="shared" si="295"/>
        <v>#DIV/0!</v>
      </c>
      <c r="EK209" s="189">
        <f t="shared" si="296"/>
        <v>0</v>
      </c>
      <c r="EL209" s="189">
        <f t="shared" si="297"/>
        <v>0</v>
      </c>
      <c r="EM209" s="189">
        <f t="shared" si="298"/>
        <v>0</v>
      </c>
      <c r="EN209" s="189">
        <f>'Datos Mes'!$B$24*AL209</f>
        <v>0</v>
      </c>
      <c r="EO209" s="189" t="e">
        <f>IF(SUM(EH209:EN209)&gt;'Datos Mes'!$B$21,'Datos Mes'!$B$21,SUM(EH209:EN209))</f>
        <v>#DIV/0!</v>
      </c>
      <c r="EP209" s="189" t="e">
        <f>IF(SUM(EH209:EN209)&gt;'Datos Mes'!$B$21,SUM(EH209:EN209)-EO209,0)</f>
        <v>#DIV/0!</v>
      </c>
      <c r="EQ209" s="189"/>
      <c r="ER209" s="189" t="e">
        <f>LOOKUP(EO209/AL209,'Datos Mes'!$B$75:$B$82,'Datos Mes'!$C$75:$C$82)*EQ209</f>
        <v>#DIV/0!</v>
      </c>
      <c r="ES209" s="189">
        <f>'Datos Mes'!$B$25*$AQ209</f>
        <v>0</v>
      </c>
      <c r="ET209" s="189">
        <f>'Datos Mes'!$B$26*$AQ209</f>
        <v>0</v>
      </c>
      <c r="EU209" s="189">
        <f t="shared" si="299"/>
        <v>0</v>
      </c>
      <c r="EV209" s="190" t="e">
        <f t="shared" si="300"/>
        <v>#DIV/0!</v>
      </c>
      <c r="EW209" s="280" t="s">
        <v>140</v>
      </c>
      <c r="EX209" s="281"/>
      <c r="EY209" s="190" t="e">
        <f>'Datos Mes'!$B$28*EO209</f>
        <v>#DIV/0!</v>
      </c>
      <c r="EZ209" s="190" t="e">
        <f>IF(EX209*'Datos Mes'!$B$19-EY209&gt;0,EX209*'Datos Mes'!$B$19-EY209,0)</f>
        <v>#DIV/0!</v>
      </c>
      <c r="FA209" s="281" t="s">
        <v>116</v>
      </c>
      <c r="FB209" s="280" t="s">
        <v>299</v>
      </c>
      <c r="FC209" s="192">
        <f>IF(FB209&lt;&gt;"Pensionado",LOOKUP(FA209,'Datos Mes'!$A$87:$A$92,'Datos Mes'!$B$87:$B$92),0)</f>
        <v>0</v>
      </c>
      <c r="FD209" s="190" t="e">
        <f t="shared" si="301"/>
        <v>#DIV/0!</v>
      </c>
      <c r="FE209" s="190" t="e">
        <f>IF(SUM(EH209:EN209)&gt;'Datos Mes'!$B$22,'Datos Mes'!$B$22,SUM(EH209:EN209))</f>
        <v>#DIV/0!</v>
      </c>
      <c r="FF209" s="190" t="e">
        <f>FE209*'Datos Mes'!$B$30</f>
        <v>#DIV/0!</v>
      </c>
      <c r="FG209" s="190" t="e">
        <f t="shared" si="302"/>
        <v>#DIV/0!</v>
      </c>
      <c r="FH209" s="190" t="e">
        <f t="shared" si="303"/>
        <v>#DIV/0!</v>
      </c>
      <c r="FI209" s="193" t="e">
        <f>LOOKUP(FH209,'Datos Mes'!$B$54:$B$69,'Datos Mes'!$C$54:$C$69)</f>
        <v>#DIV/0!</v>
      </c>
      <c r="FJ209" s="190" t="e">
        <f>LOOKUP(FH209,'Datos Mes'!$B$54:$B$69,'Datos Mes'!$E$54:$E$69)</f>
        <v>#DIV/0!</v>
      </c>
      <c r="FK209" s="190" t="e">
        <f t="shared" si="304"/>
        <v>#DIV/0!</v>
      </c>
      <c r="FL209" s="190">
        <f t="shared" si="305"/>
        <v>0</v>
      </c>
      <c r="FM209" s="190">
        <f t="shared" si="306"/>
        <v>0</v>
      </c>
      <c r="FN209" s="190">
        <f t="shared" si="307"/>
        <v>0</v>
      </c>
      <c r="FO209" s="190" t="e">
        <f t="shared" si="308"/>
        <v>#DIV/0!</v>
      </c>
      <c r="FP209" s="190" t="e">
        <f t="shared" si="309"/>
        <v>#DIV/0!</v>
      </c>
      <c r="FQ209" s="320" t="e">
        <f t="shared" si="310"/>
        <v>#DIV/0!</v>
      </c>
      <c r="FR209" s="188"/>
      <c r="FS209" s="190" t="e">
        <f t="shared" si="311"/>
        <v>#DIV/0!</v>
      </c>
      <c r="FT209" s="190" t="e">
        <f>IF($FB209="Activo",LOOKUP($FA209,'Datos Mes'!$A$87:$A$92,'Datos Mes'!$C$87:$C$92),0)*$EO209</f>
        <v>#DIV/0!</v>
      </c>
      <c r="FU209" s="190" t="e">
        <f>IF($FB209="Activo",'Datos Mes'!$B$31,0)*$EO209</f>
        <v>#DIV/0!</v>
      </c>
      <c r="FV209" s="190" t="e">
        <f>'Datos Mes'!$B$32*$EO209</f>
        <v>#DIV/0!</v>
      </c>
      <c r="FW209" s="190" t="e">
        <f>'Datos Mes'!$D$28*$EO209</f>
        <v>#DIV/0!</v>
      </c>
      <c r="FX209" s="188">
        <v>1030177</v>
      </c>
      <c r="FY209" s="190" t="e">
        <f t="shared" si="312"/>
        <v>#DIV/0!</v>
      </c>
      <c r="FZ209" s="190" t="e">
        <f t="shared" si="226"/>
        <v>#DIV/0!</v>
      </c>
      <c r="GA209" s="190" t="e">
        <f t="shared" si="227"/>
        <v>#DIV/0!</v>
      </c>
      <c r="GB209" s="190">
        <f>(AS209+'Datos Mes'!B$24)*30/12</f>
        <v>11356.646825396825</v>
      </c>
      <c r="GC209" s="190" t="e">
        <f t="shared" si="313"/>
        <v>#DIV/0!</v>
      </c>
      <c r="GD209" s="190" t="e">
        <f t="shared" si="314"/>
        <v>#DIV/0!</v>
      </c>
      <c r="GE209" s="192" t="e">
        <f t="shared" si="315"/>
        <v>#DIV/0!</v>
      </c>
    </row>
    <row r="210" spans="1:187">
      <c r="A210" s="248"/>
      <c r="B210" s="248"/>
      <c r="C210" s="173">
        <f t="shared" si="272"/>
        <v>0</v>
      </c>
      <c r="D210" s="255"/>
      <c r="E210" s="255"/>
      <c r="F210" s="255"/>
      <c r="G210" s="255"/>
      <c r="H210" s="255"/>
      <c r="I210" s="255"/>
      <c r="J210" s="255"/>
      <c r="K210" s="255"/>
      <c r="L210" s="255"/>
      <c r="M210" s="255"/>
      <c r="N210" s="255"/>
      <c r="O210" s="255"/>
      <c r="P210" s="255"/>
      <c r="Q210" s="255"/>
      <c r="R210" s="174"/>
      <c r="S210" s="256"/>
      <c r="T210" s="255"/>
      <c r="U210" s="255"/>
      <c r="V210" s="255"/>
      <c r="W210" s="255"/>
      <c r="X210" s="255"/>
      <c r="Y210" s="255"/>
      <c r="Z210" s="255"/>
      <c r="AA210" s="255"/>
      <c r="AB210" s="255"/>
      <c r="AC210" s="255"/>
      <c r="AD210" s="255"/>
      <c r="AE210" s="255"/>
      <c r="AF210" s="255"/>
      <c r="AG210" s="255"/>
      <c r="AH210" s="255"/>
      <c r="AI210" s="257"/>
      <c r="AJ210" s="187"/>
      <c r="AK210" s="176">
        <f t="shared" si="273"/>
        <v>0</v>
      </c>
      <c r="AL210" s="294">
        <f t="shared" si="274"/>
        <v>0</v>
      </c>
      <c r="AM210" s="294">
        <f t="shared" si="275"/>
        <v>0</v>
      </c>
      <c r="AN210" s="295">
        <f t="shared" si="276"/>
        <v>0</v>
      </c>
      <c r="AO210" s="294">
        <f t="shared" si="225"/>
        <v>0</v>
      </c>
      <c r="AP210" s="294">
        <f t="shared" si="316"/>
        <v>0</v>
      </c>
      <c r="AQ210" s="296">
        <f t="shared" si="277"/>
        <v>0</v>
      </c>
      <c r="AR210" s="297">
        <f t="shared" si="278"/>
        <v>0</v>
      </c>
      <c r="AS210" s="249"/>
      <c r="AT210" s="250">
        <f t="shared" si="279"/>
        <v>0</v>
      </c>
      <c r="AU210" s="316"/>
      <c r="AV210" s="177">
        <f t="shared" si="280"/>
        <v>0</v>
      </c>
      <c r="AW210" s="249"/>
      <c r="AX210" s="249"/>
      <c r="AY210" s="177">
        <f t="shared" si="281"/>
        <v>0</v>
      </c>
      <c r="AZ210" s="177">
        <f>(AQ210)*'Datos Mes'!$B$27+DB210</f>
        <v>0</v>
      </c>
      <c r="BA210" s="248"/>
      <c r="BB210" s="254"/>
      <c r="BC210" s="263"/>
      <c r="BD210" s="188"/>
      <c r="BE210" s="188"/>
      <c r="BF210" s="298"/>
      <c r="BG210" s="178">
        <f>(COUNTIF($D210:$AI210,"LL")+DL210)*(AS210-'Datos Mes'!$B$23)</f>
        <v>0</v>
      </c>
      <c r="BH210" s="299">
        <f t="shared" si="282"/>
        <v>0</v>
      </c>
      <c r="BI210" s="230"/>
      <c r="BJ210" s="239"/>
      <c r="BK210" s="231"/>
      <c r="BL210" s="231"/>
      <c r="BM210" s="231"/>
      <c r="BN210" s="231"/>
      <c r="BO210" s="231"/>
      <c r="BP210" s="239"/>
      <c r="BQ210" s="231"/>
      <c r="BR210" s="231"/>
      <c r="BS210" s="231"/>
      <c r="BT210" s="232"/>
      <c r="BU210" s="232"/>
      <c r="BV210" s="231"/>
      <c r="BW210" s="233"/>
      <c r="BX210" s="234"/>
      <c r="BY210" s="231"/>
      <c r="BZ210" s="231"/>
      <c r="CA210" s="235"/>
      <c r="CB210" s="235"/>
      <c r="CC210" s="236"/>
      <c r="CD210" s="236"/>
      <c r="CE210" s="236"/>
      <c r="CF210" s="236"/>
      <c r="CG210" s="236"/>
      <c r="CH210" s="235"/>
      <c r="CI210" s="235"/>
      <c r="CJ210" s="236"/>
      <c r="CK210" s="236"/>
      <c r="CL210" s="236"/>
      <c r="CM210" s="236"/>
      <c r="CN210" s="236"/>
      <c r="CO210" s="235"/>
      <c r="CP210" s="238"/>
      <c r="CQ210" s="237"/>
      <c r="CR210" s="238"/>
      <c r="CS210" s="237"/>
      <c r="CT210" s="237"/>
      <c r="CU210" s="237"/>
      <c r="CV210" s="237"/>
      <c r="CW210" s="237"/>
      <c r="CX210" s="232"/>
      <c r="CY210" s="232"/>
      <c r="CZ210" s="179">
        <f t="shared" si="283"/>
        <v>0</v>
      </c>
      <c r="DA210" s="180"/>
      <c r="DB210" s="241"/>
      <c r="DC210" s="181">
        <f t="shared" si="284"/>
        <v>0</v>
      </c>
      <c r="DD210" s="240"/>
      <c r="DE210" s="241"/>
      <c r="DF210" s="182">
        <f t="shared" si="285"/>
        <v>0</v>
      </c>
      <c r="DG210" s="182">
        <f t="shared" si="286"/>
        <v>0</v>
      </c>
      <c r="DH210" s="183">
        <f t="shared" si="287"/>
        <v>0</v>
      </c>
      <c r="DI210" s="184">
        <f t="shared" si="288"/>
        <v>0</v>
      </c>
      <c r="DJ210" s="42"/>
      <c r="DK210" s="177">
        <f t="shared" si="289"/>
        <v>0</v>
      </c>
      <c r="DL210" s="177">
        <f t="shared" si="290"/>
        <v>0</v>
      </c>
      <c r="DM210" s="177">
        <f t="shared" si="291"/>
        <v>0</v>
      </c>
      <c r="DN210" s="242"/>
      <c r="DO210" s="243"/>
      <c r="DP210" s="243"/>
      <c r="DQ210" s="243"/>
      <c r="DR210" s="303"/>
      <c r="DS210" s="243"/>
      <c r="DT210" s="243"/>
      <c r="DU210" s="243"/>
      <c r="DV210" s="244"/>
      <c r="DW210" s="243"/>
      <c r="DX210" s="243"/>
      <c r="DY210" s="245"/>
      <c r="DZ210" s="245"/>
      <c r="EA210" s="246"/>
      <c r="EB210" s="175" t="s">
        <v>283</v>
      </c>
      <c r="EC210" s="188" t="s">
        <v>298</v>
      </c>
      <c r="ED210" s="188">
        <v>1030178</v>
      </c>
      <c r="EE210" s="188"/>
      <c r="EF210" s="189">
        <f>'Datos Mes'!$B$23</f>
        <v>8033.333333333333</v>
      </c>
      <c r="EG210" s="189">
        <f t="shared" si="292"/>
        <v>0</v>
      </c>
      <c r="EH210" s="189">
        <f t="shared" si="293"/>
        <v>0</v>
      </c>
      <c r="EI210" s="189" t="e">
        <f t="shared" si="294"/>
        <v>#DIV/0!</v>
      </c>
      <c r="EJ210" s="189" t="e">
        <f t="shared" si="295"/>
        <v>#DIV/0!</v>
      </c>
      <c r="EK210" s="189">
        <f t="shared" si="296"/>
        <v>0</v>
      </c>
      <c r="EL210" s="189">
        <f t="shared" si="297"/>
        <v>0</v>
      </c>
      <c r="EM210" s="189">
        <f t="shared" si="298"/>
        <v>0</v>
      </c>
      <c r="EN210" s="189">
        <f>'Datos Mes'!$B$24*AL210</f>
        <v>0</v>
      </c>
      <c r="EO210" s="189" t="e">
        <f>IF(SUM(EH210:EN210)&gt;'Datos Mes'!$B$21,'Datos Mes'!$B$21,SUM(EH210:EN210))</f>
        <v>#DIV/0!</v>
      </c>
      <c r="EP210" s="189" t="e">
        <f>IF(SUM(EH210:EN210)&gt;'Datos Mes'!$B$21,SUM(EH210:EN210)-EO210,0)</f>
        <v>#DIV/0!</v>
      </c>
      <c r="EQ210" s="189"/>
      <c r="ER210" s="189" t="e">
        <f>LOOKUP(EO210/AL210,'Datos Mes'!$B$75:$B$82,'Datos Mes'!$C$75:$C$82)*EQ210</f>
        <v>#DIV/0!</v>
      </c>
      <c r="ES210" s="189">
        <f>'Datos Mes'!$B$25*$AQ210</f>
        <v>0</v>
      </c>
      <c r="ET210" s="189">
        <f>'Datos Mes'!$B$26*$AQ210</f>
        <v>0</v>
      </c>
      <c r="EU210" s="189">
        <f t="shared" si="299"/>
        <v>0</v>
      </c>
      <c r="EV210" s="190" t="e">
        <f t="shared" si="300"/>
        <v>#DIV/0!</v>
      </c>
      <c r="EW210" s="280" t="s">
        <v>140</v>
      </c>
      <c r="EX210" s="281"/>
      <c r="EY210" s="190" t="e">
        <f>'Datos Mes'!$B$28*EO210</f>
        <v>#DIV/0!</v>
      </c>
      <c r="EZ210" s="190" t="e">
        <f>IF(EX210*'Datos Mes'!$B$19-EY210&gt;0,EX210*'Datos Mes'!$B$19-EY210,0)</f>
        <v>#DIV/0!</v>
      </c>
      <c r="FA210" s="281" t="s">
        <v>116</v>
      </c>
      <c r="FB210" s="280" t="s">
        <v>299</v>
      </c>
      <c r="FC210" s="192">
        <f>IF(FB210&lt;&gt;"Pensionado",LOOKUP(FA210,'Datos Mes'!$A$87:$A$92,'Datos Mes'!$B$87:$B$92),0)</f>
        <v>0</v>
      </c>
      <c r="FD210" s="190" t="e">
        <f t="shared" si="301"/>
        <v>#DIV/0!</v>
      </c>
      <c r="FE210" s="190" t="e">
        <f>IF(SUM(EH210:EN210)&gt;'Datos Mes'!$B$22,'Datos Mes'!$B$22,SUM(EH210:EN210))</f>
        <v>#DIV/0!</v>
      </c>
      <c r="FF210" s="190" t="e">
        <f>FE210*'Datos Mes'!$B$30</f>
        <v>#DIV/0!</v>
      </c>
      <c r="FG210" s="190" t="e">
        <f t="shared" si="302"/>
        <v>#DIV/0!</v>
      </c>
      <c r="FH210" s="190" t="e">
        <f t="shared" si="303"/>
        <v>#DIV/0!</v>
      </c>
      <c r="FI210" s="193" t="e">
        <f>LOOKUP(FH210,'Datos Mes'!$B$54:$B$69,'Datos Mes'!$C$54:$C$69)</f>
        <v>#DIV/0!</v>
      </c>
      <c r="FJ210" s="190" t="e">
        <f>LOOKUP(FH210,'Datos Mes'!$B$54:$B$69,'Datos Mes'!$E$54:$E$69)</f>
        <v>#DIV/0!</v>
      </c>
      <c r="FK210" s="190" t="e">
        <f t="shared" si="304"/>
        <v>#DIV/0!</v>
      </c>
      <c r="FL210" s="190">
        <f t="shared" si="305"/>
        <v>0</v>
      </c>
      <c r="FM210" s="190">
        <f t="shared" si="306"/>
        <v>0</v>
      </c>
      <c r="FN210" s="190">
        <f t="shared" si="307"/>
        <v>0</v>
      </c>
      <c r="FO210" s="190" t="e">
        <f t="shared" si="308"/>
        <v>#DIV/0!</v>
      </c>
      <c r="FP210" s="190" t="e">
        <f t="shared" si="309"/>
        <v>#DIV/0!</v>
      </c>
      <c r="FQ210" s="320" t="e">
        <f t="shared" si="310"/>
        <v>#DIV/0!</v>
      </c>
      <c r="FR210" s="188"/>
      <c r="FS210" s="190" t="e">
        <f t="shared" si="311"/>
        <v>#DIV/0!</v>
      </c>
      <c r="FT210" s="190" t="e">
        <f>IF($FB210="Activo",LOOKUP($FA210,'Datos Mes'!$A$87:$A$92,'Datos Mes'!$C$87:$C$92),0)*$EO210</f>
        <v>#DIV/0!</v>
      </c>
      <c r="FU210" s="190" t="e">
        <f>IF($FB210="Activo",'Datos Mes'!$B$31,0)*$EO210</f>
        <v>#DIV/0!</v>
      </c>
      <c r="FV210" s="190" t="e">
        <f>'Datos Mes'!$B$32*$EO210</f>
        <v>#DIV/0!</v>
      </c>
      <c r="FW210" s="190" t="e">
        <f>'Datos Mes'!$D$28*$EO210</f>
        <v>#DIV/0!</v>
      </c>
      <c r="FX210" s="188">
        <v>1030178</v>
      </c>
      <c r="FY210" s="190" t="e">
        <f t="shared" si="312"/>
        <v>#DIV/0!</v>
      </c>
      <c r="FZ210" s="190" t="e">
        <f t="shared" si="226"/>
        <v>#DIV/0!</v>
      </c>
      <c r="GA210" s="190" t="e">
        <f t="shared" si="227"/>
        <v>#DIV/0!</v>
      </c>
      <c r="GB210" s="190">
        <f>(AS210+'Datos Mes'!B$24)*30/12</f>
        <v>11356.646825396825</v>
      </c>
      <c r="GC210" s="190" t="e">
        <f t="shared" si="313"/>
        <v>#DIV/0!</v>
      </c>
      <c r="GD210" s="190" t="e">
        <f t="shared" si="314"/>
        <v>#DIV/0!</v>
      </c>
      <c r="GE210" s="192" t="e">
        <f t="shared" si="315"/>
        <v>#DIV/0!</v>
      </c>
    </row>
    <row r="211" spans="1:187">
      <c r="A211" s="248"/>
      <c r="B211" s="248"/>
      <c r="C211" s="173">
        <f t="shared" si="272"/>
        <v>0</v>
      </c>
      <c r="D211" s="255"/>
      <c r="E211" s="255"/>
      <c r="F211" s="255"/>
      <c r="G211" s="255"/>
      <c r="H211" s="255"/>
      <c r="I211" s="255"/>
      <c r="J211" s="255"/>
      <c r="K211" s="255"/>
      <c r="L211" s="255"/>
      <c r="M211" s="255"/>
      <c r="N211" s="255"/>
      <c r="O211" s="255"/>
      <c r="P211" s="255"/>
      <c r="Q211" s="255"/>
      <c r="R211" s="174"/>
      <c r="S211" s="256"/>
      <c r="T211" s="255"/>
      <c r="U211" s="255"/>
      <c r="V211" s="255"/>
      <c r="W211" s="255"/>
      <c r="X211" s="255"/>
      <c r="Y211" s="255"/>
      <c r="Z211" s="255"/>
      <c r="AA211" s="255"/>
      <c r="AB211" s="255"/>
      <c r="AC211" s="255"/>
      <c r="AD211" s="255"/>
      <c r="AE211" s="255"/>
      <c r="AF211" s="255"/>
      <c r="AG211" s="255"/>
      <c r="AH211" s="255"/>
      <c r="AI211" s="257"/>
      <c r="AJ211" s="187"/>
      <c r="AK211" s="176">
        <f t="shared" si="273"/>
        <v>0</v>
      </c>
      <c r="AL211" s="294">
        <f t="shared" si="274"/>
        <v>0</v>
      </c>
      <c r="AM211" s="294">
        <f t="shared" si="275"/>
        <v>0</v>
      </c>
      <c r="AN211" s="295">
        <f t="shared" si="276"/>
        <v>0</v>
      </c>
      <c r="AO211" s="294">
        <f t="shared" si="225"/>
        <v>0</v>
      </c>
      <c r="AP211" s="294">
        <f t="shared" si="316"/>
        <v>0</v>
      </c>
      <c r="AQ211" s="296">
        <f t="shared" si="277"/>
        <v>0</v>
      </c>
      <c r="AR211" s="297">
        <f t="shared" si="278"/>
        <v>0</v>
      </c>
      <c r="AS211" s="249"/>
      <c r="AT211" s="250">
        <f t="shared" si="279"/>
        <v>0</v>
      </c>
      <c r="AU211" s="316"/>
      <c r="AV211" s="177">
        <f t="shared" si="280"/>
        <v>0</v>
      </c>
      <c r="AW211" s="249"/>
      <c r="AX211" s="249"/>
      <c r="AY211" s="177">
        <f t="shared" si="281"/>
        <v>0</v>
      </c>
      <c r="AZ211" s="177">
        <f>(AQ211)*'Datos Mes'!$B$27+DB211</f>
        <v>0</v>
      </c>
      <c r="BA211" s="248"/>
      <c r="BB211" s="254"/>
      <c r="BC211" s="263"/>
      <c r="BD211" s="188"/>
      <c r="BE211" s="188"/>
      <c r="BF211" s="298"/>
      <c r="BG211" s="178">
        <f>(COUNTIF($D211:$AI211,"LL")+DL211)*(AS211-'Datos Mes'!$B$23)</f>
        <v>0</v>
      </c>
      <c r="BH211" s="299">
        <f t="shared" si="282"/>
        <v>0</v>
      </c>
      <c r="BI211" s="230"/>
      <c r="BJ211" s="239"/>
      <c r="BK211" s="231"/>
      <c r="BL211" s="231"/>
      <c r="BM211" s="231"/>
      <c r="BN211" s="231"/>
      <c r="BO211" s="231"/>
      <c r="BP211" s="239"/>
      <c r="BQ211" s="231"/>
      <c r="BR211" s="231"/>
      <c r="BS211" s="231"/>
      <c r="BT211" s="232"/>
      <c r="BU211" s="232"/>
      <c r="BV211" s="231"/>
      <c r="BW211" s="233"/>
      <c r="BX211" s="234"/>
      <c r="BY211" s="231"/>
      <c r="BZ211" s="231"/>
      <c r="CA211" s="235"/>
      <c r="CB211" s="235"/>
      <c r="CC211" s="236"/>
      <c r="CD211" s="236"/>
      <c r="CE211" s="236"/>
      <c r="CF211" s="236"/>
      <c r="CG211" s="236"/>
      <c r="CH211" s="235"/>
      <c r="CI211" s="235"/>
      <c r="CJ211" s="236"/>
      <c r="CK211" s="236"/>
      <c r="CL211" s="236"/>
      <c r="CM211" s="236"/>
      <c r="CN211" s="236"/>
      <c r="CO211" s="235"/>
      <c r="CP211" s="238"/>
      <c r="CQ211" s="237"/>
      <c r="CR211" s="238"/>
      <c r="CS211" s="237"/>
      <c r="CT211" s="237"/>
      <c r="CU211" s="237"/>
      <c r="CV211" s="237"/>
      <c r="CW211" s="237"/>
      <c r="CX211" s="232"/>
      <c r="CY211" s="232"/>
      <c r="CZ211" s="179">
        <f t="shared" si="283"/>
        <v>0</v>
      </c>
      <c r="DA211" s="180"/>
      <c r="DB211" s="241"/>
      <c r="DC211" s="181">
        <f t="shared" si="284"/>
        <v>0</v>
      </c>
      <c r="DD211" s="240"/>
      <c r="DE211" s="241"/>
      <c r="DF211" s="182">
        <f t="shared" si="285"/>
        <v>0</v>
      </c>
      <c r="DG211" s="182">
        <f t="shared" si="286"/>
        <v>0</v>
      </c>
      <c r="DH211" s="183">
        <f t="shared" si="287"/>
        <v>0</v>
      </c>
      <c r="DI211" s="184">
        <f t="shared" si="288"/>
        <v>0</v>
      </c>
      <c r="DJ211" s="42"/>
      <c r="DK211" s="177">
        <f t="shared" si="289"/>
        <v>0</v>
      </c>
      <c r="DL211" s="177">
        <f t="shared" si="290"/>
        <v>0</v>
      </c>
      <c r="DM211" s="177">
        <f t="shared" si="291"/>
        <v>0</v>
      </c>
      <c r="DN211" s="242"/>
      <c r="DO211" s="243"/>
      <c r="DP211" s="243"/>
      <c r="DQ211" s="243"/>
      <c r="DR211" s="303"/>
      <c r="DS211" s="243"/>
      <c r="DT211" s="243"/>
      <c r="DU211" s="243"/>
      <c r="DV211" s="244"/>
      <c r="DW211" s="243"/>
      <c r="DX211" s="243"/>
      <c r="DY211" s="245"/>
      <c r="DZ211" s="245"/>
      <c r="EA211" s="246"/>
      <c r="EB211" s="175" t="s">
        <v>283</v>
      </c>
      <c r="EC211" s="188" t="s">
        <v>298</v>
      </c>
      <c r="ED211" s="188">
        <v>1030179</v>
      </c>
      <c r="EE211" s="188"/>
      <c r="EF211" s="189">
        <f>'Datos Mes'!$B$23</f>
        <v>8033.333333333333</v>
      </c>
      <c r="EG211" s="189">
        <f t="shared" si="292"/>
        <v>0</v>
      </c>
      <c r="EH211" s="189">
        <f t="shared" si="293"/>
        <v>0</v>
      </c>
      <c r="EI211" s="189" t="e">
        <f t="shared" si="294"/>
        <v>#DIV/0!</v>
      </c>
      <c r="EJ211" s="189" t="e">
        <f t="shared" si="295"/>
        <v>#DIV/0!</v>
      </c>
      <c r="EK211" s="189">
        <f t="shared" si="296"/>
        <v>0</v>
      </c>
      <c r="EL211" s="189">
        <f t="shared" si="297"/>
        <v>0</v>
      </c>
      <c r="EM211" s="189">
        <f t="shared" si="298"/>
        <v>0</v>
      </c>
      <c r="EN211" s="189">
        <f>'Datos Mes'!$B$24*AL211</f>
        <v>0</v>
      </c>
      <c r="EO211" s="189" t="e">
        <f>IF(SUM(EH211:EN211)&gt;'Datos Mes'!$B$21,'Datos Mes'!$B$21,SUM(EH211:EN211))</f>
        <v>#DIV/0!</v>
      </c>
      <c r="EP211" s="189" t="e">
        <f>IF(SUM(EH211:EN211)&gt;'Datos Mes'!$B$21,SUM(EH211:EN211)-EO211,0)</f>
        <v>#DIV/0!</v>
      </c>
      <c r="EQ211" s="189"/>
      <c r="ER211" s="189" t="e">
        <f>LOOKUP(EO211/AL211,'Datos Mes'!$B$75:$B$82,'Datos Mes'!$C$75:$C$82)*EQ211</f>
        <v>#DIV/0!</v>
      </c>
      <c r="ES211" s="189">
        <f>'Datos Mes'!$B$25*$AQ211</f>
        <v>0</v>
      </c>
      <c r="ET211" s="189">
        <f>'Datos Mes'!$B$26*$AQ211</f>
        <v>0</v>
      </c>
      <c r="EU211" s="189">
        <f t="shared" si="299"/>
        <v>0</v>
      </c>
      <c r="EV211" s="190" t="e">
        <f t="shared" si="300"/>
        <v>#DIV/0!</v>
      </c>
      <c r="EW211" s="280" t="s">
        <v>140</v>
      </c>
      <c r="EX211" s="281"/>
      <c r="EY211" s="190" t="e">
        <f>'Datos Mes'!$B$28*EO211</f>
        <v>#DIV/0!</v>
      </c>
      <c r="EZ211" s="190" t="e">
        <f>IF(EX211*'Datos Mes'!$B$19-EY211&gt;0,EX211*'Datos Mes'!$B$19-EY211,0)</f>
        <v>#DIV/0!</v>
      </c>
      <c r="FA211" s="281" t="s">
        <v>116</v>
      </c>
      <c r="FB211" s="280" t="s">
        <v>299</v>
      </c>
      <c r="FC211" s="192">
        <f>IF(FB211&lt;&gt;"Pensionado",LOOKUP(FA211,'Datos Mes'!$A$87:$A$92,'Datos Mes'!$B$87:$B$92),0)</f>
        <v>0</v>
      </c>
      <c r="FD211" s="190" t="e">
        <f t="shared" si="301"/>
        <v>#DIV/0!</v>
      </c>
      <c r="FE211" s="190" t="e">
        <f>IF(SUM(EH211:EN211)&gt;'Datos Mes'!$B$22,'Datos Mes'!$B$22,SUM(EH211:EN211))</f>
        <v>#DIV/0!</v>
      </c>
      <c r="FF211" s="190" t="e">
        <f>FE211*'Datos Mes'!$B$30</f>
        <v>#DIV/0!</v>
      </c>
      <c r="FG211" s="190" t="e">
        <f t="shared" si="302"/>
        <v>#DIV/0!</v>
      </c>
      <c r="FH211" s="190" t="e">
        <f t="shared" si="303"/>
        <v>#DIV/0!</v>
      </c>
      <c r="FI211" s="193" t="e">
        <f>LOOKUP(FH211,'Datos Mes'!$B$54:$B$69,'Datos Mes'!$C$54:$C$69)</f>
        <v>#DIV/0!</v>
      </c>
      <c r="FJ211" s="190" t="e">
        <f>LOOKUP(FH211,'Datos Mes'!$B$54:$B$69,'Datos Mes'!$E$54:$E$69)</f>
        <v>#DIV/0!</v>
      </c>
      <c r="FK211" s="190" t="e">
        <f t="shared" si="304"/>
        <v>#DIV/0!</v>
      </c>
      <c r="FL211" s="190">
        <f t="shared" si="305"/>
        <v>0</v>
      </c>
      <c r="FM211" s="190">
        <f t="shared" si="306"/>
        <v>0</v>
      </c>
      <c r="FN211" s="190">
        <f t="shared" si="307"/>
        <v>0</v>
      </c>
      <c r="FO211" s="190" t="e">
        <f t="shared" si="308"/>
        <v>#DIV/0!</v>
      </c>
      <c r="FP211" s="190" t="e">
        <f t="shared" si="309"/>
        <v>#DIV/0!</v>
      </c>
      <c r="FQ211" s="320" t="e">
        <f t="shared" si="310"/>
        <v>#DIV/0!</v>
      </c>
      <c r="FR211" s="188"/>
      <c r="FS211" s="190" t="e">
        <f t="shared" si="311"/>
        <v>#DIV/0!</v>
      </c>
      <c r="FT211" s="190" t="e">
        <f>IF($FB211="Activo",LOOKUP($FA211,'Datos Mes'!$A$87:$A$92,'Datos Mes'!$C$87:$C$92),0)*$EO211</f>
        <v>#DIV/0!</v>
      </c>
      <c r="FU211" s="190" t="e">
        <f>IF($FB211="Activo",'Datos Mes'!$B$31,0)*$EO211</f>
        <v>#DIV/0!</v>
      </c>
      <c r="FV211" s="190" t="e">
        <f>'Datos Mes'!$B$32*$EO211</f>
        <v>#DIV/0!</v>
      </c>
      <c r="FW211" s="190" t="e">
        <f>'Datos Mes'!$D$28*$EO211</f>
        <v>#DIV/0!</v>
      </c>
      <c r="FX211" s="188">
        <v>1030179</v>
      </c>
      <c r="FY211" s="190" t="e">
        <f t="shared" si="312"/>
        <v>#DIV/0!</v>
      </c>
      <c r="FZ211" s="190" t="e">
        <f t="shared" si="226"/>
        <v>#DIV/0!</v>
      </c>
      <c r="GA211" s="190" t="e">
        <f t="shared" si="227"/>
        <v>#DIV/0!</v>
      </c>
      <c r="GB211" s="190">
        <f>(AS211+'Datos Mes'!B$24)*30/12</f>
        <v>11356.646825396825</v>
      </c>
      <c r="GC211" s="190" t="e">
        <f t="shared" si="313"/>
        <v>#DIV/0!</v>
      </c>
      <c r="GD211" s="190" t="e">
        <f t="shared" si="314"/>
        <v>#DIV/0!</v>
      </c>
      <c r="GE211" s="192" t="e">
        <f t="shared" si="315"/>
        <v>#DIV/0!</v>
      </c>
    </row>
    <row r="212" spans="1:187">
      <c r="A212" s="248"/>
      <c r="B212" s="248"/>
      <c r="C212" s="173">
        <f t="shared" si="272"/>
        <v>0</v>
      </c>
      <c r="D212" s="255"/>
      <c r="E212" s="255"/>
      <c r="F212" s="255"/>
      <c r="G212" s="255"/>
      <c r="H212" s="255"/>
      <c r="I212" s="255"/>
      <c r="J212" s="255"/>
      <c r="K212" s="255"/>
      <c r="L212" s="255"/>
      <c r="M212" s="255"/>
      <c r="N212" s="255"/>
      <c r="O212" s="255"/>
      <c r="P212" s="255"/>
      <c r="Q212" s="255"/>
      <c r="R212" s="174"/>
      <c r="S212" s="256"/>
      <c r="T212" s="255"/>
      <c r="U212" s="255"/>
      <c r="V212" s="255"/>
      <c r="W212" s="255"/>
      <c r="X212" s="255"/>
      <c r="Y212" s="255"/>
      <c r="Z212" s="255"/>
      <c r="AA212" s="255"/>
      <c r="AB212" s="255"/>
      <c r="AC212" s="255"/>
      <c r="AD212" s="255"/>
      <c r="AE212" s="255"/>
      <c r="AF212" s="255"/>
      <c r="AG212" s="255"/>
      <c r="AH212" s="255"/>
      <c r="AI212" s="257"/>
      <c r="AJ212" s="187"/>
      <c r="AK212" s="176">
        <f t="shared" si="273"/>
        <v>0</v>
      </c>
      <c r="AL212" s="294">
        <f t="shared" si="274"/>
        <v>0</v>
      </c>
      <c r="AM212" s="294">
        <f t="shared" si="275"/>
        <v>0</v>
      </c>
      <c r="AN212" s="295">
        <f t="shared" si="276"/>
        <v>0</v>
      </c>
      <c r="AO212" s="294">
        <f t="shared" si="225"/>
        <v>0</v>
      </c>
      <c r="AP212" s="294">
        <f t="shared" si="316"/>
        <v>0</v>
      </c>
      <c r="AQ212" s="296">
        <f t="shared" si="277"/>
        <v>0</v>
      </c>
      <c r="AR212" s="297">
        <f t="shared" si="278"/>
        <v>0</v>
      </c>
      <c r="AS212" s="249"/>
      <c r="AT212" s="250">
        <f t="shared" si="279"/>
        <v>0</v>
      </c>
      <c r="AU212" s="316"/>
      <c r="AV212" s="177">
        <f t="shared" si="280"/>
        <v>0</v>
      </c>
      <c r="AW212" s="249"/>
      <c r="AX212" s="249"/>
      <c r="AY212" s="177">
        <f t="shared" si="281"/>
        <v>0</v>
      </c>
      <c r="AZ212" s="177">
        <f>(AQ212)*'Datos Mes'!$B$27+DB212</f>
        <v>0</v>
      </c>
      <c r="BA212" s="248"/>
      <c r="BB212" s="254"/>
      <c r="BC212" s="263"/>
      <c r="BD212" s="188"/>
      <c r="BE212" s="188"/>
      <c r="BF212" s="298"/>
      <c r="BG212" s="178">
        <f>(COUNTIF($D212:$AI212,"LL")+DL212)*(AS212-'Datos Mes'!$B$23)</f>
        <v>0</v>
      </c>
      <c r="BH212" s="299">
        <f t="shared" si="282"/>
        <v>0</v>
      </c>
      <c r="BI212" s="230"/>
      <c r="BJ212" s="239"/>
      <c r="BK212" s="231"/>
      <c r="BL212" s="231"/>
      <c r="BM212" s="231"/>
      <c r="BN212" s="231"/>
      <c r="BO212" s="231"/>
      <c r="BP212" s="239"/>
      <c r="BQ212" s="231"/>
      <c r="BR212" s="231"/>
      <c r="BS212" s="231"/>
      <c r="BT212" s="232"/>
      <c r="BU212" s="232"/>
      <c r="BV212" s="231"/>
      <c r="BW212" s="233"/>
      <c r="BX212" s="234"/>
      <c r="BY212" s="231"/>
      <c r="BZ212" s="231"/>
      <c r="CA212" s="235"/>
      <c r="CB212" s="235"/>
      <c r="CC212" s="236"/>
      <c r="CD212" s="236"/>
      <c r="CE212" s="236"/>
      <c r="CF212" s="236"/>
      <c r="CG212" s="236"/>
      <c r="CH212" s="235"/>
      <c r="CI212" s="235"/>
      <c r="CJ212" s="236"/>
      <c r="CK212" s="236"/>
      <c r="CL212" s="236"/>
      <c r="CM212" s="236"/>
      <c r="CN212" s="236"/>
      <c r="CO212" s="235"/>
      <c r="CP212" s="238"/>
      <c r="CQ212" s="237"/>
      <c r="CR212" s="238"/>
      <c r="CS212" s="237"/>
      <c r="CT212" s="237"/>
      <c r="CU212" s="237"/>
      <c r="CV212" s="237"/>
      <c r="CW212" s="237"/>
      <c r="CX212" s="232"/>
      <c r="CY212" s="232"/>
      <c r="CZ212" s="179">
        <f t="shared" si="283"/>
        <v>0</v>
      </c>
      <c r="DA212" s="180"/>
      <c r="DB212" s="241"/>
      <c r="DC212" s="181">
        <f t="shared" si="284"/>
        <v>0</v>
      </c>
      <c r="DD212" s="240"/>
      <c r="DE212" s="241"/>
      <c r="DF212" s="182">
        <f t="shared" si="285"/>
        <v>0</v>
      </c>
      <c r="DG212" s="182">
        <f t="shared" si="286"/>
        <v>0</v>
      </c>
      <c r="DH212" s="183">
        <f t="shared" si="287"/>
        <v>0</v>
      </c>
      <c r="DI212" s="184">
        <f t="shared" si="288"/>
        <v>0</v>
      </c>
      <c r="DJ212" s="42"/>
      <c r="DK212" s="177">
        <f t="shared" si="289"/>
        <v>0</v>
      </c>
      <c r="DL212" s="177">
        <f t="shared" si="290"/>
        <v>0</v>
      </c>
      <c r="DM212" s="177">
        <f t="shared" si="291"/>
        <v>0</v>
      </c>
      <c r="DN212" s="242"/>
      <c r="DO212" s="243"/>
      <c r="DP212" s="243"/>
      <c r="DQ212" s="243"/>
      <c r="DR212" s="303"/>
      <c r="DS212" s="243"/>
      <c r="DT212" s="243"/>
      <c r="DU212" s="243"/>
      <c r="DV212" s="244"/>
      <c r="DW212" s="243"/>
      <c r="DX212" s="243"/>
      <c r="DY212" s="245"/>
      <c r="DZ212" s="245"/>
      <c r="EA212" s="246"/>
      <c r="EB212" s="175" t="s">
        <v>283</v>
      </c>
      <c r="EC212" s="188" t="s">
        <v>298</v>
      </c>
      <c r="ED212" s="188">
        <v>1030180</v>
      </c>
      <c r="EE212" s="188"/>
      <c r="EF212" s="189">
        <f>'Datos Mes'!$B$23</f>
        <v>8033.333333333333</v>
      </c>
      <c r="EG212" s="189">
        <f t="shared" si="292"/>
        <v>0</v>
      </c>
      <c r="EH212" s="189">
        <f t="shared" si="293"/>
        <v>0</v>
      </c>
      <c r="EI212" s="189" t="e">
        <f t="shared" si="294"/>
        <v>#DIV/0!</v>
      </c>
      <c r="EJ212" s="189" t="e">
        <f t="shared" si="295"/>
        <v>#DIV/0!</v>
      </c>
      <c r="EK212" s="189">
        <f t="shared" si="296"/>
        <v>0</v>
      </c>
      <c r="EL212" s="189">
        <f t="shared" si="297"/>
        <v>0</v>
      </c>
      <c r="EM212" s="189">
        <f t="shared" si="298"/>
        <v>0</v>
      </c>
      <c r="EN212" s="189">
        <f>'Datos Mes'!$B$24*AL212</f>
        <v>0</v>
      </c>
      <c r="EO212" s="189" t="e">
        <f>IF(SUM(EH212:EN212)&gt;'Datos Mes'!$B$21,'Datos Mes'!$B$21,SUM(EH212:EN212))</f>
        <v>#DIV/0!</v>
      </c>
      <c r="EP212" s="189" t="e">
        <f>IF(SUM(EH212:EN212)&gt;'Datos Mes'!$B$21,SUM(EH212:EN212)-EO212,0)</f>
        <v>#DIV/0!</v>
      </c>
      <c r="EQ212" s="189"/>
      <c r="ER212" s="189" t="e">
        <f>LOOKUP(EO212/AL212,'Datos Mes'!$B$75:$B$82,'Datos Mes'!$C$75:$C$82)*EQ212</f>
        <v>#DIV/0!</v>
      </c>
      <c r="ES212" s="189">
        <f>'Datos Mes'!$B$25*$AQ212</f>
        <v>0</v>
      </c>
      <c r="ET212" s="189">
        <f>'Datos Mes'!$B$26*$AQ212</f>
        <v>0</v>
      </c>
      <c r="EU212" s="189">
        <f t="shared" si="299"/>
        <v>0</v>
      </c>
      <c r="EV212" s="190" t="e">
        <f t="shared" si="300"/>
        <v>#DIV/0!</v>
      </c>
      <c r="EW212" s="280" t="s">
        <v>140</v>
      </c>
      <c r="EX212" s="281"/>
      <c r="EY212" s="190" t="e">
        <f>'Datos Mes'!$B$28*EO212</f>
        <v>#DIV/0!</v>
      </c>
      <c r="EZ212" s="190" t="e">
        <f>IF(EX212*'Datos Mes'!$B$19-EY212&gt;0,EX212*'Datos Mes'!$B$19-EY212,0)</f>
        <v>#DIV/0!</v>
      </c>
      <c r="FA212" s="281" t="s">
        <v>116</v>
      </c>
      <c r="FB212" s="280" t="s">
        <v>299</v>
      </c>
      <c r="FC212" s="192">
        <f>IF(FB212&lt;&gt;"Pensionado",LOOKUP(FA212,'Datos Mes'!$A$87:$A$92,'Datos Mes'!$B$87:$B$92),0)</f>
        <v>0</v>
      </c>
      <c r="FD212" s="190" t="e">
        <f t="shared" si="301"/>
        <v>#DIV/0!</v>
      </c>
      <c r="FE212" s="190" t="e">
        <f>IF(SUM(EH212:EN212)&gt;'Datos Mes'!$B$22,'Datos Mes'!$B$22,SUM(EH212:EN212))</f>
        <v>#DIV/0!</v>
      </c>
      <c r="FF212" s="190" t="e">
        <f>FE212*'Datos Mes'!$B$30</f>
        <v>#DIV/0!</v>
      </c>
      <c r="FG212" s="190" t="e">
        <f t="shared" si="302"/>
        <v>#DIV/0!</v>
      </c>
      <c r="FH212" s="190" t="e">
        <f t="shared" si="303"/>
        <v>#DIV/0!</v>
      </c>
      <c r="FI212" s="193" t="e">
        <f>LOOKUP(FH212,'Datos Mes'!$B$54:$B$69,'Datos Mes'!$C$54:$C$69)</f>
        <v>#DIV/0!</v>
      </c>
      <c r="FJ212" s="190" t="e">
        <f>LOOKUP(FH212,'Datos Mes'!$B$54:$B$69,'Datos Mes'!$E$54:$E$69)</f>
        <v>#DIV/0!</v>
      </c>
      <c r="FK212" s="190" t="e">
        <f t="shared" si="304"/>
        <v>#DIV/0!</v>
      </c>
      <c r="FL212" s="190">
        <f t="shared" si="305"/>
        <v>0</v>
      </c>
      <c r="FM212" s="190">
        <f t="shared" si="306"/>
        <v>0</v>
      </c>
      <c r="FN212" s="190">
        <f t="shared" si="307"/>
        <v>0</v>
      </c>
      <c r="FO212" s="190" t="e">
        <f t="shared" si="308"/>
        <v>#DIV/0!</v>
      </c>
      <c r="FP212" s="190" t="e">
        <f t="shared" si="309"/>
        <v>#DIV/0!</v>
      </c>
      <c r="FQ212" s="320" t="e">
        <f t="shared" si="310"/>
        <v>#DIV/0!</v>
      </c>
      <c r="FR212" s="188"/>
      <c r="FS212" s="190" t="e">
        <f t="shared" si="311"/>
        <v>#DIV/0!</v>
      </c>
      <c r="FT212" s="190" t="e">
        <f>IF($FB212="Activo",LOOKUP($FA212,'Datos Mes'!$A$87:$A$92,'Datos Mes'!$C$87:$C$92),0)*$EO212</f>
        <v>#DIV/0!</v>
      </c>
      <c r="FU212" s="190" t="e">
        <f>IF($FB212="Activo",'Datos Mes'!$B$31,0)*$EO212</f>
        <v>#DIV/0!</v>
      </c>
      <c r="FV212" s="190" t="e">
        <f>'Datos Mes'!$B$32*$EO212</f>
        <v>#DIV/0!</v>
      </c>
      <c r="FW212" s="190" t="e">
        <f>'Datos Mes'!$D$28*$EO212</f>
        <v>#DIV/0!</v>
      </c>
      <c r="FX212" s="188">
        <v>1030180</v>
      </c>
      <c r="FY212" s="190" t="e">
        <f t="shared" si="312"/>
        <v>#DIV/0!</v>
      </c>
      <c r="FZ212" s="190" t="e">
        <f t="shared" si="226"/>
        <v>#DIV/0!</v>
      </c>
      <c r="GA212" s="190" t="e">
        <f t="shared" si="227"/>
        <v>#DIV/0!</v>
      </c>
      <c r="GB212" s="190">
        <f>(AS212+'Datos Mes'!B$24)*30/12</f>
        <v>11356.646825396825</v>
      </c>
      <c r="GC212" s="190" t="e">
        <f t="shared" si="313"/>
        <v>#DIV/0!</v>
      </c>
      <c r="GD212" s="190" t="e">
        <f t="shared" si="314"/>
        <v>#DIV/0!</v>
      </c>
      <c r="GE212" s="192" t="e">
        <f t="shared" si="315"/>
        <v>#DIV/0!</v>
      </c>
    </row>
    <row r="213" spans="1:187">
      <c r="A213" s="248"/>
      <c r="B213" s="248"/>
      <c r="C213" s="173">
        <f t="shared" si="272"/>
        <v>0</v>
      </c>
      <c r="D213" s="255"/>
      <c r="E213" s="255"/>
      <c r="F213" s="255"/>
      <c r="G213" s="255"/>
      <c r="H213" s="255"/>
      <c r="I213" s="255"/>
      <c r="J213" s="255"/>
      <c r="K213" s="255"/>
      <c r="L213" s="255"/>
      <c r="M213" s="255"/>
      <c r="N213" s="255"/>
      <c r="O213" s="255"/>
      <c r="P213" s="255"/>
      <c r="Q213" s="255"/>
      <c r="R213" s="174"/>
      <c r="S213" s="256"/>
      <c r="T213" s="255"/>
      <c r="U213" s="255"/>
      <c r="V213" s="255"/>
      <c r="W213" s="255"/>
      <c r="X213" s="255"/>
      <c r="Y213" s="255"/>
      <c r="Z213" s="255"/>
      <c r="AA213" s="255"/>
      <c r="AB213" s="255"/>
      <c r="AC213" s="255"/>
      <c r="AD213" s="255"/>
      <c r="AE213" s="255"/>
      <c r="AF213" s="255"/>
      <c r="AG213" s="255"/>
      <c r="AH213" s="255"/>
      <c r="AI213" s="257"/>
      <c r="AJ213" s="187"/>
      <c r="AK213" s="176">
        <f t="shared" si="273"/>
        <v>0</v>
      </c>
      <c r="AL213" s="294">
        <f t="shared" si="274"/>
        <v>0</v>
      </c>
      <c r="AM213" s="294">
        <f t="shared" si="275"/>
        <v>0</v>
      </c>
      <c r="AN213" s="295">
        <f t="shared" si="276"/>
        <v>0</v>
      </c>
      <c r="AO213" s="294">
        <f t="shared" si="225"/>
        <v>0</v>
      </c>
      <c r="AP213" s="294">
        <f t="shared" si="316"/>
        <v>0</v>
      </c>
      <c r="AQ213" s="296">
        <f t="shared" si="277"/>
        <v>0</v>
      </c>
      <c r="AR213" s="297">
        <f t="shared" si="278"/>
        <v>0</v>
      </c>
      <c r="AS213" s="249"/>
      <c r="AT213" s="250">
        <f t="shared" si="279"/>
        <v>0</v>
      </c>
      <c r="AU213" s="316"/>
      <c r="AV213" s="177">
        <f t="shared" si="280"/>
        <v>0</v>
      </c>
      <c r="AW213" s="249"/>
      <c r="AX213" s="249"/>
      <c r="AY213" s="177">
        <f t="shared" si="281"/>
        <v>0</v>
      </c>
      <c r="AZ213" s="177">
        <f>(AQ213)*'Datos Mes'!$B$27+DB213</f>
        <v>0</v>
      </c>
      <c r="BA213" s="248"/>
      <c r="BB213" s="254"/>
      <c r="BC213" s="263"/>
      <c r="BD213" s="188"/>
      <c r="BE213" s="188"/>
      <c r="BF213" s="298"/>
      <c r="BG213" s="178">
        <f>(COUNTIF($D213:$AI213,"LL")+DL213)*(AS213-'Datos Mes'!$B$23)</f>
        <v>0</v>
      </c>
      <c r="BH213" s="299">
        <f t="shared" si="282"/>
        <v>0</v>
      </c>
      <c r="BI213" s="230"/>
      <c r="BJ213" s="239"/>
      <c r="BK213" s="231"/>
      <c r="BL213" s="231"/>
      <c r="BM213" s="231"/>
      <c r="BN213" s="231"/>
      <c r="BO213" s="231"/>
      <c r="BP213" s="239"/>
      <c r="BQ213" s="231"/>
      <c r="BR213" s="231"/>
      <c r="BS213" s="231"/>
      <c r="BT213" s="232"/>
      <c r="BU213" s="232"/>
      <c r="BV213" s="231"/>
      <c r="BW213" s="233"/>
      <c r="BX213" s="234"/>
      <c r="BY213" s="231"/>
      <c r="BZ213" s="231"/>
      <c r="CA213" s="235"/>
      <c r="CB213" s="235"/>
      <c r="CC213" s="236"/>
      <c r="CD213" s="236"/>
      <c r="CE213" s="236"/>
      <c r="CF213" s="236"/>
      <c r="CG213" s="236"/>
      <c r="CH213" s="235"/>
      <c r="CI213" s="235"/>
      <c r="CJ213" s="236"/>
      <c r="CK213" s="236"/>
      <c r="CL213" s="236"/>
      <c r="CM213" s="236"/>
      <c r="CN213" s="236"/>
      <c r="CO213" s="235"/>
      <c r="CP213" s="238"/>
      <c r="CQ213" s="237"/>
      <c r="CR213" s="238"/>
      <c r="CS213" s="237"/>
      <c r="CT213" s="237"/>
      <c r="CU213" s="237"/>
      <c r="CV213" s="237"/>
      <c r="CW213" s="237"/>
      <c r="CX213" s="232"/>
      <c r="CY213" s="232"/>
      <c r="CZ213" s="179">
        <f t="shared" si="283"/>
        <v>0</v>
      </c>
      <c r="DA213" s="180"/>
      <c r="DB213" s="241"/>
      <c r="DC213" s="181">
        <f t="shared" si="284"/>
        <v>0</v>
      </c>
      <c r="DD213" s="240"/>
      <c r="DE213" s="241"/>
      <c r="DF213" s="182">
        <f t="shared" si="285"/>
        <v>0</v>
      </c>
      <c r="DG213" s="182">
        <f t="shared" si="286"/>
        <v>0</v>
      </c>
      <c r="DH213" s="183">
        <f t="shared" si="287"/>
        <v>0</v>
      </c>
      <c r="DI213" s="184">
        <f t="shared" si="288"/>
        <v>0</v>
      </c>
      <c r="DJ213" s="42"/>
      <c r="DK213" s="177">
        <f t="shared" si="289"/>
        <v>0</v>
      </c>
      <c r="DL213" s="177">
        <f t="shared" si="290"/>
        <v>0</v>
      </c>
      <c r="DM213" s="177">
        <f t="shared" si="291"/>
        <v>0</v>
      </c>
      <c r="DN213" s="242"/>
      <c r="DO213" s="243"/>
      <c r="DP213" s="243"/>
      <c r="DQ213" s="243"/>
      <c r="DR213" s="303"/>
      <c r="DS213" s="243"/>
      <c r="DT213" s="243"/>
      <c r="DU213" s="243"/>
      <c r="DV213" s="244"/>
      <c r="DW213" s="243"/>
      <c r="DX213" s="243"/>
      <c r="DY213" s="245"/>
      <c r="DZ213" s="245"/>
      <c r="EA213" s="246"/>
      <c r="EB213" s="175" t="s">
        <v>283</v>
      </c>
      <c r="EC213" s="188" t="s">
        <v>298</v>
      </c>
      <c r="ED213" s="188">
        <v>1030181</v>
      </c>
      <c r="EE213" s="188"/>
      <c r="EF213" s="189">
        <f>'Datos Mes'!$B$23</f>
        <v>8033.333333333333</v>
      </c>
      <c r="EG213" s="189">
        <f t="shared" si="292"/>
        <v>0</v>
      </c>
      <c r="EH213" s="189">
        <f t="shared" si="293"/>
        <v>0</v>
      </c>
      <c r="EI213" s="189" t="e">
        <f t="shared" si="294"/>
        <v>#DIV/0!</v>
      </c>
      <c r="EJ213" s="189" t="e">
        <f t="shared" si="295"/>
        <v>#DIV/0!</v>
      </c>
      <c r="EK213" s="189">
        <f t="shared" si="296"/>
        <v>0</v>
      </c>
      <c r="EL213" s="189">
        <f t="shared" si="297"/>
        <v>0</v>
      </c>
      <c r="EM213" s="189">
        <f t="shared" si="298"/>
        <v>0</v>
      </c>
      <c r="EN213" s="189">
        <f>'Datos Mes'!$B$24*AL213</f>
        <v>0</v>
      </c>
      <c r="EO213" s="189" t="e">
        <f>IF(SUM(EH213:EN213)&gt;'Datos Mes'!$B$21,'Datos Mes'!$B$21,SUM(EH213:EN213))</f>
        <v>#DIV/0!</v>
      </c>
      <c r="EP213" s="189" t="e">
        <f>IF(SUM(EH213:EN213)&gt;'Datos Mes'!$B$21,SUM(EH213:EN213)-EO213,0)</f>
        <v>#DIV/0!</v>
      </c>
      <c r="EQ213" s="189"/>
      <c r="ER213" s="189" t="e">
        <f>LOOKUP(EO213/AL213,'Datos Mes'!$B$75:$B$82,'Datos Mes'!$C$75:$C$82)*EQ213</f>
        <v>#DIV/0!</v>
      </c>
      <c r="ES213" s="189">
        <f>'Datos Mes'!$B$25*$AQ213</f>
        <v>0</v>
      </c>
      <c r="ET213" s="189">
        <f>'Datos Mes'!$B$26*$AQ213</f>
        <v>0</v>
      </c>
      <c r="EU213" s="189">
        <f t="shared" si="299"/>
        <v>0</v>
      </c>
      <c r="EV213" s="190" t="e">
        <f t="shared" si="300"/>
        <v>#DIV/0!</v>
      </c>
      <c r="EW213" s="280" t="s">
        <v>140</v>
      </c>
      <c r="EX213" s="281"/>
      <c r="EY213" s="190" t="e">
        <f>'Datos Mes'!$B$28*EO213</f>
        <v>#DIV/0!</v>
      </c>
      <c r="EZ213" s="190" t="e">
        <f>IF(EX213*'Datos Mes'!$B$19-EY213&gt;0,EX213*'Datos Mes'!$B$19-EY213,0)</f>
        <v>#DIV/0!</v>
      </c>
      <c r="FA213" s="281" t="s">
        <v>116</v>
      </c>
      <c r="FB213" s="280" t="s">
        <v>299</v>
      </c>
      <c r="FC213" s="192">
        <f>IF(FB213&lt;&gt;"Pensionado",LOOKUP(FA213,'Datos Mes'!$A$87:$A$92,'Datos Mes'!$B$87:$B$92),0)</f>
        <v>0</v>
      </c>
      <c r="FD213" s="190" t="e">
        <f t="shared" si="301"/>
        <v>#DIV/0!</v>
      </c>
      <c r="FE213" s="190" t="e">
        <f>IF(SUM(EH213:EN213)&gt;'Datos Mes'!$B$22,'Datos Mes'!$B$22,SUM(EH213:EN213))</f>
        <v>#DIV/0!</v>
      </c>
      <c r="FF213" s="190" t="e">
        <f>FE213*'Datos Mes'!$B$30</f>
        <v>#DIV/0!</v>
      </c>
      <c r="FG213" s="190" t="e">
        <f t="shared" si="302"/>
        <v>#DIV/0!</v>
      </c>
      <c r="FH213" s="190" t="e">
        <f t="shared" si="303"/>
        <v>#DIV/0!</v>
      </c>
      <c r="FI213" s="193" t="e">
        <f>LOOKUP(FH213,'Datos Mes'!$B$54:$B$69,'Datos Mes'!$C$54:$C$69)</f>
        <v>#DIV/0!</v>
      </c>
      <c r="FJ213" s="190" t="e">
        <f>LOOKUP(FH213,'Datos Mes'!$B$54:$B$69,'Datos Mes'!$E$54:$E$69)</f>
        <v>#DIV/0!</v>
      </c>
      <c r="FK213" s="190" t="e">
        <f t="shared" si="304"/>
        <v>#DIV/0!</v>
      </c>
      <c r="FL213" s="190">
        <f t="shared" si="305"/>
        <v>0</v>
      </c>
      <c r="FM213" s="190">
        <f t="shared" si="306"/>
        <v>0</v>
      </c>
      <c r="FN213" s="190">
        <f t="shared" si="307"/>
        <v>0</v>
      </c>
      <c r="FO213" s="190" t="e">
        <f t="shared" si="308"/>
        <v>#DIV/0!</v>
      </c>
      <c r="FP213" s="190" t="e">
        <f t="shared" si="309"/>
        <v>#DIV/0!</v>
      </c>
      <c r="FQ213" s="320" t="e">
        <f t="shared" si="310"/>
        <v>#DIV/0!</v>
      </c>
      <c r="FR213" s="188"/>
      <c r="FS213" s="190" t="e">
        <f t="shared" si="311"/>
        <v>#DIV/0!</v>
      </c>
      <c r="FT213" s="190" t="e">
        <f>IF($FB213="Activo",LOOKUP($FA213,'Datos Mes'!$A$87:$A$92,'Datos Mes'!$C$87:$C$92),0)*$EO213</f>
        <v>#DIV/0!</v>
      </c>
      <c r="FU213" s="190" t="e">
        <f>IF($FB213="Activo",'Datos Mes'!$B$31,0)*$EO213</f>
        <v>#DIV/0!</v>
      </c>
      <c r="FV213" s="190" t="e">
        <f>'Datos Mes'!$B$32*$EO213</f>
        <v>#DIV/0!</v>
      </c>
      <c r="FW213" s="190" t="e">
        <f>'Datos Mes'!$D$28*$EO213</f>
        <v>#DIV/0!</v>
      </c>
      <c r="FX213" s="188">
        <v>1030181</v>
      </c>
      <c r="FY213" s="190" t="e">
        <f t="shared" si="312"/>
        <v>#DIV/0!</v>
      </c>
      <c r="FZ213" s="190" t="e">
        <f t="shared" si="226"/>
        <v>#DIV/0!</v>
      </c>
      <c r="GA213" s="190" t="e">
        <f t="shared" si="227"/>
        <v>#DIV/0!</v>
      </c>
      <c r="GB213" s="190">
        <f>(AS213+'Datos Mes'!B$24)*30/12</f>
        <v>11356.646825396825</v>
      </c>
      <c r="GC213" s="190" t="e">
        <f t="shared" si="313"/>
        <v>#DIV/0!</v>
      </c>
      <c r="GD213" s="190" t="e">
        <f t="shared" si="314"/>
        <v>#DIV/0!</v>
      </c>
      <c r="GE213" s="192" t="e">
        <f t="shared" si="315"/>
        <v>#DIV/0!</v>
      </c>
    </row>
    <row r="214" spans="1:187">
      <c r="A214" s="248"/>
      <c r="B214" s="248"/>
      <c r="C214" s="173">
        <f t="shared" si="272"/>
        <v>0</v>
      </c>
      <c r="D214" s="255"/>
      <c r="E214" s="255"/>
      <c r="F214" s="255"/>
      <c r="G214" s="255"/>
      <c r="H214" s="255"/>
      <c r="I214" s="255"/>
      <c r="J214" s="255"/>
      <c r="K214" s="255"/>
      <c r="L214" s="255"/>
      <c r="M214" s="255"/>
      <c r="N214" s="255"/>
      <c r="O214" s="255"/>
      <c r="P214" s="255"/>
      <c r="Q214" s="255"/>
      <c r="R214" s="174"/>
      <c r="S214" s="256"/>
      <c r="T214" s="255"/>
      <c r="U214" s="255"/>
      <c r="V214" s="255"/>
      <c r="W214" s="255"/>
      <c r="X214" s="255"/>
      <c r="Y214" s="255"/>
      <c r="Z214" s="255"/>
      <c r="AA214" s="255"/>
      <c r="AB214" s="255"/>
      <c r="AC214" s="255"/>
      <c r="AD214" s="255"/>
      <c r="AE214" s="255"/>
      <c r="AF214" s="255"/>
      <c r="AG214" s="255"/>
      <c r="AH214" s="255"/>
      <c r="AI214" s="257"/>
      <c r="AJ214" s="187"/>
      <c r="AK214" s="176">
        <f t="shared" si="273"/>
        <v>0</v>
      </c>
      <c r="AL214" s="294">
        <f t="shared" si="274"/>
        <v>0</v>
      </c>
      <c r="AM214" s="294">
        <f t="shared" si="275"/>
        <v>0</v>
      </c>
      <c r="AN214" s="295">
        <f t="shared" si="276"/>
        <v>0</v>
      </c>
      <c r="AO214" s="294">
        <f t="shared" si="225"/>
        <v>0</v>
      </c>
      <c r="AP214" s="294">
        <f t="shared" si="316"/>
        <v>0</v>
      </c>
      <c r="AQ214" s="296">
        <f t="shared" si="277"/>
        <v>0</v>
      </c>
      <c r="AR214" s="297">
        <f t="shared" si="278"/>
        <v>0</v>
      </c>
      <c r="AS214" s="249"/>
      <c r="AT214" s="250">
        <f t="shared" si="279"/>
        <v>0</v>
      </c>
      <c r="AU214" s="316"/>
      <c r="AV214" s="177">
        <f t="shared" si="280"/>
        <v>0</v>
      </c>
      <c r="AW214" s="249"/>
      <c r="AX214" s="249"/>
      <c r="AY214" s="177">
        <f t="shared" si="281"/>
        <v>0</v>
      </c>
      <c r="AZ214" s="177">
        <f>(AQ214)*'Datos Mes'!$B$27+DB214</f>
        <v>0</v>
      </c>
      <c r="BA214" s="248"/>
      <c r="BB214" s="254"/>
      <c r="BC214" s="263"/>
      <c r="BD214" s="188"/>
      <c r="BE214" s="188"/>
      <c r="BF214" s="298"/>
      <c r="BG214" s="178">
        <f>(COUNTIF($D214:$AI214,"LL")+DL214)*(AS214-'Datos Mes'!$B$23)</f>
        <v>0</v>
      </c>
      <c r="BH214" s="299">
        <f t="shared" si="282"/>
        <v>0</v>
      </c>
      <c r="BI214" s="230"/>
      <c r="BJ214" s="239"/>
      <c r="BK214" s="231"/>
      <c r="BL214" s="231"/>
      <c r="BM214" s="231"/>
      <c r="BN214" s="231"/>
      <c r="BO214" s="231"/>
      <c r="BP214" s="239"/>
      <c r="BQ214" s="231"/>
      <c r="BR214" s="231"/>
      <c r="BS214" s="231"/>
      <c r="BT214" s="232"/>
      <c r="BU214" s="232"/>
      <c r="BV214" s="231"/>
      <c r="BW214" s="233"/>
      <c r="BX214" s="234"/>
      <c r="BY214" s="231"/>
      <c r="BZ214" s="231"/>
      <c r="CA214" s="235"/>
      <c r="CB214" s="235"/>
      <c r="CC214" s="236"/>
      <c r="CD214" s="236"/>
      <c r="CE214" s="236"/>
      <c r="CF214" s="236"/>
      <c r="CG214" s="236"/>
      <c r="CH214" s="235"/>
      <c r="CI214" s="235"/>
      <c r="CJ214" s="236"/>
      <c r="CK214" s="236"/>
      <c r="CL214" s="236"/>
      <c r="CM214" s="236"/>
      <c r="CN214" s="236"/>
      <c r="CO214" s="235"/>
      <c r="CP214" s="238"/>
      <c r="CQ214" s="237"/>
      <c r="CR214" s="238"/>
      <c r="CS214" s="237"/>
      <c r="CT214" s="237"/>
      <c r="CU214" s="237"/>
      <c r="CV214" s="237"/>
      <c r="CW214" s="237"/>
      <c r="CX214" s="232"/>
      <c r="CY214" s="232"/>
      <c r="CZ214" s="179">
        <f t="shared" si="283"/>
        <v>0</v>
      </c>
      <c r="DA214" s="180"/>
      <c r="DB214" s="241"/>
      <c r="DC214" s="181">
        <f t="shared" si="284"/>
        <v>0</v>
      </c>
      <c r="DD214" s="240"/>
      <c r="DE214" s="241"/>
      <c r="DF214" s="182">
        <f t="shared" si="285"/>
        <v>0</v>
      </c>
      <c r="DG214" s="182">
        <f t="shared" si="286"/>
        <v>0</v>
      </c>
      <c r="DH214" s="183">
        <f t="shared" si="287"/>
        <v>0</v>
      </c>
      <c r="DI214" s="184">
        <f t="shared" si="288"/>
        <v>0</v>
      </c>
      <c r="DJ214" s="42"/>
      <c r="DK214" s="177">
        <f t="shared" si="289"/>
        <v>0</v>
      </c>
      <c r="DL214" s="177">
        <f t="shared" si="290"/>
        <v>0</v>
      </c>
      <c r="DM214" s="177">
        <f t="shared" si="291"/>
        <v>0</v>
      </c>
      <c r="DN214" s="242"/>
      <c r="DO214" s="243"/>
      <c r="DP214" s="243"/>
      <c r="DQ214" s="243"/>
      <c r="DR214" s="303"/>
      <c r="DS214" s="243"/>
      <c r="DT214" s="243"/>
      <c r="DU214" s="243"/>
      <c r="DV214" s="244"/>
      <c r="DW214" s="243"/>
      <c r="DX214" s="243"/>
      <c r="DY214" s="245"/>
      <c r="DZ214" s="245"/>
      <c r="EA214" s="246"/>
      <c r="EB214" s="175" t="s">
        <v>283</v>
      </c>
      <c r="EC214" s="188" t="s">
        <v>298</v>
      </c>
      <c r="ED214" s="188">
        <v>1030182</v>
      </c>
      <c r="EE214" s="188"/>
      <c r="EF214" s="189">
        <f>'Datos Mes'!$B$23</f>
        <v>8033.333333333333</v>
      </c>
      <c r="EG214" s="189">
        <f t="shared" si="292"/>
        <v>0</v>
      </c>
      <c r="EH214" s="189">
        <f t="shared" si="293"/>
        <v>0</v>
      </c>
      <c r="EI214" s="189" t="e">
        <f t="shared" si="294"/>
        <v>#DIV/0!</v>
      </c>
      <c r="EJ214" s="189" t="e">
        <f t="shared" si="295"/>
        <v>#DIV/0!</v>
      </c>
      <c r="EK214" s="189">
        <f t="shared" si="296"/>
        <v>0</v>
      </c>
      <c r="EL214" s="189">
        <f t="shared" si="297"/>
        <v>0</v>
      </c>
      <c r="EM214" s="189">
        <f t="shared" si="298"/>
        <v>0</v>
      </c>
      <c r="EN214" s="189">
        <f>'Datos Mes'!$B$24*AL214</f>
        <v>0</v>
      </c>
      <c r="EO214" s="189" t="e">
        <f>IF(SUM(EH214:EN214)&gt;'Datos Mes'!$B$21,'Datos Mes'!$B$21,SUM(EH214:EN214))</f>
        <v>#DIV/0!</v>
      </c>
      <c r="EP214" s="189" t="e">
        <f>IF(SUM(EH214:EN214)&gt;'Datos Mes'!$B$21,SUM(EH214:EN214)-EO214,0)</f>
        <v>#DIV/0!</v>
      </c>
      <c r="EQ214" s="189"/>
      <c r="ER214" s="189" t="e">
        <f>LOOKUP(EO214/AL214,'Datos Mes'!$B$75:$B$82,'Datos Mes'!$C$75:$C$82)*EQ214</f>
        <v>#DIV/0!</v>
      </c>
      <c r="ES214" s="189">
        <f>'Datos Mes'!$B$25*$AQ214</f>
        <v>0</v>
      </c>
      <c r="ET214" s="189">
        <f>'Datos Mes'!$B$26*$AQ214</f>
        <v>0</v>
      </c>
      <c r="EU214" s="189">
        <f t="shared" si="299"/>
        <v>0</v>
      </c>
      <c r="EV214" s="190" t="e">
        <f t="shared" si="300"/>
        <v>#DIV/0!</v>
      </c>
      <c r="EW214" s="280" t="s">
        <v>140</v>
      </c>
      <c r="EX214" s="281"/>
      <c r="EY214" s="190" t="e">
        <f>'Datos Mes'!$B$28*EO214</f>
        <v>#DIV/0!</v>
      </c>
      <c r="EZ214" s="190" t="e">
        <f>IF(EX214*'Datos Mes'!$B$19-EY214&gt;0,EX214*'Datos Mes'!$B$19-EY214,0)</f>
        <v>#DIV/0!</v>
      </c>
      <c r="FA214" s="281" t="s">
        <v>116</v>
      </c>
      <c r="FB214" s="280" t="s">
        <v>299</v>
      </c>
      <c r="FC214" s="192">
        <f>IF(FB214&lt;&gt;"Pensionado",LOOKUP(FA214,'Datos Mes'!$A$87:$A$92,'Datos Mes'!$B$87:$B$92),0)</f>
        <v>0</v>
      </c>
      <c r="FD214" s="190" t="e">
        <f t="shared" si="301"/>
        <v>#DIV/0!</v>
      </c>
      <c r="FE214" s="190" t="e">
        <f>IF(SUM(EH214:EN214)&gt;'Datos Mes'!$B$22,'Datos Mes'!$B$22,SUM(EH214:EN214))</f>
        <v>#DIV/0!</v>
      </c>
      <c r="FF214" s="190" t="e">
        <f>FE214*'Datos Mes'!$B$30</f>
        <v>#DIV/0!</v>
      </c>
      <c r="FG214" s="190" t="e">
        <f t="shared" si="302"/>
        <v>#DIV/0!</v>
      </c>
      <c r="FH214" s="190" t="e">
        <f t="shared" si="303"/>
        <v>#DIV/0!</v>
      </c>
      <c r="FI214" s="193" t="e">
        <f>LOOKUP(FH214,'Datos Mes'!$B$54:$B$69,'Datos Mes'!$C$54:$C$69)</f>
        <v>#DIV/0!</v>
      </c>
      <c r="FJ214" s="190" t="e">
        <f>LOOKUP(FH214,'Datos Mes'!$B$54:$B$69,'Datos Mes'!$E$54:$E$69)</f>
        <v>#DIV/0!</v>
      </c>
      <c r="FK214" s="190" t="e">
        <f t="shared" si="304"/>
        <v>#DIV/0!</v>
      </c>
      <c r="FL214" s="190">
        <f t="shared" si="305"/>
        <v>0</v>
      </c>
      <c r="FM214" s="190">
        <f t="shared" si="306"/>
        <v>0</v>
      </c>
      <c r="FN214" s="190">
        <f t="shared" si="307"/>
        <v>0</v>
      </c>
      <c r="FO214" s="190" t="e">
        <f t="shared" si="308"/>
        <v>#DIV/0!</v>
      </c>
      <c r="FP214" s="190" t="e">
        <f t="shared" si="309"/>
        <v>#DIV/0!</v>
      </c>
      <c r="FQ214" s="320" t="e">
        <f t="shared" si="310"/>
        <v>#DIV/0!</v>
      </c>
      <c r="FR214" s="188"/>
      <c r="FS214" s="190" t="e">
        <f t="shared" si="311"/>
        <v>#DIV/0!</v>
      </c>
      <c r="FT214" s="190" t="e">
        <f>IF($FB214="Activo",LOOKUP($FA214,'Datos Mes'!$A$87:$A$92,'Datos Mes'!$C$87:$C$92),0)*$EO214</f>
        <v>#DIV/0!</v>
      </c>
      <c r="FU214" s="190" t="e">
        <f>IF($FB214="Activo",'Datos Mes'!$B$31,0)*$EO214</f>
        <v>#DIV/0!</v>
      </c>
      <c r="FV214" s="190" t="e">
        <f>'Datos Mes'!$B$32*$EO214</f>
        <v>#DIV/0!</v>
      </c>
      <c r="FW214" s="190" t="e">
        <f>'Datos Mes'!$D$28*$EO214</f>
        <v>#DIV/0!</v>
      </c>
      <c r="FX214" s="188">
        <v>1030182</v>
      </c>
      <c r="FY214" s="190" t="e">
        <f t="shared" si="312"/>
        <v>#DIV/0!</v>
      </c>
      <c r="FZ214" s="190" t="e">
        <f t="shared" si="226"/>
        <v>#DIV/0!</v>
      </c>
      <c r="GA214" s="190" t="e">
        <f t="shared" si="227"/>
        <v>#DIV/0!</v>
      </c>
      <c r="GB214" s="190">
        <f>(AS214+'Datos Mes'!B$24)*30/12</f>
        <v>11356.646825396825</v>
      </c>
      <c r="GC214" s="190" t="e">
        <f t="shared" si="313"/>
        <v>#DIV/0!</v>
      </c>
      <c r="GD214" s="190" t="e">
        <f t="shared" si="314"/>
        <v>#DIV/0!</v>
      </c>
      <c r="GE214" s="192" t="e">
        <f t="shared" si="315"/>
        <v>#DIV/0!</v>
      </c>
    </row>
    <row r="215" spans="1:187">
      <c r="A215" s="248"/>
      <c r="B215" s="248"/>
      <c r="C215" s="173">
        <f t="shared" si="272"/>
        <v>0</v>
      </c>
      <c r="D215" s="255"/>
      <c r="E215" s="255"/>
      <c r="F215" s="255"/>
      <c r="G215" s="255"/>
      <c r="H215" s="255"/>
      <c r="I215" s="255"/>
      <c r="J215" s="255"/>
      <c r="K215" s="255"/>
      <c r="L215" s="255"/>
      <c r="M215" s="255"/>
      <c r="N215" s="255"/>
      <c r="O215" s="255"/>
      <c r="P215" s="255"/>
      <c r="Q215" s="255"/>
      <c r="R215" s="174"/>
      <c r="S215" s="256"/>
      <c r="T215" s="255"/>
      <c r="U215" s="255"/>
      <c r="V215" s="255"/>
      <c r="W215" s="255"/>
      <c r="X215" s="255"/>
      <c r="Y215" s="255"/>
      <c r="Z215" s="255"/>
      <c r="AA215" s="255"/>
      <c r="AB215" s="255"/>
      <c r="AC215" s="255"/>
      <c r="AD215" s="255"/>
      <c r="AE215" s="255"/>
      <c r="AF215" s="255"/>
      <c r="AG215" s="255"/>
      <c r="AH215" s="255"/>
      <c r="AI215" s="257"/>
      <c r="AJ215" s="187"/>
      <c r="AK215" s="176">
        <f t="shared" si="273"/>
        <v>0</v>
      </c>
      <c r="AL215" s="294">
        <f t="shared" si="274"/>
        <v>0</v>
      </c>
      <c r="AM215" s="294">
        <f t="shared" si="275"/>
        <v>0</v>
      </c>
      <c r="AN215" s="295">
        <f t="shared" si="276"/>
        <v>0</v>
      </c>
      <c r="AO215" s="294">
        <f t="shared" si="225"/>
        <v>0</v>
      </c>
      <c r="AP215" s="294">
        <f t="shared" si="316"/>
        <v>0</v>
      </c>
      <c r="AQ215" s="296">
        <f t="shared" si="277"/>
        <v>0</v>
      </c>
      <c r="AR215" s="297">
        <f t="shared" si="278"/>
        <v>0</v>
      </c>
      <c r="AS215" s="249"/>
      <c r="AT215" s="250">
        <f t="shared" si="279"/>
        <v>0</v>
      </c>
      <c r="AU215" s="316"/>
      <c r="AV215" s="177">
        <f t="shared" si="280"/>
        <v>0</v>
      </c>
      <c r="AW215" s="249"/>
      <c r="AX215" s="249"/>
      <c r="AY215" s="177">
        <f t="shared" si="281"/>
        <v>0</v>
      </c>
      <c r="AZ215" s="177">
        <f>(AQ215)*'Datos Mes'!$B$27+DB215</f>
        <v>0</v>
      </c>
      <c r="BA215" s="248"/>
      <c r="BB215" s="254"/>
      <c r="BC215" s="263"/>
      <c r="BD215" s="188"/>
      <c r="BE215" s="188"/>
      <c r="BF215" s="298"/>
      <c r="BG215" s="178">
        <f>(COUNTIF($D215:$AI215,"LL")+DL215)*(AS215-'Datos Mes'!$B$23)</f>
        <v>0</v>
      </c>
      <c r="BH215" s="299">
        <f t="shared" si="282"/>
        <v>0</v>
      </c>
      <c r="BI215" s="230"/>
      <c r="BJ215" s="239"/>
      <c r="BK215" s="231"/>
      <c r="BL215" s="231"/>
      <c r="BM215" s="231"/>
      <c r="BN215" s="231"/>
      <c r="BO215" s="231"/>
      <c r="BP215" s="239"/>
      <c r="BQ215" s="231"/>
      <c r="BR215" s="231"/>
      <c r="BS215" s="231"/>
      <c r="BT215" s="232"/>
      <c r="BU215" s="232"/>
      <c r="BV215" s="231"/>
      <c r="BW215" s="233"/>
      <c r="BX215" s="234"/>
      <c r="BY215" s="231"/>
      <c r="BZ215" s="231"/>
      <c r="CA215" s="235"/>
      <c r="CB215" s="235"/>
      <c r="CC215" s="236"/>
      <c r="CD215" s="236"/>
      <c r="CE215" s="236"/>
      <c r="CF215" s="236"/>
      <c r="CG215" s="236"/>
      <c r="CH215" s="235"/>
      <c r="CI215" s="235"/>
      <c r="CJ215" s="236"/>
      <c r="CK215" s="236"/>
      <c r="CL215" s="236"/>
      <c r="CM215" s="236"/>
      <c r="CN215" s="236"/>
      <c r="CO215" s="235"/>
      <c r="CP215" s="238"/>
      <c r="CQ215" s="237"/>
      <c r="CR215" s="238"/>
      <c r="CS215" s="237"/>
      <c r="CT215" s="237"/>
      <c r="CU215" s="237"/>
      <c r="CV215" s="237"/>
      <c r="CW215" s="237"/>
      <c r="CX215" s="232"/>
      <c r="CY215" s="232"/>
      <c r="CZ215" s="179">
        <f t="shared" si="283"/>
        <v>0</v>
      </c>
      <c r="DA215" s="180"/>
      <c r="DB215" s="241"/>
      <c r="DC215" s="181">
        <f t="shared" si="284"/>
        <v>0</v>
      </c>
      <c r="DD215" s="240"/>
      <c r="DE215" s="241"/>
      <c r="DF215" s="182">
        <f t="shared" si="285"/>
        <v>0</v>
      </c>
      <c r="DG215" s="182">
        <f t="shared" si="286"/>
        <v>0</v>
      </c>
      <c r="DH215" s="183">
        <f t="shared" si="287"/>
        <v>0</v>
      </c>
      <c r="DI215" s="184">
        <f t="shared" si="288"/>
        <v>0</v>
      </c>
      <c r="DJ215" s="42"/>
      <c r="DK215" s="177">
        <f t="shared" si="289"/>
        <v>0</v>
      </c>
      <c r="DL215" s="177">
        <f t="shared" si="290"/>
        <v>0</v>
      </c>
      <c r="DM215" s="177">
        <f t="shared" si="291"/>
        <v>0</v>
      </c>
      <c r="DN215" s="242"/>
      <c r="DO215" s="243"/>
      <c r="DP215" s="243"/>
      <c r="DQ215" s="243"/>
      <c r="DR215" s="303"/>
      <c r="DS215" s="243"/>
      <c r="DT215" s="243"/>
      <c r="DU215" s="243"/>
      <c r="DV215" s="244"/>
      <c r="DW215" s="243"/>
      <c r="DX215" s="243"/>
      <c r="DY215" s="245"/>
      <c r="DZ215" s="245"/>
      <c r="EA215" s="246"/>
      <c r="EB215" s="175" t="s">
        <v>283</v>
      </c>
      <c r="EC215" s="188" t="s">
        <v>298</v>
      </c>
      <c r="ED215" s="188">
        <v>1030183</v>
      </c>
      <c r="EE215" s="188"/>
      <c r="EF215" s="189">
        <f>'Datos Mes'!$B$23</f>
        <v>8033.333333333333</v>
      </c>
      <c r="EG215" s="189">
        <f t="shared" si="292"/>
        <v>0</v>
      </c>
      <c r="EH215" s="189">
        <f t="shared" si="293"/>
        <v>0</v>
      </c>
      <c r="EI215" s="189" t="e">
        <f t="shared" si="294"/>
        <v>#DIV/0!</v>
      </c>
      <c r="EJ215" s="189" t="e">
        <f t="shared" si="295"/>
        <v>#DIV/0!</v>
      </c>
      <c r="EK215" s="189">
        <f t="shared" si="296"/>
        <v>0</v>
      </c>
      <c r="EL215" s="189">
        <f t="shared" si="297"/>
        <v>0</v>
      </c>
      <c r="EM215" s="189">
        <f t="shared" si="298"/>
        <v>0</v>
      </c>
      <c r="EN215" s="189">
        <f>'Datos Mes'!$B$24*AL215</f>
        <v>0</v>
      </c>
      <c r="EO215" s="189" t="e">
        <f>IF(SUM(EH215:EN215)&gt;'Datos Mes'!$B$21,'Datos Mes'!$B$21,SUM(EH215:EN215))</f>
        <v>#DIV/0!</v>
      </c>
      <c r="EP215" s="189" t="e">
        <f>IF(SUM(EH215:EN215)&gt;'Datos Mes'!$B$21,SUM(EH215:EN215)-EO215,0)</f>
        <v>#DIV/0!</v>
      </c>
      <c r="EQ215" s="189"/>
      <c r="ER215" s="189" t="e">
        <f>LOOKUP(EO215/AL215,'Datos Mes'!$B$75:$B$82,'Datos Mes'!$C$75:$C$82)*EQ215</f>
        <v>#DIV/0!</v>
      </c>
      <c r="ES215" s="189">
        <f>'Datos Mes'!$B$25*$AQ215</f>
        <v>0</v>
      </c>
      <c r="ET215" s="189">
        <f>'Datos Mes'!$B$26*$AQ215</f>
        <v>0</v>
      </c>
      <c r="EU215" s="189">
        <f t="shared" si="299"/>
        <v>0</v>
      </c>
      <c r="EV215" s="190" t="e">
        <f t="shared" si="300"/>
        <v>#DIV/0!</v>
      </c>
      <c r="EW215" s="280" t="s">
        <v>140</v>
      </c>
      <c r="EX215" s="281"/>
      <c r="EY215" s="190" t="e">
        <f>'Datos Mes'!$B$28*EO215</f>
        <v>#DIV/0!</v>
      </c>
      <c r="EZ215" s="190" t="e">
        <f>IF(EX215*'Datos Mes'!$B$19-EY215&gt;0,EX215*'Datos Mes'!$B$19-EY215,0)</f>
        <v>#DIV/0!</v>
      </c>
      <c r="FA215" s="281" t="s">
        <v>116</v>
      </c>
      <c r="FB215" s="280" t="s">
        <v>299</v>
      </c>
      <c r="FC215" s="192">
        <f>IF(FB215&lt;&gt;"Pensionado",LOOKUP(FA215,'Datos Mes'!$A$87:$A$92,'Datos Mes'!$B$87:$B$92),0)</f>
        <v>0</v>
      </c>
      <c r="FD215" s="190" t="e">
        <f t="shared" si="301"/>
        <v>#DIV/0!</v>
      </c>
      <c r="FE215" s="190" t="e">
        <f>IF(SUM(EH215:EN215)&gt;'Datos Mes'!$B$22,'Datos Mes'!$B$22,SUM(EH215:EN215))</f>
        <v>#DIV/0!</v>
      </c>
      <c r="FF215" s="190" t="e">
        <f>FE215*'Datos Mes'!$B$30</f>
        <v>#DIV/0!</v>
      </c>
      <c r="FG215" s="190" t="e">
        <f t="shared" si="302"/>
        <v>#DIV/0!</v>
      </c>
      <c r="FH215" s="190" t="e">
        <f t="shared" si="303"/>
        <v>#DIV/0!</v>
      </c>
      <c r="FI215" s="193" t="e">
        <f>LOOKUP(FH215,'Datos Mes'!$B$54:$B$69,'Datos Mes'!$C$54:$C$69)</f>
        <v>#DIV/0!</v>
      </c>
      <c r="FJ215" s="190" t="e">
        <f>LOOKUP(FH215,'Datos Mes'!$B$54:$B$69,'Datos Mes'!$E$54:$E$69)</f>
        <v>#DIV/0!</v>
      </c>
      <c r="FK215" s="190" t="e">
        <f t="shared" si="304"/>
        <v>#DIV/0!</v>
      </c>
      <c r="FL215" s="190">
        <f t="shared" si="305"/>
        <v>0</v>
      </c>
      <c r="FM215" s="190">
        <f t="shared" si="306"/>
        <v>0</v>
      </c>
      <c r="FN215" s="190">
        <f t="shared" si="307"/>
        <v>0</v>
      </c>
      <c r="FO215" s="190" t="e">
        <f t="shared" si="308"/>
        <v>#DIV/0!</v>
      </c>
      <c r="FP215" s="190" t="e">
        <f t="shared" si="309"/>
        <v>#DIV/0!</v>
      </c>
      <c r="FQ215" s="320" t="e">
        <f t="shared" si="310"/>
        <v>#DIV/0!</v>
      </c>
      <c r="FR215" s="188"/>
      <c r="FS215" s="190" t="e">
        <f t="shared" si="311"/>
        <v>#DIV/0!</v>
      </c>
      <c r="FT215" s="190" t="e">
        <f>IF($FB215="Activo",LOOKUP($FA215,'Datos Mes'!$A$87:$A$92,'Datos Mes'!$C$87:$C$92),0)*$EO215</f>
        <v>#DIV/0!</v>
      </c>
      <c r="FU215" s="190" t="e">
        <f>IF($FB215="Activo",'Datos Mes'!$B$31,0)*$EO215</f>
        <v>#DIV/0!</v>
      </c>
      <c r="FV215" s="190" t="e">
        <f>'Datos Mes'!$B$32*$EO215</f>
        <v>#DIV/0!</v>
      </c>
      <c r="FW215" s="190" t="e">
        <f>'Datos Mes'!$D$28*$EO215</f>
        <v>#DIV/0!</v>
      </c>
      <c r="FX215" s="188">
        <v>1030183</v>
      </c>
      <c r="FY215" s="190" t="e">
        <f t="shared" si="312"/>
        <v>#DIV/0!</v>
      </c>
      <c r="FZ215" s="190" t="e">
        <f t="shared" si="226"/>
        <v>#DIV/0!</v>
      </c>
      <c r="GA215" s="190" t="e">
        <f t="shared" si="227"/>
        <v>#DIV/0!</v>
      </c>
      <c r="GB215" s="190">
        <f>(AS215+'Datos Mes'!B$24)*30/12</f>
        <v>11356.646825396825</v>
      </c>
      <c r="GC215" s="190" t="e">
        <f t="shared" si="313"/>
        <v>#DIV/0!</v>
      </c>
      <c r="GD215" s="190" t="e">
        <f t="shared" si="314"/>
        <v>#DIV/0!</v>
      </c>
      <c r="GE215" s="192" t="e">
        <f t="shared" si="315"/>
        <v>#DIV/0!</v>
      </c>
    </row>
    <row r="216" spans="1:187">
      <c r="A216" s="248"/>
      <c r="B216" s="248"/>
      <c r="C216" s="173">
        <f t="shared" si="272"/>
        <v>0</v>
      </c>
      <c r="D216" s="255"/>
      <c r="E216" s="255"/>
      <c r="F216" s="255"/>
      <c r="G216" s="255"/>
      <c r="H216" s="255"/>
      <c r="I216" s="255"/>
      <c r="J216" s="255"/>
      <c r="K216" s="255"/>
      <c r="L216" s="255"/>
      <c r="M216" s="255"/>
      <c r="N216" s="255"/>
      <c r="O216" s="255"/>
      <c r="P216" s="255"/>
      <c r="Q216" s="255"/>
      <c r="R216" s="174"/>
      <c r="S216" s="256"/>
      <c r="T216" s="255"/>
      <c r="U216" s="255"/>
      <c r="V216" s="255"/>
      <c r="W216" s="255"/>
      <c r="X216" s="255"/>
      <c r="Y216" s="255"/>
      <c r="Z216" s="255"/>
      <c r="AA216" s="255"/>
      <c r="AB216" s="255"/>
      <c r="AC216" s="255"/>
      <c r="AD216" s="255"/>
      <c r="AE216" s="255"/>
      <c r="AF216" s="255"/>
      <c r="AG216" s="255"/>
      <c r="AH216" s="255"/>
      <c r="AI216" s="257"/>
      <c r="AJ216" s="187"/>
      <c r="AK216" s="176">
        <f t="shared" si="273"/>
        <v>0</v>
      </c>
      <c r="AL216" s="294">
        <f t="shared" si="274"/>
        <v>0</v>
      </c>
      <c r="AM216" s="294">
        <f t="shared" si="275"/>
        <v>0</v>
      </c>
      <c r="AN216" s="295">
        <f t="shared" si="276"/>
        <v>0</v>
      </c>
      <c r="AO216" s="294">
        <f t="shared" si="225"/>
        <v>0</v>
      </c>
      <c r="AP216" s="294">
        <f t="shared" si="316"/>
        <v>0</v>
      </c>
      <c r="AQ216" s="296">
        <f t="shared" si="277"/>
        <v>0</v>
      </c>
      <c r="AR216" s="297">
        <f t="shared" si="278"/>
        <v>0</v>
      </c>
      <c r="AS216" s="249"/>
      <c r="AT216" s="250">
        <f t="shared" si="279"/>
        <v>0</v>
      </c>
      <c r="AU216" s="316"/>
      <c r="AV216" s="177">
        <f t="shared" si="280"/>
        <v>0</v>
      </c>
      <c r="AW216" s="249"/>
      <c r="AX216" s="249"/>
      <c r="AY216" s="177">
        <f t="shared" si="281"/>
        <v>0</v>
      </c>
      <c r="AZ216" s="177">
        <f>(AQ216)*'Datos Mes'!$B$27+DB216</f>
        <v>0</v>
      </c>
      <c r="BA216" s="248"/>
      <c r="BB216" s="254"/>
      <c r="BC216" s="263"/>
      <c r="BD216" s="188"/>
      <c r="BE216" s="188"/>
      <c r="BF216" s="298"/>
      <c r="BG216" s="178">
        <f>(COUNTIF($D216:$AI216,"LL")+DL216)*(AS216-'Datos Mes'!$B$23)</f>
        <v>0</v>
      </c>
      <c r="BH216" s="299">
        <f t="shared" si="282"/>
        <v>0</v>
      </c>
      <c r="BI216" s="230"/>
      <c r="BJ216" s="239"/>
      <c r="BK216" s="231"/>
      <c r="BL216" s="231"/>
      <c r="BM216" s="231"/>
      <c r="BN216" s="231"/>
      <c r="BO216" s="231"/>
      <c r="BP216" s="239"/>
      <c r="BQ216" s="231"/>
      <c r="BR216" s="231"/>
      <c r="BS216" s="231"/>
      <c r="BT216" s="232"/>
      <c r="BU216" s="232"/>
      <c r="BV216" s="231"/>
      <c r="BW216" s="233"/>
      <c r="BX216" s="234"/>
      <c r="BY216" s="231"/>
      <c r="BZ216" s="231"/>
      <c r="CA216" s="235"/>
      <c r="CB216" s="235"/>
      <c r="CC216" s="236"/>
      <c r="CD216" s="236"/>
      <c r="CE216" s="236"/>
      <c r="CF216" s="236"/>
      <c r="CG216" s="236"/>
      <c r="CH216" s="235"/>
      <c r="CI216" s="235"/>
      <c r="CJ216" s="236"/>
      <c r="CK216" s="236"/>
      <c r="CL216" s="236"/>
      <c r="CM216" s="236"/>
      <c r="CN216" s="236"/>
      <c r="CO216" s="235"/>
      <c r="CP216" s="238"/>
      <c r="CQ216" s="237"/>
      <c r="CR216" s="238"/>
      <c r="CS216" s="237"/>
      <c r="CT216" s="237"/>
      <c r="CU216" s="237"/>
      <c r="CV216" s="237"/>
      <c r="CW216" s="237"/>
      <c r="CX216" s="232"/>
      <c r="CY216" s="232"/>
      <c r="CZ216" s="179">
        <f t="shared" si="283"/>
        <v>0</v>
      </c>
      <c r="DA216" s="180"/>
      <c r="DB216" s="241"/>
      <c r="DC216" s="181">
        <f t="shared" si="284"/>
        <v>0</v>
      </c>
      <c r="DD216" s="240"/>
      <c r="DE216" s="241"/>
      <c r="DF216" s="182">
        <f t="shared" si="285"/>
        <v>0</v>
      </c>
      <c r="DG216" s="182">
        <f t="shared" si="286"/>
        <v>0</v>
      </c>
      <c r="DH216" s="183">
        <f t="shared" si="287"/>
        <v>0</v>
      </c>
      <c r="DI216" s="184">
        <f t="shared" si="288"/>
        <v>0</v>
      </c>
      <c r="DJ216" s="42"/>
      <c r="DK216" s="177">
        <f t="shared" si="289"/>
        <v>0</v>
      </c>
      <c r="DL216" s="177">
        <f t="shared" si="290"/>
        <v>0</v>
      </c>
      <c r="DM216" s="177">
        <f t="shared" si="291"/>
        <v>0</v>
      </c>
      <c r="DN216" s="242"/>
      <c r="DO216" s="243"/>
      <c r="DP216" s="243"/>
      <c r="DQ216" s="243"/>
      <c r="DR216" s="303"/>
      <c r="DS216" s="243"/>
      <c r="DT216" s="243"/>
      <c r="DU216" s="243"/>
      <c r="DV216" s="244"/>
      <c r="DW216" s="243"/>
      <c r="DX216" s="243"/>
      <c r="DY216" s="245"/>
      <c r="DZ216" s="245"/>
      <c r="EA216" s="246"/>
      <c r="EB216" s="175" t="s">
        <v>283</v>
      </c>
      <c r="EC216" s="188" t="s">
        <v>298</v>
      </c>
      <c r="ED216" s="188">
        <v>1030184</v>
      </c>
      <c r="EE216" s="188"/>
      <c r="EF216" s="189">
        <f>'Datos Mes'!$B$23</f>
        <v>8033.333333333333</v>
      </c>
      <c r="EG216" s="189">
        <f t="shared" si="292"/>
        <v>0</v>
      </c>
      <c r="EH216" s="189">
        <f t="shared" si="293"/>
        <v>0</v>
      </c>
      <c r="EI216" s="189" t="e">
        <f t="shared" si="294"/>
        <v>#DIV/0!</v>
      </c>
      <c r="EJ216" s="189" t="e">
        <f t="shared" si="295"/>
        <v>#DIV/0!</v>
      </c>
      <c r="EK216" s="189">
        <f t="shared" si="296"/>
        <v>0</v>
      </c>
      <c r="EL216" s="189">
        <f t="shared" si="297"/>
        <v>0</v>
      </c>
      <c r="EM216" s="189">
        <f t="shared" si="298"/>
        <v>0</v>
      </c>
      <c r="EN216" s="189">
        <f>'Datos Mes'!$B$24*AL216</f>
        <v>0</v>
      </c>
      <c r="EO216" s="189" t="e">
        <f>IF(SUM(EH216:EN216)&gt;'Datos Mes'!$B$21,'Datos Mes'!$B$21,SUM(EH216:EN216))</f>
        <v>#DIV/0!</v>
      </c>
      <c r="EP216" s="189" t="e">
        <f>IF(SUM(EH216:EN216)&gt;'Datos Mes'!$B$21,SUM(EH216:EN216)-EO216,0)</f>
        <v>#DIV/0!</v>
      </c>
      <c r="EQ216" s="189"/>
      <c r="ER216" s="189" t="e">
        <f>LOOKUP(EO216/AL216,'Datos Mes'!$B$75:$B$82,'Datos Mes'!$C$75:$C$82)*EQ216</f>
        <v>#DIV/0!</v>
      </c>
      <c r="ES216" s="189">
        <f>'Datos Mes'!$B$25*$AQ216</f>
        <v>0</v>
      </c>
      <c r="ET216" s="189">
        <f>'Datos Mes'!$B$26*$AQ216</f>
        <v>0</v>
      </c>
      <c r="EU216" s="189">
        <f t="shared" si="299"/>
        <v>0</v>
      </c>
      <c r="EV216" s="190" t="e">
        <f t="shared" si="300"/>
        <v>#DIV/0!</v>
      </c>
      <c r="EW216" s="280" t="s">
        <v>140</v>
      </c>
      <c r="EX216" s="281"/>
      <c r="EY216" s="190" t="e">
        <f>'Datos Mes'!$B$28*EO216</f>
        <v>#DIV/0!</v>
      </c>
      <c r="EZ216" s="190" t="e">
        <f>IF(EX216*'Datos Mes'!$B$19-EY216&gt;0,EX216*'Datos Mes'!$B$19-EY216,0)</f>
        <v>#DIV/0!</v>
      </c>
      <c r="FA216" s="281" t="s">
        <v>116</v>
      </c>
      <c r="FB216" s="280" t="s">
        <v>299</v>
      </c>
      <c r="FC216" s="192">
        <f>IF(FB216&lt;&gt;"Pensionado",LOOKUP(FA216,'Datos Mes'!$A$87:$A$92,'Datos Mes'!$B$87:$B$92),0)</f>
        <v>0</v>
      </c>
      <c r="FD216" s="190" t="e">
        <f t="shared" si="301"/>
        <v>#DIV/0!</v>
      </c>
      <c r="FE216" s="190" t="e">
        <f>IF(SUM(EH216:EN216)&gt;'Datos Mes'!$B$22,'Datos Mes'!$B$22,SUM(EH216:EN216))</f>
        <v>#DIV/0!</v>
      </c>
      <c r="FF216" s="190" t="e">
        <f>FE216*'Datos Mes'!$B$30</f>
        <v>#DIV/0!</v>
      </c>
      <c r="FG216" s="190" t="e">
        <f t="shared" si="302"/>
        <v>#DIV/0!</v>
      </c>
      <c r="FH216" s="190" t="e">
        <f t="shared" si="303"/>
        <v>#DIV/0!</v>
      </c>
      <c r="FI216" s="193" t="e">
        <f>LOOKUP(FH216,'Datos Mes'!$B$54:$B$69,'Datos Mes'!$C$54:$C$69)</f>
        <v>#DIV/0!</v>
      </c>
      <c r="FJ216" s="190" t="e">
        <f>LOOKUP(FH216,'Datos Mes'!$B$54:$B$69,'Datos Mes'!$E$54:$E$69)</f>
        <v>#DIV/0!</v>
      </c>
      <c r="FK216" s="190" t="e">
        <f t="shared" si="304"/>
        <v>#DIV/0!</v>
      </c>
      <c r="FL216" s="190">
        <f t="shared" si="305"/>
        <v>0</v>
      </c>
      <c r="FM216" s="190">
        <f t="shared" si="306"/>
        <v>0</v>
      </c>
      <c r="FN216" s="190">
        <f t="shared" si="307"/>
        <v>0</v>
      </c>
      <c r="FO216" s="190" t="e">
        <f t="shared" si="308"/>
        <v>#DIV/0!</v>
      </c>
      <c r="FP216" s="190" t="e">
        <f t="shared" si="309"/>
        <v>#DIV/0!</v>
      </c>
      <c r="FQ216" s="320" t="e">
        <f t="shared" si="310"/>
        <v>#DIV/0!</v>
      </c>
      <c r="FR216" s="188"/>
      <c r="FS216" s="190" t="e">
        <f t="shared" si="311"/>
        <v>#DIV/0!</v>
      </c>
      <c r="FT216" s="190" t="e">
        <f>IF($FB216="Activo",LOOKUP($FA216,'Datos Mes'!$A$87:$A$92,'Datos Mes'!$C$87:$C$92),0)*$EO216</f>
        <v>#DIV/0!</v>
      </c>
      <c r="FU216" s="190" t="e">
        <f>IF($FB216="Activo",'Datos Mes'!$B$31,0)*$EO216</f>
        <v>#DIV/0!</v>
      </c>
      <c r="FV216" s="190" t="e">
        <f>'Datos Mes'!$B$32*$EO216</f>
        <v>#DIV/0!</v>
      </c>
      <c r="FW216" s="190" t="e">
        <f>'Datos Mes'!$D$28*$EO216</f>
        <v>#DIV/0!</v>
      </c>
      <c r="FX216" s="188">
        <v>1030184</v>
      </c>
      <c r="FY216" s="190" t="e">
        <f t="shared" si="312"/>
        <v>#DIV/0!</v>
      </c>
      <c r="FZ216" s="190" t="e">
        <f t="shared" si="226"/>
        <v>#DIV/0!</v>
      </c>
      <c r="GA216" s="190" t="e">
        <f t="shared" si="227"/>
        <v>#DIV/0!</v>
      </c>
      <c r="GB216" s="190">
        <f>(AS216+'Datos Mes'!B$24)*30/12</f>
        <v>11356.646825396825</v>
      </c>
      <c r="GC216" s="190" t="e">
        <f t="shared" si="313"/>
        <v>#DIV/0!</v>
      </c>
      <c r="GD216" s="190" t="e">
        <f t="shared" si="314"/>
        <v>#DIV/0!</v>
      </c>
      <c r="GE216" s="192" t="e">
        <f t="shared" si="315"/>
        <v>#DIV/0!</v>
      </c>
    </row>
    <row r="217" spans="1:187">
      <c r="A217" s="248"/>
      <c r="B217" s="248"/>
      <c r="C217" s="173">
        <f t="shared" si="272"/>
        <v>0</v>
      </c>
      <c r="D217" s="255"/>
      <c r="E217" s="255"/>
      <c r="F217" s="255"/>
      <c r="G217" s="255"/>
      <c r="H217" s="255"/>
      <c r="I217" s="255"/>
      <c r="J217" s="255"/>
      <c r="K217" s="255"/>
      <c r="L217" s="255"/>
      <c r="M217" s="255"/>
      <c r="N217" s="255"/>
      <c r="O217" s="255"/>
      <c r="P217" s="255"/>
      <c r="Q217" s="255"/>
      <c r="R217" s="174"/>
      <c r="S217" s="256"/>
      <c r="T217" s="255"/>
      <c r="U217" s="255"/>
      <c r="V217" s="255"/>
      <c r="W217" s="255"/>
      <c r="X217" s="255"/>
      <c r="Y217" s="255"/>
      <c r="Z217" s="255"/>
      <c r="AA217" s="255"/>
      <c r="AB217" s="255"/>
      <c r="AC217" s="255"/>
      <c r="AD217" s="255"/>
      <c r="AE217" s="255"/>
      <c r="AF217" s="255"/>
      <c r="AG217" s="255"/>
      <c r="AH217" s="255"/>
      <c r="AI217" s="257"/>
      <c r="AJ217" s="187"/>
      <c r="AK217" s="176">
        <f t="shared" si="273"/>
        <v>0</v>
      </c>
      <c r="AL217" s="294">
        <f t="shared" si="274"/>
        <v>0</v>
      </c>
      <c r="AM217" s="294">
        <f t="shared" si="275"/>
        <v>0</v>
      </c>
      <c r="AN217" s="295">
        <f t="shared" si="276"/>
        <v>0</v>
      </c>
      <c r="AO217" s="294">
        <f t="shared" si="225"/>
        <v>0</v>
      </c>
      <c r="AP217" s="294">
        <f t="shared" si="316"/>
        <v>0</v>
      </c>
      <c r="AQ217" s="296">
        <f t="shared" si="277"/>
        <v>0</v>
      </c>
      <c r="AR217" s="297">
        <f t="shared" si="278"/>
        <v>0</v>
      </c>
      <c r="AS217" s="249"/>
      <c r="AT217" s="250">
        <f t="shared" si="279"/>
        <v>0</v>
      </c>
      <c r="AU217" s="316"/>
      <c r="AV217" s="177">
        <f t="shared" si="280"/>
        <v>0</v>
      </c>
      <c r="AW217" s="249"/>
      <c r="AX217" s="249"/>
      <c r="AY217" s="177">
        <f t="shared" si="281"/>
        <v>0</v>
      </c>
      <c r="AZ217" s="177">
        <f>(AQ217)*'Datos Mes'!$B$27+DB217</f>
        <v>0</v>
      </c>
      <c r="BA217" s="248"/>
      <c r="BB217" s="254"/>
      <c r="BC217" s="263"/>
      <c r="BD217" s="188"/>
      <c r="BE217" s="188"/>
      <c r="BF217" s="298"/>
      <c r="BG217" s="178">
        <f>(COUNTIF($D217:$AI217,"LL")+DL217)*(AS217-'Datos Mes'!$B$23)</f>
        <v>0</v>
      </c>
      <c r="BH217" s="299">
        <f t="shared" si="282"/>
        <v>0</v>
      </c>
      <c r="BI217" s="230"/>
      <c r="BJ217" s="239"/>
      <c r="BK217" s="231"/>
      <c r="BL217" s="231"/>
      <c r="BM217" s="231"/>
      <c r="BN217" s="231"/>
      <c r="BO217" s="231"/>
      <c r="BP217" s="239"/>
      <c r="BQ217" s="231"/>
      <c r="BR217" s="231"/>
      <c r="BS217" s="231"/>
      <c r="BT217" s="232"/>
      <c r="BU217" s="232"/>
      <c r="BV217" s="231"/>
      <c r="BW217" s="233"/>
      <c r="BX217" s="234"/>
      <c r="BY217" s="231"/>
      <c r="BZ217" s="231"/>
      <c r="CA217" s="235"/>
      <c r="CB217" s="235"/>
      <c r="CC217" s="236"/>
      <c r="CD217" s="236"/>
      <c r="CE217" s="236"/>
      <c r="CF217" s="236"/>
      <c r="CG217" s="236"/>
      <c r="CH217" s="235"/>
      <c r="CI217" s="235"/>
      <c r="CJ217" s="236"/>
      <c r="CK217" s="236"/>
      <c r="CL217" s="236"/>
      <c r="CM217" s="236"/>
      <c r="CN217" s="236"/>
      <c r="CO217" s="235"/>
      <c r="CP217" s="238"/>
      <c r="CQ217" s="237"/>
      <c r="CR217" s="238"/>
      <c r="CS217" s="237"/>
      <c r="CT217" s="237"/>
      <c r="CU217" s="237"/>
      <c r="CV217" s="237"/>
      <c r="CW217" s="237"/>
      <c r="CX217" s="232"/>
      <c r="CY217" s="232"/>
      <c r="CZ217" s="179">
        <f t="shared" si="283"/>
        <v>0</v>
      </c>
      <c r="DA217" s="180"/>
      <c r="DB217" s="241"/>
      <c r="DC217" s="181">
        <f t="shared" si="284"/>
        <v>0</v>
      </c>
      <c r="DD217" s="240"/>
      <c r="DE217" s="241"/>
      <c r="DF217" s="182">
        <f t="shared" si="285"/>
        <v>0</v>
      </c>
      <c r="DG217" s="182">
        <f t="shared" si="286"/>
        <v>0</v>
      </c>
      <c r="DH217" s="183">
        <f t="shared" si="287"/>
        <v>0</v>
      </c>
      <c r="DI217" s="184">
        <f t="shared" si="288"/>
        <v>0</v>
      </c>
      <c r="DJ217" s="42"/>
      <c r="DK217" s="177">
        <f t="shared" si="289"/>
        <v>0</v>
      </c>
      <c r="DL217" s="177">
        <f t="shared" si="290"/>
        <v>0</v>
      </c>
      <c r="DM217" s="177">
        <f t="shared" si="291"/>
        <v>0</v>
      </c>
      <c r="DN217" s="242"/>
      <c r="DO217" s="243"/>
      <c r="DP217" s="243"/>
      <c r="DQ217" s="243"/>
      <c r="DR217" s="303"/>
      <c r="DS217" s="243"/>
      <c r="DT217" s="243"/>
      <c r="DU217" s="243"/>
      <c r="DV217" s="244"/>
      <c r="DW217" s="243"/>
      <c r="DX217" s="243"/>
      <c r="DY217" s="245"/>
      <c r="DZ217" s="245"/>
      <c r="EA217" s="246"/>
      <c r="EB217" s="175" t="s">
        <v>283</v>
      </c>
      <c r="EC217" s="188" t="s">
        <v>298</v>
      </c>
      <c r="ED217" s="188">
        <v>1030185</v>
      </c>
      <c r="EE217" s="188"/>
      <c r="EF217" s="189">
        <f>'Datos Mes'!$B$23</f>
        <v>8033.333333333333</v>
      </c>
      <c r="EG217" s="189">
        <f t="shared" si="292"/>
        <v>0</v>
      </c>
      <c r="EH217" s="189">
        <f t="shared" si="293"/>
        <v>0</v>
      </c>
      <c r="EI217" s="189" t="e">
        <f t="shared" si="294"/>
        <v>#DIV/0!</v>
      </c>
      <c r="EJ217" s="189" t="e">
        <f t="shared" si="295"/>
        <v>#DIV/0!</v>
      </c>
      <c r="EK217" s="189">
        <f t="shared" si="296"/>
        <v>0</v>
      </c>
      <c r="EL217" s="189">
        <f t="shared" si="297"/>
        <v>0</v>
      </c>
      <c r="EM217" s="189">
        <f t="shared" si="298"/>
        <v>0</v>
      </c>
      <c r="EN217" s="189">
        <f>'Datos Mes'!$B$24*AL217</f>
        <v>0</v>
      </c>
      <c r="EO217" s="189" t="e">
        <f>IF(SUM(EH217:EN217)&gt;'Datos Mes'!$B$21,'Datos Mes'!$B$21,SUM(EH217:EN217))</f>
        <v>#DIV/0!</v>
      </c>
      <c r="EP217" s="189" t="e">
        <f>IF(SUM(EH217:EN217)&gt;'Datos Mes'!$B$21,SUM(EH217:EN217)-EO217,0)</f>
        <v>#DIV/0!</v>
      </c>
      <c r="EQ217" s="189"/>
      <c r="ER217" s="189" t="e">
        <f>LOOKUP(EO217/AL217,'Datos Mes'!$B$75:$B$82,'Datos Mes'!$C$75:$C$82)*EQ217</f>
        <v>#DIV/0!</v>
      </c>
      <c r="ES217" s="189">
        <f>'Datos Mes'!$B$25*$AQ217</f>
        <v>0</v>
      </c>
      <c r="ET217" s="189">
        <f>'Datos Mes'!$B$26*$AQ217</f>
        <v>0</v>
      </c>
      <c r="EU217" s="189">
        <f t="shared" si="299"/>
        <v>0</v>
      </c>
      <c r="EV217" s="190" t="e">
        <f t="shared" si="300"/>
        <v>#DIV/0!</v>
      </c>
      <c r="EW217" s="280" t="s">
        <v>140</v>
      </c>
      <c r="EX217" s="281"/>
      <c r="EY217" s="190" t="e">
        <f>'Datos Mes'!$B$28*EO217</f>
        <v>#DIV/0!</v>
      </c>
      <c r="EZ217" s="190" t="e">
        <f>IF(EX217*'Datos Mes'!$B$19-EY217&gt;0,EX217*'Datos Mes'!$B$19-EY217,0)</f>
        <v>#DIV/0!</v>
      </c>
      <c r="FA217" s="281" t="s">
        <v>116</v>
      </c>
      <c r="FB217" s="280" t="s">
        <v>299</v>
      </c>
      <c r="FC217" s="192">
        <f>IF(FB217&lt;&gt;"Pensionado",LOOKUP(FA217,'Datos Mes'!$A$87:$A$92,'Datos Mes'!$B$87:$B$92),0)</f>
        <v>0</v>
      </c>
      <c r="FD217" s="190" t="e">
        <f t="shared" si="301"/>
        <v>#DIV/0!</v>
      </c>
      <c r="FE217" s="190" t="e">
        <f>IF(SUM(EH217:EN217)&gt;'Datos Mes'!$B$22,'Datos Mes'!$B$22,SUM(EH217:EN217))</f>
        <v>#DIV/0!</v>
      </c>
      <c r="FF217" s="190" t="e">
        <f>FE217*'Datos Mes'!$B$30</f>
        <v>#DIV/0!</v>
      </c>
      <c r="FG217" s="190" t="e">
        <f t="shared" si="302"/>
        <v>#DIV/0!</v>
      </c>
      <c r="FH217" s="190" t="e">
        <f t="shared" si="303"/>
        <v>#DIV/0!</v>
      </c>
      <c r="FI217" s="193" t="e">
        <f>LOOKUP(FH217,'Datos Mes'!$B$54:$B$69,'Datos Mes'!$C$54:$C$69)</f>
        <v>#DIV/0!</v>
      </c>
      <c r="FJ217" s="190" t="e">
        <f>LOOKUP(FH217,'Datos Mes'!$B$54:$B$69,'Datos Mes'!$E$54:$E$69)</f>
        <v>#DIV/0!</v>
      </c>
      <c r="FK217" s="190" t="e">
        <f t="shared" si="304"/>
        <v>#DIV/0!</v>
      </c>
      <c r="FL217" s="190">
        <f t="shared" si="305"/>
        <v>0</v>
      </c>
      <c r="FM217" s="190">
        <f t="shared" si="306"/>
        <v>0</v>
      </c>
      <c r="FN217" s="190">
        <f t="shared" si="307"/>
        <v>0</v>
      </c>
      <c r="FO217" s="190" t="e">
        <f t="shared" si="308"/>
        <v>#DIV/0!</v>
      </c>
      <c r="FP217" s="190" t="e">
        <f t="shared" si="309"/>
        <v>#DIV/0!</v>
      </c>
      <c r="FQ217" s="320" t="e">
        <f t="shared" si="310"/>
        <v>#DIV/0!</v>
      </c>
      <c r="FR217" s="188"/>
      <c r="FS217" s="190" t="e">
        <f t="shared" si="311"/>
        <v>#DIV/0!</v>
      </c>
      <c r="FT217" s="190" t="e">
        <f>IF($FB217="Activo",LOOKUP($FA217,'Datos Mes'!$A$87:$A$92,'Datos Mes'!$C$87:$C$92),0)*$EO217</f>
        <v>#DIV/0!</v>
      </c>
      <c r="FU217" s="190" t="e">
        <f>IF($FB217="Activo",'Datos Mes'!$B$31,0)*$EO217</f>
        <v>#DIV/0!</v>
      </c>
      <c r="FV217" s="190" t="e">
        <f>'Datos Mes'!$B$32*$EO217</f>
        <v>#DIV/0!</v>
      </c>
      <c r="FW217" s="190" t="e">
        <f>'Datos Mes'!$D$28*$EO217</f>
        <v>#DIV/0!</v>
      </c>
      <c r="FX217" s="188">
        <v>1030185</v>
      </c>
      <c r="FY217" s="190" t="e">
        <f t="shared" si="312"/>
        <v>#DIV/0!</v>
      </c>
      <c r="FZ217" s="190" t="e">
        <f t="shared" si="226"/>
        <v>#DIV/0!</v>
      </c>
      <c r="GA217" s="190" t="e">
        <f t="shared" si="227"/>
        <v>#DIV/0!</v>
      </c>
      <c r="GB217" s="190">
        <f>(AS217+'Datos Mes'!B$24)*30/12</f>
        <v>11356.646825396825</v>
      </c>
      <c r="GC217" s="190" t="e">
        <f t="shared" si="313"/>
        <v>#DIV/0!</v>
      </c>
      <c r="GD217" s="190" t="e">
        <f t="shared" si="314"/>
        <v>#DIV/0!</v>
      </c>
      <c r="GE217" s="192" t="e">
        <f t="shared" si="315"/>
        <v>#DIV/0!</v>
      </c>
    </row>
    <row r="218" spans="1:187">
      <c r="A218" s="248"/>
      <c r="B218" s="248"/>
      <c r="C218" s="173">
        <f t="shared" si="272"/>
        <v>0</v>
      </c>
      <c r="D218" s="255"/>
      <c r="E218" s="255"/>
      <c r="F218" s="255"/>
      <c r="G218" s="255"/>
      <c r="H218" s="255"/>
      <c r="I218" s="255"/>
      <c r="J218" s="255"/>
      <c r="K218" s="255"/>
      <c r="L218" s="255"/>
      <c r="M218" s="255"/>
      <c r="N218" s="255"/>
      <c r="O218" s="255"/>
      <c r="P218" s="255"/>
      <c r="Q218" s="255"/>
      <c r="R218" s="174"/>
      <c r="S218" s="256"/>
      <c r="T218" s="255"/>
      <c r="U218" s="255"/>
      <c r="V218" s="255"/>
      <c r="W218" s="255"/>
      <c r="X218" s="255"/>
      <c r="Y218" s="255"/>
      <c r="Z218" s="255"/>
      <c r="AA218" s="255"/>
      <c r="AB218" s="255"/>
      <c r="AC218" s="255"/>
      <c r="AD218" s="255"/>
      <c r="AE218" s="255"/>
      <c r="AF218" s="255"/>
      <c r="AG218" s="255"/>
      <c r="AH218" s="255"/>
      <c r="AI218" s="257"/>
      <c r="AJ218" s="187"/>
      <c r="AK218" s="176">
        <f t="shared" si="273"/>
        <v>0</v>
      </c>
      <c r="AL218" s="294">
        <f t="shared" si="274"/>
        <v>0</v>
      </c>
      <c r="AM218" s="294">
        <f t="shared" si="275"/>
        <v>0</v>
      </c>
      <c r="AN218" s="295">
        <f t="shared" si="276"/>
        <v>0</v>
      </c>
      <c r="AO218" s="294">
        <f t="shared" ref="AO218:AO281" si="317">COUNTIF($D218:$AI218,"X")+COUNTIF($D218:$AI218,"LL")+COUNTIF($D218:$AK218,"P")+COUNTIF($D218:$AI218,"R")+COUNTIF($D218:$AI218,"F")+COUNTIF($D218:$AI218,"V")</f>
        <v>0</v>
      </c>
      <c r="AP218" s="294">
        <f t="shared" si="316"/>
        <v>0</v>
      </c>
      <c r="AQ218" s="296">
        <f t="shared" si="277"/>
        <v>0</v>
      </c>
      <c r="AR218" s="297">
        <f t="shared" si="278"/>
        <v>0</v>
      </c>
      <c r="AS218" s="249"/>
      <c r="AT218" s="250">
        <f t="shared" si="279"/>
        <v>0</v>
      </c>
      <c r="AU218" s="316"/>
      <c r="AV218" s="177">
        <f t="shared" si="280"/>
        <v>0</v>
      </c>
      <c r="AW218" s="249"/>
      <c r="AX218" s="249"/>
      <c r="AY218" s="177">
        <f t="shared" si="281"/>
        <v>0</v>
      </c>
      <c r="AZ218" s="177">
        <f>(AQ218)*'Datos Mes'!$B$27+DB218</f>
        <v>0</v>
      </c>
      <c r="BA218" s="248"/>
      <c r="BB218" s="254"/>
      <c r="BC218" s="263"/>
      <c r="BD218" s="188"/>
      <c r="BE218" s="188"/>
      <c r="BF218" s="298"/>
      <c r="BG218" s="178">
        <f>(COUNTIF($D218:$AI218,"LL")+DL218)*(AS218-'Datos Mes'!$B$23)</f>
        <v>0</v>
      </c>
      <c r="BH218" s="299">
        <f t="shared" si="282"/>
        <v>0</v>
      </c>
      <c r="BI218" s="230"/>
      <c r="BJ218" s="239"/>
      <c r="BK218" s="231"/>
      <c r="BL218" s="231"/>
      <c r="BM218" s="231"/>
      <c r="BN218" s="231"/>
      <c r="BO218" s="231"/>
      <c r="BP218" s="239"/>
      <c r="BQ218" s="231"/>
      <c r="BR218" s="231"/>
      <c r="BS218" s="231"/>
      <c r="BT218" s="232"/>
      <c r="BU218" s="232"/>
      <c r="BV218" s="231"/>
      <c r="BW218" s="233"/>
      <c r="BX218" s="234"/>
      <c r="BY218" s="231"/>
      <c r="BZ218" s="231"/>
      <c r="CA218" s="235"/>
      <c r="CB218" s="235"/>
      <c r="CC218" s="236"/>
      <c r="CD218" s="236"/>
      <c r="CE218" s="236"/>
      <c r="CF218" s="236"/>
      <c r="CG218" s="236"/>
      <c r="CH218" s="235"/>
      <c r="CI218" s="235"/>
      <c r="CJ218" s="236"/>
      <c r="CK218" s="236"/>
      <c r="CL218" s="236"/>
      <c r="CM218" s="236"/>
      <c r="CN218" s="236"/>
      <c r="CO218" s="235"/>
      <c r="CP218" s="238"/>
      <c r="CQ218" s="237"/>
      <c r="CR218" s="238"/>
      <c r="CS218" s="237"/>
      <c r="CT218" s="237"/>
      <c r="CU218" s="237"/>
      <c r="CV218" s="237"/>
      <c r="CW218" s="237"/>
      <c r="CX218" s="232"/>
      <c r="CY218" s="232"/>
      <c r="CZ218" s="179">
        <f t="shared" si="283"/>
        <v>0</v>
      </c>
      <c r="DA218" s="180"/>
      <c r="DB218" s="241"/>
      <c r="DC218" s="181">
        <f t="shared" si="284"/>
        <v>0</v>
      </c>
      <c r="DD218" s="240"/>
      <c r="DE218" s="241"/>
      <c r="DF218" s="182">
        <f t="shared" si="285"/>
        <v>0</v>
      </c>
      <c r="DG218" s="182">
        <f t="shared" si="286"/>
        <v>0</v>
      </c>
      <c r="DH218" s="183">
        <f t="shared" si="287"/>
        <v>0</v>
      </c>
      <c r="DI218" s="184">
        <f t="shared" si="288"/>
        <v>0</v>
      </c>
      <c r="DJ218" s="42"/>
      <c r="DK218" s="177">
        <f t="shared" si="289"/>
        <v>0</v>
      </c>
      <c r="DL218" s="177">
        <f t="shared" si="290"/>
        <v>0</v>
      </c>
      <c r="DM218" s="177">
        <f t="shared" si="291"/>
        <v>0</v>
      </c>
      <c r="DN218" s="242"/>
      <c r="DO218" s="243"/>
      <c r="DP218" s="243"/>
      <c r="DQ218" s="243"/>
      <c r="DR218" s="303"/>
      <c r="DS218" s="243"/>
      <c r="DT218" s="243"/>
      <c r="DU218" s="243"/>
      <c r="DV218" s="244"/>
      <c r="DW218" s="243"/>
      <c r="DX218" s="243"/>
      <c r="DY218" s="245"/>
      <c r="DZ218" s="245"/>
      <c r="EA218" s="246"/>
      <c r="EB218" s="175" t="s">
        <v>283</v>
      </c>
      <c r="EC218" s="188" t="s">
        <v>298</v>
      </c>
      <c r="ED218" s="188">
        <v>1030186</v>
      </c>
      <c r="EE218" s="188"/>
      <c r="EF218" s="189">
        <f>'Datos Mes'!$B$23</f>
        <v>8033.333333333333</v>
      </c>
      <c r="EG218" s="189">
        <f t="shared" si="292"/>
        <v>0</v>
      </c>
      <c r="EH218" s="189">
        <f t="shared" si="293"/>
        <v>0</v>
      </c>
      <c r="EI218" s="189" t="e">
        <f t="shared" si="294"/>
        <v>#DIV/0!</v>
      </c>
      <c r="EJ218" s="189" t="e">
        <f t="shared" si="295"/>
        <v>#DIV/0!</v>
      </c>
      <c r="EK218" s="189">
        <f t="shared" si="296"/>
        <v>0</v>
      </c>
      <c r="EL218" s="189">
        <f t="shared" si="297"/>
        <v>0</v>
      </c>
      <c r="EM218" s="189">
        <f t="shared" si="298"/>
        <v>0</v>
      </c>
      <c r="EN218" s="189">
        <f>'Datos Mes'!$B$24*AL218</f>
        <v>0</v>
      </c>
      <c r="EO218" s="189" t="e">
        <f>IF(SUM(EH218:EN218)&gt;'Datos Mes'!$B$21,'Datos Mes'!$B$21,SUM(EH218:EN218))</f>
        <v>#DIV/0!</v>
      </c>
      <c r="EP218" s="189" t="e">
        <f>IF(SUM(EH218:EN218)&gt;'Datos Mes'!$B$21,SUM(EH218:EN218)-EO218,0)</f>
        <v>#DIV/0!</v>
      </c>
      <c r="EQ218" s="189"/>
      <c r="ER218" s="189" t="e">
        <f>LOOKUP(EO218/AL218,'Datos Mes'!$B$75:$B$82,'Datos Mes'!$C$75:$C$82)*EQ218</f>
        <v>#DIV/0!</v>
      </c>
      <c r="ES218" s="189">
        <f>'Datos Mes'!$B$25*$AQ218</f>
        <v>0</v>
      </c>
      <c r="ET218" s="189">
        <f>'Datos Mes'!$B$26*$AQ218</f>
        <v>0</v>
      </c>
      <c r="EU218" s="189">
        <f t="shared" si="299"/>
        <v>0</v>
      </c>
      <c r="EV218" s="190" t="e">
        <f t="shared" si="300"/>
        <v>#DIV/0!</v>
      </c>
      <c r="EW218" s="280" t="s">
        <v>140</v>
      </c>
      <c r="EX218" s="281"/>
      <c r="EY218" s="190" t="e">
        <f>'Datos Mes'!$B$28*EO218</f>
        <v>#DIV/0!</v>
      </c>
      <c r="EZ218" s="190" t="e">
        <f>IF(EX218*'Datos Mes'!$B$19-EY218&gt;0,EX218*'Datos Mes'!$B$19-EY218,0)</f>
        <v>#DIV/0!</v>
      </c>
      <c r="FA218" s="281" t="s">
        <v>116</v>
      </c>
      <c r="FB218" s="280" t="s">
        <v>299</v>
      </c>
      <c r="FC218" s="192">
        <f>IF(FB218&lt;&gt;"Pensionado",LOOKUP(FA218,'Datos Mes'!$A$87:$A$92,'Datos Mes'!$B$87:$B$92),0)</f>
        <v>0</v>
      </c>
      <c r="FD218" s="190" t="e">
        <f t="shared" si="301"/>
        <v>#DIV/0!</v>
      </c>
      <c r="FE218" s="190" t="e">
        <f>IF(SUM(EH218:EN218)&gt;'Datos Mes'!$B$22,'Datos Mes'!$B$22,SUM(EH218:EN218))</f>
        <v>#DIV/0!</v>
      </c>
      <c r="FF218" s="190" t="e">
        <f>FE218*'Datos Mes'!$B$30</f>
        <v>#DIV/0!</v>
      </c>
      <c r="FG218" s="190" t="e">
        <f t="shared" si="302"/>
        <v>#DIV/0!</v>
      </c>
      <c r="FH218" s="190" t="e">
        <f t="shared" si="303"/>
        <v>#DIV/0!</v>
      </c>
      <c r="FI218" s="193" t="e">
        <f>LOOKUP(FH218,'Datos Mes'!$B$54:$B$69,'Datos Mes'!$C$54:$C$69)</f>
        <v>#DIV/0!</v>
      </c>
      <c r="FJ218" s="190" t="e">
        <f>LOOKUP(FH218,'Datos Mes'!$B$54:$B$69,'Datos Mes'!$E$54:$E$69)</f>
        <v>#DIV/0!</v>
      </c>
      <c r="FK218" s="190" t="e">
        <f t="shared" si="304"/>
        <v>#DIV/0!</v>
      </c>
      <c r="FL218" s="190">
        <f t="shared" si="305"/>
        <v>0</v>
      </c>
      <c r="FM218" s="190">
        <f t="shared" si="306"/>
        <v>0</v>
      </c>
      <c r="FN218" s="190">
        <f t="shared" si="307"/>
        <v>0</v>
      </c>
      <c r="FO218" s="190" t="e">
        <f t="shared" si="308"/>
        <v>#DIV/0!</v>
      </c>
      <c r="FP218" s="190" t="e">
        <f t="shared" si="309"/>
        <v>#DIV/0!</v>
      </c>
      <c r="FQ218" s="320" t="e">
        <f t="shared" si="310"/>
        <v>#DIV/0!</v>
      </c>
      <c r="FR218" s="188"/>
      <c r="FS218" s="190" t="e">
        <f t="shared" si="311"/>
        <v>#DIV/0!</v>
      </c>
      <c r="FT218" s="190" t="e">
        <f>IF($FB218="Activo",LOOKUP($FA218,'Datos Mes'!$A$87:$A$92,'Datos Mes'!$C$87:$C$92),0)*$EO218</f>
        <v>#DIV/0!</v>
      </c>
      <c r="FU218" s="190" t="e">
        <f>IF($FB218="Activo",'Datos Mes'!$B$31,0)*$EO218</f>
        <v>#DIV/0!</v>
      </c>
      <c r="FV218" s="190" t="e">
        <f>'Datos Mes'!$B$32*$EO218</f>
        <v>#DIV/0!</v>
      </c>
      <c r="FW218" s="190" t="e">
        <f>'Datos Mes'!$D$28*$EO218</f>
        <v>#DIV/0!</v>
      </c>
      <c r="FX218" s="188">
        <v>1030186</v>
      </c>
      <c r="FY218" s="190" t="e">
        <f t="shared" si="312"/>
        <v>#DIV/0!</v>
      </c>
      <c r="FZ218" s="190" t="e">
        <f t="shared" ref="FZ218:FZ281" si="318">$FY218/($AL218+$AN218)*1.75</f>
        <v>#DIV/0!</v>
      </c>
      <c r="GA218" s="190" t="e">
        <f t="shared" ref="GA218:GA281" si="319">$FY218/($AL218+$AN218)*13/12</f>
        <v>#DIV/0!</v>
      </c>
      <c r="GB218" s="190">
        <f>(AS218+'Datos Mes'!B$24)*30/12</f>
        <v>11356.646825396825</v>
      </c>
      <c r="GC218" s="190" t="e">
        <f t="shared" si="313"/>
        <v>#DIV/0!</v>
      </c>
      <c r="GD218" s="190" t="e">
        <f t="shared" si="314"/>
        <v>#DIV/0!</v>
      </c>
      <c r="GE218" s="192" t="e">
        <f t="shared" si="315"/>
        <v>#DIV/0!</v>
      </c>
    </row>
    <row r="219" spans="1:187">
      <c r="A219" s="248"/>
      <c r="B219" s="248"/>
      <c r="C219" s="173">
        <f t="shared" si="272"/>
        <v>0</v>
      </c>
      <c r="D219" s="255"/>
      <c r="E219" s="255"/>
      <c r="F219" s="255"/>
      <c r="G219" s="255"/>
      <c r="H219" s="255"/>
      <c r="I219" s="255"/>
      <c r="J219" s="255"/>
      <c r="K219" s="255"/>
      <c r="L219" s="255"/>
      <c r="M219" s="255"/>
      <c r="N219" s="255"/>
      <c r="O219" s="255"/>
      <c r="P219" s="255"/>
      <c r="Q219" s="255"/>
      <c r="R219" s="174"/>
      <c r="S219" s="256"/>
      <c r="T219" s="255"/>
      <c r="U219" s="255"/>
      <c r="V219" s="255"/>
      <c r="W219" s="255"/>
      <c r="X219" s="255"/>
      <c r="Y219" s="255"/>
      <c r="Z219" s="255"/>
      <c r="AA219" s="255"/>
      <c r="AB219" s="255"/>
      <c r="AC219" s="255"/>
      <c r="AD219" s="255"/>
      <c r="AE219" s="255"/>
      <c r="AF219" s="255"/>
      <c r="AG219" s="255"/>
      <c r="AH219" s="255"/>
      <c r="AI219" s="257"/>
      <c r="AJ219" s="187"/>
      <c r="AK219" s="176">
        <f t="shared" si="273"/>
        <v>0</v>
      </c>
      <c r="AL219" s="294">
        <f t="shared" si="274"/>
        <v>0</v>
      </c>
      <c r="AM219" s="294">
        <f t="shared" si="275"/>
        <v>0</v>
      </c>
      <c r="AN219" s="295">
        <f t="shared" si="276"/>
        <v>0</v>
      </c>
      <c r="AO219" s="294">
        <f t="shared" si="317"/>
        <v>0</v>
      </c>
      <c r="AP219" s="294">
        <f t="shared" si="316"/>
        <v>0</v>
      </c>
      <c r="AQ219" s="296">
        <f t="shared" si="277"/>
        <v>0</v>
      </c>
      <c r="AR219" s="297">
        <f t="shared" si="278"/>
        <v>0</v>
      </c>
      <c r="AS219" s="249"/>
      <c r="AT219" s="250">
        <f t="shared" si="279"/>
        <v>0</v>
      </c>
      <c r="AU219" s="316"/>
      <c r="AV219" s="177">
        <f t="shared" si="280"/>
        <v>0</v>
      </c>
      <c r="AW219" s="249"/>
      <c r="AX219" s="249"/>
      <c r="AY219" s="177">
        <f t="shared" si="281"/>
        <v>0</v>
      </c>
      <c r="AZ219" s="177">
        <f>(AQ219)*'Datos Mes'!$B$27+DB219</f>
        <v>0</v>
      </c>
      <c r="BA219" s="248"/>
      <c r="BB219" s="254"/>
      <c r="BC219" s="263"/>
      <c r="BD219" s="188"/>
      <c r="BE219" s="188"/>
      <c r="BF219" s="298"/>
      <c r="BG219" s="178">
        <f>(COUNTIF($D219:$AI219,"LL")+DL219)*(AS219-'Datos Mes'!$B$23)</f>
        <v>0</v>
      </c>
      <c r="BH219" s="299">
        <f t="shared" si="282"/>
        <v>0</v>
      </c>
      <c r="BI219" s="230"/>
      <c r="BJ219" s="239"/>
      <c r="BK219" s="231"/>
      <c r="BL219" s="231"/>
      <c r="BM219" s="231"/>
      <c r="BN219" s="231"/>
      <c r="BO219" s="231"/>
      <c r="BP219" s="239"/>
      <c r="BQ219" s="231"/>
      <c r="BR219" s="231"/>
      <c r="BS219" s="231"/>
      <c r="BT219" s="232"/>
      <c r="BU219" s="232"/>
      <c r="BV219" s="231"/>
      <c r="BW219" s="233"/>
      <c r="BX219" s="234"/>
      <c r="BY219" s="231"/>
      <c r="BZ219" s="231"/>
      <c r="CA219" s="235"/>
      <c r="CB219" s="235"/>
      <c r="CC219" s="236"/>
      <c r="CD219" s="236"/>
      <c r="CE219" s="236"/>
      <c r="CF219" s="236"/>
      <c r="CG219" s="236"/>
      <c r="CH219" s="235"/>
      <c r="CI219" s="235"/>
      <c r="CJ219" s="236"/>
      <c r="CK219" s="236"/>
      <c r="CL219" s="236"/>
      <c r="CM219" s="236"/>
      <c r="CN219" s="236"/>
      <c r="CO219" s="235"/>
      <c r="CP219" s="238"/>
      <c r="CQ219" s="237"/>
      <c r="CR219" s="238"/>
      <c r="CS219" s="237"/>
      <c r="CT219" s="237"/>
      <c r="CU219" s="237"/>
      <c r="CV219" s="237"/>
      <c r="CW219" s="237"/>
      <c r="CX219" s="232"/>
      <c r="CY219" s="232"/>
      <c r="CZ219" s="179">
        <f t="shared" si="283"/>
        <v>0</v>
      </c>
      <c r="DA219" s="180"/>
      <c r="DB219" s="241"/>
      <c r="DC219" s="181">
        <f t="shared" si="284"/>
        <v>0</v>
      </c>
      <c r="DD219" s="240"/>
      <c r="DE219" s="241"/>
      <c r="DF219" s="182">
        <f t="shared" si="285"/>
        <v>0</v>
      </c>
      <c r="DG219" s="182">
        <f t="shared" si="286"/>
        <v>0</v>
      </c>
      <c r="DH219" s="183">
        <f t="shared" si="287"/>
        <v>0</v>
      </c>
      <c r="DI219" s="184">
        <f t="shared" si="288"/>
        <v>0</v>
      </c>
      <c r="DJ219" s="42"/>
      <c r="DK219" s="177">
        <f t="shared" si="289"/>
        <v>0</v>
      </c>
      <c r="DL219" s="177">
        <f t="shared" si="290"/>
        <v>0</v>
      </c>
      <c r="DM219" s="177">
        <f t="shared" si="291"/>
        <v>0</v>
      </c>
      <c r="DN219" s="242"/>
      <c r="DO219" s="243"/>
      <c r="DP219" s="243"/>
      <c r="DQ219" s="243"/>
      <c r="DR219" s="303"/>
      <c r="DS219" s="243"/>
      <c r="DT219" s="243"/>
      <c r="DU219" s="243"/>
      <c r="DV219" s="244"/>
      <c r="DW219" s="243"/>
      <c r="DX219" s="243"/>
      <c r="DY219" s="245"/>
      <c r="DZ219" s="245"/>
      <c r="EA219" s="246"/>
      <c r="EB219" s="175" t="s">
        <v>283</v>
      </c>
      <c r="EC219" s="188" t="s">
        <v>298</v>
      </c>
      <c r="ED219" s="188">
        <v>1030187</v>
      </c>
      <c r="EE219" s="188"/>
      <c r="EF219" s="189">
        <f>'Datos Mes'!$B$23</f>
        <v>8033.333333333333</v>
      </c>
      <c r="EG219" s="189">
        <f t="shared" si="292"/>
        <v>0</v>
      </c>
      <c r="EH219" s="189">
        <f t="shared" si="293"/>
        <v>0</v>
      </c>
      <c r="EI219" s="189" t="e">
        <f t="shared" si="294"/>
        <v>#DIV/0!</v>
      </c>
      <c r="EJ219" s="189" t="e">
        <f t="shared" si="295"/>
        <v>#DIV/0!</v>
      </c>
      <c r="EK219" s="189">
        <f t="shared" si="296"/>
        <v>0</v>
      </c>
      <c r="EL219" s="189">
        <f t="shared" si="297"/>
        <v>0</v>
      </c>
      <c r="EM219" s="189">
        <f t="shared" si="298"/>
        <v>0</v>
      </c>
      <c r="EN219" s="189">
        <f>'Datos Mes'!$B$24*AL219</f>
        <v>0</v>
      </c>
      <c r="EO219" s="189" t="e">
        <f>IF(SUM(EH219:EN219)&gt;'Datos Mes'!$B$21,'Datos Mes'!$B$21,SUM(EH219:EN219))</f>
        <v>#DIV/0!</v>
      </c>
      <c r="EP219" s="189" t="e">
        <f>IF(SUM(EH219:EN219)&gt;'Datos Mes'!$B$21,SUM(EH219:EN219)-EO219,0)</f>
        <v>#DIV/0!</v>
      </c>
      <c r="EQ219" s="189"/>
      <c r="ER219" s="189" t="e">
        <f>LOOKUP(EO219/AL219,'Datos Mes'!$B$75:$B$82,'Datos Mes'!$C$75:$C$82)*EQ219</f>
        <v>#DIV/0!</v>
      </c>
      <c r="ES219" s="189">
        <f>'Datos Mes'!$B$25*$AQ219</f>
        <v>0</v>
      </c>
      <c r="ET219" s="189">
        <f>'Datos Mes'!$B$26*$AQ219</f>
        <v>0</v>
      </c>
      <c r="EU219" s="189">
        <f t="shared" si="299"/>
        <v>0</v>
      </c>
      <c r="EV219" s="190" t="e">
        <f t="shared" si="300"/>
        <v>#DIV/0!</v>
      </c>
      <c r="EW219" s="280" t="s">
        <v>140</v>
      </c>
      <c r="EX219" s="281"/>
      <c r="EY219" s="190" t="e">
        <f>'Datos Mes'!$B$28*EO219</f>
        <v>#DIV/0!</v>
      </c>
      <c r="EZ219" s="190" t="e">
        <f>IF(EX219*'Datos Mes'!$B$19-EY219&gt;0,EX219*'Datos Mes'!$B$19-EY219,0)</f>
        <v>#DIV/0!</v>
      </c>
      <c r="FA219" s="281" t="s">
        <v>116</v>
      </c>
      <c r="FB219" s="280" t="s">
        <v>299</v>
      </c>
      <c r="FC219" s="192">
        <f>IF(FB219&lt;&gt;"Pensionado",LOOKUP(FA219,'Datos Mes'!$A$87:$A$92,'Datos Mes'!$B$87:$B$92),0)</f>
        <v>0</v>
      </c>
      <c r="FD219" s="190" t="e">
        <f t="shared" si="301"/>
        <v>#DIV/0!</v>
      </c>
      <c r="FE219" s="190" t="e">
        <f>IF(SUM(EH219:EN219)&gt;'Datos Mes'!$B$22,'Datos Mes'!$B$22,SUM(EH219:EN219))</f>
        <v>#DIV/0!</v>
      </c>
      <c r="FF219" s="190" t="e">
        <f>FE219*'Datos Mes'!$B$30</f>
        <v>#DIV/0!</v>
      </c>
      <c r="FG219" s="190" t="e">
        <f t="shared" si="302"/>
        <v>#DIV/0!</v>
      </c>
      <c r="FH219" s="190" t="e">
        <f t="shared" si="303"/>
        <v>#DIV/0!</v>
      </c>
      <c r="FI219" s="193" t="e">
        <f>LOOKUP(FH219,'Datos Mes'!$B$54:$B$69,'Datos Mes'!$C$54:$C$69)</f>
        <v>#DIV/0!</v>
      </c>
      <c r="FJ219" s="190" t="e">
        <f>LOOKUP(FH219,'Datos Mes'!$B$54:$B$69,'Datos Mes'!$E$54:$E$69)</f>
        <v>#DIV/0!</v>
      </c>
      <c r="FK219" s="190" t="e">
        <f t="shared" si="304"/>
        <v>#DIV/0!</v>
      </c>
      <c r="FL219" s="190">
        <f t="shared" si="305"/>
        <v>0</v>
      </c>
      <c r="FM219" s="190">
        <f t="shared" si="306"/>
        <v>0</v>
      </c>
      <c r="FN219" s="190">
        <f t="shared" si="307"/>
        <v>0</v>
      </c>
      <c r="FO219" s="190" t="e">
        <f t="shared" si="308"/>
        <v>#DIV/0!</v>
      </c>
      <c r="FP219" s="190" t="e">
        <f t="shared" si="309"/>
        <v>#DIV/0!</v>
      </c>
      <c r="FQ219" s="320" t="e">
        <f t="shared" si="310"/>
        <v>#DIV/0!</v>
      </c>
      <c r="FR219" s="188"/>
      <c r="FS219" s="190" t="e">
        <f t="shared" si="311"/>
        <v>#DIV/0!</v>
      </c>
      <c r="FT219" s="190" t="e">
        <f>IF($FB219="Activo",LOOKUP($FA219,'Datos Mes'!$A$87:$A$92,'Datos Mes'!$C$87:$C$92),0)*$EO219</f>
        <v>#DIV/0!</v>
      </c>
      <c r="FU219" s="190" t="e">
        <f>IF($FB219="Activo",'Datos Mes'!$B$31,0)*$EO219</f>
        <v>#DIV/0!</v>
      </c>
      <c r="FV219" s="190" t="e">
        <f>'Datos Mes'!$B$32*$EO219</f>
        <v>#DIV/0!</v>
      </c>
      <c r="FW219" s="190" t="e">
        <f>'Datos Mes'!$D$28*$EO219</f>
        <v>#DIV/0!</v>
      </c>
      <c r="FX219" s="188">
        <v>1030187</v>
      </c>
      <c r="FY219" s="190" t="e">
        <f t="shared" si="312"/>
        <v>#DIV/0!</v>
      </c>
      <c r="FZ219" s="190" t="e">
        <f t="shared" si="318"/>
        <v>#DIV/0!</v>
      </c>
      <c r="GA219" s="190" t="e">
        <f t="shared" si="319"/>
        <v>#DIV/0!</v>
      </c>
      <c r="GB219" s="190">
        <f>(AS219+'Datos Mes'!B$24)*30/12</f>
        <v>11356.646825396825</v>
      </c>
      <c r="GC219" s="190" t="e">
        <f t="shared" si="313"/>
        <v>#DIV/0!</v>
      </c>
      <c r="GD219" s="190" t="e">
        <f t="shared" si="314"/>
        <v>#DIV/0!</v>
      </c>
      <c r="GE219" s="192" t="e">
        <f t="shared" si="315"/>
        <v>#DIV/0!</v>
      </c>
    </row>
    <row r="220" spans="1:187">
      <c r="A220" s="248"/>
      <c r="B220" s="248"/>
      <c r="C220" s="173">
        <f t="shared" si="272"/>
        <v>0</v>
      </c>
      <c r="D220" s="255"/>
      <c r="E220" s="255"/>
      <c r="F220" s="255"/>
      <c r="G220" s="255"/>
      <c r="H220" s="255"/>
      <c r="I220" s="255"/>
      <c r="J220" s="255"/>
      <c r="K220" s="255"/>
      <c r="L220" s="255"/>
      <c r="M220" s="255"/>
      <c r="N220" s="255"/>
      <c r="O220" s="255"/>
      <c r="P220" s="255"/>
      <c r="Q220" s="255"/>
      <c r="R220" s="174"/>
      <c r="S220" s="256"/>
      <c r="T220" s="255"/>
      <c r="U220" s="255"/>
      <c r="V220" s="255"/>
      <c r="W220" s="255"/>
      <c r="X220" s="255"/>
      <c r="Y220" s="255"/>
      <c r="Z220" s="255"/>
      <c r="AA220" s="255"/>
      <c r="AB220" s="255"/>
      <c r="AC220" s="255"/>
      <c r="AD220" s="255"/>
      <c r="AE220" s="255"/>
      <c r="AF220" s="255"/>
      <c r="AG220" s="255"/>
      <c r="AH220" s="255"/>
      <c r="AI220" s="257"/>
      <c r="AJ220" s="187"/>
      <c r="AK220" s="176">
        <f t="shared" si="273"/>
        <v>0</v>
      </c>
      <c r="AL220" s="294">
        <f t="shared" si="274"/>
        <v>0</v>
      </c>
      <c r="AM220" s="294">
        <f t="shared" si="275"/>
        <v>0</v>
      </c>
      <c r="AN220" s="295">
        <f t="shared" si="276"/>
        <v>0</v>
      </c>
      <c r="AO220" s="294">
        <f t="shared" si="317"/>
        <v>0</v>
      </c>
      <c r="AP220" s="294">
        <f t="shared" si="316"/>
        <v>0</v>
      </c>
      <c r="AQ220" s="296">
        <f t="shared" si="277"/>
        <v>0</v>
      </c>
      <c r="AR220" s="297">
        <f t="shared" si="278"/>
        <v>0</v>
      </c>
      <c r="AS220" s="249"/>
      <c r="AT220" s="250">
        <f t="shared" si="279"/>
        <v>0</v>
      </c>
      <c r="AU220" s="316"/>
      <c r="AV220" s="177">
        <f t="shared" si="280"/>
        <v>0</v>
      </c>
      <c r="AW220" s="249"/>
      <c r="AX220" s="249"/>
      <c r="AY220" s="177">
        <f t="shared" si="281"/>
        <v>0</v>
      </c>
      <c r="AZ220" s="177">
        <f>(AQ220)*'Datos Mes'!$B$27+DB220</f>
        <v>0</v>
      </c>
      <c r="BA220" s="248"/>
      <c r="BB220" s="254"/>
      <c r="BC220" s="263"/>
      <c r="BD220" s="188"/>
      <c r="BE220" s="188"/>
      <c r="BF220" s="298"/>
      <c r="BG220" s="178">
        <f>(COUNTIF($D220:$AI220,"LL")+DL220)*(AS220-'Datos Mes'!$B$23)</f>
        <v>0</v>
      </c>
      <c r="BH220" s="299">
        <f t="shared" si="282"/>
        <v>0</v>
      </c>
      <c r="BI220" s="230"/>
      <c r="BJ220" s="239"/>
      <c r="BK220" s="231"/>
      <c r="BL220" s="231"/>
      <c r="BM220" s="231"/>
      <c r="BN220" s="231"/>
      <c r="BO220" s="231"/>
      <c r="BP220" s="239"/>
      <c r="BQ220" s="231"/>
      <c r="BR220" s="231"/>
      <c r="BS220" s="231"/>
      <c r="BT220" s="232"/>
      <c r="BU220" s="232"/>
      <c r="BV220" s="231"/>
      <c r="BW220" s="233"/>
      <c r="BX220" s="234"/>
      <c r="BY220" s="231"/>
      <c r="BZ220" s="231"/>
      <c r="CA220" s="235"/>
      <c r="CB220" s="235"/>
      <c r="CC220" s="236"/>
      <c r="CD220" s="236"/>
      <c r="CE220" s="236"/>
      <c r="CF220" s="236"/>
      <c r="CG220" s="236"/>
      <c r="CH220" s="235"/>
      <c r="CI220" s="235"/>
      <c r="CJ220" s="236"/>
      <c r="CK220" s="236"/>
      <c r="CL220" s="236"/>
      <c r="CM220" s="236"/>
      <c r="CN220" s="236"/>
      <c r="CO220" s="235"/>
      <c r="CP220" s="238"/>
      <c r="CQ220" s="237"/>
      <c r="CR220" s="238"/>
      <c r="CS220" s="237"/>
      <c r="CT220" s="237"/>
      <c r="CU220" s="237"/>
      <c r="CV220" s="237"/>
      <c r="CW220" s="237"/>
      <c r="CX220" s="232"/>
      <c r="CY220" s="232"/>
      <c r="CZ220" s="179">
        <f t="shared" si="283"/>
        <v>0</v>
      </c>
      <c r="DA220" s="180"/>
      <c r="DB220" s="241"/>
      <c r="DC220" s="181">
        <f t="shared" si="284"/>
        <v>0</v>
      </c>
      <c r="DD220" s="240"/>
      <c r="DE220" s="241"/>
      <c r="DF220" s="182">
        <f t="shared" si="285"/>
        <v>0</v>
      </c>
      <c r="DG220" s="182">
        <f t="shared" si="286"/>
        <v>0</v>
      </c>
      <c r="DH220" s="183">
        <f t="shared" si="287"/>
        <v>0</v>
      </c>
      <c r="DI220" s="184">
        <f t="shared" si="288"/>
        <v>0</v>
      </c>
      <c r="DJ220" s="42"/>
      <c r="DK220" s="177">
        <f t="shared" si="289"/>
        <v>0</v>
      </c>
      <c r="DL220" s="177">
        <f t="shared" si="290"/>
        <v>0</v>
      </c>
      <c r="DM220" s="177">
        <f t="shared" si="291"/>
        <v>0</v>
      </c>
      <c r="DN220" s="242"/>
      <c r="DO220" s="243"/>
      <c r="DP220" s="243"/>
      <c r="DQ220" s="243"/>
      <c r="DR220" s="303"/>
      <c r="DS220" s="243"/>
      <c r="DT220" s="243"/>
      <c r="DU220" s="243"/>
      <c r="DV220" s="244"/>
      <c r="DW220" s="243"/>
      <c r="DX220" s="243"/>
      <c r="DY220" s="245"/>
      <c r="DZ220" s="245"/>
      <c r="EA220" s="246"/>
      <c r="EB220" s="175" t="s">
        <v>283</v>
      </c>
      <c r="EC220" s="188" t="s">
        <v>298</v>
      </c>
      <c r="ED220" s="188">
        <v>1030188</v>
      </c>
      <c r="EE220" s="188"/>
      <c r="EF220" s="189">
        <f>'Datos Mes'!$B$23</f>
        <v>8033.333333333333</v>
      </c>
      <c r="EG220" s="189">
        <f t="shared" si="292"/>
        <v>0</v>
      </c>
      <c r="EH220" s="189">
        <f t="shared" si="293"/>
        <v>0</v>
      </c>
      <c r="EI220" s="189" t="e">
        <f t="shared" si="294"/>
        <v>#DIV/0!</v>
      </c>
      <c r="EJ220" s="189" t="e">
        <f t="shared" si="295"/>
        <v>#DIV/0!</v>
      </c>
      <c r="EK220" s="189">
        <f t="shared" si="296"/>
        <v>0</v>
      </c>
      <c r="EL220" s="189">
        <f t="shared" si="297"/>
        <v>0</v>
      </c>
      <c r="EM220" s="189">
        <f t="shared" si="298"/>
        <v>0</v>
      </c>
      <c r="EN220" s="189">
        <f>'Datos Mes'!$B$24*AL220</f>
        <v>0</v>
      </c>
      <c r="EO220" s="189" t="e">
        <f>IF(SUM(EH220:EN220)&gt;'Datos Mes'!$B$21,'Datos Mes'!$B$21,SUM(EH220:EN220))</f>
        <v>#DIV/0!</v>
      </c>
      <c r="EP220" s="189" t="e">
        <f>IF(SUM(EH220:EN220)&gt;'Datos Mes'!$B$21,SUM(EH220:EN220)-EO220,0)</f>
        <v>#DIV/0!</v>
      </c>
      <c r="EQ220" s="189"/>
      <c r="ER220" s="189" t="e">
        <f>LOOKUP(EO220/AL220,'Datos Mes'!$B$75:$B$82,'Datos Mes'!$C$75:$C$82)*EQ220</f>
        <v>#DIV/0!</v>
      </c>
      <c r="ES220" s="189">
        <f>'Datos Mes'!$B$25*$AQ220</f>
        <v>0</v>
      </c>
      <c r="ET220" s="189">
        <f>'Datos Mes'!$B$26*$AQ220</f>
        <v>0</v>
      </c>
      <c r="EU220" s="189">
        <f t="shared" si="299"/>
        <v>0</v>
      </c>
      <c r="EV220" s="190" t="e">
        <f t="shared" si="300"/>
        <v>#DIV/0!</v>
      </c>
      <c r="EW220" s="280" t="s">
        <v>140</v>
      </c>
      <c r="EX220" s="281"/>
      <c r="EY220" s="190" t="e">
        <f>'Datos Mes'!$B$28*EO220</f>
        <v>#DIV/0!</v>
      </c>
      <c r="EZ220" s="190" t="e">
        <f>IF(EX220*'Datos Mes'!$B$19-EY220&gt;0,EX220*'Datos Mes'!$B$19-EY220,0)</f>
        <v>#DIV/0!</v>
      </c>
      <c r="FA220" s="281" t="s">
        <v>116</v>
      </c>
      <c r="FB220" s="280" t="s">
        <v>299</v>
      </c>
      <c r="FC220" s="192">
        <f>IF(FB220&lt;&gt;"Pensionado",LOOKUP(FA220,'Datos Mes'!$A$87:$A$92,'Datos Mes'!$B$87:$B$92),0)</f>
        <v>0</v>
      </c>
      <c r="FD220" s="190" t="e">
        <f t="shared" si="301"/>
        <v>#DIV/0!</v>
      </c>
      <c r="FE220" s="190" t="e">
        <f>IF(SUM(EH220:EN220)&gt;'Datos Mes'!$B$22,'Datos Mes'!$B$22,SUM(EH220:EN220))</f>
        <v>#DIV/0!</v>
      </c>
      <c r="FF220" s="190" t="e">
        <f>FE220*'Datos Mes'!$B$30</f>
        <v>#DIV/0!</v>
      </c>
      <c r="FG220" s="190" t="e">
        <f t="shared" si="302"/>
        <v>#DIV/0!</v>
      </c>
      <c r="FH220" s="190" t="e">
        <f t="shared" si="303"/>
        <v>#DIV/0!</v>
      </c>
      <c r="FI220" s="193" t="e">
        <f>LOOKUP(FH220,'Datos Mes'!$B$54:$B$69,'Datos Mes'!$C$54:$C$69)</f>
        <v>#DIV/0!</v>
      </c>
      <c r="FJ220" s="190" t="e">
        <f>LOOKUP(FH220,'Datos Mes'!$B$54:$B$69,'Datos Mes'!$E$54:$E$69)</f>
        <v>#DIV/0!</v>
      </c>
      <c r="FK220" s="190" t="e">
        <f t="shared" si="304"/>
        <v>#DIV/0!</v>
      </c>
      <c r="FL220" s="190">
        <f t="shared" si="305"/>
        <v>0</v>
      </c>
      <c r="FM220" s="190">
        <f t="shared" si="306"/>
        <v>0</v>
      </c>
      <c r="FN220" s="190">
        <f t="shared" si="307"/>
        <v>0</v>
      </c>
      <c r="FO220" s="190" t="e">
        <f t="shared" si="308"/>
        <v>#DIV/0!</v>
      </c>
      <c r="FP220" s="190" t="e">
        <f t="shared" si="309"/>
        <v>#DIV/0!</v>
      </c>
      <c r="FQ220" s="320" t="e">
        <f t="shared" si="310"/>
        <v>#DIV/0!</v>
      </c>
      <c r="FR220" s="188"/>
      <c r="FS220" s="190" t="e">
        <f t="shared" si="311"/>
        <v>#DIV/0!</v>
      </c>
      <c r="FT220" s="190" t="e">
        <f>IF($FB220="Activo",LOOKUP($FA220,'Datos Mes'!$A$87:$A$92,'Datos Mes'!$C$87:$C$92),0)*$EO220</f>
        <v>#DIV/0!</v>
      </c>
      <c r="FU220" s="190" t="e">
        <f>IF($FB220="Activo",'Datos Mes'!$B$31,0)*$EO220</f>
        <v>#DIV/0!</v>
      </c>
      <c r="FV220" s="190" t="e">
        <f>'Datos Mes'!$B$32*$EO220</f>
        <v>#DIV/0!</v>
      </c>
      <c r="FW220" s="190" t="e">
        <f>'Datos Mes'!$D$28*$EO220</f>
        <v>#DIV/0!</v>
      </c>
      <c r="FX220" s="188">
        <v>1030188</v>
      </c>
      <c r="FY220" s="190" t="e">
        <f t="shared" si="312"/>
        <v>#DIV/0!</v>
      </c>
      <c r="FZ220" s="190" t="e">
        <f t="shared" si="318"/>
        <v>#DIV/0!</v>
      </c>
      <c r="GA220" s="190" t="e">
        <f t="shared" si="319"/>
        <v>#DIV/0!</v>
      </c>
      <c r="GB220" s="190">
        <f>(AS220+'Datos Mes'!B$24)*30/12</f>
        <v>11356.646825396825</v>
      </c>
      <c r="GC220" s="190" t="e">
        <f t="shared" si="313"/>
        <v>#DIV/0!</v>
      </c>
      <c r="GD220" s="190" t="e">
        <f t="shared" si="314"/>
        <v>#DIV/0!</v>
      </c>
      <c r="GE220" s="192" t="e">
        <f t="shared" si="315"/>
        <v>#DIV/0!</v>
      </c>
    </row>
    <row r="221" spans="1:187">
      <c r="A221" s="248"/>
      <c r="B221" s="248"/>
      <c r="C221" s="173">
        <f t="shared" si="272"/>
        <v>0</v>
      </c>
      <c r="D221" s="255"/>
      <c r="E221" s="255"/>
      <c r="F221" s="255"/>
      <c r="G221" s="255"/>
      <c r="H221" s="255"/>
      <c r="I221" s="255"/>
      <c r="J221" s="255"/>
      <c r="K221" s="255"/>
      <c r="L221" s="255"/>
      <c r="M221" s="255"/>
      <c r="N221" s="255"/>
      <c r="O221" s="255"/>
      <c r="P221" s="255"/>
      <c r="Q221" s="255"/>
      <c r="R221" s="174"/>
      <c r="S221" s="256"/>
      <c r="T221" s="255"/>
      <c r="U221" s="255"/>
      <c r="V221" s="255"/>
      <c r="W221" s="255"/>
      <c r="X221" s="255"/>
      <c r="Y221" s="255"/>
      <c r="Z221" s="255"/>
      <c r="AA221" s="255"/>
      <c r="AB221" s="255"/>
      <c r="AC221" s="255"/>
      <c r="AD221" s="255"/>
      <c r="AE221" s="255"/>
      <c r="AF221" s="255"/>
      <c r="AG221" s="255"/>
      <c r="AH221" s="255"/>
      <c r="AI221" s="257"/>
      <c r="AJ221" s="187"/>
      <c r="AK221" s="176">
        <f t="shared" si="273"/>
        <v>0</v>
      </c>
      <c r="AL221" s="294">
        <f t="shared" si="274"/>
        <v>0</v>
      </c>
      <c r="AM221" s="294">
        <f t="shared" si="275"/>
        <v>0</v>
      </c>
      <c r="AN221" s="295">
        <f t="shared" si="276"/>
        <v>0</v>
      </c>
      <c r="AO221" s="294">
        <f t="shared" si="317"/>
        <v>0</v>
      </c>
      <c r="AP221" s="294">
        <f t="shared" si="316"/>
        <v>0</v>
      </c>
      <c r="AQ221" s="296">
        <f t="shared" si="277"/>
        <v>0</v>
      </c>
      <c r="AR221" s="297">
        <f t="shared" si="278"/>
        <v>0</v>
      </c>
      <c r="AS221" s="249"/>
      <c r="AT221" s="250">
        <f t="shared" si="279"/>
        <v>0</v>
      </c>
      <c r="AU221" s="316"/>
      <c r="AV221" s="177">
        <f t="shared" si="280"/>
        <v>0</v>
      </c>
      <c r="AW221" s="249"/>
      <c r="AX221" s="249"/>
      <c r="AY221" s="177">
        <f t="shared" si="281"/>
        <v>0</v>
      </c>
      <c r="AZ221" s="177">
        <f>(AQ221)*'Datos Mes'!$B$27+DB221</f>
        <v>0</v>
      </c>
      <c r="BA221" s="248"/>
      <c r="BB221" s="254"/>
      <c r="BC221" s="263"/>
      <c r="BD221" s="188"/>
      <c r="BE221" s="188"/>
      <c r="BF221" s="298"/>
      <c r="BG221" s="178">
        <f>(COUNTIF($D221:$AI221,"LL")+DL221)*(AS221-'Datos Mes'!$B$23)</f>
        <v>0</v>
      </c>
      <c r="BH221" s="299">
        <f t="shared" si="282"/>
        <v>0</v>
      </c>
      <c r="BI221" s="230"/>
      <c r="BJ221" s="239"/>
      <c r="BK221" s="231"/>
      <c r="BL221" s="231"/>
      <c r="BM221" s="231"/>
      <c r="BN221" s="231"/>
      <c r="BO221" s="231"/>
      <c r="BP221" s="239"/>
      <c r="BQ221" s="231"/>
      <c r="BR221" s="231"/>
      <c r="BS221" s="231"/>
      <c r="BT221" s="232"/>
      <c r="BU221" s="232"/>
      <c r="BV221" s="231"/>
      <c r="BW221" s="233"/>
      <c r="BX221" s="234"/>
      <c r="BY221" s="231"/>
      <c r="BZ221" s="231"/>
      <c r="CA221" s="235"/>
      <c r="CB221" s="235"/>
      <c r="CC221" s="236"/>
      <c r="CD221" s="236"/>
      <c r="CE221" s="236"/>
      <c r="CF221" s="236"/>
      <c r="CG221" s="236"/>
      <c r="CH221" s="235"/>
      <c r="CI221" s="235"/>
      <c r="CJ221" s="236"/>
      <c r="CK221" s="236"/>
      <c r="CL221" s="236"/>
      <c r="CM221" s="236"/>
      <c r="CN221" s="236"/>
      <c r="CO221" s="235"/>
      <c r="CP221" s="238"/>
      <c r="CQ221" s="237"/>
      <c r="CR221" s="238"/>
      <c r="CS221" s="237"/>
      <c r="CT221" s="237"/>
      <c r="CU221" s="237"/>
      <c r="CV221" s="237"/>
      <c r="CW221" s="237"/>
      <c r="CX221" s="232"/>
      <c r="CY221" s="232"/>
      <c r="CZ221" s="179">
        <f t="shared" si="283"/>
        <v>0</v>
      </c>
      <c r="DA221" s="180"/>
      <c r="DB221" s="241"/>
      <c r="DC221" s="181">
        <f t="shared" si="284"/>
        <v>0</v>
      </c>
      <c r="DD221" s="240"/>
      <c r="DE221" s="241"/>
      <c r="DF221" s="182">
        <f t="shared" si="285"/>
        <v>0</v>
      </c>
      <c r="DG221" s="182">
        <f t="shared" si="286"/>
        <v>0</v>
      </c>
      <c r="DH221" s="183">
        <f t="shared" si="287"/>
        <v>0</v>
      </c>
      <c r="DI221" s="184">
        <f t="shared" si="288"/>
        <v>0</v>
      </c>
      <c r="DJ221" s="42"/>
      <c r="DK221" s="177">
        <f t="shared" si="289"/>
        <v>0</v>
      </c>
      <c r="DL221" s="177">
        <f t="shared" si="290"/>
        <v>0</v>
      </c>
      <c r="DM221" s="177">
        <f t="shared" si="291"/>
        <v>0</v>
      </c>
      <c r="DN221" s="242"/>
      <c r="DO221" s="243"/>
      <c r="DP221" s="243"/>
      <c r="DQ221" s="243"/>
      <c r="DR221" s="303"/>
      <c r="DS221" s="243"/>
      <c r="DT221" s="243"/>
      <c r="DU221" s="243"/>
      <c r="DV221" s="244"/>
      <c r="DW221" s="243"/>
      <c r="DX221" s="243"/>
      <c r="DY221" s="245"/>
      <c r="DZ221" s="245"/>
      <c r="EA221" s="246"/>
      <c r="EB221" s="175" t="s">
        <v>283</v>
      </c>
      <c r="EC221" s="188" t="s">
        <v>298</v>
      </c>
      <c r="ED221" s="188">
        <v>1030189</v>
      </c>
      <c r="EE221" s="188"/>
      <c r="EF221" s="189">
        <f>'Datos Mes'!$B$23</f>
        <v>8033.333333333333</v>
      </c>
      <c r="EG221" s="189">
        <f t="shared" si="292"/>
        <v>0</v>
      </c>
      <c r="EH221" s="189">
        <f t="shared" si="293"/>
        <v>0</v>
      </c>
      <c r="EI221" s="189" t="e">
        <f t="shared" si="294"/>
        <v>#DIV/0!</v>
      </c>
      <c r="EJ221" s="189" t="e">
        <f t="shared" si="295"/>
        <v>#DIV/0!</v>
      </c>
      <c r="EK221" s="189">
        <f t="shared" si="296"/>
        <v>0</v>
      </c>
      <c r="EL221" s="189">
        <f t="shared" si="297"/>
        <v>0</v>
      </c>
      <c r="EM221" s="189">
        <f t="shared" si="298"/>
        <v>0</v>
      </c>
      <c r="EN221" s="189">
        <f>'Datos Mes'!$B$24*AL221</f>
        <v>0</v>
      </c>
      <c r="EO221" s="189" t="e">
        <f>IF(SUM(EH221:EN221)&gt;'Datos Mes'!$B$21,'Datos Mes'!$B$21,SUM(EH221:EN221))</f>
        <v>#DIV/0!</v>
      </c>
      <c r="EP221" s="189" t="e">
        <f>IF(SUM(EH221:EN221)&gt;'Datos Mes'!$B$21,SUM(EH221:EN221)-EO221,0)</f>
        <v>#DIV/0!</v>
      </c>
      <c r="EQ221" s="189"/>
      <c r="ER221" s="189" t="e">
        <f>LOOKUP(EO221/AL221,'Datos Mes'!$B$75:$B$82,'Datos Mes'!$C$75:$C$82)*EQ221</f>
        <v>#DIV/0!</v>
      </c>
      <c r="ES221" s="189">
        <f>'Datos Mes'!$B$25*$AQ221</f>
        <v>0</v>
      </c>
      <c r="ET221" s="189">
        <f>'Datos Mes'!$B$26*$AQ221</f>
        <v>0</v>
      </c>
      <c r="EU221" s="189">
        <f t="shared" si="299"/>
        <v>0</v>
      </c>
      <c r="EV221" s="190" t="e">
        <f t="shared" si="300"/>
        <v>#DIV/0!</v>
      </c>
      <c r="EW221" s="280" t="s">
        <v>140</v>
      </c>
      <c r="EX221" s="281"/>
      <c r="EY221" s="190" t="e">
        <f>'Datos Mes'!$B$28*EO221</f>
        <v>#DIV/0!</v>
      </c>
      <c r="EZ221" s="190" t="e">
        <f>IF(EX221*'Datos Mes'!$B$19-EY221&gt;0,EX221*'Datos Mes'!$B$19-EY221,0)</f>
        <v>#DIV/0!</v>
      </c>
      <c r="FA221" s="281" t="s">
        <v>116</v>
      </c>
      <c r="FB221" s="280" t="s">
        <v>299</v>
      </c>
      <c r="FC221" s="192">
        <f>IF(FB221&lt;&gt;"Pensionado",LOOKUP(FA221,'Datos Mes'!$A$87:$A$92,'Datos Mes'!$B$87:$B$92),0)</f>
        <v>0</v>
      </c>
      <c r="FD221" s="190" t="e">
        <f t="shared" si="301"/>
        <v>#DIV/0!</v>
      </c>
      <c r="FE221" s="190" t="e">
        <f>IF(SUM(EH221:EN221)&gt;'Datos Mes'!$B$22,'Datos Mes'!$B$22,SUM(EH221:EN221))</f>
        <v>#DIV/0!</v>
      </c>
      <c r="FF221" s="190" t="e">
        <f>FE221*'Datos Mes'!$B$30</f>
        <v>#DIV/0!</v>
      </c>
      <c r="FG221" s="190" t="e">
        <f t="shared" si="302"/>
        <v>#DIV/0!</v>
      </c>
      <c r="FH221" s="190" t="e">
        <f t="shared" si="303"/>
        <v>#DIV/0!</v>
      </c>
      <c r="FI221" s="193" t="e">
        <f>LOOKUP(FH221,'Datos Mes'!$B$54:$B$69,'Datos Mes'!$C$54:$C$69)</f>
        <v>#DIV/0!</v>
      </c>
      <c r="FJ221" s="190" t="e">
        <f>LOOKUP(FH221,'Datos Mes'!$B$54:$B$69,'Datos Mes'!$E$54:$E$69)</f>
        <v>#DIV/0!</v>
      </c>
      <c r="FK221" s="190" t="e">
        <f t="shared" si="304"/>
        <v>#DIV/0!</v>
      </c>
      <c r="FL221" s="190">
        <f t="shared" si="305"/>
        <v>0</v>
      </c>
      <c r="FM221" s="190">
        <f t="shared" si="306"/>
        <v>0</v>
      </c>
      <c r="FN221" s="190">
        <f t="shared" si="307"/>
        <v>0</v>
      </c>
      <c r="FO221" s="190" t="e">
        <f t="shared" si="308"/>
        <v>#DIV/0!</v>
      </c>
      <c r="FP221" s="190" t="e">
        <f t="shared" si="309"/>
        <v>#DIV/0!</v>
      </c>
      <c r="FQ221" s="320" t="e">
        <f t="shared" si="310"/>
        <v>#DIV/0!</v>
      </c>
      <c r="FR221" s="188"/>
      <c r="FS221" s="190" t="e">
        <f t="shared" si="311"/>
        <v>#DIV/0!</v>
      </c>
      <c r="FT221" s="190" t="e">
        <f>IF($FB221="Activo",LOOKUP($FA221,'Datos Mes'!$A$87:$A$92,'Datos Mes'!$C$87:$C$92),0)*$EO221</f>
        <v>#DIV/0!</v>
      </c>
      <c r="FU221" s="190" t="e">
        <f>IF($FB221="Activo",'Datos Mes'!$B$31,0)*$EO221</f>
        <v>#DIV/0!</v>
      </c>
      <c r="FV221" s="190" t="e">
        <f>'Datos Mes'!$B$32*$EO221</f>
        <v>#DIV/0!</v>
      </c>
      <c r="FW221" s="190" t="e">
        <f>'Datos Mes'!$D$28*$EO221</f>
        <v>#DIV/0!</v>
      </c>
      <c r="FX221" s="188">
        <v>1030189</v>
      </c>
      <c r="FY221" s="190" t="e">
        <f t="shared" si="312"/>
        <v>#DIV/0!</v>
      </c>
      <c r="FZ221" s="190" t="e">
        <f t="shared" si="318"/>
        <v>#DIV/0!</v>
      </c>
      <c r="GA221" s="190" t="e">
        <f t="shared" si="319"/>
        <v>#DIV/0!</v>
      </c>
      <c r="GB221" s="190">
        <f>(AS221+'Datos Mes'!B$24)*30/12</f>
        <v>11356.646825396825</v>
      </c>
      <c r="GC221" s="190" t="e">
        <f t="shared" si="313"/>
        <v>#DIV/0!</v>
      </c>
      <c r="GD221" s="190" t="e">
        <f t="shared" si="314"/>
        <v>#DIV/0!</v>
      </c>
      <c r="GE221" s="192" t="e">
        <f t="shared" si="315"/>
        <v>#DIV/0!</v>
      </c>
    </row>
    <row r="222" spans="1:187">
      <c r="A222" s="248"/>
      <c r="B222" s="248"/>
      <c r="C222" s="173">
        <f t="shared" si="272"/>
        <v>0</v>
      </c>
      <c r="D222" s="255"/>
      <c r="E222" s="255"/>
      <c r="F222" s="255"/>
      <c r="G222" s="255"/>
      <c r="H222" s="255"/>
      <c r="I222" s="255"/>
      <c r="J222" s="255"/>
      <c r="K222" s="255"/>
      <c r="L222" s="255"/>
      <c r="M222" s="255"/>
      <c r="N222" s="255"/>
      <c r="O222" s="255"/>
      <c r="P222" s="255"/>
      <c r="Q222" s="255"/>
      <c r="R222" s="174"/>
      <c r="S222" s="256"/>
      <c r="T222" s="255"/>
      <c r="U222" s="255"/>
      <c r="V222" s="255"/>
      <c r="W222" s="255"/>
      <c r="X222" s="255"/>
      <c r="Y222" s="255"/>
      <c r="Z222" s="255"/>
      <c r="AA222" s="255"/>
      <c r="AB222" s="255"/>
      <c r="AC222" s="255"/>
      <c r="AD222" s="255"/>
      <c r="AE222" s="255"/>
      <c r="AF222" s="255"/>
      <c r="AG222" s="255"/>
      <c r="AH222" s="255"/>
      <c r="AI222" s="257"/>
      <c r="AJ222" s="187"/>
      <c r="AK222" s="176">
        <f t="shared" si="273"/>
        <v>0</v>
      </c>
      <c r="AL222" s="294">
        <f t="shared" si="274"/>
        <v>0</v>
      </c>
      <c r="AM222" s="294">
        <f t="shared" si="275"/>
        <v>0</v>
      </c>
      <c r="AN222" s="295">
        <f t="shared" si="276"/>
        <v>0</v>
      </c>
      <c r="AO222" s="294">
        <f t="shared" si="317"/>
        <v>0</v>
      </c>
      <c r="AP222" s="294">
        <f t="shared" si="316"/>
        <v>0</v>
      </c>
      <c r="AQ222" s="296">
        <f t="shared" si="277"/>
        <v>0</v>
      </c>
      <c r="AR222" s="297">
        <f t="shared" si="278"/>
        <v>0</v>
      </c>
      <c r="AS222" s="249"/>
      <c r="AT222" s="250">
        <f t="shared" si="279"/>
        <v>0</v>
      </c>
      <c r="AU222" s="316"/>
      <c r="AV222" s="177">
        <f t="shared" si="280"/>
        <v>0</v>
      </c>
      <c r="AW222" s="249"/>
      <c r="AX222" s="249"/>
      <c r="AY222" s="177">
        <f t="shared" si="281"/>
        <v>0</v>
      </c>
      <c r="AZ222" s="177">
        <f>(AQ222)*'Datos Mes'!$B$27+DB222</f>
        <v>0</v>
      </c>
      <c r="BA222" s="248"/>
      <c r="BB222" s="254"/>
      <c r="BC222" s="263"/>
      <c r="BD222" s="188"/>
      <c r="BE222" s="188"/>
      <c r="BF222" s="298"/>
      <c r="BG222" s="178">
        <f>(COUNTIF($D222:$AI222,"LL")+DL222)*(AS222-'Datos Mes'!$B$23)</f>
        <v>0</v>
      </c>
      <c r="BH222" s="299">
        <f t="shared" si="282"/>
        <v>0</v>
      </c>
      <c r="BI222" s="230"/>
      <c r="BJ222" s="239"/>
      <c r="BK222" s="231"/>
      <c r="BL222" s="231"/>
      <c r="BM222" s="231"/>
      <c r="BN222" s="231"/>
      <c r="BO222" s="231"/>
      <c r="BP222" s="239"/>
      <c r="BQ222" s="231"/>
      <c r="BR222" s="231"/>
      <c r="BS222" s="231"/>
      <c r="BT222" s="232"/>
      <c r="BU222" s="232"/>
      <c r="BV222" s="231"/>
      <c r="BW222" s="233"/>
      <c r="BX222" s="234"/>
      <c r="BY222" s="231"/>
      <c r="BZ222" s="231"/>
      <c r="CA222" s="235"/>
      <c r="CB222" s="235"/>
      <c r="CC222" s="236"/>
      <c r="CD222" s="236"/>
      <c r="CE222" s="236"/>
      <c r="CF222" s="236"/>
      <c r="CG222" s="236"/>
      <c r="CH222" s="235"/>
      <c r="CI222" s="235"/>
      <c r="CJ222" s="236"/>
      <c r="CK222" s="236"/>
      <c r="CL222" s="236"/>
      <c r="CM222" s="236"/>
      <c r="CN222" s="236"/>
      <c r="CO222" s="235"/>
      <c r="CP222" s="238"/>
      <c r="CQ222" s="237"/>
      <c r="CR222" s="238"/>
      <c r="CS222" s="237"/>
      <c r="CT222" s="237"/>
      <c r="CU222" s="237"/>
      <c r="CV222" s="237"/>
      <c r="CW222" s="237"/>
      <c r="CX222" s="232"/>
      <c r="CY222" s="232"/>
      <c r="CZ222" s="179">
        <f t="shared" si="283"/>
        <v>0</v>
      </c>
      <c r="DA222" s="180"/>
      <c r="DB222" s="241"/>
      <c r="DC222" s="181">
        <f t="shared" si="284"/>
        <v>0</v>
      </c>
      <c r="DD222" s="240"/>
      <c r="DE222" s="241"/>
      <c r="DF222" s="182">
        <f t="shared" si="285"/>
        <v>0</v>
      </c>
      <c r="DG222" s="182">
        <f t="shared" si="286"/>
        <v>0</v>
      </c>
      <c r="DH222" s="183">
        <f t="shared" si="287"/>
        <v>0</v>
      </c>
      <c r="DI222" s="184">
        <f t="shared" si="288"/>
        <v>0</v>
      </c>
      <c r="DJ222" s="42"/>
      <c r="DK222" s="177">
        <f t="shared" si="289"/>
        <v>0</v>
      </c>
      <c r="DL222" s="177">
        <f t="shared" si="290"/>
        <v>0</v>
      </c>
      <c r="DM222" s="177">
        <f t="shared" si="291"/>
        <v>0</v>
      </c>
      <c r="DN222" s="242"/>
      <c r="DO222" s="243"/>
      <c r="DP222" s="243"/>
      <c r="DQ222" s="243"/>
      <c r="DR222" s="303"/>
      <c r="DS222" s="243"/>
      <c r="DT222" s="243"/>
      <c r="DU222" s="243"/>
      <c r="DV222" s="244"/>
      <c r="DW222" s="243"/>
      <c r="DX222" s="243"/>
      <c r="DY222" s="245"/>
      <c r="DZ222" s="245"/>
      <c r="EA222" s="246"/>
      <c r="EB222" s="175" t="s">
        <v>283</v>
      </c>
      <c r="EC222" s="188" t="s">
        <v>298</v>
      </c>
      <c r="ED222" s="188">
        <v>1030190</v>
      </c>
      <c r="EE222" s="188"/>
      <c r="EF222" s="189">
        <f>'Datos Mes'!$B$23</f>
        <v>8033.333333333333</v>
      </c>
      <c r="EG222" s="189">
        <f t="shared" si="292"/>
        <v>0</v>
      </c>
      <c r="EH222" s="189">
        <f t="shared" si="293"/>
        <v>0</v>
      </c>
      <c r="EI222" s="189" t="e">
        <f t="shared" si="294"/>
        <v>#DIV/0!</v>
      </c>
      <c r="EJ222" s="189" t="e">
        <f t="shared" si="295"/>
        <v>#DIV/0!</v>
      </c>
      <c r="EK222" s="189">
        <f t="shared" si="296"/>
        <v>0</v>
      </c>
      <c r="EL222" s="189">
        <f t="shared" si="297"/>
        <v>0</v>
      </c>
      <c r="EM222" s="189">
        <f t="shared" si="298"/>
        <v>0</v>
      </c>
      <c r="EN222" s="189">
        <f>'Datos Mes'!$B$24*AL222</f>
        <v>0</v>
      </c>
      <c r="EO222" s="189" t="e">
        <f>IF(SUM(EH222:EN222)&gt;'Datos Mes'!$B$21,'Datos Mes'!$B$21,SUM(EH222:EN222))</f>
        <v>#DIV/0!</v>
      </c>
      <c r="EP222" s="189" t="e">
        <f>IF(SUM(EH222:EN222)&gt;'Datos Mes'!$B$21,SUM(EH222:EN222)-EO222,0)</f>
        <v>#DIV/0!</v>
      </c>
      <c r="EQ222" s="189"/>
      <c r="ER222" s="189" t="e">
        <f>LOOKUP(EO222/AL222,'Datos Mes'!$B$75:$B$82,'Datos Mes'!$C$75:$C$82)*EQ222</f>
        <v>#DIV/0!</v>
      </c>
      <c r="ES222" s="189">
        <f>'Datos Mes'!$B$25*$AQ222</f>
        <v>0</v>
      </c>
      <c r="ET222" s="189">
        <f>'Datos Mes'!$B$26*$AQ222</f>
        <v>0</v>
      </c>
      <c r="EU222" s="189">
        <f t="shared" si="299"/>
        <v>0</v>
      </c>
      <c r="EV222" s="190" t="e">
        <f t="shared" si="300"/>
        <v>#DIV/0!</v>
      </c>
      <c r="EW222" s="280" t="s">
        <v>140</v>
      </c>
      <c r="EX222" s="281"/>
      <c r="EY222" s="190" t="e">
        <f>'Datos Mes'!$B$28*EO222</f>
        <v>#DIV/0!</v>
      </c>
      <c r="EZ222" s="190" t="e">
        <f>IF(EX222*'Datos Mes'!$B$19-EY222&gt;0,EX222*'Datos Mes'!$B$19-EY222,0)</f>
        <v>#DIV/0!</v>
      </c>
      <c r="FA222" s="281" t="s">
        <v>116</v>
      </c>
      <c r="FB222" s="280" t="s">
        <v>299</v>
      </c>
      <c r="FC222" s="192">
        <f>IF(FB222&lt;&gt;"Pensionado",LOOKUP(FA222,'Datos Mes'!$A$87:$A$92,'Datos Mes'!$B$87:$B$92),0)</f>
        <v>0</v>
      </c>
      <c r="FD222" s="190" t="e">
        <f t="shared" si="301"/>
        <v>#DIV/0!</v>
      </c>
      <c r="FE222" s="190" t="e">
        <f>IF(SUM(EH222:EN222)&gt;'Datos Mes'!$B$22,'Datos Mes'!$B$22,SUM(EH222:EN222))</f>
        <v>#DIV/0!</v>
      </c>
      <c r="FF222" s="190" t="e">
        <f>FE222*'Datos Mes'!$B$30</f>
        <v>#DIV/0!</v>
      </c>
      <c r="FG222" s="190" t="e">
        <f t="shared" si="302"/>
        <v>#DIV/0!</v>
      </c>
      <c r="FH222" s="190" t="e">
        <f t="shared" si="303"/>
        <v>#DIV/0!</v>
      </c>
      <c r="FI222" s="193" t="e">
        <f>LOOKUP(FH222,'Datos Mes'!$B$54:$B$69,'Datos Mes'!$C$54:$C$69)</f>
        <v>#DIV/0!</v>
      </c>
      <c r="FJ222" s="190" t="e">
        <f>LOOKUP(FH222,'Datos Mes'!$B$54:$B$69,'Datos Mes'!$E$54:$E$69)</f>
        <v>#DIV/0!</v>
      </c>
      <c r="FK222" s="190" t="e">
        <f t="shared" si="304"/>
        <v>#DIV/0!</v>
      </c>
      <c r="FL222" s="190">
        <f t="shared" si="305"/>
        <v>0</v>
      </c>
      <c r="FM222" s="190">
        <f t="shared" si="306"/>
        <v>0</v>
      </c>
      <c r="FN222" s="190">
        <f t="shared" si="307"/>
        <v>0</v>
      </c>
      <c r="FO222" s="190" t="e">
        <f t="shared" si="308"/>
        <v>#DIV/0!</v>
      </c>
      <c r="FP222" s="190" t="e">
        <f t="shared" si="309"/>
        <v>#DIV/0!</v>
      </c>
      <c r="FQ222" s="320" t="e">
        <f t="shared" si="310"/>
        <v>#DIV/0!</v>
      </c>
      <c r="FR222" s="188"/>
      <c r="FS222" s="190" t="e">
        <f t="shared" si="311"/>
        <v>#DIV/0!</v>
      </c>
      <c r="FT222" s="190" t="e">
        <f>IF($FB222="Activo",LOOKUP($FA222,'Datos Mes'!$A$87:$A$92,'Datos Mes'!$C$87:$C$92),0)*$EO222</f>
        <v>#DIV/0!</v>
      </c>
      <c r="FU222" s="190" t="e">
        <f>IF($FB222="Activo",'Datos Mes'!$B$31,0)*$EO222</f>
        <v>#DIV/0!</v>
      </c>
      <c r="FV222" s="190" t="e">
        <f>'Datos Mes'!$B$32*$EO222</f>
        <v>#DIV/0!</v>
      </c>
      <c r="FW222" s="190" t="e">
        <f>'Datos Mes'!$D$28*$EO222</f>
        <v>#DIV/0!</v>
      </c>
      <c r="FX222" s="188">
        <v>1030190</v>
      </c>
      <c r="FY222" s="190" t="e">
        <f t="shared" si="312"/>
        <v>#DIV/0!</v>
      </c>
      <c r="FZ222" s="190" t="e">
        <f t="shared" si="318"/>
        <v>#DIV/0!</v>
      </c>
      <c r="GA222" s="190" t="e">
        <f t="shared" si="319"/>
        <v>#DIV/0!</v>
      </c>
      <c r="GB222" s="190">
        <f>(AS222+'Datos Mes'!B$24)*30/12</f>
        <v>11356.646825396825</v>
      </c>
      <c r="GC222" s="190" t="e">
        <f t="shared" si="313"/>
        <v>#DIV/0!</v>
      </c>
      <c r="GD222" s="190" t="e">
        <f t="shared" si="314"/>
        <v>#DIV/0!</v>
      </c>
      <c r="GE222" s="192" t="e">
        <f t="shared" si="315"/>
        <v>#DIV/0!</v>
      </c>
    </row>
    <row r="223" spans="1:187">
      <c r="A223" s="248"/>
      <c r="B223" s="248"/>
      <c r="C223" s="173">
        <f t="shared" si="272"/>
        <v>0</v>
      </c>
      <c r="D223" s="255"/>
      <c r="E223" s="255"/>
      <c r="F223" s="255"/>
      <c r="G223" s="255"/>
      <c r="H223" s="255"/>
      <c r="I223" s="255"/>
      <c r="J223" s="255"/>
      <c r="K223" s="255"/>
      <c r="L223" s="255"/>
      <c r="M223" s="255"/>
      <c r="N223" s="255"/>
      <c r="O223" s="255"/>
      <c r="P223" s="255"/>
      <c r="Q223" s="255"/>
      <c r="R223" s="174"/>
      <c r="S223" s="256"/>
      <c r="T223" s="255"/>
      <c r="U223" s="255"/>
      <c r="V223" s="255"/>
      <c r="W223" s="255"/>
      <c r="X223" s="255"/>
      <c r="Y223" s="255"/>
      <c r="Z223" s="255"/>
      <c r="AA223" s="255"/>
      <c r="AB223" s="255"/>
      <c r="AC223" s="255"/>
      <c r="AD223" s="255"/>
      <c r="AE223" s="255"/>
      <c r="AF223" s="255"/>
      <c r="AG223" s="255"/>
      <c r="AH223" s="255"/>
      <c r="AI223" s="257"/>
      <c r="AJ223" s="187"/>
      <c r="AK223" s="176">
        <f t="shared" si="273"/>
        <v>0</v>
      </c>
      <c r="AL223" s="294">
        <f t="shared" si="274"/>
        <v>0</v>
      </c>
      <c r="AM223" s="294">
        <f t="shared" si="275"/>
        <v>0</v>
      </c>
      <c r="AN223" s="295">
        <f t="shared" si="276"/>
        <v>0</v>
      </c>
      <c r="AO223" s="294">
        <f t="shared" si="317"/>
        <v>0</v>
      </c>
      <c r="AP223" s="294">
        <f t="shared" si="316"/>
        <v>0</v>
      </c>
      <c r="AQ223" s="296">
        <f t="shared" si="277"/>
        <v>0</v>
      </c>
      <c r="AR223" s="297">
        <f t="shared" si="278"/>
        <v>0</v>
      </c>
      <c r="AS223" s="249"/>
      <c r="AT223" s="250">
        <f t="shared" si="279"/>
        <v>0</v>
      </c>
      <c r="AU223" s="316"/>
      <c r="AV223" s="177">
        <f t="shared" si="280"/>
        <v>0</v>
      </c>
      <c r="AW223" s="249"/>
      <c r="AX223" s="249"/>
      <c r="AY223" s="177">
        <f t="shared" si="281"/>
        <v>0</v>
      </c>
      <c r="AZ223" s="177">
        <f>(AQ223)*'Datos Mes'!$B$27+DB223</f>
        <v>0</v>
      </c>
      <c r="BA223" s="248"/>
      <c r="BB223" s="254"/>
      <c r="BC223" s="263"/>
      <c r="BD223" s="188"/>
      <c r="BE223" s="188"/>
      <c r="BF223" s="298"/>
      <c r="BG223" s="178">
        <f>(COUNTIF($D223:$AI223,"LL")+DL223)*(AS223-'Datos Mes'!$B$23)</f>
        <v>0</v>
      </c>
      <c r="BH223" s="299">
        <f t="shared" si="282"/>
        <v>0</v>
      </c>
      <c r="BI223" s="230"/>
      <c r="BJ223" s="239"/>
      <c r="BK223" s="231"/>
      <c r="BL223" s="231"/>
      <c r="BM223" s="231"/>
      <c r="BN223" s="231"/>
      <c r="BO223" s="231"/>
      <c r="BP223" s="239"/>
      <c r="BQ223" s="231"/>
      <c r="BR223" s="231"/>
      <c r="BS223" s="231"/>
      <c r="BT223" s="232"/>
      <c r="BU223" s="232"/>
      <c r="BV223" s="231"/>
      <c r="BW223" s="233"/>
      <c r="BX223" s="234"/>
      <c r="BY223" s="231"/>
      <c r="BZ223" s="231"/>
      <c r="CA223" s="235"/>
      <c r="CB223" s="235"/>
      <c r="CC223" s="236"/>
      <c r="CD223" s="236"/>
      <c r="CE223" s="236"/>
      <c r="CF223" s="236"/>
      <c r="CG223" s="236"/>
      <c r="CH223" s="235"/>
      <c r="CI223" s="235"/>
      <c r="CJ223" s="236"/>
      <c r="CK223" s="236"/>
      <c r="CL223" s="236"/>
      <c r="CM223" s="236"/>
      <c r="CN223" s="236"/>
      <c r="CO223" s="235"/>
      <c r="CP223" s="238"/>
      <c r="CQ223" s="237"/>
      <c r="CR223" s="238"/>
      <c r="CS223" s="237"/>
      <c r="CT223" s="237"/>
      <c r="CU223" s="237"/>
      <c r="CV223" s="237"/>
      <c r="CW223" s="237"/>
      <c r="CX223" s="232"/>
      <c r="CY223" s="232"/>
      <c r="CZ223" s="179">
        <f t="shared" si="283"/>
        <v>0</v>
      </c>
      <c r="DA223" s="180"/>
      <c r="DB223" s="241"/>
      <c r="DC223" s="181">
        <f t="shared" si="284"/>
        <v>0</v>
      </c>
      <c r="DD223" s="240"/>
      <c r="DE223" s="241"/>
      <c r="DF223" s="182">
        <f t="shared" si="285"/>
        <v>0</v>
      </c>
      <c r="DG223" s="182">
        <f t="shared" si="286"/>
        <v>0</v>
      </c>
      <c r="DH223" s="183">
        <f t="shared" si="287"/>
        <v>0</v>
      </c>
      <c r="DI223" s="184">
        <f t="shared" si="288"/>
        <v>0</v>
      </c>
      <c r="DJ223" s="42"/>
      <c r="DK223" s="177">
        <f t="shared" si="289"/>
        <v>0</v>
      </c>
      <c r="DL223" s="177">
        <f t="shared" si="290"/>
        <v>0</v>
      </c>
      <c r="DM223" s="177">
        <f t="shared" si="291"/>
        <v>0</v>
      </c>
      <c r="DN223" s="242"/>
      <c r="DO223" s="243"/>
      <c r="DP223" s="243"/>
      <c r="DQ223" s="243"/>
      <c r="DR223" s="303"/>
      <c r="DS223" s="243"/>
      <c r="DT223" s="243"/>
      <c r="DU223" s="243"/>
      <c r="DV223" s="244"/>
      <c r="DW223" s="243"/>
      <c r="DX223" s="243"/>
      <c r="DY223" s="245"/>
      <c r="DZ223" s="245"/>
      <c r="EA223" s="246"/>
      <c r="EB223" s="175" t="s">
        <v>283</v>
      </c>
      <c r="EC223" s="188" t="s">
        <v>298</v>
      </c>
      <c r="ED223" s="188">
        <v>1030191</v>
      </c>
      <c r="EE223" s="188"/>
      <c r="EF223" s="189">
        <f>'Datos Mes'!$B$23</f>
        <v>8033.333333333333</v>
      </c>
      <c r="EG223" s="189">
        <f t="shared" si="292"/>
        <v>0</v>
      </c>
      <c r="EH223" s="189">
        <f t="shared" si="293"/>
        <v>0</v>
      </c>
      <c r="EI223" s="189" t="e">
        <f t="shared" si="294"/>
        <v>#DIV/0!</v>
      </c>
      <c r="EJ223" s="189" t="e">
        <f t="shared" si="295"/>
        <v>#DIV/0!</v>
      </c>
      <c r="EK223" s="189">
        <f t="shared" si="296"/>
        <v>0</v>
      </c>
      <c r="EL223" s="189">
        <f t="shared" si="297"/>
        <v>0</v>
      </c>
      <c r="EM223" s="189">
        <f t="shared" si="298"/>
        <v>0</v>
      </c>
      <c r="EN223" s="189">
        <f>'Datos Mes'!$B$24*AL223</f>
        <v>0</v>
      </c>
      <c r="EO223" s="189" t="e">
        <f>IF(SUM(EH223:EN223)&gt;'Datos Mes'!$B$21,'Datos Mes'!$B$21,SUM(EH223:EN223))</f>
        <v>#DIV/0!</v>
      </c>
      <c r="EP223" s="189" t="e">
        <f>IF(SUM(EH223:EN223)&gt;'Datos Mes'!$B$21,SUM(EH223:EN223)-EO223,0)</f>
        <v>#DIV/0!</v>
      </c>
      <c r="EQ223" s="189"/>
      <c r="ER223" s="189" t="e">
        <f>LOOKUP(EO223/AL223,'Datos Mes'!$B$75:$B$82,'Datos Mes'!$C$75:$C$82)*EQ223</f>
        <v>#DIV/0!</v>
      </c>
      <c r="ES223" s="189">
        <f>'Datos Mes'!$B$25*$AQ223</f>
        <v>0</v>
      </c>
      <c r="ET223" s="189">
        <f>'Datos Mes'!$B$26*$AQ223</f>
        <v>0</v>
      </c>
      <c r="EU223" s="189">
        <f t="shared" si="299"/>
        <v>0</v>
      </c>
      <c r="EV223" s="190" t="e">
        <f t="shared" si="300"/>
        <v>#DIV/0!</v>
      </c>
      <c r="EW223" s="280" t="s">
        <v>140</v>
      </c>
      <c r="EX223" s="281"/>
      <c r="EY223" s="190" t="e">
        <f>'Datos Mes'!$B$28*EO223</f>
        <v>#DIV/0!</v>
      </c>
      <c r="EZ223" s="190" t="e">
        <f>IF(EX223*'Datos Mes'!$B$19-EY223&gt;0,EX223*'Datos Mes'!$B$19-EY223,0)</f>
        <v>#DIV/0!</v>
      </c>
      <c r="FA223" s="281" t="s">
        <v>116</v>
      </c>
      <c r="FB223" s="280" t="s">
        <v>299</v>
      </c>
      <c r="FC223" s="192">
        <f>IF(FB223&lt;&gt;"Pensionado",LOOKUP(FA223,'Datos Mes'!$A$87:$A$92,'Datos Mes'!$B$87:$B$92),0)</f>
        <v>0</v>
      </c>
      <c r="FD223" s="190" t="e">
        <f t="shared" si="301"/>
        <v>#DIV/0!</v>
      </c>
      <c r="FE223" s="190" t="e">
        <f>IF(SUM(EH223:EN223)&gt;'Datos Mes'!$B$22,'Datos Mes'!$B$22,SUM(EH223:EN223))</f>
        <v>#DIV/0!</v>
      </c>
      <c r="FF223" s="190" t="e">
        <f>FE223*'Datos Mes'!$B$30</f>
        <v>#DIV/0!</v>
      </c>
      <c r="FG223" s="190" t="e">
        <f t="shared" si="302"/>
        <v>#DIV/0!</v>
      </c>
      <c r="FH223" s="190" t="e">
        <f t="shared" si="303"/>
        <v>#DIV/0!</v>
      </c>
      <c r="FI223" s="193" t="e">
        <f>LOOKUP(FH223,'Datos Mes'!$B$54:$B$69,'Datos Mes'!$C$54:$C$69)</f>
        <v>#DIV/0!</v>
      </c>
      <c r="FJ223" s="190" t="e">
        <f>LOOKUP(FH223,'Datos Mes'!$B$54:$B$69,'Datos Mes'!$E$54:$E$69)</f>
        <v>#DIV/0!</v>
      </c>
      <c r="FK223" s="190" t="e">
        <f t="shared" si="304"/>
        <v>#DIV/0!</v>
      </c>
      <c r="FL223" s="190">
        <f t="shared" si="305"/>
        <v>0</v>
      </c>
      <c r="FM223" s="190">
        <f t="shared" si="306"/>
        <v>0</v>
      </c>
      <c r="FN223" s="190">
        <f t="shared" si="307"/>
        <v>0</v>
      </c>
      <c r="FO223" s="190" t="e">
        <f t="shared" si="308"/>
        <v>#DIV/0!</v>
      </c>
      <c r="FP223" s="190" t="e">
        <f t="shared" si="309"/>
        <v>#DIV/0!</v>
      </c>
      <c r="FQ223" s="320" t="e">
        <f t="shared" si="310"/>
        <v>#DIV/0!</v>
      </c>
      <c r="FR223" s="188"/>
      <c r="FS223" s="190" t="e">
        <f t="shared" si="311"/>
        <v>#DIV/0!</v>
      </c>
      <c r="FT223" s="190" t="e">
        <f>IF($FB223="Activo",LOOKUP($FA223,'Datos Mes'!$A$87:$A$92,'Datos Mes'!$C$87:$C$92),0)*$EO223</f>
        <v>#DIV/0!</v>
      </c>
      <c r="FU223" s="190" t="e">
        <f>IF($FB223="Activo",'Datos Mes'!$B$31,0)*$EO223</f>
        <v>#DIV/0!</v>
      </c>
      <c r="FV223" s="190" t="e">
        <f>'Datos Mes'!$B$32*$EO223</f>
        <v>#DIV/0!</v>
      </c>
      <c r="FW223" s="190" t="e">
        <f>'Datos Mes'!$D$28*$EO223</f>
        <v>#DIV/0!</v>
      </c>
      <c r="FX223" s="188">
        <v>1030191</v>
      </c>
      <c r="FY223" s="190" t="e">
        <f t="shared" si="312"/>
        <v>#DIV/0!</v>
      </c>
      <c r="FZ223" s="190" t="e">
        <f t="shared" si="318"/>
        <v>#DIV/0!</v>
      </c>
      <c r="GA223" s="190" t="e">
        <f t="shared" si="319"/>
        <v>#DIV/0!</v>
      </c>
      <c r="GB223" s="190">
        <f>(AS223+'Datos Mes'!B$24)*30/12</f>
        <v>11356.646825396825</v>
      </c>
      <c r="GC223" s="190" t="e">
        <f t="shared" si="313"/>
        <v>#DIV/0!</v>
      </c>
      <c r="GD223" s="190" t="e">
        <f t="shared" si="314"/>
        <v>#DIV/0!</v>
      </c>
      <c r="GE223" s="192" t="e">
        <f t="shared" si="315"/>
        <v>#DIV/0!</v>
      </c>
    </row>
    <row r="224" spans="1:187">
      <c r="A224" s="248"/>
      <c r="B224" s="248"/>
      <c r="C224" s="173">
        <f t="shared" si="272"/>
        <v>0</v>
      </c>
      <c r="D224" s="255"/>
      <c r="E224" s="255"/>
      <c r="F224" s="255"/>
      <c r="G224" s="255"/>
      <c r="H224" s="255"/>
      <c r="I224" s="255"/>
      <c r="J224" s="255"/>
      <c r="K224" s="255"/>
      <c r="L224" s="255"/>
      <c r="M224" s="255"/>
      <c r="N224" s="255"/>
      <c r="O224" s="255"/>
      <c r="P224" s="255"/>
      <c r="Q224" s="255"/>
      <c r="R224" s="174"/>
      <c r="S224" s="256"/>
      <c r="T224" s="255"/>
      <c r="U224" s="255"/>
      <c r="V224" s="255"/>
      <c r="W224" s="255"/>
      <c r="X224" s="255"/>
      <c r="Y224" s="255"/>
      <c r="Z224" s="255"/>
      <c r="AA224" s="255"/>
      <c r="AB224" s="255"/>
      <c r="AC224" s="255"/>
      <c r="AD224" s="255"/>
      <c r="AE224" s="255"/>
      <c r="AF224" s="255"/>
      <c r="AG224" s="255"/>
      <c r="AH224" s="255"/>
      <c r="AI224" s="257"/>
      <c r="AJ224" s="187"/>
      <c r="AK224" s="176">
        <f t="shared" si="273"/>
        <v>0</v>
      </c>
      <c r="AL224" s="294">
        <f t="shared" si="274"/>
        <v>0</v>
      </c>
      <c r="AM224" s="294">
        <f t="shared" si="275"/>
        <v>0</v>
      </c>
      <c r="AN224" s="295">
        <f t="shared" si="276"/>
        <v>0</v>
      </c>
      <c r="AO224" s="294">
        <f t="shared" si="317"/>
        <v>0</v>
      </c>
      <c r="AP224" s="294">
        <f t="shared" si="316"/>
        <v>0</v>
      </c>
      <c r="AQ224" s="296">
        <f t="shared" si="277"/>
        <v>0</v>
      </c>
      <c r="AR224" s="297">
        <f t="shared" si="278"/>
        <v>0</v>
      </c>
      <c r="AS224" s="249"/>
      <c r="AT224" s="250">
        <f t="shared" si="279"/>
        <v>0</v>
      </c>
      <c r="AU224" s="316"/>
      <c r="AV224" s="177">
        <f t="shared" si="280"/>
        <v>0</v>
      </c>
      <c r="AW224" s="249"/>
      <c r="AX224" s="249"/>
      <c r="AY224" s="177">
        <f t="shared" si="281"/>
        <v>0</v>
      </c>
      <c r="AZ224" s="177">
        <f>(AQ224)*'Datos Mes'!$B$27+DB224</f>
        <v>0</v>
      </c>
      <c r="BA224" s="248"/>
      <c r="BB224" s="254"/>
      <c r="BC224" s="263"/>
      <c r="BD224" s="188"/>
      <c r="BE224" s="188"/>
      <c r="BF224" s="298"/>
      <c r="BG224" s="178">
        <f>(COUNTIF($D224:$AI224,"LL")+DL224)*(AS224-'Datos Mes'!$B$23)</f>
        <v>0</v>
      </c>
      <c r="BH224" s="299">
        <f t="shared" si="282"/>
        <v>0</v>
      </c>
      <c r="BI224" s="230"/>
      <c r="BJ224" s="239"/>
      <c r="BK224" s="231"/>
      <c r="BL224" s="231"/>
      <c r="BM224" s="231"/>
      <c r="BN224" s="231"/>
      <c r="BO224" s="231"/>
      <c r="BP224" s="239"/>
      <c r="BQ224" s="231"/>
      <c r="BR224" s="231"/>
      <c r="BS224" s="231"/>
      <c r="BT224" s="232"/>
      <c r="BU224" s="232"/>
      <c r="BV224" s="231"/>
      <c r="BW224" s="233"/>
      <c r="BX224" s="234"/>
      <c r="BY224" s="231"/>
      <c r="BZ224" s="231"/>
      <c r="CA224" s="235"/>
      <c r="CB224" s="235"/>
      <c r="CC224" s="236"/>
      <c r="CD224" s="236"/>
      <c r="CE224" s="236"/>
      <c r="CF224" s="236"/>
      <c r="CG224" s="236"/>
      <c r="CH224" s="235"/>
      <c r="CI224" s="235"/>
      <c r="CJ224" s="236"/>
      <c r="CK224" s="236"/>
      <c r="CL224" s="236"/>
      <c r="CM224" s="236"/>
      <c r="CN224" s="236"/>
      <c r="CO224" s="235"/>
      <c r="CP224" s="238"/>
      <c r="CQ224" s="237"/>
      <c r="CR224" s="238"/>
      <c r="CS224" s="237"/>
      <c r="CT224" s="237"/>
      <c r="CU224" s="237"/>
      <c r="CV224" s="237"/>
      <c r="CW224" s="237"/>
      <c r="CX224" s="232"/>
      <c r="CY224" s="232"/>
      <c r="CZ224" s="179">
        <f t="shared" si="283"/>
        <v>0</v>
      </c>
      <c r="DA224" s="180"/>
      <c r="DB224" s="241"/>
      <c r="DC224" s="181">
        <f t="shared" si="284"/>
        <v>0</v>
      </c>
      <c r="DD224" s="240"/>
      <c r="DE224" s="241"/>
      <c r="DF224" s="182">
        <f t="shared" si="285"/>
        <v>0</v>
      </c>
      <c r="DG224" s="182">
        <f t="shared" si="286"/>
        <v>0</v>
      </c>
      <c r="DH224" s="183">
        <f t="shared" si="287"/>
        <v>0</v>
      </c>
      <c r="DI224" s="184">
        <f t="shared" si="288"/>
        <v>0</v>
      </c>
      <c r="DJ224" s="42"/>
      <c r="DK224" s="177">
        <f t="shared" si="289"/>
        <v>0</v>
      </c>
      <c r="DL224" s="177">
        <f t="shared" si="290"/>
        <v>0</v>
      </c>
      <c r="DM224" s="177">
        <f t="shared" si="291"/>
        <v>0</v>
      </c>
      <c r="DN224" s="242"/>
      <c r="DO224" s="243"/>
      <c r="DP224" s="243"/>
      <c r="DQ224" s="243"/>
      <c r="DR224" s="303"/>
      <c r="DS224" s="243"/>
      <c r="DT224" s="243"/>
      <c r="DU224" s="243"/>
      <c r="DV224" s="244"/>
      <c r="DW224" s="243"/>
      <c r="DX224" s="243"/>
      <c r="DY224" s="245"/>
      <c r="DZ224" s="245"/>
      <c r="EA224" s="246"/>
      <c r="EB224" s="175" t="s">
        <v>283</v>
      </c>
      <c r="EC224" s="188" t="s">
        <v>298</v>
      </c>
      <c r="ED224" s="188">
        <v>1030192</v>
      </c>
      <c r="EE224" s="188"/>
      <c r="EF224" s="189">
        <f>'Datos Mes'!$B$23</f>
        <v>8033.333333333333</v>
      </c>
      <c r="EG224" s="189">
        <f t="shared" si="292"/>
        <v>0</v>
      </c>
      <c r="EH224" s="189">
        <f t="shared" si="293"/>
        <v>0</v>
      </c>
      <c r="EI224" s="189" t="e">
        <f t="shared" si="294"/>
        <v>#DIV/0!</v>
      </c>
      <c r="EJ224" s="189" t="e">
        <f t="shared" si="295"/>
        <v>#DIV/0!</v>
      </c>
      <c r="EK224" s="189">
        <f t="shared" si="296"/>
        <v>0</v>
      </c>
      <c r="EL224" s="189">
        <f t="shared" si="297"/>
        <v>0</v>
      </c>
      <c r="EM224" s="189">
        <f t="shared" si="298"/>
        <v>0</v>
      </c>
      <c r="EN224" s="189">
        <f>'Datos Mes'!$B$24*AL224</f>
        <v>0</v>
      </c>
      <c r="EO224" s="189" t="e">
        <f>IF(SUM(EH224:EN224)&gt;'Datos Mes'!$B$21,'Datos Mes'!$B$21,SUM(EH224:EN224))</f>
        <v>#DIV/0!</v>
      </c>
      <c r="EP224" s="189" t="e">
        <f>IF(SUM(EH224:EN224)&gt;'Datos Mes'!$B$21,SUM(EH224:EN224)-EO224,0)</f>
        <v>#DIV/0!</v>
      </c>
      <c r="EQ224" s="189"/>
      <c r="ER224" s="189" t="e">
        <f>LOOKUP(EO224/AL224,'Datos Mes'!$B$75:$B$82,'Datos Mes'!$C$75:$C$82)*EQ224</f>
        <v>#DIV/0!</v>
      </c>
      <c r="ES224" s="189">
        <f>'Datos Mes'!$B$25*$AQ224</f>
        <v>0</v>
      </c>
      <c r="ET224" s="189">
        <f>'Datos Mes'!$B$26*$AQ224</f>
        <v>0</v>
      </c>
      <c r="EU224" s="189">
        <f t="shared" si="299"/>
        <v>0</v>
      </c>
      <c r="EV224" s="190" t="e">
        <f t="shared" si="300"/>
        <v>#DIV/0!</v>
      </c>
      <c r="EW224" s="280" t="s">
        <v>140</v>
      </c>
      <c r="EX224" s="281"/>
      <c r="EY224" s="190" t="e">
        <f>'Datos Mes'!$B$28*EO224</f>
        <v>#DIV/0!</v>
      </c>
      <c r="EZ224" s="190" t="e">
        <f>IF(EX224*'Datos Mes'!$B$19-EY224&gt;0,EX224*'Datos Mes'!$B$19-EY224,0)</f>
        <v>#DIV/0!</v>
      </c>
      <c r="FA224" s="281" t="s">
        <v>116</v>
      </c>
      <c r="FB224" s="280" t="s">
        <v>299</v>
      </c>
      <c r="FC224" s="192">
        <f>IF(FB224&lt;&gt;"Pensionado",LOOKUP(FA224,'Datos Mes'!$A$87:$A$92,'Datos Mes'!$B$87:$B$92),0)</f>
        <v>0</v>
      </c>
      <c r="FD224" s="190" t="e">
        <f t="shared" si="301"/>
        <v>#DIV/0!</v>
      </c>
      <c r="FE224" s="190" t="e">
        <f>IF(SUM(EH224:EN224)&gt;'Datos Mes'!$B$22,'Datos Mes'!$B$22,SUM(EH224:EN224))</f>
        <v>#DIV/0!</v>
      </c>
      <c r="FF224" s="190" t="e">
        <f>FE224*'Datos Mes'!$B$30</f>
        <v>#DIV/0!</v>
      </c>
      <c r="FG224" s="190" t="e">
        <f t="shared" si="302"/>
        <v>#DIV/0!</v>
      </c>
      <c r="FH224" s="190" t="e">
        <f t="shared" si="303"/>
        <v>#DIV/0!</v>
      </c>
      <c r="FI224" s="193" t="e">
        <f>LOOKUP(FH224,'Datos Mes'!$B$54:$B$69,'Datos Mes'!$C$54:$C$69)</f>
        <v>#DIV/0!</v>
      </c>
      <c r="FJ224" s="190" t="e">
        <f>LOOKUP(FH224,'Datos Mes'!$B$54:$B$69,'Datos Mes'!$E$54:$E$69)</f>
        <v>#DIV/0!</v>
      </c>
      <c r="FK224" s="190" t="e">
        <f t="shared" si="304"/>
        <v>#DIV/0!</v>
      </c>
      <c r="FL224" s="190">
        <f t="shared" si="305"/>
        <v>0</v>
      </c>
      <c r="FM224" s="190">
        <f t="shared" si="306"/>
        <v>0</v>
      </c>
      <c r="FN224" s="190">
        <f t="shared" si="307"/>
        <v>0</v>
      </c>
      <c r="FO224" s="190" t="e">
        <f t="shared" si="308"/>
        <v>#DIV/0!</v>
      </c>
      <c r="FP224" s="190" t="e">
        <f t="shared" si="309"/>
        <v>#DIV/0!</v>
      </c>
      <c r="FQ224" s="320" t="e">
        <f t="shared" si="310"/>
        <v>#DIV/0!</v>
      </c>
      <c r="FR224" s="188"/>
      <c r="FS224" s="190" t="e">
        <f t="shared" si="311"/>
        <v>#DIV/0!</v>
      </c>
      <c r="FT224" s="190" t="e">
        <f>IF($FB224="Activo",LOOKUP($FA224,'Datos Mes'!$A$87:$A$92,'Datos Mes'!$C$87:$C$92),0)*$EO224</f>
        <v>#DIV/0!</v>
      </c>
      <c r="FU224" s="190" t="e">
        <f>IF($FB224="Activo",'Datos Mes'!$B$31,0)*$EO224</f>
        <v>#DIV/0!</v>
      </c>
      <c r="FV224" s="190" t="e">
        <f>'Datos Mes'!$B$32*$EO224</f>
        <v>#DIV/0!</v>
      </c>
      <c r="FW224" s="190" t="e">
        <f>'Datos Mes'!$D$28*$EO224</f>
        <v>#DIV/0!</v>
      </c>
      <c r="FX224" s="188">
        <v>1030192</v>
      </c>
      <c r="FY224" s="190" t="e">
        <f t="shared" si="312"/>
        <v>#DIV/0!</v>
      </c>
      <c r="FZ224" s="190" t="e">
        <f t="shared" si="318"/>
        <v>#DIV/0!</v>
      </c>
      <c r="GA224" s="190" t="e">
        <f t="shared" si="319"/>
        <v>#DIV/0!</v>
      </c>
      <c r="GB224" s="190">
        <f>(AS224+'Datos Mes'!B$24)*30/12</f>
        <v>11356.646825396825</v>
      </c>
      <c r="GC224" s="190" t="e">
        <f t="shared" si="313"/>
        <v>#DIV/0!</v>
      </c>
      <c r="GD224" s="190" t="e">
        <f t="shared" si="314"/>
        <v>#DIV/0!</v>
      </c>
      <c r="GE224" s="192" t="e">
        <f t="shared" si="315"/>
        <v>#DIV/0!</v>
      </c>
    </row>
    <row r="225" spans="1:187">
      <c r="A225" s="248"/>
      <c r="B225" s="248"/>
      <c r="C225" s="173">
        <f t="shared" si="272"/>
        <v>0</v>
      </c>
      <c r="D225" s="255"/>
      <c r="E225" s="255"/>
      <c r="F225" s="255"/>
      <c r="G225" s="255"/>
      <c r="H225" s="255"/>
      <c r="I225" s="255"/>
      <c r="J225" s="255"/>
      <c r="K225" s="255"/>
      <c r="L225" s="255"/>
      <c r="M225" s="255"/>
      <c r="N225" s="255"/>
      <c r="O225" s="255"/>
      <c r="P225" s="255"/>
      <c r="Q225" s="255"/>
      <c r="R225" s="174"/>
      <c r="S225" s="256"/>
      <c r="T225" s="255"/>
      <c r="U225" s="255"/>
      <c r="V225" s="255"/>
      <c r="W225" s="255"/>
      <c r="X225" s="255"/>
      <c r="Y225" s="255"/>
      <c r="Z225" s="255"/>
      <c r="AA225" s="255"/>
      <c r="AB225" s="255"/>
      <c r="AC225" s="255"/>
      <c r="AD225" s="255"/>
      <c r="AE225" s="255"/>
      <c r="AF225" s="255"/>
      <c r="AG225" s="255"/>
      <c r="AH225" s="255"/>
      <c r="AI225" s="257"/>
      <c r="AJ225" s="187"/>
      <c r="AK225" s="176">
        <f t="shared" si="273"/>
        <v>0</v>
      </c>
      <c r="AL225" s="294">
        <f t="shared" si="274"/>
        <v>0</v>
      </c>
      <c r="AM225" s="294">
        <f t="shared" si="275"/>
        <v>0</v>
      </c>
      <c r="AN225" s="295">
        <f t="shared" si="276"/>
        <v>0</v>
      </c>
      <c r="AO225" s="294">
        <f t="shared" si="317"/>
        <v>0</v>
      </c>
      <c r="AP225" s="294">
        <f t="shared" si="316"/>
        <v>0</v>
      </c>
      <c r="AQ225" s="296">
        <f t="shared" si="277"/>
        <v>0</v>
      </c>
      <c r="AR225" s="297">
        <f t="shared" si="278"/>
        <v>0</v>
      </c>
      <c r="AS225" s="249"/>
      <c r="AT225" s="250">
        <f t="shared" si="279"/>
        <v>0</v>
      </c>
      <c r="AU225" s="316"/>
      <c r="AV225" s="177">
        <f t="shared" si="280"/>
        <v>0</v>
      </c>
      <c r="AW225" s="249"/>
      <c r="AX225" s="249"/>
      <c r="AY225" s="177">
        <f t="shared" si="281"/>
        <v>0</v>
      </c>
      <c r="AZ225" s="177">
        <f>(AQ225)*'Datos Mes'!$B$27+DB225</f>
        <v>0</v>
      </c>
      <c r="BA225" s="248"/>
      <c r="BB225" s="254"/>
      <c r="BC225" s="263"/>
      <c r="BD225" s="188"/>
      <c r="BE225" s="188"/>
      <c r="BF225" s="298"/>
      <c r="BG225" s="178">
        <f>(COUNTIF($D225:$AI225,"LL")+DL225)*(AS225-'Datos Mes'!$B$23)</f>
        <v>0</v>
      </c>
      <c r="BH225" s="299">
        <f t="shared" si="282"/>
        <v>0</v>
      </c>
      <c r="BI225" s="230"/>
      <c r="BJ225" s="239"/>
      <c r="BK225" s="231"/>
      <c r="BL225" s="231"/>
      <c r="BM225" s="231"/>
      <c r="BN225" s="231"/>
      <c r="BO225" s="231"/>
      <c r="BP225" s="239"/>
      <c r="BQ225" s="231"/>
      <c r="BR225" s="231"/>
      <c r="BS225" s="231"/>
      <c r="BT225" s="232"/>
      <c r="BU225" s="232"/>
      <c r="BV225" s="231"/>
      <c r="BW225" s="233"/>
      <c r="BX225" s="234"/>
      <c r="BY225" s="231"/>
      <c r="BZ225" s="231"/>
      <c r="CA225" s="235"/>
      <c r="CB225" s="235"/>
      <c r="CC225" s="236"/>
      <c r="CD225" s="236"/>
      <c r="CE225" s="236"/>
      <c r="CF225" s="236"/>
      <c r="CG225" s="236"/>
      <c r="CH225" s="235"/>
      <c r="CI225" s="235"/>
      <c r="CJ225" s="236"/>
      <c r="CK225" s="236"/>
      <c r="CL225" s="236"/>
      <c r="CM225" s="236"/>
      <c r="CN225" s="236"/>
      <c r="CO225" s="235"/>
      <c r="CP225" s="238"/>
      <c r="CQ225" s="237"/>
      <c r="CR225" s="238"/>
      <c r="CS225" s="237"/>
      <c r="CT225" s="237"/>
      <c r="CU225" s="237"/>
      <c r="CV225" s="237"/>
      <c r="CW225" s="237"/>
      <c r="CX225" s="232"/>
      <c r="CY225" s="232"/>
      <c r="CZ225" s="179">
        <f t="shared" si="283"/>
        <v>0</v>
      </c>
      <c r="DA225" s="180"/>
      <c r="DB225" s="241"/>
      <c r="DC225" s="181">
        <f t="shared" si="284"/>
        <v>0</v>
      </c>
      <c r="DD225" s="240"/>
      <c r="DE225" s="241"/>
      <c r="DF225" s="182">
        <f t="shared" si="285"/>
        <v>0</v>
      </c>
      <c r="DG225" s="182">
        <f t="shared" si="286"/>
        <v>0</v>
      </c>
      <c r="DH225" s="183">
        <f t="shared" si="287"/>
        <v>0</v>
      </c>
      <c r="DI225" s="184">
        <f t="shared" si="288"/>
        <v>0</v>
      </c>
      <c r="DJ225" s="42"/>
      <c r="DK225" s="177">
        <f t="shared" si="289"/>
        <v>0</v>
      </c>
      <c r="DL225" s="177">
        <f t="shared" si="290"/>
        <v>0</v>
      </c>
      <c r="DM225" s="177">
        <f t="shared" si="291"/>
        <v>0</v>
      </c>
      <c r="DN225" s="242"/>
      <c r="DO225" s="243"/>
      <c r="DP225" s="243"/>
      <c r="DQ225" s="243"/>
      <c r="DR225" s="303"/>
      <c r="DS225" s="243"/>
      <c r="DT225" s="243"/>
      <c r="DU225" s="243"/>
      <c r="DV225" s="244"/>
      <c r="DW225" s="243"/>
      <c r="DX225" s="243"/>
      <c r="DY225" s="245"/>
      <c r="DZ225" s="245"/>
      <c r="EA225" s="246"/>
      <c r="EB225" s="175" t="s">
        <v>283</v>
      </c>
      <c r="EC225" s="188" t="s">
        <v>298</v>
      </c>
      <c r="ED225" s="188">
        <v>1030193</v>
      </c>
      <c r="EE225" s="188"/>
      <c r="EF225" s="189">
        <f>'Datos Mes'!$B$23</f>
        <v>8033.333333333333</v>
      </c>
      <c r="EG225" s="189">
        <f t="shared" si="292"/>
        <v>0</v>
      </c>
      <c r="EH225" s="189">
        <f t="shared" si="293"/>
        <v>0</v>
      </c>
      <c r="EI225" s="189" t="e">
        <f t="shared" si="294"/>
        <v>#DIV/0!</v>
      </c>
      <c r="EJ225" s="189" t="e">
        <f t="shared" si="295"/>
        <v>#DIV/0!</v>
      </c>
      <c r="EK225" s="189">
        <f t="shared" si="296"/>
        <v>0</v>
      </c>
      <c r="EL225" s="189">
        <f t="shared" si="297"/>
        <v>0</v>
      </c>
      <c r="EM225" s="189">
        <f t="shared" si="298"/>
        <v>0</v>
      </c>
      <c r="EN225" s="189">
        <f>'Datos Mes'!$B$24*AL225</f>
        <v>0</v>
      </c>
      <c r="EO225" s="189" t="e">
        <f>IF(SUM(EH225:EN225)&gt;'Datos Mes'!$B$21,'Datos Mes'!$B$21,SUM(EH225:EN225))</f>
        <v>#DIV/0!</v>
      </c>
      <c r="EP225" s="189" t="e">
        <f>IF(SUM(EH225:EN225)&gt;'Datos Mes'!$B$21,SUM(EH225:EN225)-EO225,0)</f>
        <v>#DIV/0!</v>
      </c>
      <c r="EQ225" s="189"/>
      <c r="ER225" s="189" t="e">
        <f>LOOKUP(EO225/AL225,'Datos Mes'!$B$75:$B$82,'Datos Mes'!$C$75:$C$82)*EQ225</f>
        <v>#DIV/0!</v>
      </c>
      <c r="ES225" s="189">
        <f>'Datos Mes'!$B$25*$AQ225</f>
        <v>0</v>
      </c>
      <c r="ET225" s="189">
        <f>'Datos Mes'!$B$26*$AQ225</f>
        <v>0</v>
      </c>
      <c r="EU225" s="189">
        <f t="shared" si="299"/>
        <v>0</v>
      </c>
      <c r="EV225" s="190" t="e">
        <f t="shared" si="300"/>
        <v>#DIV/0!</v>
      </c>
      <c r="EW225" s="280" t="s">
        <v>140</v>
      </c>
      <c r="EX225" s="281"/>
      <c r="EY225" s="190" t="e">
        <f>'Datos Mes'!$B$28*EO225</f>
        <v>#DIV/0!</v>
      </c>
      <c r="EZ225" s="190" t="e">
        <f>IF(EX225*'Datos Mes'!$B$19-EY225&gt;0,EX225*'Datos Mes'!$B$19-EY225,0)</f>
        <v>#DIV/0!</v>
      </c>
      <c r="FA225" s="281" t="s">
        <v>116</v>
      </c>
      <c r="FB225" s="280" t="s">
        <v>299</v>
      </c>
      <c r="FC225" s="192">
        <f>IF(FB225&lt;&gt;"Pensionado",LOOKUP(FA225,'Datos Mes'!$A$87:$A$92,'Datos Mes'!$B$87:$B$92),0)</f>
        <v>0</v>
      </c>
      <c r="FD225" s="190" t="e">
        <f t="shared" si="301"/>
        <v>#DIV/0!</v>
      </c>
      <c r="FE225" s="190" t="e">
        <f>IF(SUM(EH225:EN225)&gt;'Datos Mes'!$B$22,'Datos Mes'!$B$22,SUM(EH225:EN225))</f>
        <v>#DIV/0!</v>
      </c>
      <c r="FF225" s="190" t="e">
        <f>FE225*'Datos Mes'!$B$30</f>
        <v>#DIV/0!</v>
      </c>
      <c r="FG225" s="190" t="e">
        <f t="shared" si="302"/>
        <v>#DIV/0!</v>
      </c>
      <c r="FH225" s="190" t="e">
        <f t="shared" si="303"/>
        <v>#DIV/0!</v>
      </c>
      <c r="FI225" s="193" t="e">
        <f>LOOKUP(FH225,'Datos Mes'!$B$54:$B$69,'Datos Mes'!$C$54:$C$69)</f>
        <v>#DIV/0!</v>
      </c>
      <c r="FJ225" s="190" t="e">
        <f>LOOKUP(FH225,'Datos Mes'!$B$54:$B$69,'Datos Mes'!$E$54:$E$69)</f>
        <v>#DIV/0!</v>
      </c>
      <c r="FK225" s="190" t="e">
        <f t="shared" si="304"/>
        <v>#DIV/0!</v>
      </c>
      <c r="FL225" s="190">
        <f t="shared" si="305"/>
        <v>0</v>
      </c>
      <c r="FM225" s="190">
        <f t="shared" si="306"/>
        <v>0</v>
      </c>
      <c r="FN225" s="190">
        <f t="shared" si="307"/>
        <v>0</v>
      </c>
      <c r="FO225" s="190" t="e">
        <f t="shared" si="308"/>
        <v>#DIV/0!</v>
      </c>
      <c r="FP225" s="190" t="e">
        <f t="shared" si="309"/>
        <v>#DIV/0!</v>
      </c>
      <c r="FQ225" s="320" t="e">
        <f t="shared" si="310"/>
        <v>#DIV/0!</v>
      </c>
      <c r="FR225" s="188"/>
      <c r="FS225" s="190" t="e">
        <f t="shared" si="311"/>
        <v>#DIV/0!</v>
      </c>
      <c r="FT225" s="190" t="e">
        <f>IF($FB225="Activo",LOOKUP($FA225,'Datos Mes'!$A$87:$A$92,'Datos Mes'!$C$87:$C$92),0)*$EO225</f>
        <v>#DIV/0!</v>
      </c>
      <c r="FU225" s="190" t="e">
        <f>IF($FB225="Activo",'Datos Mes'!$B$31,0)*$EO225</f>
        <v>#DIV/0!</v>
      </c>
      <c r="FV225" s="190" t="e">
        <f>'Datos Mes'!$B$32*$EO225</f>
        <v>#DIV/0!</v>
      </c>
      <c r="FW225" s="190" t="e">
        <f>'Datos Mes'!$D$28*$EO225</f>
        <v>#DIV/0!</v>
      </c>
      <c r="FX225" s="188">
        <v>1030193</v>
      </c>
      <c r="FY225" s="190" t="e">
        <f t="shared" si="312"/>
        <v>#DIV/0!</v>
      </c>
      <c r="FZ225" s="190" t="e">
        <f t="shared" si="318"/>
        <v>#DIV/0!</v>
      </c>
      <c r="GA225" s="190" t="e">
        <f t="shared" si="319"/>
        <v>#DIV/0!</v>
      </c>
      <c r="GB225" s="190">
        <f>(AS225+'Datos Mes'!B$24)*30/12</f>
        <v>11356.646825396825</v>
      </c>
      <c r="GC225" s="190" t="e">
        <f t="shared" si="313"/>
        <v>#DIV/0!</v>
      </c>
      <c r="GD225" s="190" t="e">
        <f t="shared" si="314"/>
        <v>#DIV/0!</v>
      </c>
      <c r="GE225" s="192" t="e">
        <f t="shared" si="315"/>
        <v>#DIV/0!</v>
      </c>
    </row>
    <row r="226" spans="1:187">
      <c r="A226" s="248"/>
      <c r="B226" s="248"/>
      <c r="C226" s="173">
        <f t="shared" si="272"/>
        <v>0</v>
      </c>
      <c r="D226" s="255"/>
      <c r="E226" s="255"/>
      <c r="F226" s="255"/>
      <c r="G226" s="255"/>
      <c r="H226" s="255"/>
      <c r="I226" s="255"/>
      <c r="J226" s="255"/>
      <c r="K226" s="255"/>
      <c r="L226" s="255"/>
      <c r="M226" s="255"/>
      <c r="N226" s="255"/>
      <c r="O226" s="255"/>
      <c r="P226" s="255"/>
      <c r="Q226" s="255"/>
      <c r="R226" s="174"/>
      <c r="S226" s="256"/>
      <c r="T226" s="255"/>
      <c r="U226" s="255"/>
      <c r="V226" s="255"/>
      <c r="W226" s="255"/>
      <c r="X226" s="255"/>
      <c r="Y226" s="255"/>
      <c r="Z226" s="255"/>
      <c r="AA226" s="255"/>
      <c r="AB226" s="255"/>
      <c r="AC226" s="255"/>
      <c r="AD226" s="255"/>
      <c r="AE226" s="255"/>
      <c r="AF226" s="255"/>
      <c r="AG226" s="255"/>
      <c r="AH226" s="255"/>
      <c r="AI226" s="257"/>
      <c r="AJ226" s="187"/>
      <c r="AK226" s="176">
        <f t="shared" si="273"/>
        <v>0</v>
      </c>
      <c r="AL226" s="294">
        <f t="shared" si="274"/>
        <v>0</v>
      </c>
      <c r="AM226" s="294">
        <f t="shared" si="275"/>
        <v>0</v>
      </c>
      <c r="AN226" s="295">
        <f t="shared" si="276"/>
        <v>0</v>
      </c>
      <c r="AO226" s="294">
        <f t="shared" si="317"/>
        <v>0</v>
      </c>
      <c r="AP226" s="294">
        <f t="shared" si="316"/>
        <v>0</v>
      </c>
      <c r="AQ226" s="296">
        <f t="shared" si="277"/>
        <v>0</v>
      </c>
      <c r="AR226" s="297">
        <f t="shared" si="278"/>
        <v>0</v>
      </c>
      <c r="AS226" s="249"/>
      <c r="AT226" s="250">
        <f t="shared" si="279"/>
        <v>0</v>
      </c>
      <c r="AU226" s="316"/>
      <c r="AV226" s="177">
        <f t="shared" si="280"/>
        <v>0</v>
      </c>
      <c r="AW226" s="249"/>
      <c r="AX226" s="249"/>
      <c r="AY226" s="177">
        <f t="shared" si="281"/>
        <v>0</v>
      </c>
      <c r="AZ226" s="177">
        <f>(AQ226)*'Datos Mes'!$B$27+DB226</f>
        <v>0</v>
      </c>
      <c r="BA226" s="248"/>
      <c r="BB226" s="254"/>
      <c r="BC226" s="263"/>
      <c r="BD226" s="188"/>
      <c r="BE226" s="188"/>
      <c r="BF226" s="298"/>
      <c r="BG226" s="178">
        <f>(COUNTIF($D226:$AI226,"LL")+DL226)*(AS226-'Datos Mes'!$B$23)</f>
        <v>0</v>
      </c>
      <c r="BH226" s="299">
        <f t="shared" si="282"/>
        <v>0</v>
      </c>
      <c r="BI226" s="230"/>
      <c r="BJ226" s="239"/>
      <c r="BK226" s="231"/>
      <c r="BL226" s="231"/>
      <c r="BM226" s="231"/>
      <c r="BN226" s="231"/>
      <c r="BO226" s="231"/>
      <c r="BP226" s="239"/>
      <c r="BQ226" s="231"/>
      <c r="BR226" s="231"/>
      <c r="BS226" s="231"/>
      <c r="BT226" s="232"/>
      <c r="BU226" s="232"/>
      <c r="BV226" s="231"/>
      <c r="BW226" s="233"/>
      <c r="BX226" s="234"/>
      <c r="BY226" s="231"/>
      <c r="BZ226" s="231"/>
      <c r="CA226" s="235"/>
      <c r="CB226" s="235"/>
      <c r="CC226" s="236"/>
      <c r="CD226" s="236"/>
      <c r="CE226" s="236"/>
      <c r="CF226" s="236"/>
      <c r="CG226" s="236"/>
      <c r="CH226" s="235"/>
      <c r="CI226" s="235"/>
      <c r="CJ226" s="236"/>
      <c r="CK226" s="236"/>
      <c r="CL226" s="236"/>
      <c r="CM226" s="236"/>
      <c r="CN226" s="236"/>
      <c r="CO226" s="235"/>
      <c r="CP226" s="238"/>
      <c r="CQ226" s="237"/>
      <c r="CR226" s="238"/>
      <c r="CS226" s="237"/>
      <c r="CT226" s="237"/>
      <c r="CU226" s="237"/>
      <c r="CV226" s="237"/>
      <c r="CW226" s="237"/>
      <c r="CX226" s="232"/>
      <c r="CY226" s="232"/>
      <c r="CZ226" s="179">
        <f t="shared" si="283"/>
        <v>0</v>
      </c>
      <c r="DA226" s="180"/>
      <c r="DB226" s="241"/>
      <c r="DC226" s="181">
        <f t="shared" si="284"/>
        <v>0</v>
      </c>
      <c r="DD226" s="240"/>
      <c r="DE226" s="241"/>
      <c r="DF226" s="182">
        <f t="shared" si="285"/>
        <v>0</v>
      </c>
      <c r="DG226" s="182">
        <f t="shared" si="286"/>
        <v>0</v>
      </c>
      <c r="DH226" s="183">
        <f t="shared" si="287"/>
        <v>0</v>
      </c>
      <c r="DI226" s="184">
        <f t="shared" si="288"/>
        <v>0</v>
      </c>
      <c r="DJ226" s="42"/>
      <c r="DK226" s="177">
        <f t="shared" si="289"/>
        <v>0</v>
      </c>
      <c r="DL226" s="177">
        <f t="shared" si="290"/>
        <v>0</v>
      </c>
      <c r="DM226" s="177">
        <f t="shared" si="291"/>
        <v>0</v>
      </c>
      <c r="DN226" s="242"/>
      <c r="DO226" s="243"/>
      <c r="DP226" s="243"/>
      <c r="DQ226" s="243"/>
      <c r="DR226" s="303"/>
      <c r="DS226" s="243"/>
      <c r="DT226" s="243"/>
      <c r="DU226" s="243"/>
      <c r="DV226" s="244"/>
      <c r="DW226" s="243"/>
      <c r="DX226" s="243"/>
      <c r="DY226" s="245"/>
      <c r="DZ226" s="245"/>
      <c r="EA226" s="246"/>
      <c r="EB226" s="175" t="s">
        <v>283</v>
      </c>
      <c r="EC226" s="188" t="s">
        <v>298</v>
      </c>
      <c r="ED226" s="188">
        <v>1030194</v>
      </c>
      <c r="EE226" s="188"/>
      <c r="EF226" s="189">
        <f>'Datos Mes'!$B$23</f>
        <v>8033.333333333333</v>
      </c>
      <c r="EG226" s="189">
        <f t="shared" si="292"/>
        <v>0</v>
      </c>
      <c r="EH226" s="189">
        <f t="shared" si="293"/>
        <v>0</v>
      </c>
      <c r="EI226" s="189" t="e">
        <f t="shared" si="294"/>
        <v>#DIV/0!</v>
      </c>
      <c r="EJ226" s="189" t="e">
        <f t="shared" si="295"/>
        <v>#DIV/0!</v>
      </c>
      <c r="EK226" s="189">
        <f t="shared" si="296"/>
        <v>0</v>
      </c>
      <c r="EL226" s="189">
        <f t="shared" si="297"/>
        <v>0</v>
      </c>
      <c r="EM226" s="189">
        <f t="shared" si="298"/>
        <v>0</v>
      </c>
      <c r="EN226" s="189">
        <f>'Datos Mes'!$B$24*AL226</f>
        <v>0</v>
      </c>
      <c r="EO226" s="189" t="e">
        <f>IF(SUM(EH226:EN226)&gt;'Datos Mes'!$B$21,'Datos Mes'!$B$21,SUM(EH226:EN226))</f>
        <v>#DIV/0!</v>
      </c>
      <c r="EP226" s="189" t="e">
        <f>IF(SUM(EH226:EN226)&gt;'Datos Mes'!$B$21,SUM(EH226:EN226)-EO226,0)</f>
        <v>#DIV/0!</v>
      </c>
      <c r="EQ226" s="189"/>
      <c r="ER226" s="189" t="e">
        <f>LOOKUP(EO226/AL226,'Datos Mes'!$B$75:$B$82,'Datos Mes'!$C$75:$C$82)*EQ226</f>
        <v>#DIV/0!</v>
      </c>
      <c r="ES226" s="189">
        <f>'Datos Mes'!$B$25*$AQ226</f>
        <v>0</v>
      </c>
      <c r="ET226" s="189">
        <f>'Datos Mes'!$B$26*$AQ226</f>
        <v>0</v>
      </c>
      <c r="EU226" s="189">
        <f t="shared" si="299"/>
        <v>0</v>
      </c>
      <c r="EV226" s="190" t="e">
        <f t="shared" si="300"/>
        <v>#DIV/0!</v>
      </c>
      <c r="EW226" s="280" t="s">
        <v>140</v>
      </c>
      <c r="EX226" s="281"/>
      <c r="EY226" s="190" t="e">
        <f>'Datos Mes'!$B$28*EO226</f>
        <v>#DIV/0!</v>
      </c>
      <c r="EZ226" s="190" t="e">
        <f>IF(EX226*'Datos Mes'!$B$19-EY226&gt;0,EX226*'Datos Mes'!$B$19-EY226,0)</f>
        <v>#DIV/0!</v>
      </c>
      <c r="FA226" s="281" t="s">
        <v>116</v>
      </c>
      <c r="FB226" s="280" t="s">
        <v>299</v>
      </c>
      <c r="FC226" s="192">
        <f>IF(FB226&lt;&gt;"Pensionado",LOOKUP(FA226,'Datos Mes'!$A$87:$A$92,'Datos Mes'!$B$87:$B$92),0)</f>
        <v>0</v>
      </c>
      <c r="FD226" s="190" t="e">
        <f t="shared" si="301"/>
        <v>#DIV/0!</v>
      </c>
      <c r="FE226" s="190" t="e">
        <f>IF(SUM(EH226:EN226)&gt;'Datos Mes'!$B$22,'Datos Mes'!$B$22,SUM(EH226:EN226))</f>
        <v>#DIV/0!</v>
      </c>
      <c r="FF226" s="190" t="e">
        <f>FE226*'Datos Mes'!$B$30</f>
        <v>#DIV/0!</v>
      </c>
      <c r="FG226" s="190" t="e">
        <f t="shared" si="302"/>
        <v>#DIV/0!</v>
      </c>
      <c r="FH226" s="190" t="e">
        <f t="shared" si="303"/>
        <v>#DIV/0!</v>
      </c>
      <c r="FI226" s="193" t="e">
        <f>LOOKUP(FH226,'Datos Mes'!$B$54:$B$69,'Datos Mes'!$C$54:$C$69)</f>
        <v>#DIV/0!</v>
      </c>
      <c r="FJ226" s="190" t="e">
        <f>LOOKUP(FH226,'Datos Mes'!$B$54:$B$69,'Datos Mes'!$E$54:$E$69)</f>
        <v>#DIV/0!</v>
      </c>
      <c r="FK226" s="190" t="e">
        <f t="shared" si="304"/>
        <v>#DIV/0!</v>
      </c>
      <c r="FL226" s="190">
        <f t="shared" si="305"/>
        <v>0</v>
      </c>
      <c r="FM226" s="190">
        <f t="shared" si="306"/>
        <v>0</v>
      </c>
      <c r="FN226" s="190">
        <f t="shared" si="307"/>
        <v>0</v>
      </c>
      <c r="FO226" s="190" t="e">
        <f t="shared" si="308"/>
        <v>#DIV/0!</v>
      </c>
      <c r="FP226" s="190" t="e">
        <f t="shared" si="309"/>
        <v>#DIV/0!</v>
      </c>
      <c r="FQ226" s="320" t="e">
        <f t="shared" si="310"/>
        <v>#DIV/0!</v>
      </c>
      <c r="FR226" s="188"/>
      <c r="FS226" s="190" t="e">
        <f t="shared" si="311"/>
        <v>#DIV/0!</v>
      </c>
      <c r="FT226" s="190" t="e">
        <f>IF($FB226="Activo",LOOKUP($FA226,'Datos Mes'!$A$87:$A$92,'Datos Mes'!$C$87:$C$92),0)*$EO226</f>
        <v>#DIV/0!</v>
      </c>
      <c r="FU226" s="190" t="e">
        <f>IF($FB226="Activo",'Datos Mes'!$B$31,0)*$EO226</f>
        <v>#DIV/0!</v>
      </c>
      <c r="FV226" s="190" t="e">
        <f>'Datos Mes'!$B$32*$EO226</f>
        <v>#DIV/0!</v>
      </c>
      <c r="FW226" s="190" t="e">
        <f>'Datos Mes'!$D$28*$EO226</f>
        <v>#DIV/0!</v>
      </c>
      <c r="FX226" s="188">
        <v>1030194</v>
      </c>
      <c r="FY226" s="190" t="e">
        <f t="shared" si="312"/>
        <v>#DIV/0!</v>
      </c>
      <c r="FZ226" s="190" t="e">
        <f t="shared" si="318"/>
        <v>#DIV/0!</v>
      </c>
      <c r="GA226" s="190" t="e">
        <f t="shared" si="319"/>
        <v>#DIV/0!</v>
      </c>
      <c r="GB226" s="190">
        <f>(AS226+'Datos Mes'!B$24)*30/12</f>
        <v>11356.646825396825</v>
      </c>
      <c r="GC226" s="190" t="e">
        <f t="shared" si="313"/>
        <v>#DIV/0!</v>
      </c>
      <c r="GD226" s="190" t="e">
        <f t="shared" si="314"/>
        <v>#DIV/0!</v>
      </c>
      <c r="GE226" s="192" t="e">
        <f t="shared" si="315"/>
        <v>#DIV/0!</v>
      </c>
    </row>
    <row r="227" spans="1:187">
      <c r="A227" s="248"/>
      <c r="B227" s="248"/>
      <c r="C227" s="173">
        <f t="shared" si="272"/>
        <v>0</v>
      </c>
      <c r="D227" s="255"/>
      <c r="E227" s="255"/>
      <c r="F227" s="255"/>
      <c r="G227" s="255"/>
      <c r="H227" s="255"/>
      <c r="I227" s="255"/>
      <c r="J227" s="255"/>
      <c r="K227" s="255"/>
      <c r="L227" s="255"/>
      <c r="M227" s="255"/>
      <c r="N227" s="255"/>
      <c r="O227" s="255"/>
      <c r="P227" s="255"/>
      <c r="Q227" s="255"/>
      <c r="R227" s="174"/>
      <c r="S227" s="256"/>
      <c r="T227" s="255"/>
      <c r="U227" s="255"/>
      <c r="V227" s="255"/>
      <c r="W227" s="255"/>
      <c r="X227" s="255"/>
      <c r="Y227" s="255"/>
      <c r="Z227" s="255"/>
      <c r="AA227" s="255"/>
      <c r="AB227" s="255"/>
      <c r="AC227" s="255"/>
      <c r="AD227" s="255"/>
      <c r="AE227" s="255"/>
      <c r="AF227" s="255"/>
      <c r="AG227" s="255"/>
      <c r="AH227" s="255"/>
      <c r="AI227" s="257"/>
      <c r="AJ227" s="187"/>
      <c r="AK227" s="176">
        <f t="shared" si="273"/>
        <v>0</v>
      </c>
      <c r="AL227" s="294">
        <f t="shared" si="274"/>
        <v>0</v>
      </c>
      <c r="AM227" s="294">
        <f t="shared" si="275"/>
        <v>0</v>
      </c>
      <c r="AN227" s="295">
        <f t="shared" si="276"/>
        <v>0</v>
      </c>
      <c r="AO227" s="294">
        <f t="shared" si="317"/>
        <v>0</v>
      </c>
      <c r="AP227" s="294">
        <f t="shared" si="316"/>
        <v>0</v>
      </c>
      <c r="AQ227" s="296">
        <f t="shared" si="277"/>
        <v>0</v>
      </c>
      <c r="AR227" s="297">
        <f t="shared" si="278"/>
        <v>0</v>
      </c>
      <c r="AS227" s="249"/>
      <c r="AT227" s="250">
        <f t="shared" si="279"/>
        <v>0</v>
      </c>
      <c r="AU227" s="316"/>
      <c r="AV227" s="177">
        <f t="shared" si="280"/>
        <v>0</v>
      </c>
      <c r="AW227" s="249"/>
      <c r="AX227" s="249"/>
      <c r="AY227" s="177">
        <f t="shared" si="281"/>
        <v>0</v>
      </c>
      <c r="AZ227" s="177">
        <f>(AQ227)*'Datos Mes'!$B$27+DB227</f>
        <v>0</v>
      </c>
      <c r="BA227" s="248"/>
      <c r="BB227" s="254"/>
      <c r="BC227" s="263"/>
      <c r="BD227" s="188"/>
      <c r="BE227" s="188"/>
      <c r="BF227" s="298"/>
      <c r="BG227" s="178">
        <f>(COUNTIF($D227:$AI227,"LL")+DL227)*(AS227-'Datos Mes'!$B$23)</f>
        <v>0</v>
      </c>
      <c r="BH227" s="299">
        <f t="shared" si="282"/>
        <v>0</v>
      </c>
      <c r="BI227" s="230"/>
      <c r="BJ227" s="239"/>
      <c r="BK227" s="231"/>
      <c r="BL227" s="231"/>
      <c r="BM227" s="231"/>
      <c r="BN227" s="231"/>
      <c r="BO227" s="231"/>
      <c r="BP227" s="239"/>
      <c r="BQ227" s="231"/>
      <c r="BR227" s="231"/>
      <c r="BS227" s="231"/>
      <c r="BT227" s="232"/>
      <c r="BU227" s="232"/>
      <c r="BV227" s="231"/>
      <c r="BW227" s="233"/>
      <c r="BX227" s="234"/>
      <c r="BY227" s="231"/>
      <c r="BZ227" s="231"/>
      <c r="CA227" s="235"/>
      <c r="CB227" s="235"/>
      <c r="CC227" s="236"/>
      <c r="CD227" s="236"/>
      <c r="CE227" s="236"/>
      <c r="CF227" s="236"/>
      <c r="CG227" s="236"/>
      <c r="CH227" s="235"/>
      <c r="CI227" s="235"/>
      <c r="CJ227" s="236"/>
      <c r="CK227" s="236"/>
      <c r="CL227" s="236"/>
      <c r="CM227" s="236"/>
      <c r="CN227" s="236"/>
      <c r="CO227" s="235"/>
      <c r="CP227" s="238"/>
      <c r="CQ227" s="237"/>
      <c r="CR227" s="238"/>
      <c r="CS227" s="237"/>
      <c r="CT227" s="237"/>
      <c r="CU227" s="237"/>
      <c r="CV227" s="237"/>
      <c r="CW227" s="237"/>
      <c r="CX227" s="232"/>
      <c r="CY227" s="232"/>
      <c r="CZ227" s="179">
        <f t="shared" si="283"/>
        <v>0</v>
      </c>
      <c r="DA227" s="180"/>
      <c r="DB227" s="241"/>
      <c r="DC227" s="181">
        <f t="shared" si="284"/>
        <v>0</v>
      </c>
      <c r="DD227" s="240"/>
      <c r="DE227" s="241"/>
      <c r="DF227" s="182">
        <f t="shared" si="285"/>
        <v>0</v>
      </c>
      <c r="DG227" s="182">
        <f t="shared" si="286"/>
        <v>0</v>
      </c>
      <c r="DH227" s="183">
        <f t="shared" si="287"/>
        <v>0</v>
      </c>
      <c r="DI227" s="184">
        <f t="shared" si="288"/>
        <v>0</v>
      </c>
      <c r="DJ227" s="42"/>
      <c r="DK227" s="177">
        <f t="shared" si="289"/>
        <v>0</v>
      </c>
      <c r="DL227" s="177">
        <f t="shared" si="290"/>
        <v>0</v>
      </c>
      <c r="DM227" s="177">
        <f t="shared" si="291"/>
        <v>0</v>
      </c>
      <c r="DN227" s="242"/>
      <c r="DO227" s="243"/>
      <c r="DP227" s="243"/>
      <c r="DQ227" s="243"/>
      <c r="DR227" s="303"/>
      <c r="DS227" s="243"/>
      <c r="DT227" s="243"/>
      <c r="DU227" s="243"/>
      <c r="DV227" s="244"/>
      <c r="DW227" s="243"/>
      <c r="DX227" s="243"/>
      <c r="DY227" s="245"/>
      <c r="DZ227" s="245"/>
      <c r="EA227" s="246"/>
      <c r="EB227" s="175" t="s">
        <v>283</v>
      </c>
      <c r="EC227" s="188" t="s">
        <v>298</v>
      </c>
      <c r="ED227" s="188">
        <v>1030195</v>
      </c>
      <c r="EE227" s="188"/>
      <c r="EF227" s="189">
        <f>'Datos Mes'!$B$23</f>
        <v>8033.333333333333</v>
      </c>
      <c r="EG227" s="189">
        <f t="shared" si="292"/>
        <v>0</v>
      </c>
      <c r="EH227" s="189">
        <f t="shared" si="293"/>
        <v>0</v>
      </c>
      <c r="EI227" s="189" t="e">
        <f t="shared" si="294"/>
        <v>#DIV/0!</v>
      </c>
      <c r="EJ227" s="189" t="e">
        <f t="shared" si="295"/>
        <v>#DIV/0!</v>
      </c>
      <c r="EK227" s="189">
        <f t="shared" si="296"/>
        <v>0</v>
      </c>
      <c r="EL227" s="189">
        <f t="shared" si="297"/>
        <v>0</v>
      </c>
      <c r="EM227" s="189">
        <f t="shared" si="298"/>
        <v>0</v>
      </c>
      <c r="EN227" s="189">
        <f>'Datos Mes'!$B$24*AL227</f>
        <v>0</v>
      </c>
      <c r="EO227" s="189" t="e">
        <f>IF(SUM(EH227:EN227)&gt;'Datos Mes'!$B$21,'Datos Mes'!$B$21,SUM(EH227:EN227))</f>
        <v>#DIV/0!</v>
      </c>
      <c r="EP227" s="189" t="e">
        <f>IF(SUM(EH227:EN227)&gt;'Datos Mes'!$B$21,SUM(EH227:EN227)-EO227,0)</f>
        <v>#DIV/0!</v>
      </c>
      <c r="EQ227" s="189"/>
      <c r="ER227" s="189" t="e">
        <f>LOOKUP(EO227/AL227,'Datos Mes'!$B$75:$B$82,'Datos Mes'!$C$75:$C$82)*EQ227</f>
        <v>#DIV/0!</v>
      </c>
      <c r="ES227" s="189">
        <f>'Datos Mes'!$B$25*$AQ227</f>
        <v>0</v>
      </c>
      <c r="ET227" s="189">
        <f>'Datos Mes'!$B$26*$AQ227</f>
        <v>0</v>
      </c>
      <c r="EU227" s="189">
        <f t="shared" si="299"/>
        <v>0</v>
      </c>
      <c r="EV227" s="190" t="e">
        <f t="shared" si="300"/>
        <v>#DIV/0!</v>
      </c>
      <c r="EW227" s="280" t="s">
        <v>140</v>
      </c>
      <c r="EX227" s="281"/>
      <c r="EY227" s="190" t="e">
        <f>'Datos Mes'!$B$28*EO227</f>
        <v>#DIV/0!</v>
      </c>
      <c r="EZ227" s="190" t="e">
        <f>IF(EX227*'Datos Mes'!$B$19-EY227&gt;0,EX227*'Datos Mes'!$B$19-EY227,0)</f>
        <v>#DIV/0!</v>
      </c>
      <c r="FA227" s="281" t="s">
        <v>116</v>
      </c>
      <c r="FB227" s="280" t="s">
        <v>299</v>
      </c>
      <c r="FC227" s="192">
        <f>IF(FB227&lt;&gt;"Pensionado",LOOKUP(FA227,'Datos Mes'!$A$87:$A$92,'Datos Mes'!$B$87:$B$92),0)</f>
        <v>0</v>
      </c>
      <c r="FD227" s="190" t="e">
        <f t="shared" si="301"/>
        <v>#DIV/0!</v>
      </c>
      <c r="FE227" s="190" t="e">
        <f>IF(SUM(EH227:EN227)&gt;'Datos Mes'!$B$22,'Datos Mes'!$B$22,SUM(EH227:EN227))</f>
        <v>#DIV/0!</v>
      </c>
      <c r="FF227" s="190" t="e">
        <f>FE227*'Datos Mes'!$B$30</f>
        <v>#DIV/0!</v>
      </c>
      <c r="FG227" s="190" t="e">
        <f t="shared" si="302"/>
        <v>#DIV/0!</v>
      </c>
      <c r="FH227" s="190" t="e">
        <f t="shared" si="303"/>
        <v>#DIV/0!</v>
      </c>
      <c r="FI227" s="193" t="e">
        <f>LOOKUP(FH227,'Datos Mes'!$B$54:$B$69,'Datos Mes'!$C$54:$C$69)</f>
        <v>#DIV/0!</v>
      </c>
      <c r="FJ227" s="190" t="e">
        <f>LOOKUP(FH227,'Datos Mes'!$B$54:$B$69,'Datos Mes'!$E$54:$E$69)</f>
        <v>#DIV/0!</v>
      </c>
      <c r="FK227" s="190" t="e">
        <f t="shared" si="304"/>
        <v>#DIV/0!</v>
      </c>
      <c r="FL227" s="190">
        <f t="shared" si="305"/>
        <v>0</v>
      </c>
      <c r="FM227" s="190">
        <f t="shared" si="306"/>
        <v>0</v>
      </c>
      <c r="FN227" s="190">
        <f t="shared" si="307"/>
        <v>0</v>
      </c>
      <c r="FO227" s="190" t="e">
        <f t="shared" si="308"/>
        <v>#DIV/0!</v>
      </c>
      <c r="FP227" s="190" t="e">
        <f t="shared" si="309"/>
        <v>#DIV/0!</v>
      </c>
      <c r="FQ227" s="320" t="e">
        <f t="shared" si="310"/>
        <v>#DIV/0!</v>
      </c>
      <c r="FR227" s="188"/>
      <c r="FS227" s="190" t="e">
        <f t="shared" si="311"/>
        <v>#DIV/0!</v>
      </c>
      <c r="FT227" s="190" t="e">
        <f>IF($FB227="Activo",LOOKUP($FA227,'Datos Mes'!$A$87:$A$92,'Datos Mes'!$C$87:$C$92),0)*$EO227</f>
        <v>#DIV/0!</v>
      </c>
      <c r="FU227" s="190" t="e">
        <f>IF($FB227="Activo",'Datos Mes'!$B$31,0)*$EO227</f>
        <v>#DIV/0!</v>
      </c>
      <c r="FV227" s="190" t="e">
        <f>'Datos Mes'!$B$32*$EO227</f>
        <v>#DIV/0!</v>
      </c>
      <c r="FW227" s="190" t="e">
        <f>'Datos Mes'!$D$28*$EO227</f>
        <v>#DIV/0!</v>
      </c>
      <c r="FX227" s="188">
        <v>1030195</v>
      </c>
      <c r="FY227" s="190" t="e">
        <f t="shared" si="312"/>
        <v>#DIV/0!</v>
      </c>
      <c r="FZ227" s="190" t="e">
        <f t="shared" si="318"/>
        <v>#DIV/0!</v>
      </c>
      <c r="GA227" s="190" t="e">
        <f t="shared" si="319"/>
        <v>#DIV/0!</v>
      </c>
      <c r="GB227" s="190">
        <f>(AS227+'Datos Mes'!B$24)*30/12</f>
        <v>11356.646825396825</v>
      </c>
      <c r="GC227" s="190" t="e">
        <f t="shared" si="313"/>
        <v>#DIV/0!</v>
      </c>
      <c r="GD227" s="190" t="e">
        <f t="shared" si="314"/>
        <v>#DIV/0!</v>
      </c>
      <c r="GE227" s="192" t="e">
        <f t="shared" si="315"/>
        <v>#DIV/0!</v>
      </c>
    </row>
    <row r="228" spans="1:187">
      <c r="A228" s="248"/>
      <c r="B228" s="248"/>
      <c r="C228" s="173">
        <f t="shared" si="272"/>
        <v>0</v>
      </c>
      <c r="D228" s="255"/>
      <c r="E228" s="255"/>
      <c r="F228" s="255"/>
      <c r="G228" s="255"/>
      <c r="H228" s="255"/>
      <c r="I228" s="255"/>
      <c r="J228" s="255"/>
      <c r="K228" s="255"/>
      <c r="L228" s="255"/>
      <c r="M228" s="255"/>
      <c r="N228" s="255"/>
      <c r="O228" s="255"/>
      <c r="P228" s="255"/>
      <c r="Q228" s="255"/>
      <c r="R228" s="174"/>
      <c r="S228" s="256"/>
      <c r="T228" s="255"/>
      <c r="U228" s="255"/>
      <c r="V228" s="255"/>
      <c r="W228" s="255"/>
      <c r="X228" s="255"/>
      <c r="Y228" s="255"/>
      <c r="Z228" s="255"/>
      <c r="AA228" s="255"/>
      <c r="AB228" s="255"/>
      <c r="AC228" s="255"/>
      <c r="AD228" s="255"/>
      <c r="AE228" s="255"/>
      <c r="AF228" s="255"/>
      <c r="AG228" s="255"/>
      <c r="AH228" s="255"/>
      <c r="AI228" s="257"/>
      <c r="AJ228" s="187"/>
      <c r="AK228" s="176">
        <f t="shared" si="273"/>
        <v>0</v>
      </c>
      <c r="AL228" s="294">
        <f t="shared" si="274"/>
        <v>0</v>
      </c>
      <c r="AM228" s="294">
        <f t="shared" si="275"/>
        <v>0</v>
      </c>
      <c r="AN228" s="295">
        <f t="shared" si="276"/>
        <v>0</v>
      </c>
      <c r="AO228" s="294">
        <f t="shared" si="317"/>
        <v>0</v>
      </c>
      <c r="AP228" s="294">
        <f t="shared" si="316"/>
        <v>0</v>
      </c>
      <c r="AQ228" s="296">
        <f t="shared" si="277"/>
        <v>0</v>
      </c>
      <c r="AR228" s="297">
        <f t="shared" si="278"/>
        <v>0</v>
      </c>
      <c r="AS228" s="249"/>
      <c r="AT228" s="250">
        <f t="shared" si="279"/>
        <v>0</v>
      </c>
      <c r="AU228" s="316"/>
      <c r="AV228" s="177">
        <f t="shared" si="280"/>
        <v>0</v>
      </c>
      <c r="AW228" s="249"/>
      <c r="AX228" s="249"/>
      <c r="AY228" s="177">
        <f t="shared" si="281"/>
        <v>0</v>
      </c>
      <c r="AZ228" s="177">
        <f>(AQ228)*'Datos Mes'!$B$27+DB228</f>
        <v>0</v>
      </c>
      <c r="BA228" s="248"/>
      <c r="BB228" s="254"/>
      <c r="BC228" s="263"/>
      <c r="BD228" s="188"/>
      <c r="BE228" s="188"/>
      <c r="BF228" s="298"/>
      <c r="BG228" s="178">
        <f>(COUNTIF($D228:$AI228,"LL")+DL228)*(AS228-'Datos Mes'!$B$23)</f>
        <v>0</v>
      </c>
      <c r="BH228" s="299">
        <f t="shared" si="282"/>
        <v>0</v>
      </c>
      <c r="BI228" s="230"/>
      <c r="BJ228" s="239"/>
      <c r="BK228" s="231"/>
      <c r="BL228" s="231"/>
      <c r="BM228" s="231"/>
      <c r="BN228" s="231"/>
      <c r="BO228" s="231"/>
      <c r="BP228" s="239"/>
      <c r="BQ228" s="231"/>
      <c r="BR228" s="231"/>
      <c r="BS228" s="231"/>
      <c r="BT228" s="232"/>
      <c r="BU228" s="232"/>
      <c r="BV228" s="231"/>
      <c r="BW228" s="233"/>
      <c r="BX228" s="234"/>
      <c r="BY228" s="231"/>
      <c r="BZ228" s="231"/>
      <c r="CA228" s="235"/>
      <c r="CB228" s="235"/>
      <c r="CC228" s="236"/>
      <c r="CD228" s="236"/>
      <c r="CE228" s="236"/>
      <c r="CF228" s="236"/>
      <c r="CG228" s="236"/>
      <c r="CH228" s="235"/>
      <c r="CI228" s="235"/>
      <c r="CJ228" s="236"/>
      <c r="CK228" s="236"/>
      <c r="CL228" s="236"/>
      <c r="CM228" s="236"/>
      <c r="CN228" s="236"/>
      <c r="CO228" s="235"/>
      <c r="CP228" s="238"/>
      <c r="CQ228" s="237"/>
      <c r="CR228" s="238"/>
      <c r="CS228" s="237"/>
      <c r="CT228" s="237"/>
      <c r="CU228" s="237"/>
      <c r="CV228" s="237"/>
      <c r="CW228" s="237"/>
      <c r="CX228" s="232"/>
      <c r="CY228" s="232"/>
      <c r="CZ228" s="179">
        <f t="shared" si="283"/>
        <v>0</v>
      </c>
      <c r="DA228" s="180"/>
      <c r="DB228" s="241"/>
      <c r="DC228" s="181">
        <f t="shared" si="284"/>
        <v>0</v>
      </c>
      <c r="DD228" s="240"/>
      <c r="DE228" s="241"/>
      <c r="DF228" s="182">
        <f t="shared" si="285"/>
        <v>0</v>
      </c>
      <c r="DG228" s="182">
        <f t="shared" si="286"/>
        <v>0</v>
      </c>
      <c r="DH228" s="183">
        <f t="shared" si="287"/>
        <v>0</v>
      </c>
      <c r="DI228" s="184">
        <f t="shared" si="288"/>
        <v>0</v>
      </c>
      <c r="DJ228" s="42"/>
      <c r="DK228" s="177">
        <f t="shared" si="289"/>
        <v>0</v>
      </c>
      <c r="DL228" s="177">
        <f t="shared" si="290"/>
        <v>0</v>
      </c>
      <c r="DM228" s="177">
        <f t="shared" si="291"/>
        <v>0</v>
      </c>
      <c r="DN228" s="242"/>
      <c r="DO228" s="243"/>
      <c r="DP228" s="243"/>
      <c r="DQ228" s="243"/>
      <c r="DR228" s="303"/>
      <c r="DS228" s="243"/>
      <c r="DT228" s="243"/>
      <c r="DU228" s="243"/>
      <c r="DV228" s="244"/>
      <c r="DW228" s="243"/>
      <c r="DX228" s="243"/>
      <c r="DY228" s="245"/>
      <c r="DZ228" s="245"/>
      <c r="EA228" s="246"/>
      <c r="EB228" s="175" t="s">
        <v>283</v>
      </c>
      <c r="EC228" s="188" t="s">
        <v>298</v>
      </c>
      <c r="ED228" s="188">
        <v>1030196</v>
      </c>
      <c r="EE228" s="188"/>
      <c r="EF228" s="189">
        <f>'Datos Mes'!$B$23</f>
        <v>8033.333333333333</v>
      </c>
      <c r="EG228" s="189">
        <f t="shared" si="292"/>
        <v>0</v>
      </c>
      <c r="EH228" s="189">
        <f t="shared" si="293"/>
        <v>0</v>
      </c>
      <c r="EI228" s="189" t="e">
        <f t="shared" si="294"/>
        <v>#DIV/0!</v>
      </c>
      <c r="EJ228" s="189" t="e">
        <f t="shared" si="295"/>
        <v>#DIV/0!</v>
      </c>
      <c r="EK228" s="189">
        <f t="shared" si="296"/>
        <v>0</v>
      </c>
      <c r="EL228" s="189">
        <f t="shared" si="297"/>
        <v>0</v>
      </c>
      <c r="EM228" s="189">
        <f t="shared" si="298"/>
        <v>0</v>
      </c>
      <c r="EN228" s="189">
        <f>'Datos Mes'!$B$24*AL228</f>
        <v>0</v>
      </c>
      <c r="EO228" s="189" t="e">
        <f>IF(SUM(EH228:EN228)&gt;'Datos Mes'!$B$21,'Datos Mes'!$B$21,SUM(EH228:EN228))</f>
        <v>#DIV/0!</v>
      </c>
      <c r="EP228" s="189" t="e">
        <f>IF(SUM(EH228:EN228)&gt;'Datos Mes'!$B$21,SUM(EH228:EN228)-EO228,0)</f>
        <v>#DIV/0!</v>
      </c>
      <c r="EQ228" s="189"/>
      <c r="ER228" s="189" t="e">
        <f>LOOKUP(EO228/AL228,'Datos Mes'!$B$75:$B$82,'Datos Mes'!$C$75:$C$82)*EQ228</f>
        <v>#DIV/0!</v>
      </c>
      <c r="ES228" s="189">
        <f>'Datos Mes'!$B$25*$AQ228</f>
        <v>0</v>
      </c>
      <c r="ET228" s="189">
        <f>'Datos Mes'!$B$26*$AQ228</f>
        <v>0</v>
      </c>
      <c r="EU228" s="189">
        <f t="shared" si="299"/>
        <v>0</v>
      </c>
      <c r="EV228" s="190" t="e">
        <f t="shared" si="300"/>
        <v>#DIV/0!</v>
      </c>
      <c r="EW228" s="280" t="s">
        <v>140</v>
      </c>
      <c r="EX228" s="281"/>
      <c r="EY228" s="190" t="e">
        <f>'Datos Mes'!$B$28*EO228</f>
        <v>#DIV/0!</v>
      </c>
      <c r="EZ228" s="190" t="e">
        <f>IF(EX228*'Datos Mes'!$B$19-EY228&gt;0,EX228*'Datos Mes'!$B$19-EY228,0)</f>
        <v>#DIV/0!</v>
      </c>
      <c r="FA228" s="281" t="s">
        <v>116</v>
      </c>
      <c r="FB228" s="280" t="s">
        <v>299</v>
      </c>
      <c r="FC228" s="192">
        <f>IF(FB228&lt;&gt;"Pensionado",LOOKUP(FA228,'Datos Mes'!$A$87:$A$92,'Datos Mes'!$B$87:$B$92),0)</f>
        <v>0</v>
      </c>
      <c r="FD228" s="190" t="e">
        <f t="shared" si="301"/>
        <v>#DIV/0!</v>
      </c>
      <c r="FE228" s="190" t="e">
        <f>IF(SUM(EH228:EN228)&gt;'Datos Mes'!$B$22,'Datos Mes'!$B$22,SUM(EH228:EN228))</f>
        <v>#DIV/0!</v>
      </c>
      <c r="FF228" s="190" t="e">
        <f>FE228*'Datos Mes'!$B$30</f>
        <v>#DIV/0!</v>
      </c>
      <c r="FG228" s="190" t="e">
        <f t="shared" si="302"/>
        <v>#DIV/0!</v>
      </c>
      <c r="FH228" s="190" t="e">
        <f t="shared" si="303"/>
        <v>#DIV/0!</v>
      </c>
      <c r="FI228" s="193" t="e">
        <f>LOOKUP(FH228,'Datos Mes'!$B$54:$B$69,'Datos Mes'!$C$54:$C$69)</f>
        <v>#DIV/0!</v>
      </c>
      <c r="FJ228" s="190" t="e">
        <f>LOOKUP(FH228,'Datos Mes'!$B$54:$B$69,'Datos Mes'!$E$54:$E$69)</f>
        <v>#DIV/0!</v>
      </c>
      <c r="FK228" s="190" t="e">
        <f t="shared" si="304"/>
        <v>#DIV/0!</v>
      </c>
      <c r="FL228" s="190">
        <f t="shared" si="305"/>
        <v>0</v>
      </c>
      <c r="FM228" s="190">
        <f t="shared" si="306"/>
        <v>0</v>
      </c>
      <c r="FN228" s="190">
        <f t="shared" si="307"/>
        <v>0</v>
      </c>
      <c r="FO228" s="190" t="e">
        <f t="shared" si="308"/>
        <v>#DIV/0!</v>
      </c>
      <c r="FP228" s="190" t="e">
        <f t="shared" si="309"/>
        <v>#DIV/0!</v>
      </c>
      <c r="FQ228" s="320" t="e">
        <f t="shared" si="310"/>
        <v>#DIV/0!</v>
      </c>
      <c r="FR228" s="188"/>
      <c r="FS228" s="190" t="e">
        <f t="shared" si="311"/>
        <v>#DIV/0!</v>
      </c>
      <c r="FT228" s="190" t="e">
        <f>IF($FB228="Activo",LOOKUP($FA228,'Datos Mes'!$A$87:$A$92,'Datos Mes'!$C$87:$C$92),0)*$EO228</f>
        <v>#DIV/0!</v>
      </c>
      <c r="FU228" s="190" t="e">
        <f>IF($FB228="Activo",'Datos Mes'!$B$31,0)*$EO228</f>
        <v>#DIV/0!</v>
      </c>
      <c r="FV228" s="190" t="e">
        <f>'Datos Mes'!$B$32*$EO228</f>
        <v>#DIV/0!</v>
      </c>
      <c r="FW228" s="190" t="e">
        <f>'Datos Mes'!$D$28*$EO228</f>
        <v>#DIV/0!</v>
      </c>
      <c r="FX228" s="188">
        <v>1030196</v>
      </c>
      <c r="FY228" s="190" t="e">
        <f t="shared" si="312"/>
        <v>#DIV/0!</v>
      </c>
      <c r="FZ228" s="190" t="e">
        <f t="shared" si="318"/>
        <v>#DIV/0!</v>
      </c>
      <c r="GA228" s="190" t="e">
        <f t="shared" si="319"/>
        <v>#DIV/0!</v>
      </c>
      <c r="GB228" s="190">
        <f>(AS228+'Datos Mes'!B$24)*30/12</f>
        <v>11356.646825396825</v>
      </c>
      <c r="GC228" s="190" t="e">
        <f t="shared" si="313"/>
        <v>#DIV/0!</v>
      </c>
      <c r="GD228" s="190" t="e">
        <f t="shared" si="314"/>
        <v>#DIV/0!</v>
      </c>
      <c r="GE228" s="192" t="e">
        <f t="shared" si="315"/>
        <v>#DIV/0!</v>
      </c>
    </row>
    <row r="229" spans="1:187">
      <c r="A229" s="248"/>
      <c r="B229" s="248"/>
      <c r="C229" s="173">
        <f t="shared" si="272"/>
        <v>0</v>
      </c>
      <c r="D229" s="255"/>
      <c r="E229" s="255"/>
      <c r="F229" s="255"/>
      <c r="G229" s="255"/>
      <c r="H229" s="255"/>
      <c r="I229" s="255"/>
      <c r="J229" s="255"/>
      <c r="K229" s="255"/>
      <c r="L229" s="255"/>
      <c r="M229" s="255"/>
      <c r="N229" s="255"/>
      <c r="O229" s="255"/>
      <c r="P229" s="255"/>
      <c r="Q229" s="255"/>
      <c r="R229" s="174"/>
      <c r="S229" s="256"/>
      <c r="T229" s="255"/>
      <c r="U229" s="255"/>
      <c r="V229" s="255"/>
      <c r="W229" s="255"/>
      <c r="X229" s="255"/>
      <c r="Y229" s="255"/>
      <c r="Z229" s="255"/>
      <c r="AA229" s="255"/>
      <c r="AB229" s="255"/>
      <c r="AC229" s="255"/>
      <c r="AD229" s="255"/>
      <c r="AE229" s="255"/>
      <c r="AF229" s="255"/>
      <c r="AG229" s="255"/>
      <c r="AH229" s="255"/>
      <c r="AI229" s="257"/>
      <c r="AJ229" s="187"/>
      <c r="AK229" s="176">
        <f t="shared" si="273"/>
        <v>0</v>
      </c>
      <c r="AL229" s="294">
        <f t="shared" si="274"/>
        <v>0</v>
      </c>
      <c r="AM229" s="294">
        <f t="shared" si="275"/>
        <v>0</v>
      </c>
      <c r="AN229" s="295">
        <f t="shared" si="276"/>
        <v>0</v>
      </c>
      <c r="AO229" s="294">
        <f t="shared" si="317"/>
        <v>0</v>
      </c>
      <c r="AP229" s="294">
        <f t="shared" si="316"/>
        <v>0</v>
      </c>
      <c r="AQ229" s="296">
        <f t="shared" si="277"/>
        <v>0</v>
      </c>
      <c r="AR229" s="297">
        <f t="shared" si="278"/>
        <v>0</v>
      </c>
      <c r="AS229" s="249"/>
      <c r="AT229" s="250">
        <f t="shared" si="279"/>
        <v>0</v>
      </c>
      <c r="AU229" s="316"/>
      <c r="AV229" s="177">
        <f t="shared" si="280"/>
        <v>0</v>
      </c>
      <c r="AW229" s="249"/>
      <c r="AX229" s="249"/>
      <c r="AY229" s="177">
        <f t="shared" si="281"/>
        <v>0</v>
      </c>
      <c r="AZ229" s="177">
        <f>(AQ229)*'Datos Mes'!$B$27+DB229</f>
        <v>0</v>
      </c>
      <c r="BA229" s="248"/>
      <c r="BB229" s="254"/>
      <c r="BC229" s="263"/>
      <c r="BD229" s="188"/>
      <c r="BE229" s="188"/>
      <c r="BF229" s="298"/>
      <c r="BG229" s="178">
        <f>(COUNTIF($D229:$AI229,"LL")+DL229)*(AS229-'Datos Mes'!$B$23)</f>
        <v>0</v>
      </c>
      <c r="BH229" s="299">
        <f t="shared" si="282"/>
        <v>0</v>
      </c>
      <c r="BI229" s="230"/>
      <c r="BJ229" s="239"/>
      <c r="BK229" s="231"/>
      <c r="BL229" s="231"/>
      <c r="BM229" s="231"/>
      <c r="BN229" s="231"/>
      <c r="BO229" s="231"/>
      <c r="BP229" s="239"/>
      <c r="BQ229" s="231"/>
      <c r="BR229" s="231"/>
      <c r="BS229" s="231"/>
      <c r="BT229" s="232"/>
      <c r="BU229" s="232"/>
      <c r="BV229" s="231"/>
      <c r="BW229" s="233"/>
      <c r="BX229" s="234"/>
      <c r="BY229" s="231"/>
      <c r="BZ229" s="231"/>
      <c r="CA229" s="235"/>
      <c r="CB229" s="235"/>
      <c r="CC229" s="236"/>
      <c r="CD229" s="236"/>
      <c r="CE229" s="236"/>
      <c r="CF229" s="236"/>
      <c r="CG229" s="236"/>
      <c r="CH229" s="235"/>
      <c r="CI229" s="235"/>
      <c r="CJ229" s="236"/>
      <c r="CK229" s="236"/>
      <c r="CL229" s="236"/>
      <c r="CM229" s="236"/>
      <c r="CN229" s="236"/>
      <c r="CO229" s="235"/>
      <c r="CP229" s="238"/>
      <c r="CQ229" s="237"/>
      <c r="CR229" s="238"/>
      <c r="CS229" s="237"/>
      <c r="CT229" s="237"/>
      <c r="CU229" s="237"/>
      <c r="CV229" s="237"/>
      <c r="CW229" s="237"/>
      <c r="CX229" s="232"/>
      <c r="CY229" s="232"/>
      <c r="CZ229" s="179">
        <f t="shared" si="283"/>
        <v>0</v>
      </c>
      <c r="DA229" s="180"/>
      <c r="DB229" s="241"/>
      <c r="DC229" s="181">
        <f t="shared" si="284"/>
        <v>0</v>
      </c>
      <c r="DD229" s="240"/>
      <c r="DE229" s="241"/>
      <c r="DF229" s="182">
        <f t="shared" si="285"/>
        <v>0</v>
      </c>
      <c r="DG229" s="182">
        <f t="shared" si="286"/>
        <v>0</v>
      </c>
      <c r="DH229" s="183">
        <f t="shared" si="287"/>
        <v>0</v>
      </c>
      <c r="DI229" s="184">
        <f t="shared" si="288"/>
        <v>0</v>
      </c>
      <c r="DJ229" s="42"/>
      <c r="DK229" s="177">
        <f t="shared" si="289"/>
        <v>0</v>
      </c>
      <c r="DL229" s="177">
        <f t="shared" si="290"/>
        <v>0</v>
      </c>
      <c r="DM229" s="177">
        <f t="shared" si="291"/>
        <v>0</v>
      </c>
      <c r="DN229" s="242"/>
      <c r="DO229" s="243"/>
      <c r="DP229" s="243"/>
      <c r="DQ229" s="243"/>
      <c r="DR229" s="303"/>
      <c r="DS229" s="243"/>
      <c r="DT229" s="243"/>
      <c r="DU229" s="243"/>
      <c r="DV229" s="244"/>
      <c r="DW229" s="243"/>
      <c r="DX229" s="243"/>
      <c r="DY229" s="245"/>
      <c r="DZ229" s="245"/>
      <c r="EA229" s="246"/>
      <c r="EB229" s="175" t="s">
        <v>283</v>
      </c>
      <c r="EC229" s="188" t="s">
        <v>298</v>
      </c>
      <c r="ED229" s="188">
        <v>1030197</v>
      </c>
      <c r="EE229" s="188"/>
      <c r="EF229" s="189">
        <f>'Datos Mes'!$B$23</f>
        <v>8033.333333333333</v>
      </c>
      <c r="EG229" s="189">
        <f t="shared" si="292"/>
        <v>0</v>
      </c>
      <c r="EH229" s="189">
        <f t="shared" si="293"/>
        <v>0</v>
      </c>
      <c r="EI229" s="189" t="e">
        <f t="shared" si="294"/>
        <v>#DIV/0!</v>
      </c>
      <c r="EJ229" s="189" t="e">
        <f t="shared" si="295"/>
        <v>#DIV/0!</v>
      </c>
      <c r="EK229" s="189">
        <f t="shared" si="296"/>
        <v>0</v>
      </c>
      <c r="EL229" s="189">
        <f t="shared" si="297"/>
        <v>0</v>
      </c>
      <c r="EM229" s="189">
        <f t="shared" si="298"/>
        <v>0</v>
      </c>
      <c r="EN229" s="189">
        <f>'Datos Mes'!$B$24*AL229</f>
        <v>0</v>
      </c>
      <c r="EO229" s="189" t="e">
        <f>IF(SUM(EH229:EN229)&gt;'Datos Mes'!$B$21,'Datos Mes'!$B$21,SUM(EH229:EN229))</f>
        <v>#DIV/0!</v>
      </c>
      <c r="EP229" s="189" t="e">
        <f>IF(SUM(EH229:EN229)&gt;'Datos Mes'!$B$21,SUM(EH229:EN229)-EO229,0)</f>
        <v>#DIV/0!</v>
      </c>
      <c r="EQ229" s="189"/>
      <c r="ER229" s="189" t="e">
        <f>LOOKUP(EO229/AL229,'Datos Mes'!$B$75:$B$82,'Datos Mes'!$C$75:$C$82)*EQ229</f>
        <v>#DIV/0!</v>
      </c>
      <c r="ES229" s="189">
        <f>'Datos Mes'!$B$25*$AQ229</f>
        <v>0</v>
      </c>
      <c r="ET229" s="189">
        <f>'Datos Mes'!$B$26*$AQ229</f>
        <v>0</v>
      </c>
      <c r="EU229" s="189">
        <f t="shared" si="299"/>
        <v>0</v>
      </c>
      <c r="EV229" s="190" t="e">
        <f t="shared" si="300"/>
        <v>#DIV/0!</v>
      </c>
      <c r="EW229" s="280" t="s">
        <v>140</v>
      </c>
      <c r="EX229" s="281"/>
      <c r="EY229" s="190" t="e">
        <f>'Datos Mes'!$B$28*EO229</f>
        <v>#DIV/0!</v>
      </c>
      <c r="EZ229" s="190" t="e">
        <f>IF(EX229*'Datos Mes'!$B$19-EY229&gt;0,EX229*'Datos Mes'!$B$19-EY229,0)</f>
        <v>#DIV/0!</v>
      </c>
      <c r="FA229" s="281" t="s">
        <v>116</v>
      </c>
      <c r="FB229" s="280" t="s">
        <v>299</v>
      </c>
      <c r="FC229" s="192">
        <f>IF(FB229&lt;&gt;"Pensionado",LOOKUP(FA229,'Datos Mes'!$A$87:$A$92,'Datos Mes'!$B$87:$B$92),0)</f>
        <v>0</v>
      </c>
      <c r="FD229" s="190" t="e">
        <f t="shared" si="301"/>
        <v>#DIV/0!</v>
      </c>
      <c r="FE229" s="190" t="e">
        <f>IF(SUM(EH229:EN229)&gt;'Datos Mes'!$B$22,'Datos Mes'!$B$22,SUM(EH229:EN229))</f>
        <v>#DIV/0!</v>
      </c>
      <c r="FF229" s="190" t="e">
        <f>FE229*'Datos Mes'!$B$30</f>
        <v>#DIV/0!</v>
      </c>
      <c r="FG229" s="190" t="e">
        <f t="shared" si="302"/>
        <v>#DIV/0!</v>
      </c>
      <c r="FH229" s="190" t="e">
        <f t="shared" si="303"/>
        <v>#DIV/0!</v>
      </c>
      <c r="FI229" s="193" t="e">
        <f>LOOKUP(FH229,'Datos Mes'!$B$54:$B$69,'Datos Mes'!$C$54:$C$69)</f>
        <v>#DIV/0!</v>
      </c>
      <c r="FJ229" s="190" t="e">
        <f>LOOKUP(FH229,'Datos Mes'!$B$54:$B$69,'Datos Mes'!$E$54:$E$69)</f>
        <v>#DIV/0!</v>
      </c>
      <c r="FK229" s="190" t="e">
        <f t="shared" si="304"/>
        <v>#DIV/0!</v>
      </c>
      <c r="FL229" s="190">
        <f t="shared" si="305"/>
        <v>0</v>
      </c>
      <c r="FM229" s="190">
        <f t="shared" si="306"/>
        <v>0</v>
      </c>
      <c r="FN229" s="190">
        <f t="shared" si="307"/>
        <v>0</v>
      </c>
      <c r="FO229" s="190" t="e">
        <f t="shared" si="308"/>
        <v>#DIV/0!</v>
      </c>
      <c r="FP229" s="190" t="e">
        <f t="shared" si="309"/>
        <v>#DIV/0!</v>
      </c>
      <c r="FQ229" s="320" t="e">
        <f t="shared" si="310"/>
        <v>#DIV/0!</v>
      </c>
      <c r="FR229" s="188"/>
      <c r="FS229" s="190" t="e">
        <f t="shared" si="311"/>
        <v>#DIV/0!</v>
      </c>
      <c r="FT229" s="190" t="e">
        <f>IF($FB229="Activo",LOOKUP($FA229,'Datos Mes'!$A$87:$A$92,'Datos Mes'!$C$87:$C$92),0)*$EO229</f>
        <v>#DIV/0!</v>
      </c>
      <c r="FU229" s="190" t="e">
        <f>IF($FB229="Activo",'Datos Mes'!$B$31,0)*$EO229</f>
        <v>#DIV/0!</v>
      </c>
      <c r="FV229" s="190" t="e">
        <f>'Datos Mes'!$B$32*$EO229</f>
        <v>#DIV/0!</v>
      </c>
      <c r="FW229" s="190" t="e">
        <f>'Datos Mes'!$D$28*$EO229</f>
        <v>#DIV/0!</v>
      </c>
      <c r="FX229" s="188">
        <v>1030197</v>
      </c>
      <c r="FY229" s="190" t="e">
        <f t="shared" si="312"/>
        <v>#DIV/0!</v>
      </c>
      <c r="FZ229" s="190" t="e">
        <f t="shared" si="318"/>
        <v>#DIV/0!</v>
      </c>
      <c r="GA229" s="190" t="e">
        <f t="shared" si="319"/>
        <v>#DIV/0!</v>
      </c>
      <c r="GB229" s="190">
        <f>(AS229+'Datos Mes'!B$24)*30/12</f>
        <v>11356.646825396825</v>
      </c>
      <c r="GC229" s="190" t="e">
        <f t="shared" si="313"/>
        <v>#DIV/0!</v>
      </c>
      <c r="GD229" s="190" t="e">
        <f t="shared" si="314"/>
        <v>#DIV/0!</v>
      </c>
      <c r="GE229" s="192" t="e">
        <f t="shared" si="315"/>
        <v>#DIV/0!</v>
      </c>
    </row>
    <row r="230" spans="1:187">
      <c r="A230" s="248"/>
      <c r="B230" s="248"/>
      <c r="C230" s="173">
        <f t="shared" si="272"/>
        <v>0</v>
      </c>
      <c r="D230" s="255"/>
      <c r="E230" s="255"/>
      <c r="F230" s="255"/>
      <c r="G230" s="255"/>
      <c r="H230" s="255"/>
      <c r="I230" s="255"/>
      <c r="J230" s="255"/>
      <c r="K230" s="255"/>
      <c r="L230" s="255"/>
      <c r="M230" s="255"/>
      <c r="N230" s="255"/>
      <c r="O230" s="255"/>
      <c r="P230" s="255"/>
      <c r="Q230" s="255"/>
      <c r="R230" s="174"/>
      <c r="S230" s="256"/>
      <c r="T230" s="255"/>
      <c r="U230" s="255"/>
      <c r="V230" s="255"/>
      <c r="W230" s="255"/>
      <c r="X230" s="255"/>
      <c r="Y230" s="255"/>
      <c r="Z230" s="255"/>
      <c r="AA230" s="255"/>
      <c r="AB230" s="255"/>
      <c r="AC230" s="255"/>
      <c r="AD230" s="255"/>
      <c r="AE230" s="255"/>
      <c r="AF230" s="255"/>
      <c r="AG230" s="255"/>
      <c r="AH230" s="255"/>
      <c r="AI230" s="257"/>
      <c r="AJ230" s="187"/>
      <c r="AK230" s="176">
        <f t="shared" si="273"/>
        <v>0</v>
      </c>
      <c r="AL230" s="294">
        <f t="shared" si="274"/>
        <v>0</v>
      </c>
      <c r="AM230" s="294">
        <f t="shared" si="275"/>
        <v>0</v>
      </c>
      <c r="AN230" s="295">
        <f t="shared" si="276"/>
        <v>0</v>
      </c>
      <c r="AO230" s="294">
        <f t="shared" si="317"/>
        <v>0</v>
      </c>
      <c r="AP230" s="294">
        <f t="shared" si="316"/>
        <v>0</v>
      </c>
      <c r="AQ230" s="296">
        <f t="shared" si="277"/>
        <v>0</v>
      </c>
      <c r="AR230" s="297">
        <f t="shared" si="278"/>
        <v>0</v>
      </c>
      <c r="AS230" s="249"/>
      <c r="AT230" s="250">
        <f t="shared" si="279"/>
        <v>0</v>
      </c>
      <c r="AU230" s="316"/>
      <c r="AV230" s="177">
        <f t="shared" si="280"/>
        <v>0</v>
      </c>
      <c r="AW230" s="249"/>
      <c r="AX230" s="249"/>
      <c r="AY230" s="177">
        <f t="shared" si="281"/>
        <v>0</v>
      </c>
      <c r="AZ230" s="177">
        <f>(AQ230)*'Datos Mes'!$B$27+DB230</f>
        <v>0</v>
      </c>
      <c r="BA230" s="248"/>
      <c r="BB230" s="254"/>
      <c r="BC230" s="263"/>
      <c r="BD230" s="188"/>
      <c r="BE230" s="188"/>
      <c r="BF230" s="298"/>
      <c r="BG230" s="178">
        <f>(COUNTIF($D230:$AI230,"LL")+DL230)*(AS230-'Datos Mes'!$B$23)</f>
        <v>0</v>
      </c>
      <c r="BH230" s="299">
        <f t="shared" si="282"/>
        <v>0</v>
      </c>
      <c r="BI230" s="230"/>
      <c r="BJ230" s="239"/>
      <c r="BK230" s="231"/>
      <c r="BL230" s="231"/>
      <c r="BM230" s="231"/>
      <c r="BN230" s="231"/>
      <c r="BO230" s="231"/>
      <c r="BP230" s="239"/>
      <c r="BQ230" s="231"/>
      <c r="BR230" s="231"/>
      <c r="BS230" s="231"/>
      <c r="BT230" s="232"/>
      <c r="BU230" s="232"/>
      <c r="BV230" s="231"/>
      <c r="BW230" s="233"/>
      <c r="BX230" s="234"/>
      <c r="BY230" s="231"/>
      <c r="BZ230" s="231"/>
      <c r="CA230" s="235"/>
      <c r="CB230" s="235"/>
      <c r="CC230" s="236"/>
      <c r="CD230" s="236"/>
      <c r="CE230" s="236"/>
      <c r="CF230" s="236"/>
      <c r="CG230" s="236"/>
      <c r="CH230" s="235"/>
      <c r="CI230" s="235"/>
      <c r="CJ230" s="236"/>
      <c r="CK230" s="236"/>
      <c r="CL230" s="236"/>
      <c r="CM230" s="236"/>
      <c r="CN230" s="236"/>
      <c r="CO230" s="235"/>
      <c r="CP230" s="238"/>
      <c r="CQ230" s="237"/>
      <c r="CR230" s="238"/>
      <c r="CS230" s="237"/>
      <c r="CT230" s="237"/>
      <c r="CU230" s="237"/>
      <c r="CV230" s="237"/>
      <c r="CW230" s="237"/>
      <c r="CX230" s="232"/>
      <c r="CY230" s="232"/>
      <c r="CZ230" s="179">
        <f t="shared" si="283"/>
        <v>0</v>
      </c>
      <c r="DA230" s="180"/>
      <c r="DB230" s="241"/>
      <c r="DC230" s="181">
        <f t="shared" si="284"/>
        <v>0</v>
      </c>
      <c r="DD230" s="240"/>
      <c r="DE230" s="241"/>
      <c r="DF230" s="182">
        <f t="shared" si="285"/>
        <v>0</v>
      </c>
      <c r="DG230" s="182">
        <f t="shared" si="286"/>
        <v>0</v>
      </c>
      <c r="DH230" s="183">
        <f t="shared" si="287"/>
        <v>0</v>
      </c>
      <c r="DI230" s="184">
        <f t="shared" si="288"/>
        <v>0</v>
      </c>
      <c r="DJ230" s="42"/>
      <c r="DK230" s="177">
        <f t="shared" si="289"/>
        <v>0</v>
      </c>
      <c r="DL230" s="177">
        <f t="shared" si="290"/>
        <v>0</v>
      </c>
      <c r="DM230" s="177">
        <f t="shared" si="291"/>
        <v>0</v>
      </c>
      <c r="DN230" s="242"/>
      <c r="DO230" s="243"/>
      <c r="DP230" s="243"/>
      <c r="DQ230" s="243"/>
      <c r="DR230" s="303"/>
      <c r="DS230" s="243"/>
      <c r="DT230" s="243"/>
      <c r="DU230" s="243"/>
      <c r="DV230" s="244"/>
      <c r="DW230" s="243"/>
      <c r="DX230" s="243"/>
      <c r="DY230" s="245"/>
      <c r="DZ230" s="245"/>
      <c r="EA230" s="246"/>
      <c r="EB230" s="175" t="s">
        <v>283</v>
      </c>
      <c r="EC230" s="188" t="s">
        <v>298</v>
      </c>
      <c r="ED230" s="188">
        <v>1030198</v>
      </c>
      <c r="EE230" s="188"/>
      <c r="EF230" s="189">
        <f>'Datos Mes'!$B$23</f>
        <v>8033.333333333333</v>
      </c>
      <c r="EG230" s="189">
        <f t="shared" si="292"/>
        <v>0</v>
      </c>
      <c r="EH230" s="189">
        <f t="shared" si="293"/>
        <v>0</v>
      </c>
      <c r="EI230" s="189" t="e">
        <f t="shared" si="294"/>
        <v>#DIV/0!</v>
      </c>
      <c r="EJ230" s="189" t="e">
        <f t="shared" si="295"/>
        <v>#DIV/0!</v>
      </c>
      <c r="EK230" s="189">
        <f t="shared" si="296"/>
        <v>0</v>
      </c>
      <c r="EL230" s="189">
        <f t="shared" si="297"/>
        <v>0</v>
      </c>
      <c r="EM230" s="189">
        <f t="shared" si="298"/>
        <v>0</v>
      </c>
      <c r="EN230" s="189">
        <f>'Datos Mes'!$B$24*AL230</f>
        <v>0</v>
      </c>
      <c r="EO230" s="189" t="e">
        <f>IF(SUM(EH230:EN230)&gt;'Datos Mes'!$B$21,'Datos Mes'!$B$21,SUM(EH230:EN230))</f>
        <v>#DIV/0!</v>
      </c>
      <c r="EP230" s="189" t="e">
        <f>IF(SUM(EH230:EN230)&gt;'Datos Mes'!$B$21,SUM(EH230:EN230)-EO230,0)</f>
        <v>#DIV/0!</v>
      </c>
      <c r="EQ230" s="189"/>
      <c r="ER230" s="189" t="e">
        <f>LOOKUP(EO230/AL230,'Datos Mes'!$B$75:$B$82,'Datos Mes'!$C$75:$C$82)*EQ230</f>
        <v>#DIV/0!</v>
      </c>
      <c r="ES230" s="189">
        <f>'Datos Mes'!$B$25*$AQ230</f>
        <v>0</v>
      </c>
      <c r="ET230" s="189">
        <f>'Datos Mes'!$B$26*$AQ230</f>
        <v>0</v>
      </c>
      <c r="EU230" s="189">
        <f t="shared" si="299"/>
        <v>0</v>
      </c>
      <c r="EV230" s="190" t="e">
        <f t="shared" si="300"/>
        <v>#DIV/0!</v>
      </c>
      <c r="EW230" s="280" t="s">
        <v>140</v>
      </c>
      <c r="EX230" s="281"/>
      <c r="EY230" s="190" t="e">
        <f>'Datos Mes'!$B$28*EO230</f>
        <v>#DIV/0!</v>
      </c>
      <c r="EZ230" s="190" t="e">
        <f>IF(EX230*'Datos Mes'!$B$19-EY230&gt;0,EX230*'Datos Mes'!$B$19-EY230,0)</f>
        <v>#DIV/0!</v>
      </c>
      <c r="FA230" s="281" t="s">
        <v>116</v>
      </c>
      <c r="FB230" s="280" t="s">
        <v>299</v>
      </c>
      <c r="FC230" s="192">
        <f>IF(FB230&lt;&gt;"Pensionado",LOOKUP(FA230,'Datos Mes'!$A$87:$A$92,'Datos Mes'!$B$87:$B$92),0)</f>
        <v>0</v>
      </c>
      <c r="FD230" s="190" t="e">
        <f t="shared" si="301"/>
        <v>#DIV/0!</v>
      </c>
      <c r="FE230" s="190" t="e">
        <f>IF(SUM(EH230:EN230)&gt;'Datos Mes'!$B$22,'Datos Mes'!$B$22,SUM(EH230:EN230))</f>
        <v>#DIV/0!</v>
      </c>
      <c r="FF230" s="190" t="e">
        <f>FE230*'Datos Mes'!$B$30</f>
        <v>#DIV/0!</v>
      </c>
      <c r="FG230" s="190" t="e">
        <f t="shared" si="302"/>
        <v>#DIV/0!</v>
      </c>
      <c r="FH230" s="190" t="e">
        <f t="shared" si="303"/>
        <v>#DIV/0!</v>
      </c>
      <c r="FI230" s="193" t="e">
        <f>LOOKUP(FH230,'Datos Mes'!$B$54:$B$69,'Datos Mes'!$C$54:$C$69)</f>
        <v>#DIV/0!</v>
      </c>
      <c r="FJ230" s="190" t="e">
        <f>LOOKUP(FH230,'Datos Mes'!$B$54:$B$69,'Datos Mes'!$E$54:$E$69)</f>
        <v>#DIV/0!</v>
      </c>
      <c r="FK230" s="190" t="e">
        <f t="shared" si="304"/>
        <v>#DIV/0!</v>
      </c>
      <c r="FL230" s="190">
        <f t="shared" si="305"/>
        <v>0</v>
      </c>
      <c r="FM230" s="190">
        <f t="shared" si="306"/>
        <v>0</v>
      </c>
      <c r="FN230" s="190">
        <f t="shared" si="307"/>
        <v>0</v>
      </c>
      <c r="FO230" s="190" t="e">
        <f t="shared" si="308"/>
        <v>#DIV/0!</v>
      </c>
      <c r="FP230" s="190" t="e">
        <f t="shared" si="309"/>
        <v>#DIV/0!</v>
      </c>
      <c r="FQ230" s="320" t="e">
        <f t="shared" si="310"/>
        <v>#DIV/0!</v>
      </c>
      <c r="FR230" s="188"/>
      <c r="FS230" s="190" t="e">
        <f t="shared" si="311"/>
        <v>#DIV/0!</v>
      </c>
      <c r="FT230" s="190" t="e">
        <f>IF($FB230="Activo",LOOKUP($FA230,'Datos Mes'!$A$87:$A$92,'Datos Mes'!$C$87:$C$92),0)*$EO230</f>
        <v>#DIV/0!</v>
      </c>
      <c r="FU230" s="190" t="e">
        <f>IF($FB230="Activo",'Datos Mes'!$B$31,0)*$EO230</f>
        <v>#DIV/0!</v>
      </c>
      <c r="FV230" s="190" t="e">
        <f>'Datos Mes'!$B$32*$EO230</f>
        <v>#DIV/0!</v>
      </c>
      <c r="FW230" s="190" t="e">
        <f>'Datos Mes'!$D$28*$EO230</f>
        <v>#DIV/0!</v>
      </c>
      <c r="FX230" s="188">
        <v>1030198</v>
      </c>
      <c r="FY230" s="190" t="e">
        <f t="shared" si="312"/>
        <v>#DIV/0!</v>
      </c>
      <c r="FZ230" s="190" t="e">
        <f t="shared" si="318"/>
        <v>#DIV/0!</v>
      </c>
      <c r="GA230" s="190" t="e">
        <f t="shared" si="319"/>
        <v>#DIV/0!</v>
      </c>
      <c r="GB230" s="190">
        <f>(AS230+'Datos Mes'!B$24)*30/12</f>
        <v>11356.646825396825</v>
      </c>
      <c r="GC230" s="190" t="e">
        <f t="shared" si="313"/>
        <v>#DIV/0!</v>
      </c>
      <c r="GD230" s="190" t="e">
        <f t="shared" si="314"/>
        <v>#DIV/0!</v>
      </c>
      <c r="GE230" s="192" t="e">
        <f t="shared" si="315"/>
        <v>#DIV/0!</v>
      </c>
    </row>
    <row r="231" spans="1:187">
      <c r="A231" s="248"/>
      <c r="B231" s="248"/>
      <c r="C231" s="173">
        <f t="shared" si="272"/>
        <v>0</v>
      </c>
      <c r="D231" s="255"/>
      <c r="E231" s="255"/>
      <c r="F231" s="255"/>
      <c r="G231" s="255"/>
      <c r="H231" s="255"/>
      <c r="I231" s="255"/>
      <c r="J231" s="255"/>
      <c r="K231" s="255"/>
      <c r="L231" s="255"/>
      <c r="M231" s="255"/>
      <c r="N231" s="255"/>
      <c r="O231" s="255"/>
      <c r="P231" s="255"/>
      <c r="Q231" s="255"/>
      <c r="R231" s="174"/>
      <c r="S231" s="256"/>
      <c r="T231" s="255"/>
      <c r="U231" s="255"/>
      <c r="V231" s="255"/>
      <c r="W231" s="255"/>
      <c r="X231" s="255"/>
      <c r="Y231" s="255"/>
      <c r="Z231" s="255"/>
      <c r="AA231" s="255"/>
      <c r="AB231" s="255"/>
      <c r="AC231" s="255"/>
      <c r="AD231" s="255"/>
      <c r="AE231" s="255"/>
      <c r="AF231" s="255"/>
      <c r="AG231" s="255"/>
      <c r="AH231" s="255"/>
      <c r="AI231" s="257"/>
      <c r="AJ231" s="187"/>
      <c r="AK231" s="176">
        <f t="shared" si="273"/>
        <v>0</v>
      </c>
      <c r="AL231" s="294">
        <f t="shared" si="274"/>
        <v>0</v>
      </c>
      <c r="AM231" s="294">
        <f t="shared" si="275"/>
        <v>0</v>
      </c>
      <c r="AN231" s="295">
        <f t="shared" si="276"/>
        <v>0</v>
      </c>
      <c r="AO231" s="294">
        <f t="shared" si="317"/>
        <v>0</v>
      </c>
      <c r="AP231" s="294">
        <f t="shared" si="316"/>
        <v>0</v>
      </c>
      <c r="AQ231" s="296">
        <f t="shared" si="277"/>
        <v>0</v>
      </c>
      <c r="AR231" s="297">
        <f t="shared" si="278"/>
        <v>0</v>
      </c>
      <c r="AS231" s="249"/>
      <c r="AT231" s="250">
        <f t="shared" si="279"/>
        <v>0</v>
      </c>
      <c r="AU231" s="316"/>
      <c r="AV231" s="177">
        <f t="shared" si="280"/>
        <v>0</v>
      </c>
      <c r="AW231" s="249"/>
      <c r="AX231" s="249"/>
      <c r="AY231" s="177">
        <f t="shared" si="281"/>
        <v>0</v>
      </c>
      <c r="AZ231" s="177">
        <f>(AQ231)*'Datos Mes'!$B$27+DB231</f>
        <v>0</v>
      </c>
      <c r="BA231" s="248"/>
      <c r="BB231" s="254"/>
      <c r="BC231" s="263"/>
      <c r="BD231" s="188"/>
      <c r="BE231" s="188"/>
      <c r="BF231" s="298"/>
      <c r="BG231" s="178">
        <f>(COUNTIF($D231:$AI231,"LL")+DL231)*(AS231-'Datos Mes'!$B$23)</f>
        <v>0</v>
      </c>
      <c r="BH231" s="299">
        <f t="shared" si="282"/>
        <v>0</v>
      </c>
      <c r="BI231" s="230"/>
      <c r="BJ231" s="239"/>
      <c r="BK231" s="231"/>
      <c r="BL231" s="231"/>
      <c r="BM231" s="231"/>
      <c r="BN231" s="231"/>
      <c r="BO231" s="231"/>
      <c r="BP231" s="239"/>
      <c r="BQ231" s="231"/>
      <c r="BR231" s="231"/>
      <c r="BS231" s="231"/>
      <c r="BT231" s="232"/>
      <c r="BU231" s="232"/>
      <c r="BV231" s="231"/>
      <c r="BW231" s="233"/>
      <c r="BX231" s="234"/>
      <c r="BY231" s="231"/>
      <c r="BZ231" s="231"/>
      <c r="CA231" s="235"/>
      <c r="CB231" s="235"/>
      <c r="CC231" s="236"/>
      <c r="CD231" s="236"/>
      <c r="CE231" s="236"/>
      <c r="CF231" s="236"/>
      <c r="CG231" s="236"/>
      <c r="CH231" s="235"/>
      <c r="CI231" s="235"/>
      <c r="CJ231" s="236"/>
      <c r="CK231" s="236"/>
      <c r="CL231" s="236"/>
      <c r="CM231" s="236"/>
      <c r="CN231" s="236"/>
      <c r="CO231" s="235"/>
      <c r="CP231" s="238"/>
      <c r="CQ231" s="237"/>
      <c r="CR231" s="238"/>
      <c r="CS231" s="237"/>
      <c r="CT231" s="237"/>
      <c r="CU231" s="237"/>
      <c r="CV231" s="237"/>
      <c r="CW231" s="237"/>
      <c r="CX231" s="232"/>
      <c r="CY231" s="232"/>
      <c r="CZ231" s="179">
        <f t="shared" si="283"/>
        <v>0</v>
      </c>
      <c r="DA231" s="180"/>
      <c r="DB231" s="241"/>
      <c r="DC231" s="181">
        <f t="shared" si="284"/>
        <v>0</v>
      </c>
      <c r="DD231" s="240"/>
      <c r="DE231" s="241"/>
      <c r="DF231" s="182">
        <f t="shared" si="285"/>
        <v>0</v>
      </c>
      <c r="DG231" s="182">
        <f t="shared" si="286"/>
        <v>0</v>
      </c>
      <c r="DH231" s="183">
        <f t="shared" si="287"/>
        <v>0</v>
      </c>
      <c r="DI231" s="184">
        <f t="shared" si="288"/>
        <v>0</v>
      </c>
      <c r="DJ231" s="42"/>
      <c r="DK231" s="177">
        <f t="shared" si="289"/>
        <v>0</v>
      </c>
      <c r="DL231" s="177">
        <f t="shared" si="290"/>
        <v>0</v>
      </c>
      <c r="DM231" s="177">
        <f t="shared" si="291"/>
        <v>0</v>
      </c>
      <c r="DN231" s="242"/>
      <c r="DO231" s="243"/>
      <c r="DP231" s="243"/>
      <c r="DQ231" s="243"/>
      <c r="DR231" s="303"/>
      <c r="DS231" s="243"/>
      <c r="DT231" s="243"/>
      <c r="DU231" s="243"/>
      <c r="DV231" s="244"/>
      <c r="DW231" s="243"/>
      <c r="DX231" s="243"/>
      <c r="DY231" s="245"/>
      <c r="DZ231" s="245"/>
      <c r="EA231" s="246"/>
      <c r="EB231" s="175" t="s">
        <v>283</v>
      </c>
      <c r="EC231" s="188" t="s">
        <v>298</v>
      </c>
      <c r="ED231" s="188">
        <v>1030199</v>
      </c>
      <c r="EE231" s="188"/>
      <c r="EF231" s="189">
        <f>'Datos Mes'!$B$23</f>
        <v>8033.333333333333</v>
      </c>
      <c r="EG231" s="189">
        <f t="shared" si="292"/>
        <v>0</v>
      </c>
      <c r="EH231" s="189">
        <f t="shared" si="293"/>
        <v>0</v>
      </c>
      <c r="EI231" s="189" t="e">
        <f t="shared" si="294"/>
        <v>#DIV/0!</v>
      </c>
      <c r="EJ231" s="189" t="e">
        <f t="shared" si="295"/>
        <v>#DIV/0!</v>
      </c>
      <c r="EK231" s="189">
        <f t="shared" si="296"/>
        <v>0</v>
      </c>
      <c r="EL231" s="189">
        <f t="shared" si="297"/>
        <v>0</v>
      </c>
      <c r="EM231" s="189">
        <f t="shared" si="298"/>
        <v>0</v>
      </c>
      <c r="EN231" s="189">
        <f>'Datos Mes'!$B$24*AL231</f>
        <v>0</v>
      </c>
      <c r="EO231" s="189" t="e">
        <f>IF(SUM(EH231:EN231)&gt;'Datos Mes'!$B$21,'Datos Mes'!$B$21,SUM(EH231:EN231))</f>
        <v>#DIV/0!</v>
      </c>
      <c r="EP231" s="189" t="e">
        <f>IF(SUM(EH231:EN231)&gt;'Datos Mes'!$B$21,SUM(EH231:EN231)-EO231,0)</f>
        <v>#DIV/0!</v>
      </c>
      <c r="EQ231" s="189"/>
      <c r="ER231" s="189" t="e">
        <f>LOOKUP(EO231/AL231,'Datos Mes'!$B$75:$B$82,'Datos Mes'!$C$75:$C$82)*EQ231</f>
        <v>#DIV/0!</v>
      </c>
      <c r="ES231" s="189">
        <f>'Datos Mes'!$B$25*$AQ231</f>
        <v>0</v>
      </c>
      <c r="ET231" s="189">
        <f>'Datos Mes'!$B$26*$AQ231</f>
        <v>0</v>
      </c>
      <c r="EU231" s="189">
        <f t="shared" si="299"/>
        <v>0</v>
      </c>
      <c r="EV231" s="190" t="e">
        <f t="shared" si="300"/>
        <v>#DIV/0!</v>
      </c>
      <c r="EW231" s="280" t="s">
        <v>140</v>
      </c>
      <c r="EX231" s="281"/>
      <c r="EY231" s="190" t="e">
        <f>'Datos Mes'!$B$28*EO231</f>
        <v>#DIV/0!</v>
      </c>
      <c r="EZ231" s="190" t="e">
        <f>IF(EX231*'Datos Mes'!$B$19-EY231&gt;0,EX231*'Datos Mes'!$B$19-EY231,0)</f>
        <v>#DIV/0!</v>
      </c>
      <c r="FA231" s="281" t="s">
        <v>116</v>
      </c>
      <c r="FB231" s="280" t="s">
        <v>299</v>
      </c>
      <c r="FC231" s="192">
        <f>IF(FB231&lt;&gt;"Pensionado",LOOKUP(FA231,'Datos Mes'!$A$87:$A$92,'Datos Mes'!$B$87:$B$92),0)</f>
        <v>0</v>
      </c>
      <c r="FD231" s="190" t="e">
        <f t="shared" si="301"/>
        <v>#DIV/0!</v>
      </c>
      <c r="FE231" s="190" t="e">
        <f>IF(SUM(EH231:EN231)&gt;'Datos Mes'!$B$22,'Datos Mes'!$B$22,SUM(EH231:EN231))</f>
        <v>#DIV/0!</v>
      </c>
      <c r="FF231" s="190" t="e">
        <f>FE231*'Datos Mes'!$B$30</f>
        <v>#DIV/0!</v>
      </c>
      <c r="FG231" s="190" t="e">
        <f t="shared" si="302"/>
        <v>#DIV/0!</v>
      </c>
      <c r="FH231" s="190" t="e">
        <f t="shared" si="303"/>
        <v>#DIV/0!</v>
      </c>
      <c r="FI231" s="193" t="e">
        <f>LOOKUP(FH231,'Datos Mes'!$B$54:$B$69,'Datos Mes'!$C$54:$C$69)</f>
        <v>#DIV/0!</v>
      </c>
      <c r="FJ231" s="190" t="e">
        <f>LOOKUP(FH231,'Datos Mes'!$B$54:$B$69,'Datos Mes'!$E$54:$E$69)</f>
        <v>#DIV/0!</v>
      </c>
      <c r="FK231" s="190" t="e">
        <f t="shared" si="304"/>
        <v>#DIV/0!</v>
      </c>
      <c r="FL231" s="190">
        <f t="shared" si="305"/>
        <v>0</v>
      </c>
      <c r="FM231" s="190">
        <f t="shared" si="306"/>
        <v>0</v>
      </c>
      <c r="FN231" s="190">
        <f t="shared" si="307"/>
        <v>0</v>
      </c>
      <c r="FO231" s="190" t="e">
        <f t="shared" si="308"/>
        <v>#DIV/0!</v>
      </c>
      <c r="FP231" s="190" t="e">
        <f t="shared" si="309"/>
        <v>#DIV/0!</v>
      </c>
      <c r="FQ231" s="320" t="e">
        <f t="shared" si="310"/>
        <v>#DIV/0!</v>
      </c>
      <c r="FR231" s="188"/>
      <c r="FS231" s="190" t="e">
        <f t="shared" si="311"/>
        <v>#DIV/0!</v>
      </c>
      <c r="FT231" s="190" t="e">
        <f>IF($FB231="Activo",LOOKUP($FA231,'Datos Mes'!$A$87:$A$92,'Datos Mes'!$C$87:$C$92),0)*$EO231</f>
        <v>#DIV/0!</v>
      </c>
      <c r="FU231" s="190" t="e">
        <f>IF($FB231="Activo",'Datos Mes'!$B$31,0)*$EO231</f>
        <v>#DIV/0!</v>
      </c>
      <c r="FV231" s="190" t="e">
        <f>'Datos Mes'!$B$32*$EO231</f>
        <v>#DIV/0!</v>
      </c>
      <c r="FW231" s="190" t="e">
        <f>'Datos Mes'!$D$28*$EO231</f>
        <v>#DIV/0!</v>
      </c>
      <c r="FX231" s="188">
        <v>1030199</v>
      </c>
      <c r="FY231" s="190" t="e">
        <f t="shared" si="312"/>
        <v>#DIV/0!</v>
      </c>
      <c r="FZ231" s="190" t="e">
        <f t="shared" si="318"/>
        <v>#DIV/0!</v>
      </c>
      <c r="GA231" s="190" t="e">
        <f t="shared" si="319"/>
        <v>#DIV/0!</v>
      </c>
      <c r="GB231" s="190">
        <f>(AS231+'Datos Mes'!B$24)*30/12</f>
        <v>11356.646825396825</v>
      </c>
      <c r="GC231" s="190" t="e">
        <f t="shared" si="313"/>
        <v>#DIV/0!</v>
      </c>
      <c r="GD231" s="190" t="e">
        <f t="shared" si="314"/>
        <v>#DIV/0!</v>
      </c>
      <c r="GE231" s="192" t="e">
        <f t="shared" si="315"/>
        <v>#DIV/0!</v>
      </c>
    </row>
    <row r="232" spans="1:187">
      <c r="A232" s="248"/>
      <c r="B232" s="248"/>
      <c r="C232" s="173">
        <f t="shared" si="272"/>
        <v>0</v>
      </c>
      <c r="D232" s="255"/>
      <c r="E232" s="255"/>
      <c r="F232" s="255"/>
      <c r="G232" s="255"/>
      <c r="H232" s="255"/>
      <c r="I232" s="255"/>
      <c r="J232" s="255"/>
      <c r="K232" s="255"/>
      <c r="L232" s="255"/>
      <c r="M232" s="255"/>
      <c r="N232" s="255"/>
      <c r="O232" s="255"/>
      <c r="P232" s="255"/>
      <c r="Q232" s="255"/>
      <c r="R232" s="174"/>
      <c r="S232" s="256"/>
      <c r="T232" s="255"/>
      <c r="U232" s="255"/>
      <c r="V232" s="255"/>
      <c r="W232" s="255"/>
      <c r="X232" s="255"/>
      <c r="Y232" s="255"/>
      <c r="Z232" s="255"/>
      <c r="AA232" s="255"/>
      <c r="AB232" s="255"/>
      <c r="AC232" s="255"/>
      <c r="AD232" s="255"/>
      <c r="AE232" s="255"/>
      <c r="AF232" s="255"/>
      <c r="AG232" s="255"/>
      <c r="AH232" s="255"/>
      <c r="AI232" s="257"/>
      <c r="AJ232" s="187"/>
      <c r="AK232" s="176">
        <f t="shared" si="273"/>
        <v>0</v>
      </c>
      <c r="AL232" s="294">
        <f t="shared" si="274"/>
        <v>0</v>
      </c>
      <c r="AM232" s="294">
        <f t="shared" si="275"/>
        <v>0</v>
      </c>
      <c r="AN232" s="295">
        <f t="shared" si="276"/>
        <v>0</v>
      </c>
      <c r="AO232" s="294">
        <f t="shared" si="317"/>
        <v>0</v>
      </c>
      <c r="AP232" s="294">
        <f t="shared" si="316"/>
        <v>0</v>
      </c>
      <c r="AQ232" s="296">
        <f t="shared" si="277"/>
        <v>0</v>
      </c>
      <c r="AR232" s="297">
        <f t="shared" si="278"/>
        <v>0</v>
      </c>
      <c r="AS232" s="249"/>
      <c r="AT232" s="250">
        <f t="shared" si="279"/>
        <v>0</v>
      </c>
      <c r="AU232" s="316"/>
      <c r="AV232" s="177">
        <f t="shared" si="280"/>
        <v>0</v>
      </c>
      <c r="AW232" s="249"/>
      <c r="AX232" s="249"/>
      <c r="AY232" s="177">
        <f t="shared" si="281"/>
        <v>0</v>
      </c>
      <c r="AZ232" s="177">
        <f>(AQ232)*'Datos Mes'!$B$27+DB232</f>
        <v>0</v>
      </c>
      <c r="BA232" s="248"/>
      <c r="BB232" s="254"/>
      <c r="BC232" s="263"/>
      <c r="BD232" s="188"/>
      <c r="BE232" s="188"/>
      <c r="BF232" s="298"/>
      <c r="BG232" s="178">
        <f>(COUNTIF($D232:$AI232,"LL")+DL232)*(AS232-'Datos Mes'!$B$23)</f>
        <v>0</v>
      </c>
      <c r="BH232" s="299">
        <f t="shared" si="282"/>
        <v>0</v>
      </c>
      <c r="BI232" s="230"/>
      <c r="BJ232" s="239"/>
      <c r="BK232" s="231"/>
      <c r="BL232" s="231"/>
      <c r="BM232" s="231"/>
      <c r="BN232" s="231"/>
      <c r="BO232" s="231"/>
      <c r="BP232" s="239"/>
      <c r="BQ232" s="231"/>
      <c r="BR232" s="231"/>
      <c r="BS232" s="231"/>
      <c r="BT232" s="232"/>
      <c r="BU232" s="232"/>
      <c r="BV232" s="231"/>
      <c r="BW232" s="233"/>
      <c r="BX232" s="234"/>
      <c r="BY232" s="231"/>
      <c r="BZ232" s="231"/>
      <c r="CA232" s="235"/>
      <c r="CB232" s="235"/>
      <c r="CC232" s="236"/>
      <c r="CD232" s="236"/>
      <c r="CE232" s="236"/>
      <c r="CF232" s="236"/>
      <c r="CG232" s="236"/>
      <c r="CH232" s="235"/>
      <c r="CI232" s="235"/>
      <c r="CJ232" s="236"/>
      <c r="CK232" s="236"/>
      <c r="CL232" s="236"/>
      <c r="CM232" s="236"/>
      <c r="CN232" s="236"/>
      <c r="CO232" s="235"/>
      <c r="CP232" s="238"/>
      <c r="CQ232" s="237"/>
      <c r="CR232" s="238"/>
      <c r="CS232" s="237"/>
      <c r="CT232" s="237"/>
      <c r="CU232" s="237"/>
      <c r="CV232" s="237"/>
      <c r="CW232" s="237"/>
      <c r="CX232" s="232"/>
      <c r="CY232" s="232"/>
      <c r="CZ232" s="179">
        <f t="shared" si="283"/>
        <v>0</v>
      </c>
      <c r="DA232" s="180"/>
      <c r="DB232" s="241"/>
      <c r="DC232" s="181">
        <f t="shared" si="284"/>
        <v>0</v>
      </c>
      <c r="DD232" s="240"/>
      <c r="DE232" s="241"/>
      <c r="DF232" s="182">
        <f t="shared" si="285"/>
        <v>0</v>
      </c>
      <c r="DG232" s="182">
        <f t="shared" si="286"/>
        <v>0</v>
      </c>
      <c r="DH232" s="183">
        <f t="shared" si="287"/>
        <v>0</v>
      </c>
      <c r="DI232" s="184">
        <f t="shared" si="288"/>
        <v>0</v>
      </c>
      <c r="DJ232" s="42"/>
      <c r="DK232" s="177">
        <f t="shared" si="289"/>
        <v>0</v>
      </c>
      <c r="DL232" s="177">
        <f t="shared" si="290"/>
        <v>0</v>
      </c>
      <c r="DM232" s="177">
        <f t="shared" si="291"/>
        <v>0</v>
      </c>
      <c r="DN232" s="242"/>
      <c r="DO232" s="243"/>
      <c r="DP232" s="243"/>
      <c r="DQ232" s="243"/>
      <c r="DR232" s="303"/>
      <c r="DS232" s="243"/>
      <c r="DT232" s="243"/>
      <c r="DU232" s="243"/>
      <c r="DV232" s="244"/>
      <c r="DW232" s="243"/>
      <c r="DX232" s="243"/>
      <c r="DY232" s="245"/>
      <c r="DZ232" s="245"/>
      <c r="EA232" s="246"/>
      <c r="EB232" s="175" t="s">
        <v>283</v>
      </c>
      <c r="EC232" s="188" t="s">
        <v>298</v>
      </c>
      <c r="ED232" s="188">
        <v>1030200</v>
      </c>
      <c r="EE232" s="188"/>
      <c r="EF232" s="189">
        <f>'Datos Mes'!$B$23</f>
        <v>8033.333333333333</v>
      </c>
      <c r="EG232" s="189">
        <f t="shared" si="292"/>
        <v>0</v>
      </c>
      <c r="EH232" s="189">
        <f t="shared" si="293"/>
        <v>0</v>
      </c>
      <c r="EI232" s="189" t="e">
        <f t="shared" si="294"/>
        <v>#DIV/0!</v>
      </c>
      <c r="EJ232" s="189" t="e">
        <f t="shared" si="295"/>
        <v>#DIV/0!</v>
      </c>
      <c r="EK232" s="189">
        <f t="shared" si="296"/>
        <v>0</v>
      </c>
      <c r="EL232" s="189">
        <f t="shared" si="297"/>
        <v>0</v>
      </c>
      <c r="EM232" s="189">
        <f t="shared" si="298"/>
        <v>0</v>
      </c>
      <c r="EN232" s="189">
        <f>'Datos Mes'!$B$24*AL232</f>
        <v>0</v>
      </c>
      <c r="EO232" s="189" t="e">
        <f>IF(SUM(EH232:EN232)&gt;'Datos Mes'!$B$21,'Datos Mes'!$B$21,SUM(EH232:EN232))</f>
        <v>#DIV/0!</v>
      </c>
      <c r="EP232" s="189" t="e">
        <f>IF(SUM(EH232:EN232)&gt;'Datos Mes'!$B$21,SUM(EH232:EN232)-EO232,0)</f>
        <v>#DIV/0!</v>
      </c>
      <c r="EQ232" s="189"/>
      <c r="ER232" s="189" t="e">
        <f>LOOKUP(EO232/AL232,'Datos Mes'!$B$75:$B$82,'Datos Mes'!$C$75:$C$82)*EQ232</f>
        <v>#DIV/0!</v>
      </c>
      <c r="ES232" s="189">
        <f>'Datos Mes'!$B$25*$AQ232</f>
        <v>0</v>
      </c>
      <c r="ET232" s="189">
        <f>'Datos Mes'!$B$26*$AQ232</f>
        <v>0</v>
      </c>
      <c r="EU232" s="189">
        <f t="shared" si="299"/>
        <v>0</v>
      </c>
      <c r="EV232" s="190" t="e">
        <f t="shared" si="300"/>
        <v>#DIV/0!</v>
      </c>
      <c r="EW232" s="280" t="s">
        <v>140</v>
      </c>
      <c r="EX232" s="281"/>
      <c r="EY232" s="190" t="e">
        <f>'Datos Mes'!$B$28*EO232</f>
        <v>#DIV/0!</v>
      </c>
      <c r="EZ232" s="190" t="e">
        <f>IF(EX232*'Datos Mes'!$B$19-EY232&gt;0,EX232*'Datos Mes'!$B$19-EY232,0)</f>
        <v>#DIV/0!</v>
      </c>
      <c r="FA232" s="281" t="s">
        <v>116</v>
      </c>
      <c r="FB232" s="280" t="s">
        <v>299</v>
      </c>
      <c r="FC232" s="192">
        <f>IF(FB232&lt;&gt;"Pensionado",LOOKUP(FA232,'Datos Mes'!$A$87:$A$92,'Datos Mes'!$B$87:$B$92),0)</f>
        <v>0</v>
      </c>
      <c r="FD232" s="190" t="e">
        <f t="shared" si="301"/>
        <v>#DIV/0!</v>
      </c>
      <c r="FE232" s="190" t="e">
        <f>IF(SUM(EH232:EN232)&gt;'Datos Mes'!$B$22,'Datos Mes'!$B$22,SUM(EH232:EN232))</f>
        <v>#DIV/0!</v>
      </c>
      <c r="FF232" s="190" t="e">
        <f>FE232*'Datos Mes'!$B$30</f>
        <v>#DIV/0!</v>
      </c>
      <c r="FG232" s="190" t="e">
        <f t="shared" si="302"/>
        <v>#DIV/0!</v>
      </c>
      <c r="FH232" s="190" t="e">
        <f t="shared" si="303"/>
        <v>#DIV/0!</v>
      </c>
      <c r="FI232" s="193" t="e">
        <f>LOOKUP(FH232,'Datos Mes'!$B$54:$B$69,'Datos Mes'!$C$54:$C$69)</f>
        <v>#DIV/0!</v>
      </c>
      <c r="FJ232" s="190" t="e">
        <f>LOOKUP(FH232,'Datos Mes'!$B$54:$B$69,'Datos Mes'!$E$54:$E$69)</f>
        <v>#DIV/0!</v>
      </c>
      <c r="FK232" s="190" t="e">
        <f t="shared" si="304"/>
        <v>#DIV/0!</v>
      </c>
      <c r="FL232" s="190">
        <f t="shared" si="305"/>
        <v>0</v>
      </c>
      <c r="FM232" s="190">
        <f t="shared" si="306"/>
        <v>0</v>
      </c>
      <c r="FN232" s="190">
        <f t="shared" si="307"/>
        <v>0</v>
      </c>
      <c r="FO232" s="190" t="e">
        <f t="shared" si="308"/>
        <v>#DIV/0!</v>
      </c>
      <c r="FP232" s="190" t="e">
        <f t="shared" si="309"/>
        <v>#DIV/0!</v>
      </c>
      <c r="FQ232" s="320" t="e">
        <f t="shared" si="310"/>
        <v>#DIV/0!</v>
      </c>
      <c r="FR232" s="188"/>
      <c r="FS232" s="190" t="e">
        <f t="shared" si="311"/>
        <v>#DIV/0!</v>
      </c>
      <c r="FT232" s="190" t="e">
        <f>IF($FB232="Activo",LOOKUP($FA232,'Datos Mes'!$A$87:$A$92,'Datos Mes'!$C$87:$C$92),0)*$EO232</f>
        <v>#DIV/0!</v>
      </c>
      <c r="FU232" s="190" t="e">
        <f>IF($FB232="Activo",'Datos Mes'!$B$31,0)*$EO232</f>
        <v>#DIV/0!</v>
      </c>
      <c r="FV232" s="190" t="e">
        <f>'Datos Mes'!$B$32*$EO232</f>
        <v>#DIV/0!</v>
      </c>
      <c r="FW232" s="190" t="e">
        <f>'Datos Mes'!$D$28*$EO232</f>
        <v>#DIV/0!</v>
      </c>
      <c r="FX232" s="188">
        <v>1030200</v>
      </c>
      <c r="FY232" s="190" t="e">
        <f t="shared" si="312"/>
        <v>#DIV/0!</v>
      </c>
      <c r="FZ232" s="190" t="e">
        <f t="shared" si="318"/>
        <v>#DIV/0!</v>
      </c>
      <c r="GA232" s="190" t="e">
        <f t="shared" si="319"/>
        <v>#DIV/0!</v>
      </c>
      <c r="GB232" s="190">
        <f>(AS232+'Datos Mes'!B$24)*30/12</f>
        <v>11356.646825396825</v>
      </c>
      <c r="GC232" s="190" t="e">
        <f t="shared" si="313"/>
        <v>#DIV/0!</v>
      </c>
      <c r="GD232" s="190" t="e">
        <f t="shared" si="314"/>
        <v>#DIV/0!</v>
      </c>
      <c r="GE232" s="192" t="e">
        <f t="shared" si="315"/>
        <v>#DIV/0!</v>
      </c>
    </row>
    <row r="233" spans="1:187">
      <c r="A233" s="248"/>
      <c r="B233" s="248"/>
      <c r="C233" s="173">
        <f t="shared" si="272"/>
        <v>0</v>
      </c>
      <c r="D233" s="255"/>
      <c r="E233" s="255"/>
      <c r="F233" s="255"/>
      <c r="G233" s="255"/>
      <c r="H233" s="255"/>
      <c r="I233" s="255"/>
      <c r="J233" s="255"/>
      <c r="K233" s="255"/>
      <c r="L233" s="255"/>
      <c r="M233" s="255"/>
      <c r="N233" s="255"/>
      <c r="O233" s="255"/>
      <c r="P233" s="255"/>
      <c r="Q233" s="255"/>
      <c r="R233" s="174"/>
      <c r="S233" s="256"/>
      <c r="T233" s="255"/>
      <c r="U233" s="255"/>
      <c r="V233" s="255"/>
      <c r="W233" s="255"/>
      <c r="X233" s="255"/>
      <c r="Y233" s="255"/>
      <c r="Z233" s="255"/>
      <c r="AA233" s="255"/>
      <c r="AB233" s="255"/>
      <c r="AC233" s="255"/>
      <c r="AD233" s="255"/>
      <c r="AE233" s="255"/>
      <c r="AF233" s="255"/>
      <c r="AG233" s="255"/>
      <c r="AH233" s="255"/>
      <c r="AI233" s="257"/>
      <c r="AJ233" s="187"/>
      <c r="AK233" s="176">
        <f t="shared" si="273"/>
        <v>0</v>
      </c>
      <c r="AL233" s="294">
        <f t="shared" si="274"/>
        <v>0</v>
      </c>
      <c r="AM233" s="294">
        <f t="shared" si="275"/>
        <v>0</v>
      </c>
      <c r="AN233" s="295">
        <f t="shared" si="276"/>
        <v>0</v>
      </c>
      <c r="AO233" s="294">
        <f t="shared" si="317"/>
        <v>0</v>
      </c>
      <c r="AP233" s="294">
        <f t="shared" si="316"/>
        <v>0</v>
      </c>
      <c r="AQ233" s="296">
        <f t="shared" si="277"/>
        <v>0</v>
      </c>
      <c r="AR233" s="297">
        <f t="shared" si="278"/>
        <v>0</v>
      </c>
      <c r="AS233" s="249"/>
      <c r="AT233" s="250">
        <f t="shared" si="279"/>
        <v>0</v>
      </c>
      <c r="AU233" s="316"/>
      <c r="AV233" s="177">
        <f t="shared" si="280"/>
        <v>0</v>
      </c>
      <c r="AW233" s="249"/>
      <c r="AX233" s="249"/>
      <c r="AY233" s="177">
        <f t="shared" si="281"/>
        <v>0</v>
      </c>
      <c r="AZ233" s="177">
        <f>(AQ233)*'Datos Mes'!$B$27+DB233</f>
        <v>0</v>
      </c>
      <c r="BA233" s="248"/>
      <c r="BB233" s="254"/>
      <c r="BC233" s="263"/>
      <c r="BD233" s="188"/>
      <c r="BE233" s="188"/>
      <c r="BF233" s="298"/>
      <c r="BG233" s="178">
        <f>(COUNTIF($D233:$AI233,"LL")+DL233)*(AS233-'Datos Mes'!$B$23)</f>
        <v>0</v>
      </c>
      <c r="BH233" s="299">
        <f t="shared" si="282"/>
        <v>0</v>
      </c>
      <c r="BI233" s="230"/>
      <c r="BJ233" s="239"/>
      <c r="BK233" s="231"/>
      <c r="BL233" s="231"/>
      <c r="BM233" s="231"/>
      <c r="BN233" s="231"/>
      <c r="BO233" s="231"/>
      <c r="BP233" s="239"/>
      <c r="BQ233" s="231"/>
      <c r="BR233" s="231"/>
      <c r="BS233" s="231"/>
      <c r="BT233" s="232"/>
      <c r="BU233" s="232"/>
      <c r="BV233" s="231"/>
      <c r="BW233" s="233"/>
      <c r="BX233" s="234"/>
      <c r="BY233" s="231"/>
      <c r="BZ233" s="231"/>
      <c r="CA233" s="235"/>
      <c r="CB233" s="235"/>
      <c r="CC233" s="236"/>
      <c r="CD233" s="236"/>
      <c r="CE233" s="236"/>
      <c r="CF233" s="236"/>
      <c r="CG233" s="236"/>
      <c r="CH233" s="235"/>
      <c r="CI233" s="235"/>
      <c r="CJ233" s="236"/>
      <c r="CK233" s="236"/>
      <c r="CL233" s="236"/>
      <c r="CM233" s="236"/>
      <c r="CN233" s="236"/>
      <c r="CO233" s="235"/>
      <c r="CP233" s="238"/>
      <c r="CQ233" s="237"/>
      <c r="CR233" s="238"/>
      <c r="CS233" s="237"/>
      <c r="CT233" s="237"/>
      <c r="CU233" s="237"/>
      <c r="CV233" s="237"/>
      <c r="CW233" s="237"/>
      <c r="CX233" s="232"/>
      <c r="CY233" s="232"/>
      <c r="CZ233" s="179">
        <f t="shared" si="283"/>
        <v>0</v>
      </c>
      <c r="DA233" s="180"/>
      <c r="DB233" s="241"/>
      <c r="DC233" s="181">
        <f t="shared" si="284"/>
        <v>0</v>
      </c>
      <c r="DD233" s="240"/>
      <c r="DE233" s="241"/>
      <c r="DF233" s="182">
        <f t="shared" si="285"/>
        <v>0</v>
      </c>
      <c r="DG233" s="182">
        <f t="shared" si="286"/>
        <v>0</v>
      </c>
      <c r="DH233" s="183">
        <f t="shared" si="287"/>
        <v>0</v>
      </c>
      <c r="DI233" s="184">
        <f t="shared" si="288"/>
        <v>0</v>
      </c>
      <c r="DJ233" s="42"/>
      <c r="DK233" s="177">
        <f t="shared" si="289"/>
        <v>0</v>
      </c>
      <c r="DL233" s="177">
        <f t="shared" si="290"/>
        <v>0</v>
      </c>
      <c r="DM233" s="177">
        <f t="shared" si="291"/>
        <v>0</v>
      </c>
      <c r="DN233" s="242"/>
      <c r="DO233" s="243"/>
      <c r="DP233" s="243"/>
      <c r="DQ233" s="243"/>
      <c r="DR233" s="303"/>
      <c r="DS233" s="243"/>
      <c r="DT233" s="243"/>
      <c r="DU233" s="243"/>
      <c r="DV233" s="244"/>
      <c r="DW233" s="243"/>
      <c r="DX233" s="243"/>
      <c r="DY233" s="245"/>
      <c r="DZ233" s="245"/>
      <c r="EA233" s="246"/>
      <c r="EB233" s="175" t="s">
        <v>283</v>
      </c>
      <c r="EC233" s="188" t="s">
        <v>298</v>
      </c>
      <c r="ED233" s="188">
        <v>1030201</v>
      </c>
      <c r="EE233" s="188"/>
      <c r="EF233" s="189">
        <f>'Datos Mes'!$B$23</f>
        <v>8033.333333333333</v>
      </c>
      <c r="EG233" s="189">
        <f t="shared" si="292"/>
        <v>0</v>
      </c>
      <c r="EH233" s="189">
        <f t="shared" si="293"/>
        <v>0</v>
      </c>
      <c r="EI233" s="189" t="e">
        <f t="shared" si="294"/>
        <v>#DIV/0!</v>
      </c>
      <c r="EJ233" s="189" t="e">
        <f t="shared" si="295"/>
        <v>#DIV/0!</v>
      </c>
      <c r="EK233" s="189">
        <f t="shared" si="296"/>
        <v>0</v>
      </c>
      <c r="EL233" s="189">
        <f t="shared" si="297"/>
        <v>0</v>
      </c>
      <c r="EM233" s="189">
        <f t="shared" si="298"/>
        <v>0</v>
      </c>
      <c r="EN233" s="189">
        <f>'Datos Mes'!$B$24*AL233</f>
        <v>0</v>
      </c>
      <c r="EO233" s="189" t="e">
        <f>IF(SUM(EH233:EN233)&gt;'Datos Mes'!$B$21,'Datos Mes'!$B$21,SUM(EH233:EN233))</f>
        <v>#DIV/0!</v>
      </c>
      <c r="EP233" s="189" t="e">
        <f>IF(SUM(EH233:EN233)&gt;'Datos Mes'!$B$21,SUM(EH233:EN233)-EO233,0)</f>
        <v>#DIV/0!</v>
      </c>
      <c r="EQ233" s="189"/>
      <c r="ER233" s="189" t="e">
        <f>LOOKUP(EO233/AL233,'Datos Mes'!$B$75:$B$82,'Datos Mes'!$C$75:$C$82)*EQ233</f>
        <v>#DIV/0!</v>
      </c>
      <c r="ES233" s="189">
        <f>'Datos Mes'!$B$25*$AQ233</f>
        <v>0</v>
      </c>
      <c r="ET233" s="189">
        <f>'Datos Mes'!$B$26*$AQ233</f>
        <v>0</v>
      </c>
      <c r="EU233" s="189">
        <f t="shared" si="299"/>
        <v>0</v>
      </c>
      <c r="EV233" s="190" t="e">
        <f t="shared" si="300"/>
        <v>#DIV/0!</v>
      </c>
      <c r="EW233" s="280" t="s">
        <v>140</v>
      </c>
      <c r="EX233" s="281"/>
      <c r="EY233" s="190" t="e">
        <f>'Datos Mes'!$B$28*EO233</f>
        <v>#DIV/0!</v>
      </c>
      <c r="EZ233" s="190" t="e">
        <f>IF(EX233*'Datos Mes'!$B$19-EY233&gt;0,EX233*'Datos Mes'!$B$19-EY233,0)</f>
        <v>#DIV/0!</v>
      </c>
      <c r="FA233" s="281" t="s">
        <v>116</v>
      </c>
      <c r="FB233" s="280" t="s">
        <v>299</v>
      </c>
      <c r="FC233" s="192">
        <f>IF(FB233&lt;&gt;"Pensionado",LOOKUP(FA233,'Datos Mes'!$A$87:$A$92,'Datos Mes'!$B$87:$B$92),0)</f>
        <v>0</v>
      </c>
      <c r="FD233" s="190" t="e">
        <f t="shared" si="301"/>
        <v>#DIV/0!</v>
      </c>
      <c r="FE233" s="190" t="e">
        <f>IF(SUM(EH233:EN233)&gt;'Datos Mes'!$B$22,'Datos Mes'!$B$22,SUM(EH233:EN233))</f>
        <v>#DIV/0!</v>
      </c>
      <c r="FF233" s="190" t="e">
        <f>FE233*'Datos Mes'!$B$30</f>
        <v>#DIV/0!</v>
      </c>
      <c r="FG233" s="190" t="e">
        <f t="shared" si="302"/>
        <v>#DIV/0!</v>
      </c>
      <c r="FH233" s="190" t="e">
        <f t="shared" si="303"/>
        <v>#DIV/0!</v>
      </c>
      <c r="FI233" s="193" t="e">
        <f>LOOKUP(FH233,'Datos Mes'!$B$54:$B$69,'Datos Mes'!$C$54:$C$69)</f>
        <v>#DIV/0!</v>
      </c>
      <c r="FJ233" s="190" t="e">
        <f>LOOKUP(FH233,'Datos Mes'!$B$54:$B$69,'Datos Mes'!$E$54:$E$69)</f>
        <v>#DIV/0!</v>
      </c>
      <c r="FK233" s="190" t="e">
        <f t="shared" si="304"/>
        <v>#DIV/0!</v>
      </c>
      <c r="FL233" s="190">
        <f t="shared" si="305"/>
        <v>0</v>
      </c>
      <c r="FM233" s="190">
        <f t="shared" si="306"/>
        <v>0</v>
      </c>
      <c r="FN233" s="190">
        <f t="shared" si="307"/>
        <v>0</v>
      </c>
      <c r="FO233" s="190" t="e">
        <f t="shared" si="308"/>
        <v>#DIV/0!</v>
      </c>
      <c r="FP233" s="190" t="e">
        <f t="shared" si="309"/>
        <v>#DIV/0!</v>
      </c>
      <c r="FQ233" s="320" t="e">
        <f t="shared" si="310"/>
        <v>#DIV/0!</v>
      </c>
      <c r="FR233" s="188"/>
      <c r="FS233" s="190" t="e">
        <f t="shared" si="311"/>
        <v>#DIV/0!</v>
      </c>
      <c r="FT233" s="190" t="e">
        <f>IF($FB233="Activo",LOOKUP($FA233,'Datos Mes'!$A$87:$A$92,'Datos Mes'!$C$87:$C$92),0)*$EO233</f>
        <v>#DIV/0!</v>
      </c>
      <c r="FU233" s="190" t="e">
        <f>IF($FB233="Activo",'Datos Mes'!$B$31,0)*$EO233</f>
        <v>#DIV/0!</v>
      </c>
      <c r="FV233" s="190" t="e">
        <f>'Datos Mes'!$B$32*$EO233</f>
        <v>#DIV/0!</v>
      </c>
      <c r="FW233" s="190" t="e">
        <f>'Datos Mes'!$D$28*$EO233</f>
        <v>#DIV/0!</v>
      </c>
      <c r="FX233" s="188">
        <v>1030201</v>
      </c>
      <c r="FY233" s="190" t="e">
        <f t="shared" si="312"/>
        <v>#DIV/0!</v>
      </c>
      <c r="FZ233" s="190" t="e">
        <f t="shared" si="318"/>
        <v>#DIV/0!</v>
      </c>
      <c r="GA233" s="190" t="e">
        <f t="shared" si="319"/>
        <v>#DIV/0!</v>
      </c>
      <c r="GB233" s="190">
        <f>(AS233+'Datos Mes'!B$24)*30/12</f>
        <v>11356.646825396825</v>
      </c>
      <c r="GC233" s="190" t="e">
        <f t="shared" si="313"/>
        <v>#DIV/0!</v>
      </c>
      <c r="GD233" s="190" t="e">
        <f t="shared" si="314"/>
        <v>#DIV/0!</v>
      </c>
      <c r="GE233" s="192" t="e">
        <f t="shared" si="315"/>
        <v>#DIV/0!</v>
      </c>
    </row>
    <row r="234" spans="1:187">
      <c r="A234" s="248"/>
      <c r="B234" s="248"/>
      <c r="C234" s="173">
        <f t="shared" si="272"/>
        <v>0</v>
      </c>
      <c r="D234" s="255"/>
      <c r="E234" s="255"/>
      <c r="F234" s="255"/>
      <c r="G234" s="255"/>
      <c r="H234" s="255"/>
      <c r="I234" s="255"/>
      <c r="J234" s="255"/>
      <c r="K234" s="255"/>
      <c r="L234" s="255"/>
      <c r="M234" s="255"/>
      <c r="N234" s="255"/>
      <c r="O234" s="255"/>
      <c r="P234" s="255"/>
      <c r="Q234" s="255"/>
      <c r="R234" s="174"/>
      <c r="S234" s="256"/>
      <c r="T234" s="255"/>
      <c r="U234" s="255"/>
      <c r="V234" s="255"/>
      <c r="W234" s="255"/>
      <c r="X234" s="255"/>
      <c r="Y234" s="255"/>
      <c r="Z234" s="255"/>
      <c r="AA234" s="255"/>
      <c r="AB234" s="255"/>
      <c r="AC234" s="255"/>
      <c r="AD234" s="255"/>
      <c r="AE234" s="255"/>
      <c r="AF234" s="255"/>
      <c r="AG234" s="255"/>
      <c r="AH234" s="255"/>
      <c r="AI234" s="257"/>
      <c r="AJ234" s="187"/>
      <c r="AK234" s="176">
        <f t="shared" si="273"/>
        <v>0</v>
      </c>
      <c r="AL234" s="294">
        <f t="shared" si="274"/>
        <v>0</v>
      </c>
      <c r="AM234" s="294">
        <f t="shared" si="275"/>
        <v>0</v>
      </c>
      <c r="AN234" s="295">
        <f t="shared" si="276"/>
        <v>0</v>
      </c>
      <c r="AO234" s="294">
        <f t="shared" si="317"/>
        <v>0</v>
      </c>
      <c r="AP234" s="294">
        <f t="shared" si="316"/>
        <v>0</v>
      </c>
      <c r="AQ234" s="296">
        <f t="shared" si="277"/>
        <v>0</v>
      </c>
      <c r="AR234" s="297">
        <f t="shared" si="278"/>
        <v>0</v>
      </c>
      <c r="AS234" s="249"/>
      <c r="AT234" s="250">
        <f t="shared" si="279"/>
        <v>0</v>
      </c>
      <c r="AU234" s="316"/>
      <c r="AV234" s="177">
        <f t="shared" si="280"/>
        <v>0</v>
      </c>
      <c r="AW234" s="249"/>
      <c r="AX234" s="249"/>
      <c r="AY234" s="177">
        <f t="shared" si="281"/>
        <v>0</v>
      </c>
      <c r="AZ234" s="177">
        <f>(AQ234)*'Datos Mes'!$B$27+DB234</f>
        <v>0</v>
      </c>
      <c r="BA234" s="248"/>
      <c r="BB234" s="254"/>
      <c r="BC234" s="263"/>
      <c r="BD234" s="188"/>
      <c r="BE234" s="188"/>
      <c r="BF234" s="298"/>
      <c r="BG234" s="178">
        <f>(COUNTIF($D234:$AI234,"LL")+DL234)*(AS234-'Datos Mes'!$B$23)</f>
        <v>0</v>
      </c>
      <c r="BH234" s="299">
        <f t="shared" si="282"/>
        <v>0</v>
      </c>
      <c r="BI234" s="230"/>
      <c r="BJ234" s="239"/>
      <c r="BK234" s="231"/>
      <c r="BL234" s="231"/>
      <c r="BM234" s="231"/>
      <c r="BN234" s="231"/>
      <c r="BO234" s="231"/>
      <c r="BP234" s="239"/>
      <c r="BQ234" s="231"/>
      <c r="BR234" s="231"/>
      <c r="BS234" s="231"/>
      <c r="BT234" s="232"/>
      <c r="BU234" s="232"/>
      <c r="BV234" s="231"/>
      <c r="BW234" s="233"/>
      <c r="BX234" s="234"/>
      <c r="BY234" s="231"/>
      <c r="BZ234" s="231"/>
      <c r="CA234" s="235"/>
      <c r="CB234" s="235"/>
      <c r="CC234" s="236"/>
      <c r="CD234" s="236"/>
      <c r="CE234" s="236"/>
      <c r="CF234" s="236"/>
      <c r="CG234" s="236"/>
      <c r="CH234" s="235"/>
      <c r="CI234" s="235"/>
      <c r="CJ234" s="236"/>
      <c r="CK234" s="236"/>
      <c r="CL234" s="236"/>
      <c r="CM234" s="236"/>
      <c r="CN234" s="236"/>
      <c r="CO234" s="235"/>
      <c r="CP234" s="238"/>
      <c r="CQ234" s="237"/>
      <c r="CR234" s="238"/>
      <c r="CS234" s="237"/>
      <c r="CT234" s="237"/>
      <c r="CU234" s="237"/>
      <c r="CV234" s="237"/>
      <c r="CW234" s="237"/>
      <c r="CX234" s="232"/>
      <c r="CY234" s="232"/>
      <c r="CZ234" s="179">
        <f t="shared" si="283"/>
        <v>0</v>
      </c>
      <c r="DA234" s="180"/>
      <c r="DB234" s="241"/>
      <c r="DC234" s="181">
        <f t="shared" si="284"/>
        <v>0</v>
      </c>
      <c r="DD234" s="240"/>
      <c r="DE234" s="241"/>
      <c r="DF234" s="182">
        <f t="shared" si="285"/>
        <v>0</v>
      </c>
      <c r="DG234" s="182">
        <f t="shared" si="286"/>
        <v>0</v>
      </c>
      <c r="DH234" s="183">
        <f t="shared" si="287"/>
        <v>0</v>
      </c>
      <c r="DI234" s="184">
        <f t="shared" si="288"/>
        <v>0</v>
      </c>
      <c r="DJ234" s="42"/>
      <c r="DK234" s="177">
        <f t="shared" si="289"/>
        <v>0</v>
      </c>
      <c r="DL234" s="177">
        <f t="shared" si="290"/>
        <v>0</v>
      </c>
      <c r="DM234" s="177">
        <f t="shared" si="291"/>
        <v>0</v>
      </c>
      <c r="DN234" s="242"/>
      <c r="DO234" s="243"/>
      <c r="DP234" s="243"/>
      <c r="DQ234" s="243"/>
      <c r="DR234" s="303"/>
      <c r="DS234" s="243"/>
      <c r="DT234" s="243"/>
      <c r="DU234" s="243"/>
      <c r="DV234" s="244"/>
      <c r="DW234" s="243"/>
      <c r="DX234" s="243"/>
      <c r="DY234" s="245"/>
      <c r="DZ234" s="245"/>
      <c r="EA234" s="246"/>
      <c r="EB234" s="175" t="s">
        <v>283</v>
      </c>
      <c r="EC234" s="188" t="s">
        <v>298</v>
      </c>
      <c r="ED234" s="188">
        <v>1030202</v>
      </c>
      <c r="EE234" s="188"/>
      <c r="EF234" s="189">
        <f>'Datos Mes'!$B$23</f>
        <v>8033.333333333333</v>
      </c>
      <c r="EG234" s="189">
        <f t="shared" si="292"/>
        <v>0</v>
      </c>
      <c r="EH234" s="189">
        <f t="shared" si="293"/>
        <v>0</v>
      </c>
      <c r="EI234" s="189" t="e">
        <f t="shared" si="294"/>
        <v>#DIV/0!</v>
      </c>
      <c r="EJ234" s="189" t="e">
        <f t="shared" si="295"/>
        <v>#DIV/0!</v>
      </c>
      <c r="EK234" s="189">
        <f t="shared" si="296"/>
        <v>0</v>
      </c>
      <c r="EL234" s="189">
        <f t="shared" si="297"/>
        <v>0</v>
      </c>
      <c r="EM234" s="189">
        <f t="shared" si="298"/>
        <v>0</v>
      </c>
      <c r="EN234" s="189">
        <f>'Datos Mes'!$B$24*AL234</f>
        <v>0</v>
      </c>
      <c r="EO234" s="189" t="e">
        <f>IF(SUM(EH234:EN234)&gt;'Datos Mes'!$B$21,'Datos Mes'!$B$21,SUM(EH234:EN234))</f>
        <v>#DIV/0!</v>
      </c>
      <c r="EP234" s="189" t="e">
        <f>IF(SUM(EH234:EN234)&gt;'Datos Mes'!$B$21,SUM(EH234:EN234)-EO234,0)</f>
        <v>#DIV/0!</v>
      </c>
      <c r="EQ234" s="189"/>
      <c r="ER234" s="189" t="e">
        <f>LOOKUP(EO234/AL234,'Datos Mes'!$B$75:$B$82,'Datos Mes'!$C$75:$C$82)*EQ234</f>
        <v>#DIV/0!</v>
      </c>
      <c r="ES234" s="189">
        <f>'Datos Mes'!$B$25*$AQ234</f>
        <v>0</v>
      </c>
      <c r="ET234" s="189">
        <f>'Datos Mes'!$B$26*$AQ234</f>
        <v>0</v>
      </c>
      <c r="EU234" s="189">
        <f t="shared" si="299"/>
        <v>0</v>
      </c>
      <c r="EV234" s="190" t="e">
        <f t="shared" si="300"/>
        <v>#DIV/0!</v>
      </c>
      <c r="EW234" s="280" t="s">
        <v>140</v>
      </c>
      <c r="EX234" s="281"/>
      <c r="EY234" s="190" t="e">
        <f>'Datos Mes'!$B$28*EO234</f>
        <v>#DIV/0!</v>
      </c>
      <c r="EZ234" s="190" t="e">
        <f>IF(EX234*'Datos Mes'!$B$19-EY234&gt;0,EX234*'Datos Mes'!$B$19-EY234,0)</f>
        <v>#DIV/0!</v>
      </c>
      <c r="FA234" s="281" t="s">
        <v>116</v>
      </c>
      <c r="FB234" s="280" t="s">
        <v>299</v>
      </c>
      <c r="FC234" s="192">
        <f>IF(FB234&lt;&gt;"Pensionado",LOOKUP(FA234,'Datos Mes'!$A$87:$A$92,'Datos Mes'!$B$87:$B$92),0)</f>
        <v>0</v>
      </c>
      <c r="FD234" s="190" t="e">
        <f t="shared" si="301"/>
        <v>#DIV/0!</v>
      </c>
      <c r="FE234" s="190" t="e">
        <f>IF(SUM(EH234:EN234)&gt;'Datos Mes'!$B$22,'Datos Mes'!$B$22,SUM(EH234:EN234))</f>
        <v>#DIV/0!</v>
      </c>
      <c r="FF234" s="190" t="e">
        <f>FE234*'Datos Mes'!$B$30</f>
        <v>#DIV/0!</v>
      </c>
      <c r="FG234" s="190" t="e">
        <f t="shared" si="302"/>
        <v>#DIV/0!</v>
      </c>
      <c r="FH234" s="190" t="e">
        <f t="shared" si="303"/>
        <v>#DIV/0!</v>
      </c>
      <c r="FI234" s="193" t="e">
        <f>LOOKUP(FH234,'Datos Mes'!$B$54:$B$69,'Datos Mes'!$C$54:$C$69)</f>
        <v>#DIV/0!</v>
      </c>
      <c r="FJ234" s="190" t="e">
        <f>LOOKUP(FH234,'Datos Mes'!$B$54:$B$69,'Datos Mes'!$E$54:$E$69)</f>
        <v>#DIV/0!</v>
      </c>
      <c r="FK234" s="190" t="e">
        <f t="shared" si="304"/>
        <v>#DIV/0!</v>
      </c>
      <c r="FL234" s="190">
        <f t="shared" si="305"/>
        <v>0</v>
      </c>
      <c r="FM234" s="190">
        <f t="shared" si="306"/>
        <v>0</v>
      </c>
      <c r="FN234" s="190">
        <f t="shared" si="307"/>
        <v>0</v>
      </c>
      <c r="FO234" s="190" t="e">
        <f t="shared" si="308"/>
        <v>#DIV/0!</v>
      </c>
      <c r="FP234" s="190" t="e">
        <f t="shared" si="309"/>
        <v>#DIV/0!</v>
      </c>
      <c r="FQ234" s="320" t="e">
        <f t="shared" si="310"/>
        <v>#DIV/0!</v>
      </c>
      <c r="FR234" s="188"/>
      <c r="FS234" s="190" t="e">
        <f t="shared" si="311"/>
        <v>#DIV/0!</v>
      </c>
      <c r="FT234" s="190" t="e">
        <f>IF($FB234="Activo",LOOKUP($FA234,'Datos Mes'!$A$87:$A$92,'Datos Mes'!$C$87:$C$92),0)*$EO234</f>
        <v>#DIV/0!</v>
      </c>
      <c r="FU234" s="190" t="e">
        <f>IF($FB234="Activo",'Datos Mes'!$B$31,0)*$EO234</f>
        <v>#DIV/0!</v>
      </c>
      <c r="FV234" s="190" t="e">
        <f>'Datos Mes'!$B$32*$EO234</f>
        <v>#DIV/0!</v>
      </c>
      <c r="FW234" s="190" t="e">
        <f>'Datos Mes'!$D$28*$EO234</f>
        <v>#DIV/0!</v>
      </c>
      <c r="FX234" s="188">
        <v>1030202</v>
      </c>
      <c r="FY234" s="190" t="e">
        <f t="shared" si="312"/>
        <v>#DIV/0!</v>
      </c>
      <c r="FZ234" s="190" t="e">
        <f t="shared" si="318"/>
        <v>#DIV/0!</v>
      </c>
      <c r="GA234" s="190" t="e">
        <f t="shared" si="319"/>
        <v>#DIV/0!</v>
      </c>
      <c r="GB234" s="190">
        <f>(AS234+'Datos Mes'!B$24)*30/12</f>
        <v>11356.646825396825</v>
      </c>
      <c r="GC234" s="190" t="e">
        <f t="shared" si="313"/>
        <v>#DIV/0!</v>
      </c>
      <c r="GD234" s="190" t="e">
        <f t="shared" si="314"/>
        <v>#DIV/0!</v>
      </c>
      <c r="GE234" s="192" t="e">
        <f t="shared" si="315"/>
        <v>#DIV/0!</v>
      </c>
    </row>
    <row r="235" spans="1:187">
      <c r="A235" s="248"/>
      <c r="B235" s="248"/>
      <c r="C235" s="173">
        <f t="shared" si="272"/>
        <v>0</v>
      </c>
      <c r="D235" s="255"/>
      <c r="E235" s="255"/>
      <c r="F235" s="255"/>
      <c r="G235" s="255"/>
      <c r="H235" s="255"/>
      <c r="I235" s="255"/>
      <c r="J235" s="255"/>
      <c r="K235" s="255"/>
      <c r="L235" s="255"/>
      <c r="M235" s="255"/>
      <c r="N235" s="255"/>
      <c r="O235" s="255"/>
      <c r="P235" s="255"/>
      <c r="Q235" s="255"/>
      <c r="R235" s="174"/>
      <c r="S235" s="256"/>
      <c r="T235" s="255"/>
      <c r="U235" s="255"/>
      <c r="V235" s="255"/>
      <c r="W235" s="255"/>
      <c r="X235" s="255"/>
      <c r="Y235" s="255"/>
      <c r="Z235" s="255"/>
      <c r="AA235" s="255"/>
      <c r="AB235" s="255"/>
      <c r="AC235" s="255"/>
      <c r="AD235" s="255"/>
      <c r="AE235" s="255"/>
      <c r="AF235" s="255"/>
      <c r="AG235" s="255"/>
      <c r="AH235" s="255"/>
      <c r="AI235" s="257"/>
      <c r="AJ235" s="187"/>
      <c r="AK235" s="176">
        <f t="shared" si="273"/>
        <v>0</v>
      </c>
      <c r="AL235" s="294">
        <f t="shared" si="274"/>
        <v>0</v>
      </c>
      <c r="AM235" s="294">
        <f t="shared" si="275"/>
        <v>0</v>
      </c>
      <c r="AN235" s="295">
        <f t="shared" si="276"/>
        <v>0</v>
      </c>
      <c r="AO235" s="294">
        <f t="shared" si="317"/>
        <v>0</v>
      </c>
      <c r="AP235" s="294">
        <f t="shared" si="316"/>
        <v>0</v>
      </c>
      <c r="AQ235" s="296">
        <f t="shared" si="277"/>
        <v>0</v>
      </c>
      <c r="AR235" s="297">
        <f t="shared" si="278"/>
        <v>0</v>
      </c>
      <c r="AS235" s="249"/>
      <c r="AT235" s="250">
        <f t="shared" si="279"/>
        <v>0</v>
      </c>
      <c r="AU235" s="316"/>
      <c r="AV235" s="177">
        <f t="shared" si="280"/>
        <v>0</v>
      </c>
      <c r="AW235" s="249"/>
      <c r="AX235" s="249"/>
      <c r="AY235" s="177">
        <f t="shared" si="281"/>
        <v>0</v>
      </c>
      <c r="AZ235" s="177">
        <f>(AQ235)*'Datos Mes'!$B$27+DB235</f>
        <v>0</v>
      </c>
      <c r="BA235" s="248"/>
      <c r="BB235" s="254"/>
      <c r="BC235" s="263"/>
      <c r="BD235" s="188"/>
      <c r="BE235" s="188"/>
      <c r="BF235" s="298"/>
      <c r="BG235" s="178">
        <f>(COUNTIF($D235:$AI235,"LL")+DL235)*(AS235-'Datos Mes'!$B$23)</f>
        <v>0</v>
      </c>
      <c r="BH235" s="299">
        <f t="shared" si="282"/>
        <v>0</v>
      </c>
      <c r="BI235" s="230"/>
      <c r="BJ235" s="239"/>
      <c r="BK235" s="231"/>
      <c r="BL235" s="231"/>
      <c r="BM235" s="231"/>
      <c r="BN235" s="231"/>
      <c r="BO235" s="231"/>
      <c r="BP235" s="239"/>
      <c r="BQ235" s="231"/>
      <c r="BR235" s="231"/>
      <c r="BS235" s="231"/>
      <c r="BT235" s="232"/>
      <c r="BU235" s="232"/>
      <c r="BV235" s="231"/>
      <c r="BW235" s="233"/>
      <c r="BX235" s="234"/>
      <c r="BY235" s="231"/>
      <c r="BZ235" s="231"/>
      <c r="CA235" s="235"/>
      <c r="CB235" s="235"/>
      <c r="CC235" s="236"/>
      <c r="CD235" s="236"/>
      <c r="CE235" s="236"/>
      <c r="CF235" s="236"/>
      <c r="CG235" s="236"/>
      <c r="CH235" s="235"/>
      <c r="CI235" s="235"/>
      <c r="CJ235" s="236"/>
      <c r="CK235" s="236"/>
      <c r="CL235" s="236"/>
      <c r="CM235" s="236"/>
      <c r="CN235" s="236"/>
      <c r="CO235" s="235"/>
      <c r="CP235" s="238"/>
      <c r="CQ235" s="237"/>
      <c r="CR235" s="238"/>
      <c r="CS235" s="237"/>
      <c r="CT235" s="237"/>
      <c r="CU235" s="237"/>
      <c r="CV235" s="237"/>
      <c r="CW235" s="237"/>
      <c r="CX235" s="232"/>
      <c r="CY235" s="232"/>
      <c r="CZ235" s="179">
        <f t="shared" si="283"/>
        <v>0</v>
      </c>
      <c r="DA235" s="180"/>
      <c r="DB235" s="241"/>
      <c r="DC235" s="181">
        <f t="shared" si="284"/>
        <v>0</v>
      </c>
      <c r="DD235" s="240"/>
      <c r="DE235" s="241"/>
      <c r="DF235" s="182">
        <f t="shared" si="285"/>
        <v>0</v>
      </c>
      <c r="DG235" s="182">
        <f t="shared" si="286"/>
        <v>0</v>
      </c>
      <c r="DH235" s="183">
        <f t="shared" si="287"/>
        <v>0</v>
      </c>
      <c r="DI235" s="184">
        <f t="shared" si="288"/>
        <v>0</v>
      </c>
      <c r="DJ235" s="42"/>
      <c r="DK235" s="177">
        <f t="shared" si="289"/>
        <v>0</v>
      </c>
      <c r="DL235" s="177">
        <f t="shared" si="290"/>
        <v>0</v>
      </c>
      <c r="DM235" s="177">
        <f t="shared" si="291"/>
        <v>0</v>
      </c>
      <c r="DN235" s="242"/>
      <c r="DO235" s="243"/>
      <c r="DP235" s="243"/>
      <c r="DQ235" s="243"/>
      <c r="DR235" s="303"/>
      <c r="DS235" s="243"/>
      <c r="DT235" s="243"/>
      <c r="DU235" s="243"/>
      <c r="DV235" s="244"/>
      <c r="DW235" s="243"/>
      <c r="DX235" s="243"/>
      <c r="DY235" s="245"/>
      <c r="DZ235" s="245"/>
      <c r="EA235" s="246"/>
      <c r="EB235" s="175" t="s">
        <v>283</v>
      </c>
      <c r="EC235" s="188" t="s">
        <v>298</v>
      </c>
      <c r="ED235" s="188">
        <v>1030203</v>
      </c>
      <c r="EE235" s="188"/>
      <c r="EF235" s="189">
        <f>'Datos Mes'!$B$23</f>
        <v>8033.333333333333</v>
      </c>
      <c r="EG235" s="189">
        <f t="shared" si="292"/>
        <v>0</v>
      </c>
      <c r="EH235" s="189">
        <f t="shared" si="293"/>
        <v>0</v>
      </c>
      <c r="EI235" s="189" t="e">
        <f t="shared" si="294"/>
        <v>#DIV/0!</v>
      </c>
      <c r="EJ235" s="189" t="e">
        <f t="shared" si="295"/>
        <v>#DIV/0!</v>
      </c>
      <c r="EK235" s="189">
        <f t="shared" si="296"/>
        <v>0</v>
      </c>
      <c r="EL235" s="189">
        <f t="shared" si="297"/>
        <v>0</v>
      </c>
      <c r="EM235" s="189">
        <f t="shared" si="298"/>
        <v>0</v>
      </c>
      <c r="EN235" s="189">
        <f>'Datos Mes'!$B$24*AL235</f>
        <v>0</v>
      </c>
      <c r="EO235" s="189" t="e">
        <f>IF(SUM(EH235:EN235)&gt;'Datos Mes'!$B$21,'Datos Mes'!$B$21,SUM(EH235:EN235))</f>
        <v>#DIV/0!</v>
      </c>
      <c r="EP235" s="189" t="e">
        <f>IF(SUM(EH235:EN235)&gt;'Datos Mes'!$B$21,SUM(EH235:EN235)-EO235,0)</f>
        <v>#DIV/0!</v>
      </c>
      <c r="EQ235" s="189"/>
      <c r="ER235" s="189" t="e">
        <f>LOOKUP(EO235/AL235,'Datos Mes'!$B$75:$B$82,'Datos Mes'!$C$75:$C$82)*EQ235</f>
        <v>#DIV/0!</v>
      </c>
      <c r="ES235" s="189">
        <f>'Datos Mes'!$B$25*$AQ235</f>
        <v>0</v>
      </c>
      <c r="ET235" s="189">
        <f>'Datos Mes'!$B$26*$AQ235</f>
        <v>0</v>
      </c>
      <c r="EU235" s="189">
        <f t="shared" si="299"/>
        <v>0</v>
      </c>
      <c r="EV235" s="190" t="e">
        <f t="shared" si="300"/>
        <v>#DIV/0!</v>
      </c>
      <c r="EW235" s="280" t="s">
        <v>140</v>
      </c>
      <c r="EX235" s="281"/>
      <c r="EY235" s="190" t="e">
        <f>'Datos Mes'!$B$28*EO235</f>
        <v>#DIV/0!</v>
      </c>
      <c r="EZ235" s="190" t="e">
        <f>IF(EX235*'Datos Mes'!$B$19-EY235&gt;0,EX235*'Datos Mes'!$B$19-EY235,0)</f>
        <v>#DIV/0!</v>
      </c>
      <c r="FA235" s="281" t="s">
        <v>116</v>
      </c>
      <c r="FB235" s="280" t="s">
        <v>299</v>
      </c>
      <c r="FC235" s="192">
        <f>IF(FB235&lt;&gt;"Pensionado",LOOKUP(FA235,'Datos Mes'!$A$87:$A$92,'Datos Mes'!$B$87:$B$92),0)</f>
        <v>0</v>
      </c>
      <c r="FD235" s="190" t="e">
        <f t="shared" si="301"/>
        <v>#DIV/0!</v>
      </c>
      <c r="FE235" s="190" t="e">
        <f>IF(SUM(EH235:EN235)&gt;'Datos Mes'!$B$22,'Datos Mes'!$B$22,SUM(EH235:EN235))</f>
        <v>#DIV/0!</v>
      </c>
      <c r="FF235" s="190" t="e">
        <f>FE235*'Datos Mes'!$B$30</f>
        <v>#DIV/0!</v>
      </c>
      <c r="FG235" s="190" t="e">
        <f t="shared" si="302"/>
        <v>#DIV/0!</v>
      </c>
      <c r="FH235" s="190" t="e">
        <f t="shared" si="303"/>
        <v>#DIV/0!</v>
      </c>
      <c r="FI235" s="193" t="e">
        <f>LOOKUP(FH235,'Datos Mes'!$B$54:$B$69,'Datos Mes'!$C$54:$C$69)</f>
        <v>#DIV/0!</v>
      </c>
      <c r="FJ235" s="190" t="e">
        <f>LOOKUP(FH235,'Datos Mes'!$B$54:$B$69,'Datos Mes'!$E$54:$E$69)</f>
        <v>#DIV/0!</v>
      </c>
      <c r="FK235" s="190" t="e">
        <f t="shared" si="304"/>
        <v>#DIV/0!</v>
      </c>
      <c r="FL235" s="190">
        <f t="shared" si="305"/>
        <v>0</v>
      </c>
      <c r="FM235" s="190">
        <f t="shared" si="306"/>
        <v>0</v>
      </c>
      <c r="FN235" s="190">
        <f t="shared" si="307"/>
        <v>0</v>
      </c>
      <c r="FO235" s="190" t="e">
        <f t="shared" si="308"/>
        <v>#DIV/0!</v>
      </c>
      <c r="FP235" s="190" t="e">
        <f t="shared" si="309"/>
        <v>#DIV/0!</v>
      </c>
      <c r="FQ235" s="320" t="e">
        <f t="shared" si="310"/>
        <v>#DIV/0!</v>
      </c>
      <c r="FR235" s="188"/>
      <c r="FS235" s="190" t="e">
        <f t="shared" si="311"/>
        <v>#DIV/0!</v>
      </c>
      <c r="FT235" s="190" t="e">
        <f>IF($FB235="Activo",LOOKUP($FA235,'Datos Mes'!$A$87:$A$92,'Datos Mes'!$C$87:$C$92),0)*$EO235</f>
        <v>#DIV/0!</v>
      </c>
      <c r="FU235" s="190" t="e">
        <f>IF($FB235="Activo",'Datos Mes'!$B$31,0)*$EO235</f>
        <v>#DIV/0!</v>
      </c>
      <c r="FV235" s="190" t="e">
        <f>'Datos Mes'!$B$32*$EO235</f>
        <v>#DIV/0!</v>
      </c>
      <c r="FW235" s="190" t="e">
        <f>'Datos Mes'!$D$28*$EO235</f>
        <v>#DIV/0!</v>
      </c>
      <c r="FX235" s="188">
        <v>1030203</v>
      </c>
      <c r="FY235" s="190" t="e">
        <f t="shared" si="312"/>
        <v>#DIV/0!</v>
      </c>
      <c r="FZ235" s="190" t="e">
        <f t="shared" si="318"/>
        <v>#DIV/0!</v>
      </c>
      <c r="GA235" s="190" t="e">
        <f t="shared" si="319"/>
        <v>#DIV/0!</v>
      </c>
      <c r="GB235" s="190">
        <f>(AS235+'Datos Mes'!B$24)*30/12</f>
        <v>11356.646825396825</v>
      </c>
      <c r="GC235" s="190" t="e">
        <f t="shared" si="313"/>
        <v>#DIV/0!</v>
      </c>
      <c r="GD235" s="190" t="e">
        <f t="shared" si="314"/>
        <v>#DIV/0!</v>
      </c>
      <c r="GE235" s="192" t="e">
        <f t="shared" si="315"/>
        <v>#DIV/0!</v>
      </c>
    </row>
    <row r="236" spans="1:187">
      <c r="A236" s="248"/>
      <c r="B236" s="248"/>
      <c r="C236" s="173">
        <f t="shared" si="272"/>
        <v>0</v>
      </c>
      <c r="D236" s="255"/>
      <c r="E236" s="255"/>
      <c r="F236" s="255"/>
      <c r="G236" s="255"/>
      <c r="H236" s="255"/>
      <c r="I236" s="255"/>
      <c r="J236" s="255"/>
      <c r="K236" s="255"/>
      <c r="L236" s="255"/>
      <c r="M236" s="255"/>
      <c r="N236" s="255"/>
      <c r="O236" s="255"/>
      <c r="P236" s="255"/>
      <c r="Q236" s="255"/>
      <c r="R236" s="174"/>
      <c r="S236" s="256"/>
      <c r="T236" s="255"/>
      <c r="U236" s="255"/>
      <c r="V236" s="255"/>
      <c r="W236" s="255"/>
      <c r="X236" s="255"/>
      <c r="Y236" s="255"/>
      <c r="Z236" s="255"/>
      <c r="AA236" s="255"/>
      <c r="AB236" s="255"/>
      <c r="AC236" s="255"/>
      <c r="AD236" s="255"/>
      <c r="AE236" s="255"/>
      <c r="AF236" s="255"/>
      <c r="AG236" s="255"/>
      <c r="AH236" s="255"/>
      <c r="AI236" s="257"/>
      <c r="AJ236" s="187"/>
      <c r="AK236" s="176">
        <f t="shared" si="273"/>
        <v>0</v>
      </c>
      <c r="AL236" s="294">
        <f t="shared" si="274"/>
        <v>0</v>
      </c>
      <c r="AM236" s="294">
        <f t="shared" si="275"/>
        <v>0</v>
      </c>
      <c r="AN236" s="295">
        <f t="shared" si="276"/>
        <v>0</v>
      </c>
      <c r="AO236" s="294">
        <f t="shared" si="317"/>
        <v>0</v>
      </c>
      <c r="AP236" s="294">
        <f t="shared" si="316"/>
        <v>0</v>
      </c>
      <c r="AQ236" s="296">
        <f t="shared" si="277"/>
        <v>0</v>
      </c>
      <c r="AR236" s="297">
        <f t="shared" si="278"/>
        <v>0</v>
      </c>
      <c r="AS236" s="249"/>
      <c r="AT236" s="250">
        <f t="shared" si="279"/>
        <v>0</v>
      </c>
      <c r="AU236" s="316"/>
      <c r="AV236" s="177">
        <f t="shared" si="280"/>
        <v>0</v>
      </c>
      <c r="AW236" s="249"/>
      <c r="AX236" s="249"/>
      <c r="AY236" s="177">
        <f t="shared" si="281"/>
        <v>0</v>
      </c>
      <c r="AZ236" s="177">
        <f>(AQ236)*'Datos Mes'!$B$27+DB236</f>
        <v>0</v>
      </c>
      <c r="BA236" s="248"/>
      <c r="BB236" s="254"/>
      <c r="BC236" s="263"/>
      <c r="BD236" s="188"/>
      <c r="BE236" s="188"/>
      <c r="BF236" s="298"/>
      <c r="BG236" s="178">
        <f>(COUNTIF($D236:$AI236,"LL")+DL236)*(AS236-'Datos Mes'!$B$23)</f>
        <v>0</v>
      </c>
      <c r="BH236" s="299">
        <f t="shared" si="282"/>
        <v>0</v>
      </c>
      <c r="BI236" s="230"/>
      <c r="BJ236" s="239"/>
      <c r="BK236" s="231"/>
      <c r="BL236" s="231"/>
      <c r="BM236" s="231"/>
      <c r="BN236" s="231"/>
      <c r="BO236" s="231"/>
      <c r="BP236" s="239"/>
      <c r="BQ236" s="231"/>
      <c r="BR236" s="231"/>
      <c r="BS236" s="231"/>
      <c r="BT236" s="232"/>
      <c r="BU236" s="232"/>
      <c r="BV236" s="231"/>
      <c r="BW236" s="233"/>
      <c r="BX236" s="234"/>
      <c r="BY236" s="231"/>
      <c r="BZ236" s="231"/>
      <c r="CA236" s="235"/>
      <c r="CB236" s="235"/>
      <c r="CC236" s="236"/>
      <c r="CD236" s="236"/>
      <c r="CE236" s="236"/>
      <c r="CF236" s="236"/>
      <c r="CG236" s="236"/>
      <c r="CH236" s="235"/>
      <c r="CI236" s="235"/>
      <c r="CJ236" s="236"/>
      <c r="CK236" s="236"/>
      <c r="CL236" s="236"/>
      <c r="CM236" s="236"/>
      <c r="CN236" s="236"/>
      <c r="CO236" s="235"/>
      <c r="CP236" s="238"/>
      <c r="CQ236" s="237"/>
      <c r="CR236" s="238"/>
      <c r="CS236" s="237"/>
      <c r="CT236" s="237"/>
      <c r="CU236" s="237"/>
      <c r="CV236" s="237"/>
      <c r="CW236" s="237"/>
      <c r="CX236" s="232"/>
      <c r="CY236" s="232"/>
      <c r="CZ236" s="179">
        <f t="shared" si="283"/>
        <v>0</v>
      </c>
      <c r="DA236" s="180"/>
      <c r="DB236" s="241"/>
      <c r="DC236" s="181">
        <f t="shared" si="284"/>
        <v>0</v>
      </c>
      <c r="DD236" s="240"/>
      <c r="DE236" s="241"/>
      <c r="DF236" s="182">
        <f t="shared" si="285"/>
        <v>0</v>
      </c>
      <c r="DG236" s="182">
        <f t="shared" si="286"/>
        <v>0</v>
      </c>
      <c r="DH236" s="183">
        <f t="shared" si="287"/>
        <v>0</v>
      </c>
      <c r="DI236" s="184">
        <f t="shared" si="288"/>
        <v>0</v>
      </c>
      <c r="DJ236" s="42"/>
      <c r="DK236" s="177">
        <f t="shared" si="289"/>
        <v>0</v>
      </c>
      <c r="DL236" s="177">
        <f t="shared" si="290"/>
        <v>0</v>
      </c>
      <c r="DM236" s="177">
        <f t="shared" si="291"/>
        <v>0</v>
      </c>
      <c r="DN236" s="242"/>
      <c r="DO236" s="243"/>
      <c r="DP236" s="243"/>
      <c r="DQ236" s="243"/>
      <c r="DR236" s="303"/>
      <c r="DS236" s="243"/>
      <c r="DT236" s="243"/>
      <c r="DU236" s="243"/>
      <c r="DV236" s="244"/>
      <c r="DW236" s="243"/>
      <c r="DX236" s="243"/>
      <c r="DY236" s="245"/>
      <c r="DZ236" s="245"/>
      <c r="EA236" s="246"/>
      <c r="EB236" s="175" t="s">
        <v>283</v>
      </c>
      <c r="EC236" s="188" t="s">
        <v>298</v>
      </c>
      <c r="ED236" s="188">
        <v>1030204</v>
      </c>
      <c r="EE236" s="188"/>
      <c r="EF236" s="189">
        <f>'Datos Mes'!$B$23</f>
        <v>8033.333333333333</v>
      </c>
      <c r="EG236" s="189">
        <f t="shared" si="292"/>
        <v>0</v>
      </c>
      <c r="EH236" s="189">
        <f t="shared" si="293"/>
        <v>0</v>
      </c>
      <c r="EI236" s="189" t="e">
        <f t="shared" si="294"/>
        <v>#DIV/0!</v>
      </c>
      <c r="EJ236" s="189" t="e">
        <f t="shared" si="295"/>
        <v>#DIV/0!</v>
      </c>
      <c r="EK236" s="189">
        <f t="shared" si="296"/>
        <v>0</v>
      </c>
      <c r="EL236" s="189">
        <f t="shared" si="297"/>
        <v>0</v>
      </c>
      <c r="EM236" s="189">
        <f t="shared" si="298"/>
        <v>0</v>
      </c>
      <c r="EN236" s="189">
        <f>'Datos Mes'!$B$24*AL236</f>
        <v>0</v>
      </c>
      <c r="EO236" s="189" t="e">
        <f>IF(SUM(EH236:EN236)&gt;'Datos Mes'!$B$21,'Datos Mes'!$B$21,SUM(EH236:EN236))</f>
        <v>#DIV/0!</v>
      </c>
      <c r="EP236" s="189" t="e">
        <f>IF(SUM(EH236:EN236)&gt;'Datos Mes'!$B$21,SUM(EH236:EN236)-EO236,0)</f>
        <v>#DIV/0!</v>
      </c>
      <c r="EQ236" s="189"/>
      <c r="ER236" s="189" t="e">
        <f>LOOKUP(EO236/AL236,'Datos Mes'!$B$75:$B$82,'Datos Mes'!$C$75:$C$82)*EQ236</f>
        <v>#DIV/0!</v>
      </c>
      <c r="ES236" s="189">
        <f>'Datos Mes'!$B$25*$AQ236</f>
        <v>0</v>
      </c>
      <c r="ET236" s="189">
        <f>'Datos Mes'!$B$26*$AQ236</f>
        <v>0</v>
      </c>
      <c r="EU236" s="189">
        <f t="shared" si="299"/>
        <v>0</v>
      </c>
      <c r="EV236" s="190" t="e">
        <f t="shared" si="300"/>
        <v>#DIV/0!</v>
      </c>
      <c r="EW236" s="280" t="s">
        <v>140</v>
      </c>
      <c r="EX236" s="281"/>
      <c r="EY236" s="190" t="e">
        <f>'Datos Mes'!$B$28*EO236</f>
        <v>#DIV/0!</v>
      </c>
      <c r="EZ236" s="190" t="e">
        <f>IF(EX236*'Datos Mes'!$B$19-EY236&gt;0,EX236*'Datos Mes'!$B$19-EY236,0)</f>
        <v>#DIV/0!</v>
      </c>
      <c r="FA236" s="281" t="s">
        <v>116</v>
      </c>
      <c r="FB236" s="280" t="s">
        <v>299</v>
      </c>
      <c r="FC236" s="192">
        <f>IF(FB236&lt;&gt;"Pensionado",LOOKUP(FA236,'Datos Mes'!$A$87:$A$92,'Datos Mes'!$B$87:$B$92),0)</f>
        <v>0</v>
      </c>
      <c r="FD236" s="190" t="e">
        <f t="shared" si="301"/>
        <v>#DIV/0!</v>
      </c>
      <c r="FE236" s="190" t="e">
        <f>IF(SUM(EH236:EN236)&gt;'Datos Mes'!$B$22,'Datos Mes'!$B$22,SUM(EH236:EN236))</f>
        <v>#DIV/0!</v>
      </c>
      <c r="FF236" s="190" t="e">
        <f>FE236*'Datos Mes'!$B$30</f>
        <v>#DIV/0!</v>
      </c>
      <c r="FG236" s="190" t="e">
        <f t="shared" si="302"/>
        <v>#DIV/0!</v>
      </c>
      <c r="FH236" s="190" t="e">
        <f t="shared" si="303"/>
        <v>#DIV/0!</v>
      </c>
      <c r="FI236" s="193" t="e">
        <f>LOOKUP(FH236,'Datos Mes'!$B$54:$B$69,'Datos Mes'!$C$54:$C$69)</f>
        <v>#DIV/0!</v>
      </c>
      <c r="FJ236" s="190" t="e">
        <f>LOOKUP(FH236,'Datos Mes'!$B$54:$B$69,'Datos Mes'!$E$54:$E$69)</f>
        <v>#DIV/0!</v>
      </c>
      <c r="FK236" s="190" t="e">
        <f t="shared" si="304"/>
        <v>#DIV/0!</v>
      </c>
      <c r="FL236" s="190">
        <f t="shared" si="305"/>
        <v>0</v>
      </c>
      <c r="FM236" s="190">
        <f t="shared" si="306"/>
        <v>0</v>
      </c>
      <c r="FN236" s="190">
        <f t="shared" si="307"/>
        <v>0</v>
      </c>
      <c r="FO236" s="190" t="e">
        <f t="shared" si="308"/>
        <v>#DIV/0!</v>
      </c>
      <c r="FP236" s="190" t="e">
        <f t="shared" si="309"/>
        <v>#DIV/0!</v>
      </c>
      <c r="FQ236" s="320" t="e">
        <f t="shared" si="310"/>
        <v>#DIV/0!</v>
      </c>
      <c r="FR236" s="188"/>
      <c r="FS236" s="190" t="e">
        <f t="shared" si="311"/>
        <v>#DIV/0!</v>
      </c>
      <c r="FT236" s="190" t="e">
        <f>IF($FB236="Activo",LOOKUP($FA236,'Datos Mes'!$A$87:$A$92,'Datos Mes'!$C$87:$C$92),0)*$EO236</f>
        <v>#DIV/0!</v>
      </c>
      <c r="FU236" s="190" t="e">
        <f>IF($FB236="Activo",'Datos Mes'!$B$31,0)*$EO236</f>
        <v>#DIV/0!</v>
      </c>
      <c r="FV236" s="190" t="e">
        <f>'Datos Mes'!$B$32*$EO236</f>
        <v>#DIV/0!</v>
      </c>
      <c r="FW236" s="190" t="e">
        <f>'Datos Mes'!$D$28*$EO236</f>
        <v>#DIV/0!</v>
      </c>
      <c r="FX236" s="188">
        <v>1030204</v>
      </c>
      <c r="FY236" s="190" t="e">
        <f t="shared" si="312"/>
        <v>#DIV/0!</v>
      </c>
      <c r="FZ236" s="190" t="e">
        <f t="shared" si="318"/>
        <v>#DIV/0!</v>
      </c>
      <c r="GA236" s="190" t="e">
        <f t="shared" si="319"/>
        <v>#DIV/0!</v>
      </c>
      <c r="GB236" s="190">
        <f>(AS236+'Datos Mes'!B$24)*30/12</f>
        <v>11356.646825396825</v>
      </c>
      <c r="GC236" s="190" t="e">
        <f t="shared" si="313"/>
        <v>#DIV/0!</v>
      </c>
      <c r="GD236" s="190" t="e">
        <f t="shared" si="314"/>
        <v>#DIV/0!</v>
      </c>
      <c r="GE236" s="192" t="e">
        <f t="shared" si="315"/>
        <v>#DIV/0!</v>
      </c>
    </row>
    <row r="237" spans="1:187">
      <c r="A237" s="248"/>
      <c r="B237" s="248"/>
      <c r="C237" s="173">
        <f t="shared" si="272"/>
        <v>0</v>
      </c>
      <c r="D237" s="255"/>
      <c r="E237" s="255"/>
      <c r="F237" s="255"/>
      <c r="G237" s="255"/>
      <c r="H237" s="255"/>
      <c r="I237" s="255"/>
      <c r="J237" s="255"/>
      <c r="K237" s="255"/>
      <c r="L237" s="255"/>
      <c r="M237" s="255"/>
      <c r="N237" s="255"/>
      <c r="O237" s="255"/>
      <c r="P237" s="255"/>
      <c r="Q237" s="255"/>
      <c r="R237" s="174"/>
      <c r="S237" s="256"/>
      <c r="T237" s="255"/>
      <c r="U237" s="255"/>
      <c r="V237" s="255"/>
      <c r="W237" s="255"/>
      <c r="X237" s="255"/>
      <c r="Y237" s="255"/>
      <c r="Z237" s="255"/>
      <c r="AA237" s="255"/>
      <c r="AB237" s="255"/>
      <c r="AC237" s="255"/>
      <c r="AD237" s="255"/>
      <c r="AE237" s="255"/>
      <c r="AF237" s="255"/>
      <c r="AG237" s="255"/>
      <c r="AH237" s="255"/>
      <c r="AI237" s="257"/>
      <c r="AJ237" s="187"/>
      <c r="AK237" s="176">
        <f t="shared" si="273"/>
        <v>0</v>
      </c>
      <c r="AL237" s="294">
        <f t="shared" si="274"/>
        <v>0</v>
      </c>
      <c r="AM237" s="294">
        <f t="shared" si="275"/>
        <v>0</v>
      </c>
      <c r="AN237" s="295">
        <f t="shared" si="276"/>
        <v>0</v>
      </c>
      <c r="AO237" s="294">
        <f t="shared" si="317"/>
        <v>0</v>
      </c>
      <c r="AP237" s="294">
        <f t="shared" si="316"/>
        <v>0</v>
      </c>
      <c r="AQ237" s="296">
        <f t="shared" si="277"/>
        <v>0</v>
      </c>
      <c r="AR237" s="297">
        <f t="shared" si="278"/>
        <v>0</v>
      </c>
      <c r="AS237" s="249"/>
      <c r="AT237" s="250">
        <f t="shared" si="279"/>
        <v>0</v>
      </c>
      <c r="AU237" s="316"/>
      <c r="AV237" s="177">
        <f t="shared" si="280"/>
        <v>0</v>
      </c>
      <c r="AW237" s="249"/>
      <c r="AX237" s="249"/>
      <c r="AY237" s="177">
        <f t="shared" si="281"/>
        <v>0</v>
      </c>
      <c r="AZ237" s="177">
        <f>(AQ237)*'Datos Mes'!$B$27+DB237</f>
        <v>0</v>
      </c>
      <c r="BA237" s="248"/>
      <c r="BB237" s="254"/>
      <c r="BC237" s="263"/>
      <c r="BD237" s="188"/>
      <c r="BE237" s="188"/>
      <c r="BF237" s="298"/>
      <c r="BG237" s="178">
        <f>(COUNTIF($D237:$AI237,"LL")+DL237)*(AS237-'Datos Mes'!$B$23)</f>
        <v>0</v>
      </c>
      <c r="BH237" s="299">
        <f t="shared" si="282"/>
        <v>0</v>
      </c>
      <c r="BI237" s="230"/>
      <c r="BJ237" s="239"/>
      <c r="BK237" s="231"/>
      <c r="BL237" s="231"/>
      <c r="BM237" s="231"/>
      <c r="BN237" s="231"/>
      <c r="BO237" s="231"/>
      <c r="BP237" s="239"/>
      <c r="BQ237" s="231"/>
      <c r="BR237" s="231"/>
      <c r="BS237" s="231"/>
      <c r="BT237" s="232"/>
      <c r="BU237" s="232"/>
      <c r="BV237" s="231"/>
      <c r="BW237" s="233"/>
      <c r="BX237" s="234"/>
      <c r="BY237" s="231"/>
      <c r="BZ237" s="231"/>
      <c r="CA237" s="235"/>
      <c r="CB237" s="235"/>
      <c r="CC237" s="236"/>
      <c r="CD237" s="236"/>
      <c r="CE237" s="236"/>
      <c r="CF237" s="236"/>
      <c r="CG237" s="236"/>
      <c r="CH237" s="235"/>
      <c r="CI237" s="235"/>
      <c r="CJ237" s="236"/>
      <c r="CK237" s="236"/>
      <c r="CL237" s="236"/>
      <c r="CM237" s="236"/>
      <c r="CN237" s="236"/>
      <c r="CO237" s="235"/>
      <c r="CP237" s="238"/>
      <c r="CQ237" s="237"/>
      <c r="CR237" s="238"/>
      <c r="CS237" s="237"/>
      <c r="CT237" s="237"/>
      <c r="CU237" s="237"/>
      <c r="CV237" s="237"/>
      <c r="CW237" s="237"/>
      <c r="CX237" s="232"/>
      <c r="CY237" s="232"/>
      <c r="CZ237" s="179">
        <f t="shared" si="283"/>
        <v>0</v>
      </c>
      <c r="DA237" s="180"/>
      <c r="DB237" s="241"/>
      <c r="DC237" s="181">
        <f t="shared" si="284"/>
        <v>0</v>
      </c>
      <c r="DD237" s="240"/>
      <c r="DE237" s="241"/>
      <c r="DF237" s="182">
        <f t="shared" si="285"/>
        <v>0</v>
      </c>
      <c r="DG237" s="182">
        <f t="shared" si="286"/>
        <v>0</v>
      </c>
      <c r="DH237" s="183">
        <f t="shared" si="287"/>
        <v>0</v>
      </c>
      <c r="DI237" s="184">
        <f t="shared" si="288"/>
        <v>0</v>
      </c>
      <c r="DJ237" s="42"/>
      <c r="DK237" s="177">
        <f t="shared" si="289"/>
        <v>0</v>
      </c>
      <c r="DL237" s="177">
        <f t="shared" si="290"/>
        <v>0</v>
      </c>
      <c r="DM237" s="177">
        <f t="shared" si="291"/>
        <v>0</v>
      </c>
      <c r="DN237" s="242"/>
      <c r="DO237" s="243"/>
      <c r="DP237" s="243"/>
      <c r="DQ237" s="243"/>
      <c r="DR237" s="303"/>
      <c r="DS237" s="243"/>
      <c r="DT237" s="243"/>
      <c r="DU237" s="243"/>
      <c r="DV237" s="244"/>
      <c r="DW237" s="243"/>
      <c r="DX237" s="243"/>
      <c r="DY237" s="245"/>
      <c r="DZ237" s="245"/>
      <c r="EA237" s="246"/>
      <c r="EB237" s="175" t="s">
        <v>283</v>
      </c>
      <c r="EC237" s="188" t="s">
        <v>298</v>
      </c>
      <c r="ED237" s="188">
        <v>1030205</v>
      </c>
      <c r="EE237" s="188"/>
      <c r="EF237" s="189">
        <f>'Datos Mes'!$B$23</f>
        <v>8033.333333333333</v>
      </c>
      <c r="EG237" s="189">
        <f t="shared" si="292"/>
        <v>0</v>
      </c>
      <c r="EH237" s="189">
        <f t="shared" si="293"/>
        <v>0</v>
      </c>
      <c r="EI237" s="189" t="e">
        <f t="shared" si="294"/>
        <v>#DIV/0!</v>
      </c>
      <c r="EJ237" s="189" t="e">
        <f t="shared" si="295"/>
        <v>#DIV/0!</v>
      </c>
      <c r="EK237" s="189">
        <f t="shared" si="296"/>
        <v>0</v>
      </c>
      <c r="EL237" s="189">
        <f t="shared" si="297"/>
        <v>0</v>
      </c>
      <c r="EM237" s="189">
        <f t="shared" si="298"/>
        <v>0</v>
      </c>
      <c r="EN237" s="189">
        <f>'Datos Mes'!$B$24*AL237</f>
        <v>0</v>
      </c>
      <c r="EO237" s="189" t="e">
        <f>IF(SUM(EH237:EN237)&gt;'Datos Mes'!$B$21,'Datos Mes'!$B$21,SUM(EH237:EN237))</f>
        <v>#DIV/0!</v>
      </c>
      <c r="EP237" s="189" t="e">
        <f>IF(SUM(EH237:EN237)&gt;'Datos Mes'!$B$21,SUM(EH237:EN237)-EO237,0)</f>
        <v>#DIV/0!</v>
      </c>
      <c r="EQ237" s="189"/>
      <c r="ER237" s="189" t="e">
        <f>LOOKUP(EO237/AL237,'Datos Mes'!$B$75:$B$82,'Datos Mes'!$C$75:$C$82)*EQ237</f>
        <v>#DIV/0!</v>
      </c>
      <c r="ES237" s="189">
        <f>'Datos Mes'!$B$25*$AQ237</f>
        <v>0</v>
      </c>
      <c r="ET237" s="189">
        <f>'Datos Mes'!$B$26*$AQ237</f>
        <v>0</v>
      </c>
      <c r="EU237" s="189">
        <f t="shared" si="299"/>
        <v>0</v>
      </c>
      <c r="EV237" s="190" t="e">
        <f t="shared" si="300"/>
        <v>#DIV/0!</v>
      </c>
      <c r="EW237" s="280" t="s">
        <v>140</v>
      </c>
      <c r="EX237" s="281"/>
      <c r="EY237" s="190" t="e">
        <f>'Datos Mes'!$B$28*EO237</f>
        <v>#DIV/0!</v>
      </c>
      <c r="EZ237" s="190" t="e">
        <f>IF(EX237*'Datos Mes'!$B$19-EY237&gt;0,EX237*'Datos Mes'!$B$19-EY237,0)</f>
        <v>#DIV/0!</v>
      </c>
      <c r="FA237" s="281" t="s">
        <v>116</v>
      </c>
      <c r="FB237" s="280" t="s">
        <v>299</v>
      </c>
      <c r="FC237" s="192">
        <f>IF(FB237&lt;&gt;"Pensionado",LOOKUP(FA237,'Datos Mes'!$A$87:$A$92,'Datos Mes'!$B$87:$B$92),0)</f>
        <v>0</v>
      </c>
      <c r="FD237" s="190" t="e">
        <f t="shared" si="301"/>
        <v>#DIV/0!</v>
      </c>
      <c r="FE237" s="190" t="e">
        <f>IF(SUM(EH237:EN237)&gt;'Datos Mes'!$B$22,'Datos Mes'!$B$22,SUM(EH237:EN237))</f>
        <v>#DIV/0!</v>
      </c>
      <c r="FF237" s="190" t="e">
        <f>FE237*'Datos Mes'!$B$30</f>
        <v>#DIV/0!</v>
      </c>
      <c r="FG237" s="190" t="e">
        <f t="shared" si="302"/>
        <v>#DIV/0!</v>
      </c>
      <c r="FH237" s="190" t="e">
        <f t="shared" si="303"/>
        <v>#DIV/0!</v>
      </c>
      <c r="FI237" s="193" t="e">
        <f>LOOKUP(FH237,'Datos Mes'!$B$54:$B$69,'Datos Mes'!$C$54:$C$69)</f>
        <v>#DIV/0!</v>
      </c>
      <c r="FJ237" s="190" t="e">
        <f>LOOKUP(FH237,'Datos Mes'!$B$54:$B$69,'Datos Mes'!$E$54:$E$69)</f>
        <v>#DIV/0!</v>
      </c>
      <c r="FK237" s="190" t="e">
        <f t="shared" si="304"/>
        <v>#DIV/0!</v>
      </c>
      <c r="FL237" s="190">
        <f t="shared" si="305"/>
        <v>0</v>
      </c>
      <c r="FM237" s="190">
        <f t="shared" si="306"/>
        <v>0</v>
      </c>
      <c r="FN237" s="190">
        <f t="shared" si="307"/>
        <v>0</v>
      </c>
      <c r="FO237" s="190" t="e">
        <f t="shared" si="308"/>
        <v>#DIV/0!</v>
      </c>
      <c r="FP237" s="190" t="e">
        <f t="shared" si="309"/>
        <v>#DIV/0!</v>
      </c>
      <c r="FQ237" s="320" t="e">
        <f t="shared" si="310"/>
        <v>#DIV/0!</v>
      </c>
      <c r="FR237" s="188"/>
      <c r="FS237" s="190" t="e">
        <f t="shared" si="311"/>
        <v>#DIV/0!</v>
      </c>
      <c r="FT237" s="190" t="e">
        <f>IF($FB237="Activo",LOOKUP($FA237,'Datos Mes'!$A$87:$A$92,'Datos Mes'!$C$87:$C$92),0)*$EO237</f>
        <v>#DIV/0!</v>
      </c>
      <c r="FU237" s="190" t="e">
        <f>IF($FB237="Activo",'Datos Mes'!$B$31,0)*$EO237</f>
        <v>#DIV/0!</v>
      </c>
      <c r="FV237" s="190" t="e">
        <f>'Datos Mes'!$B$32*$EO237</f>
        <v>#DIV/0!</v>
      </c>
      <c r="FW237" s="190" t="e">
        <f>'Datos Mes'!$D$28*$EO237</f>
        <v>#DIV/0!</v>
      </c>
      <c r="FX237" s="188">
        <v>1030205</v>
      </c>
      <c r="FY237" s="190" t="e">
        <f t="shared" si="312"/>
        <v>#DIV/0!</v>
      </c>
      <c r="FZ237" s="190" t="e">
        <f t="shared" si="318"/>
        <v>#DIV/0!</v>
      </c>
      <c r="GA237" s="190" t="e">
        <f t="shared" si="319"/>
        <v>#DIV/0!</v>
      </c>
      <c r="GB237" s="190">
        <f>(AS237+'Datos Mes'!B$24)*30/12</f>
        <v>11356.646825396825</v>
      </c>
      <c r="GC237" s="190" t="e">
        <f t="shared" si="313"/>
        <v>#DIV/0!</v>
      </c>
      <c r="GD237" s="190" t="e">
        <f t="shared" si="314"/>
        <v>#DIV/0!</v>
      </c>
      <c r="GE237" s="192" t="e">
        <f t="shared" si="315"/>
        <v>#DIV/0!</v>
      </c>
    </row>
    <row r="238" spans="1:187">
      <c r="A238" s="248"/>
      <c r="B238" s="248"/>
      <c r="C238" s="173">
        <f t="shared" si="272"/>
        <v>0</v>
      </c>
      <c r="D238" s="255"/>
      <c r="E238" s="255"/>
      <c r="F238" s="255"/>
      <c r="G238" s="255"/>
      <c r="H238" s="255"/>
      <c r="I238" s="255"/>
      <c r="J238" s="255"/>
      <c r="K238" s="255"/>
      <c r="L238" s="255"/>
      <c r="M238" s="255"/>
      <c r="N238" s="255"/>
      <c r="O238" s="255"/>
      <c r="P238" s="255"/>
      <c r="Q238" s="255"/>
      <c r="R238" s="174"/>
      <c r="S238" s="256"/>
      <c r="T238" s="255"/>
      <c r="U238" s="255"/>
      <c r="V238" s="255"/>
      <c r="W238" s="255"/>
      <c r="X238" s="255"/>
      <c r="Y238" s="255"/>
      <c r="Z238" s="255"/>
      <c r="AA238" s="255"/>
      <c r="AB238" s="255"/>
      <c r="AC238" s="255"/>
      <c r="AD238" s="255"/>
      <c r="AE238" s="255"/>
      <c r="AF238" s="255"/>
      <c r="AG238" s="255"/>
      <c r="AH238" s="255"/>
      <c r="AI238" s="257"/>
      <c r="AJ238" s="187"/>
      <c r="AK238" s="176">
        <f t="shared" si="273"/>
        <v>0</v>
      </c>
      <c r="AL238" s="294">
        <f t="shared" si="274"/>
        <v>0</v>
      </c>
      <c r="AM238" s="294">
        <f t="shared" si="275"/>
        <v>0</v>
      </c>
      <c r="AN238" s="295">
        <f t="shared" si="276"/>
        <v>0</v>
      </c>
      <c r="AO238" s="294">
        <f t="shared" si="317"/>
        <v>0</v>
      </c>
      <c r="AP238" s="294">
        <f t="shared" si="316"/>
        <v>0</v>
      </c>
      <c r="AQ238" s="296">
        <f t="shared" si="277"/>
        <v>0</v>
      </c>
      <c r="AR238" s="297">
        <f t="shared" si="278"/>
        <v>0</v>
      </c>
      <c r="AS238" s="249"/>
      <c r="AT238" s="250">
        <f t="shared" si="279"/>
        <v>0</v>
      </c>
      <c r="AU238" s="316"/>
      <c r="AV238" s="177">
        <f t="shared" si="280"/>
        <v>0</v>
      </c>
      <c r="AW238" s="249"/>
      <c r="AX238" s="249"/>
      <c r="AY238" s="177">
        <f t="shared" si="281"/>
        <v>0</v>
      </c>
      <c r="AZ238" s="177">
        <f>(AQ238)*'Datos Mes'!$B$27+DB238</f>
        <v>0</v>
      </c>
      <c r="BA238" s="248"/>
      <c r="BB238" s="254"/>
      <c r="BC238" s="263"/>
      <c r="BD238" s="188"/>
      <c r="BE238" s="188"/>
      <c r="BF238" s="298"/>
      <c r="BG238" s="178">
        <f>(COUNTIF($D238:$AI238,"LL")+DL238)*(AS238-'Datos Mes'!$B$23)</f>
        <v>0</v>
      </c>
      <c r="BH238" s="299">
        <f t="shared" si="282"/>
        <v>0</v>
      </c>
      <c r="BI238" s="230"/>
      <c r="BJ238" s="239"/>
      <c r="BK238" s="231"/>
      <c r="BL238" s="231"/>
      <c r="BM238" s="231"/>
      <c r="BN238" s="231"/>
      <c r="BO238" s="231"/>
      <c r="BP238" s="239"/>
      <c r="BQ238" s="231"/>
      <c r="BR238" s="231"/>
      <c r="BS238" s="231"/>
      <c r="BT238" s="232"/>
      <c r="BU238" s="232"/>
      <c r="BV238" s="231"/>
      <c r="BW238" s="233"/>
      <c r="BX238" s="234"/>
      <c r="BY238" s="231"/>
      <c r="BZ238" s="231"/>
      <c r="CA238" s="235"/>
      <c r="CB238" s="235"/>
      <c r="CC238" s="236"/>
      <c r="CD238" s="236"/>
      <c r="CE238" s="236"/>
      <c r="CF238" s="236"/>
      <c r="CG238" s="236"/>
      <c r="CH238" s="235"/>
      <c r="CI238" s="235"/>
      <c r="CJ238" s="236"/>
      <c r="CK238" s="236"/>
      <c r="CL238" s="236"/>
      <c r="CM238" s="236"/>
      <c r="CN238" s="236"/>
      <c r="CO238" s="235"/>
      <c r="CP238" s="238"/>
      <c r="CQ238" s="237"/>
      <c r="CR238" s="238"/>
      <c r="CS238" s="237"/>
      <c r="CT238" s="237"/>
      <c r="CU238" s="237"/>
      <c r="CV238" s="237"/>
      <c r="CW238" s="237"/>
      <c r="CX238" s="232"/>
      <c r="CY238" s="232"/>
      <c r="CZ238" s="179">
        <f t="shared" si="283"/>
        <v>0</v>
      </c>
      <c r="DA238" s="180"/>
      <c r="DB238" s="241"/>
      <c r="DC238" s="181">
        <f t="shared" si="284"/>
        <v>0</v>
      </c>
      <c r="DD238" s="240"/>
      <c r="DE238" s="241"/>
      <c r="DF238" s="182">
        <f t="shared" si="285"/>
        <v>0</v>
      </c>
      <c r="DG238" s="182">
        <f t="shared" si="286"/>
        <v>0</v>
      </c>
      <c r="DH238" s="183">
        <f t="shared" si="287"/>
        <v>0</v>
      </c>
      <c r="DI238" s="184">
        <f t="shared" si="288"/>
        <v>0</v>
      </c>
      <c r="DJ238" s="42"/>
      <c r="DK238" s="177">
        <f t="shared" si="289"/>
        <v>0</v>
      </c>
      <c r="DL238" s="177">
        <f t="shared" si="290"/>
        <v>0</v>
      </c>
      <c r="DM238" s="177">
        <f t="shared" si="291"/>
        <v>0</v>
      </c>
      <c r="DN238" s="242"/>
      <c r="DO238" s="243"/>
      <c r="DP238" s="243"/>
      <c r="DQ238" s="243"/>
      <c r="DR238" s="303"/>
      <c r="DS238" s="243"/>
      <c r="DT238" s="243"/>
      <c r="DU238" s="243"/>
      <c r="DV238" s="244"/>
      <c r="DW238" s="243"/>
      <c r="DX238" s="243"/>
      <c r="DY238" s="245"/>
      <c r="DZ238" s="245"/>
      <c r="EA238" s="246"/>
      <c r="EB238" s="175" t="s">
        <v>283</v>
      </c>
      <c r="EC238" s="188" t="s">
        <v>298</v>
      </c>
      <c r="ED238" s="188">
        <v>1030206</v>
      </c>
      <c r="EE238" s="188"/>
      <c r="EF238" s="189">
        <f>'Datos Mes'!$B$23</f>
        <v>8033.333333333333</v>
      </c>
      <c r="EG238" s="189">
        <f t="shared" si="292"/>
        <v>0</v>
      </c>
      <c r="EH238" s="189">
        <f t="shared" si="293"/>
        <v>0</v>
      </c>
      <c r="EI238" s="189" t="e">
        <f t="shared" si="294"/>
        <v>#DIV/0!</v>
      </c>
      <c r="EJ238" s="189" t="e">
        <f t="shared" si="295"/>
        <v>#DIV/0!</v>
      </c>
      <c r="EK238" s="189">
        <f t="shared" si="296"/>
        <v>0</v>
      </c>
      <c r="EL238" s="189">
        <f t="shared" si="297"/>
        <v>0</v>
      </c>
      <c r="EM238" s="189">
        <f t="shared" si="298"/>
        <v>0</v>
      </c>
      <c r="EN238" s="189">
        <f>'Datos Mes'!$B$24*AL238</f>
        <v>0</v>
      </c>
      <c r="EO238" s="189" t="e">
        <f>IF(SUM(EH238:EN238)&gt;'Datos Mes'!$B$21,'Datos Mes'!$B$21,SUM(EH238:EN238))</f>
        <v>#DIV/0!</v>
      </c>
      <c r="EP238" s="189" t="e">
        <f>IF(SUM(EH238:EN238)&gt;'Datos Mes'!$B$21,SUM(EH238:EN238)-EO238,0)</f>
        <v>#DIV/0!</v>
      </c>
      <c r="EQ238" s="189"/>
      <c r="ER238" s="189" t="e">
        <f>LOOKUP(EO238/AL238,'Datos Mes'!$B$75:$B$82,'Datos Mes'!$C$75:$C$82)*EQ238</f>
        <v>#DIV/0!</v>
      </c>
      <c r="ES238" s="189">
        <f>'Datos Mes'!$B$25*$AQ238</f>
        <v>0</v>
      </c>
      <c r="ET238" s="189">
        <f>'Datos Mes'!$B$26*$AQ238</f>
        <v>0</v>
      </c>
      <c r="EU238" s="189">
        <f t="shared" si="299"/>
        <v>0</v>
      </c>
      <c r="EV238" s="190" t="e">
        <f t="shared" si="300"/>
        <v>#DIV/0!</v>
      </c>
      <c r="EW238" s="280" t="s">
        <v>140</v>
      </c>
      <c r="EX238" s="281"/>
      <c r="EY238" s="190" t="e">
        <f>'Datos Mes'!$B$28*EO238</f>
        <v>#DIV/0!</v>
      </c>
      <c r="EZ238" s="190" t="e">
        <f>IF(EX238*'Datos Mes'!$B$19-EY238&gt;0,EX238*'Datos Mes'!$B$19-EY238,0)</f>
        <v>#DIV/0!</v>
      </c>
      <c r="FA238" s="281" t="s">
        <v>116</v>
      </c>
      <c r="FB238" s="280" t="s">
        <v>299</v>
      </c>
      <c r="FC238" s="192">
        <f>IF(FB238&lt;&gt;"Pensionado",LOOKUP(FA238,'Datos Mes'!$A$87:$A$92,'Datos Mes'!$B$87:$B$92),0)</f>
        <v>0</v>
      </c>
      <c r="FD238" s="190" t="e">
        <f t="shared" si="301"/>
        <v>#DIV/0!</v>
      </c>
      <c r="FE238" s="190" t="e">
        <f>IF(SUM(EH238:EN238)&gt;'Datos Mes'!$B$22,'Datos Mes'!$B$22,SUM(EH238:EN238))</f>
        <v>#DIV/0!</v>
      </c>
      <c r="FF238" s="190" t="e">
        <f>FE238*'Datos Mes'!$B$30</f>
        <v>#DIV/0!</v>
      </c>
      <c r="FG238" s="190" t="e">
        <f t="shared" si="302"/>
        <v>#DIV/0!</v>
      </c>
      <c r="FH238" s="190" t="e">
        <f t="shared" si="303"/>
        <v>#DIV/0!</v>
      </c>
      <c r="FI238" s="193" t="e">
        <f>LOOKUP(FH238,'Datos Mes'!$B$54:$B$69,'Datos Mes'!$C$54:$C$69)</f>
        <v>#DIV/0!</v>
      </c>
      <c r="FJ238" s="190" t="e">
        <f>LOOKUP(FH238,'Datos Mes'!$B$54:$B$69,'Datos Mes'!$E$54:$E$69)</f>
        <v>#DIV/0!</v>
      </c>
      <c r="FK238" s="190" t="e">
        <f t="shared" si="304"/>
        <v>#DIV/0!</v>
      </c>
      <c r="FL238" s="190">
        <f t="shared" si="305"/>
        <v>0</v>
      </c>
      <c r="FM238" s="190">
        <f t="shared" si="306"/>
        <v>0</v>
      </c>
      <c r="FN238" s="190">
        <f t="shared" si="307"/>
        <v>0</v>
      </c>
      <c r="FO238" s="190" t="e">
        <f t="shared" si="308"/>
        <v>#DIV/0!</v>
      </c>
      <c r="FP238" s="190" t="e">
        <f t="shared" si="309"/>
        <v>#DIV/0!</v>
      </c>
      <c r="FQ238" s="320" t="e">
        <f t="shared" si="310"/>
        <v>#DIV/0!</v>
      </c>
      <c r="FR238" s="188"/>
      <c r="FS238" s="190" t="e">
        <f t="shared" si="311"/>
        <v>#DIV/0!</v>
      </c>
      <c r="FT238" s="190" t="e">
        <f>IF($FB238="Activo",LOOKUP($FA238,'Datos Mes'!$A$87:$A$92,'Datos Mes'!$C$87:$C$92),0)*$EO238</f>
        <v>#DIV/0!</v>
      </c>
      <c r="FU238" s="190" t="e">
        <f>IF($FB238="Activo",'Datos Mes'!$B$31,0)*$EO238</f>
        <v>#DIV/0!</v>
      </c>
      <c r="FV238" s="190" t="e">
        <f>'Datos Mes'!$B$32*$EO238</f>
        <v>#DIV/0!</v>
      </c>
      <c r="FW238" s="190" t="e">
        <f>'Datos Mes'!$D$28*$EO238</f>
        <v>#DIV/0!</v>
      </c>
      <c r="FX238" s="188">
        <v>1030206</v>
      </c>
      <c r="FY238" s="190" t="e">
        <f t="shared" si="312"/>
        <v>#DIV/0!</v>
      </c>
      <c r="FZ238" s="190" t="e">
        <f t="shared" si="318"/>
        <v>#DIV/0!</v>
      </c>
      <c r="GA238" s="190" t="e">
        <f t="shared" si="319"/>
        <v>#DIV/0!</v>
      </c>
      <c r="GB238" s="190">
        <f>(AS238+'Datos Mes'!B$24)*30/12</f>
        <v>11356.646825396825</v>
      </c>
      <c r="GC238" s="190" t="e">
        <f t="shared" si="313"/>
        <v>#DIV/0!</v>
      </c>
      <c r="GD238" s="190" t="e">
        <f t="shared" si="314"/>
        <v>#DIV/0!</v>
      </c>
      <c r="GE238" s="192" t="e">
        <f t="shared" si="315"/>
        <v>#DIV/0!</v>
      </c>
    </row>
    <row r="239" spans="1:187">
      <c r="A239" s="248"/>
      <c r="B239" s="248"/>
      <c r="C239" s="173">
        <f t="shared" si="272"/>
        <v>0</v>
      </c>
      <c r="D239" s="255"/>
      <c r="E239" s="255"/>
      <c r="F239" s="255"/>
      <c r="G239" s="255"/>
      <c r="H239" s="255"/>
      <c r="I239" s="255"/>
      <c r="J239" s="255"/>
      <c r="K239" s="255"/>
      <c r="L239" s="255"/>
      <c r="M239" s="255"/>
      <c r="N239" s="255"/>
      <c r="O239" s="255"/>
      <c r="P239" s="255"/>
      <c r="Q239" s="255"/>
      <c r="R239" s="174"/>
      <c r="S239" s="256"/>
      <c r="T239" s="255"/>
      <c r="U239" s="255"/>
      <c r="V239" s="255"/>
      <c r="W239" s="255"/>
      <c r="X239" s="255"/>
      <c r="Y239" s="255"/>
      <c r="Z239" s="255"/>
      <c r="AA239" s="255"/>
      <c r="AB239" s="255"/>
      <c r="AC239" s="255"/>
      <c r="AD239" s="255"/>
      <c r="AE239" s="255"/>
      <c r="AF239" s="255"/>
      <c r="AG239" s="255"/>
      <c r="AH239" s="255"/>
      <c r="AI239" s="257"/>
      <c r="AJ239" s="187"/>
      <c r="AK239" s="176">
        <f t="shared" si="273"/>
        <v>0</v>
      </c>
      <c r="AL239" s="294">
        <f t="shared" si="274"/>
        <v>0</v>
      </c>
      <c r="AM239" s="294">
        <f t="shared" si="275"/>
        <v>0</v>
      </c>
      <c r="AN239" s="295">
        <f t="shared" si="276"/>
        <v>0</v>
      </c>
      <c r="AO239" s="294">
        <f t="shared" si="317"/>
        <v>0</v>
      </c>
      <c r="AP239" s="294">
        <f t="shared" si="316"/>
        <v>0</v>
      </c>
      <c r="AQ239" s="296">
        <f t="shared" si="277"/>
        <v>0</v>
      </c>
      <c r="AR239" s="297">
        <f t="shared" si="278"/>
        <v>0</v>
      </c>
      <c r="AS239" s="249"/>
      <c r="AT239" s="250">
        <f t="shared" si="279"/>
        <v>0</v>
      </c>
      <c r="AU239" s="316"/>
      <c r="AV239" s="177">
        <f t="shared" si="280"/>
        <v>0</v>
      </c>
      <c r="AW239" s="249"/>
      <c r="AX239" s="249"/>
      <c r="AY239" s="177">
        <f t="shared" si="281"/>
        <v>0</v>
      </c>
      <c r="AZ239" s="177">
        <f>(AQ239)*'Datos Mes'!$B$27+DB239</f>
        <v>0</v>
      </c>
      <c r="BA239" s="248"/>
      <c r="BB239" s="254"/>
      <c r="BC239" s="263"/>
      <c r="BD239" s="188"/>
      <c r="BE239" s="188"/>
      <c r="BF239" s="298"/>
      <c r="BG239" s="178">
        <f>(COUNTIF($D239:$AI239,"LL")+DL239)*(AS239-'Datos Mes'!$B$23)</f>
        <v>0</v>
      </c>
      <c r="BH239" s="299">
        <f t="shared" si="282"/>
        <v>0</v>
      </c>
      <c r="BI239" s="230"/>
      <c r="BJ239" s="239"/>
      <c r="BK239" s="231"/>
      <c r="BL239" s="231"/>
      <c r="BM239" s="231"/>
      <c r="BN239" s="231"/>
      <c r="BO239" s="231"/>
      <c r="BP239" s="239"/>
      <c r="BQ239" s="231"/>
      <c r="BR239" s="231"/>
      <c r="BS239" s="231"/>
      <c r="BT239" s="232"/>
      <c r="BU239" s="232"/>
      <c r="BV239" s="231"/>
      <c r="BW239" s="233"/>
      <c r="BX239" s="234"/>
      <c r="BY239" s="231"/>
      <c r="BZ239" s="231"/>
      <c r="CA239" s="235"/>
      <c r="CB239" s="235"/>
      <c r="CC239" s="236"/>
      <c r="CD239" s="236"/>
      <c r="CE239" s="236"/>
      <c r="CF239" s="236"/>
      <c r="CG239" s="236"/>
      <c r="CH239" s="235"/>
      <c r="CI239" s="235"/>
      <c r="CJ239" s="236"/>
      <c r="CK239" s="236"/>
      <c r="CL239" s="236"/>
      <c r="CM239" s="236"/>
      <c r="CN239" s="236"/>
      <c r="CO239" s="235"/>
      <c r="CP239" s="238"/>
      <c r="CQ239" s="237"/>
      <c r="CR239" s="238"/>
      <c r="CS239" s="237"/>
      <c r="CT239" s="237"/>
      <c r="CU239" s="237"/>
      <c r="CV239" s="237"/>
      <c r="CW239" s="237"/>
      <c r="CX239" s="232"/>
      <c r="CY239" s="232"/>
      <c r="CZ239" s="179">
        <f t="shared" si="283"/>
        <v>0</v>
      </c>
      <c r="DA239" s="180"/>
      <c r="DB239" s="241"/>
      <c r="DC239" s="181">
        <f t="shared" si="284"/>
        <v>0</v>
      </c>
      <c r="DD239" s="240"/>
      <c r="DE239" s="241"/>
      <c r="DF239" s="182">
        <f t="shared" si="285"/>
        <v>0</v>
      </c>
      <c r="DG239" s="182">
        <f t="shared" si="286"/>
        <v>0</v>
      </c>
      <c r="DH239" s="183">
        <f t="shared" si="287"/>
        <v>0</v>
      </c>
      <c r="DI239" s="184">
        <f t="shared" si="288"/>
        <v>0</v>
      </c>
      <c r="DJ239" s="42"/>
      <c r="DK239" s="177">
        <f t="shared" si="289"/>
        <v>0</v>
      </c>
      <c r="DL239" s="177">
        <f t="shared" si="290"/>
        <v>0</v>
      </c>
      <c r="DM239" s="177">
        <f t="shared" si="291"/>
        <v>0</v>
      </c>
      <c r="DN239" s="242"/>
      <c r="DO239" s="243"/>
      <c r="DP239" s="243"/>
      <c r="DQ239" s="243"/>
      <c r="DR239" s="303"/>
      <c r="DS239" s="243"/>
      <c r="DT239" s="243"/>
      <c r="DU239" s="243"/>
      <c r="DV239" s="244"/>
      <c r="DW239" s="243"/>
      <c r="DX239" s="243"/>
      <c r="DY239" s="245"/>
      <c r="DZ239" s="245"/>
      <c r="EA239" s="246"/>
      <c r="EB239" s="175" t="s">
        <v>283</v>
      </c>
      <c r="EC239" s="188" t="s">
        <v>298</v>
      </c>
      <c r="ED239" s="188">
        <v>1030207</v>
      </c>
      <c r="EE239" s="188"/>
      <c r="EF239" s="189">
        <f>'Datos Mes'!$B$23</f>
        <v>8033.333333333333</v>
      </c>
      <c r="EG239" s="189">
        <f t="shared" si="292"/>
        <v>0</v>
      </c>
      <c r="EH239" s="189">
        <f t="shared" si="293"/>
        <v>0</v>
      </c>
      <c r="EI239" s="189" t="e">
        <f t="shared" si="294"/>
        <v>#DIV/0!</v>
      </c>
      <c r="EJ239" s="189" t="e">
        <f t="shared" si="295"/>
        <v>#DIV/0!</v>
      </c>
      <c r="EK239" s="189">
        <f t="shared" si="296"/>
        <v>0</v>
      </c>
      <c r="EL239" s="189">
        <f t="shared" si="297"/>
        <v>0</v>
      </c>
      <c r="EM239" s="189">
        <f t="shared" si="298"/>
        <v>0</v>
      </c>
      <c r="EN239" s="189">
        <f>'Datos Mes'!$B$24*AL239</f>
        <v>0</v>
      </c>
      <c r="EO239" s="189" t="e">
        <f>IF(SUM(EH239:EN239)&gt;'Datos Mes'!$B$21,'Datos Mes'!$B$21,SUM(EH239:EN239))</f>
        <v>#DIV/0!</v>
      </c>
      <c r="EP239" s="189" t="e">
        <f>IF(SUM(EH239:EN239)&gt;'Datos Mes'!$B$21,SUM(EH239:EN239)-EO239,0)</f>
        <v>#DIV/0!</v>
      </c>
      <c r="EQ239" s="189"/>
      <c r="ER239" s="189" t="e">
        <f>LOOKUP(EO239/AL239,'Datos Mes'!$B$75:$B$82,'Datos Mes'!$C$75:$C$82)*EQ239</f>
        <v>#DIV/0!</v>
      </c>
      <c r="ES239" s="189">
        <f>'Datos Mes'!$B$25*$AQ239</f>
        <v>0</v>
      </c>
      <c r="ET239" s="189">
        <f>'Datos Mes'!$B$26*$AQ239</f>
        <v>0</v>
      </c>
      <c r="EU239" s="189">
        <f t="shared" si="299"/>
        <v>0</v>
      </c>
      <c r="EV239" s="190" t="e">
        <f t="shared" si="300"/>
        <v>#DIV/0!</v>
      </c>
      <c r="EW239" s="280" t="s">
        <v>140</v>
      </c>
      <c r="EX239" s="281"/>
      <c r="EY239" s="190" t="e">
        <f>'Datos Mes'!$B$28*EO239</f>
        <v>#DIV/0!</v>
      </c>
      <c r="EZ239" s="190" t="e">
        <f>IF(EX239*'Datos Mes'!$B$19-EY239&gt;0,EX239*'Datos Mes'!$B$19-EY239,0)</f>
        <v>#DIV/0!</v>
      </c>
      <c r="FA239" s="281" t="s">
        <v>116</v>
      </c>
      <c r="FB239" s="280" t="s">
        <v>299</v>
      </c>
      <c r="FC239" s="192">
        <f>IF(FB239&lt;&gt;"Pensionado",LOOKUP(FA239,'Datos Mes'!$A$87:$A$92,'Datos Mes'!$B$87:$B$92),0)</f>
        <v>0</v>
      </c>
      <c r="FD239" s="190" t="e">
        <f t="shared" si="301"/>
        <v>#DIV/0!</v>
      </c>
      <c r="FE239" s="190" t="e">
        <f>IF(SUM(EH239:EN239)&gt;'Datos Mes'!$B$22,'Datos Mes'!$B$22,SUM(EH239:EN239))</f>
        <v>#DIV/0!</v>
      </c>
      <c r="FF239" s="190" t="e">
        <f>FE239*'Datos Mes'!$B$30</f>
        <v>#DIV/0!</v>
      </c>
      <c r="FG239" s="190" t="e">
        <f t="shared" si="302"/>
        <v>#DIV/0!</v>
      </c>
      <c r="FH239" s="190" t="e">
        <f t="shared" si="303"/>
        <v>#DIV/0!</v>
      </c>
      <c r="FI239" s="193" t="e">
        <f>LOOKUP(FH239,'Datos Mes'!$B$54:$B$69,'Datos Mes'!$C$54:$C$69)</f>
        <v>#DIV/0!</v>
      </c>
      <c r="FJ239" s="190" t="e">
        <f>LOOKUP(FH239,'Datos Mes'!$B$54:$B$69,'Datos Mes'!$E$54:$E$69)</f>
        <v>#DIV/0!</v>
      </c>
      <c r="FK239" s="190" t="e">
        <f t="shared" si="304"/>
        <v>#DIV/0!</v>
      </c>
      <c r="FL239" s="190">
        <f t="shared" si="305"/>
        <v>0</v>
      </c>
      <c r="FM239" s="190">
        <f t="shared" si="306"/>
        <v>0</v>
      </c>
      <c r="FN239" s="190">
        <f t="shared" si="307"/>
        <v>0</v>
      </c>
      <c r="FO239" s="190" t="e">
        <f t="shared" si="308"/>
        <v>#DIV/0!</v>
      </c>
      <c r="FP239" s="190" t="e">
        <f t="shared" si="309"/>
        <v>#DIV/0!</v>
      </c>
      <c r="FQ239" s="320" t="e">
        <f t="shared" si="310"/>
        <v>#DIV/0!</v>
      </c>
      <c r="FR239" s="188"/>
      <c r="FS239" s="190" t="e">
        <f t="shared" si="311"/>
        <v>#DIV/0!</v>
      </c>
      <c r="FT239" s="190" t="e">
        <f>IF($FB239="Activo",LOOKUP($FA239,'Datos Mes'!$A$87:$A$92,'Datos Mes'!$C$87:$C$92),0)*$EO239</f>
        <v>#DIV/0!</v>
      </c>
      <c r="FU239" s="190" t="e">
        <f>IF($FB239="Activo",'Datos Mes'!$B$31,0)*$EO239</f>
        <v>#DIV/0!</v>
      </c>
      <c r="FV239" s="190" t="e">
        <f>'Datos Mes'!$B$32*$EO239</f>
        <v>#DIV/0!</v>
      </c>
      <c r="FW239" s="190" t="e">
        <f>'Datos Mes'!$D$28*$EO239</f>
        <v>#DIV/0!</v>
      </c>
      <c r="FX239" s="188">
        <v>1030207</v>
      </c>
      <c r="FY239" s="190" t="e">
        <f t="shared" si="312"/>
        <v>#DIV/0!</v>
      </c>
      <c r="FZ239" s="190" t="e">
        <f t="shared" si="318"/>
        <v>#DIV/0!</v>
      </c>
      <c r="GA239" s="190" t="e">
        <f t="shared" si="319"/>
        <v>#DIV/0!</v>
      </c>
      <c r="GB239" s="190">
        <f>(AS239+'Datos Mes'!B$24)*30/12</f>
        <v>11356.646825396825</v>
      </c>
      <c r="GC239" s="190" t="e">
        <f t="shared" si="313"/>
        <v>#DIV/0!</v>
      </c>
      <c r="GD239" s="190" t="e">
        <f t="shared" si="314"/>
        <v>#DIV/0!</v>
      </c>
      <c r="GE239" s="192" t="e">
        <f t="shared" si="315"/>
        <v>#DIV/0!</v>
      </c>
    </row>
    <row r="240" spans="1:187">
      <c r="A240" s="248"/>
      <c r="B240" s="248"/>
      <c r="C240" s="173">
        <f t="shared" si="272"/>
        <v>0</v>
      </c>
      <c r="D240" s="255"/>
      <c r="E240" s="255"/>
      <c r="F240" s="255"/>
      <c r="G240" s="255"/>
      <c r="H240" s="255"/>
      <c r="I240" s="255"/>
      <c r="J240" s="255"/>
      <c r="K240" s="255"/>
      <c r="L240" s="255"/>
      <c r="M240" s="255"/>
      <c r="N240" s="255"/>
      <c r="O240" s="255"/>
      <c r="P240" s="255"/>
      <c r="Q240" s="255"/>
      <c r="R240" s="174"/>
      <c r="S240" s="256"/>
      <c r="T240" s="255"/>
      <c r="U240" s="255"/>
      <c r="V240" s="255"/>
      <c r="W240" s="255"/>
      <c r="X240" s="255"/>
      <c r="Y240" s="255"/>
      <c r="Z240" s="255"/>
      <c r="AA240" s="255"/>
      <c r="AB240" s="255"/>
      <c r="AC240" s="255"/>
      <c r="AD240" s="255"/>
      <c r="AE240" s="255"/>
      <c r="AF240" s="255"/>
      <c r="AG240" s="255"/>
      <c r="AH240" s="255"/>
      <c r="AI240" s="257"/>
      <c r="AJ240" s="187"/>
      <c r="AK240" s="176">
        <f t="shared" si="273"/>
        <v>0</v>
      </c>
      <c r="AL240" s="294">
        <f t="shared" si="274"/>
        <v>0</v>
      </c>
      <c r="AM240" s="294">
        <f t="shared" si="275"/>
        <v>0</v>
      </c>
      <c r="AN240" s="295">
        <f t="shared" si="276"/>
        <v>0</v>
      </c>
      <c r="AO240" s="294">
        <f t="shared" si="317"/>
        <v>0</v>
      </c>
      <c r="AP240" s="294">
        <f t="shared" si="316"/>
        <v>0</v>
      </c>
      <c r="AQ240" s="296">
        <f t="shared" si="277"/>
        <v>0</v>
      </c>
      <c r="AR240" s="297">
        <f t="shared" si="278"/>
        <v>0</v>
      </c>
      <c r="AS240" s="249"/>
      <c r="AT240" s="250">
        <f t="shared" si="279"/>
        <v>0</v>
      </c>
      <c r="AU240" s="316"/>
      <c r="AV240" s="177">
        <f t="shared" si="280"/>
        <v>0</v>
      </c>
      <c r="AW240" s="249"/>
      <c r="AX240" s="249"/>
      <c r="AY240" s="177">
        <f t="shared" si="281"/>
        <v>0</v>
      </c>
      <c r="AZ240" s="177">
        <f>(AQ240)*'Datos Mes'!$B$27+DB240</f>
        <v>0</v>
      </c>
      <c r="BA240" s="248"/>
      <c r="BB240" s="254"/>
      <c r="BC240" s="263"/>
      <c r="BD240" s="188"/>
      <c r="BE240" s="188"/>
      <c r="BF240" s="298"/>
      <c r="BG240" s="178">
        <f>(COUNTIF($D240:$AI240,"LL")+DL240)*(AS240-'Datos Mes'!$B$23)</f>
        <v>0</v>
      </c>
      <c r="BH240" s="299">
        <f t="shared" si="282"/>
        <v>0</v>
      </c>
      <c r="BI240" s="230"/>
      <c r="BJ240" s="239"/>
      <c r="BK240" s="231"/>
      <c r="BL240" s="231"/>
      <c r="BM240" s="231"/>
      <c r="BN240" s="231"/>
      <c r="BO240" s="231"/>
      <c r="BP240" s="239"/>
      <c r="BQ240" s="231"/>
      <c r="BR240" s="231"/>
      <c r="BS240" s="231"/>
      <c r="BT240" s="232"/>
      <c r="BU240" s="232"/>
      <c r="BV240" s="231"/>
      <c r="BW240" s="233"/>
      <c r="BX240" s="234"/>
      <c r="BY240" s="231"/>
      <c r="BZ240" s="231"/>
      <c r="CA240" s="235"/>
      <c r="CB240" s="235"/>
      <c r="CC240" s="236"/>
      <c r="CD240" s="236"/>
      <c r="CE240" s="236"/>
      <c r="CF240" s="236"/>
      <c r="CG240" s="236"/>
      <c r="CH240" s="235"/>
      <c r="CI240" s="235"/>
      <c r="CJ240" s="236"/>
      <c r="CK240" s="236"/>
      <c r="CL240" s="236"/>
      <c r="CM240" s="236"/>
      <c r="CN240" s="236"/>
      <c r="CO240" s="235"/>
      <c r="CP240" s="238"/>
      <c r="CQ240" s="237"/>
      <c r="CR240" s="238"/>
      <c r="CS240" s="237"/>
      <c r="CT240" s="237"/>
      <c r="CU240" s="237"/>
      <c r="CV240" s="237"/>
      <c r="CW240" s="237"/>
      <c r="CX240" s="232"/>
      <c r="CY240" s="232"/>
      <c r="CZ240" s="179">
        <f t="shared" si="283"/>
        <v>0</v>
      </c>
      <c r="DA240" s="180"/>
      <c r="DB240" s="241"/>
      <c r="DC240" s="181">
        <f t="shared" si="284"/>
        <v>0</v>
      </c>
      <c r="DD240" s="240"/>
      <c r="DE240" s="241"/>
      <c r="DF240" s="182">
        <f t="shared" si="285"/>
        <v>0</v>
      </c>
      <c r="DG240" s="182">
        <f t="shared" si="286"/>
        <v>0</v>
      </c>
      <c r="DH240" s="183">
        <f t="shared" si="287"/>
        <v>0</v>
      </c>
      <c r="DI240" s="184">
        <f t="shared" si="288"/>
        <v>0</v>
      </c>
      <c r="DJ240" s="42"/>
      <c r="DK240" s="177">
        <f t="shared" si="289"/>
        <v>0</v>
      </c>
      <c r="DL240" s="177">
        <f t="shared" si="290"/>
        <v>0</v>
      </c>
      <c r="DM240" s="177">
        <f t="shared" si="291"/>
        <v>0</v>
      </c>
      <c r="DN240" s="242"/>
      <c r="DO240" s="243"/>
      <c r="DP240" s="243"/>
      <c r="DQ240" s="243"/>
      <c r="DR240" s="303"/>
      <c r="DS240" s="243"/>
      <c r="DT240" s="243"/>
      <c r="DU240" s="243"/>
      <c r="DV240" s="244"/>
      <c r="DW240" s="243"/>
      <c r="DX240" s="243"/>
      <c r="DY240" s="245"/>
      <c r="DZ240" s="245"/>
      <c r="EA240" s="246"/>
      <c r="EB240" s="175" t="s">
        <v>283</v>
      </c>
      <c r="EC240" s="188" t="s">
        <v>298</v>
      </c>
      <c r="ED240" s="188">
        <v>1030208</v>
      </c>
      <c r="EE240" s="188"/>
      <c r="EF240" s="189">
        <f>'Datos Mes'!$B$23</f>
        <v>8033.333333333333</v>
      </c>
      <c r="EG240" s="189">
        <f t="shared" si="292"/>
        <v>0</v>
      </c>
      <c r="EH240" s="189">
        <f t="shared" si="293"/>
        <v>0</v>
      </c>
      <c r="EI240" s="189" t="e">
        <f t="shared" si="294"/>
        <v>#DIV/0!</v>
      </c>
      <c r="EJ240" s="189" t="e">
        <f t="shared" si="295"/>
        <v>#DIV/0!</v>
      </c>
      <c r="EK240" s="189">
        <f t="shared" si="296"/>
        <v>0</v>
      </c>
      <c r="EL240" s="189">
        <f t="shared" si="297"/>
        <v>0</v>
      </c>
      <c r="EM240" s="189">
        <f t="shared" si="298"/>
        <v>0</v>
      </c>
      <c r="EN240" s="189">
        <f>'Datos Mes'!$B$24*AL240</f>
        <v>0</v>
      </c>
      <c r="EO240" s="189" t="e">
        <f>IF(SUM(EH240:EN240)&gt;'Datos Mes'!$B$21,'Datos Mes'!$B$21,SUM(EH240:EN240))</f>
        <v>#DIV/0!</v>
      </c>
      <c r="EP240" s="189" t="e">
        <f>IF(SUM(EH240:EN240)&gt;'Datos Mes'!$B$21,SUM(EH240:EN240)-EO240,0)</f>
        <v>#DIV/0!</v>
      </c>
      <c r="EQ240" s="189"/>
      <c r="ER240" s="189" t="e">
        <f>LOOKUP(EO240/AL240,'Datos Mes'!$B$75:$B$82,'Datos Mes'!$C$75:$C$82)*EQ240</f>
        <v>#DIV/0!</v>
      </c>
      <c r="ES240" s="189">
        <f>'Datos Mes'!$B$25*$AQ240</f>
        <v>0</v>
      </c>
      <c r="ET240" s="189">
        <f>'Datos Mes'!$B$26*$AQ240</f>
        <v>0</v>
      </c>
      <c r="EU240" s="189">
        <f t="shared" si="299"/>
        <v>0</v>
      </c>
      <c r="EV240" s="190" t="e">
        <f t="shared" si="300"/>
        <v>#DIV/0!</v>
      </c>
      <c r="EW240" s="280" t="s">
        <v>140</v>
      </c>
      <c r="EX240" s="281"/>
      <c r="EY240" s="190" t="e">
        <f>'Datos Mes'!$B$28*EO240</f>
        <v>#DIV/0!</v>
      </c>
      <c r="EZ240" s="190" t="e">
        <f>IF(EX240*'Datos Mes'!$B$19-EY240&gt;0,EX240*'Datos Mes'!$B$19-EY240,0)</f>
        <v>#DIV/0!</v>
      </c>
      <c r="FA240" s="281" t="s">
        <v>116</v>
      </c>
      <c r="FB240" s="280" t="s">
        <v>299</v>
      </c>
      <c r="FC240" s="192">
        <f>IF(FB240&lt;&gt;"Pensionado",LOOKUP(FA240,'Datos Mes'!$A$87:$A$92,'Datos Mes'!$B$87:$B$92),0)</f>
        <v>0</v>
      </c>
      <c r="FD240" s="190" t="e">
        <f t="shared" si="301"/>
        <v>#DIV/0!</v>
      </c>
      <c r="FE240" s="190" t="e">
        <f>IF(SUM(EH240:EN240)&gt;'Datos Mes'!$B$22,'Datos Mes'!$B$22,SUM(EH240:EN240))</f>
        <v>#DIV/0!</v>
      </c>
      <c r="FF240" s="190" t="e">
        <f>FE240*'Datos Mes'!$B$30</f>
        <v>#DIV/0!</v>
      </c>
      <c r="FG240" s="190" t="e">
        <f t="shared" si="302"/>
        <v>#DIV/0!</v>
      </c>
      <c r="FH240" s="190" t="e">
        <f t="shared" si="303"/>
        <v>#DIV/0!</v>
      </c>
      <c r="FI240" s="193" t="e">
        <f>LOOKUP(FH240,'Datos Mes'!$B$54:$B$69,'Datos Mes'!$C$54:$C$69)</f>
        <v>#DIV/0!</v>
      </c>
      <c r="FJ240" s="190" t="e">
        <f>LOOKUP(FH240,'Datos Mes'!$B$54:$B$69,'Datos Mes'!$E$54:$E$69)</f>
        <v>#DIV/0!</v>
      </c>
      <c r="FK240" s="190" t="e">
        <f t="shared" si="304"/>
        <v>#DIV/0!</v>
      </c>
      <c r="FL240" s="190">
        <f t="shared" si="305"/>
        <v>0</v>
      </c>
      <c r="FM240" s="190">
        <f t="shared" si="306"/>
        <v>0</v>
      </c>
      <c r="FN240" s="190">
        <f t="shared" si="307"/>
        <v>0</v>
      </c>
      <c r="FO240" s="190" t="e">
        <f t="shared" si="308"/>
        <v>#DIV/0!</v>
      </c>
      <c r="FP240" s="190" t="e">
        <f t="shared" si="309"/>
        <v>#DIV/0!</v>
      </c>
      <c r="FQ240" s="320" t="e">
        <f t="shared" si="310"/>
        <v>#DIV/0!</v>
      </c>
      <c r="FR240" s="188"/>
      <c r="FS240" s="190" t="e">
        <f t="shared" si="311"/>
        <v>#DIV/0!</v>
      </c>
      <c r="FT240" s="190" t="e">
        <f>IF($FB240="Activo",LOOKUP($FA240,'Datos Mes'!$A$87:$A$92,'Datos Mes'!$C$87:$C$92),0)*$EO240</f>
        <v>#DIV/0!</v>
      </c>
      <c r="FU240" s="190" t="e">
        <f>IF($FB240="Activo",'Datos Mes'!$B$31,0)*$EO240</f>
        <v>#DIV/0!</v>
      </c>
      <c r="FV240" s="190" t="e">
        <f>'Datos Mes'!$B$32*$EO240</f>
        <v>#DIV/0!</v>
      </c>
      <c r="FW240" s="190" t="e">
        <f>'Datos Mes'!$D$28*$EO240</f>
        <v>#DIV/0!</v>
      </c>
      <c r="FX240" s="188">
        <v>1030208</v>
      </c>
      <c r="FY240" s="190" t="e">
        <f t="shared" si="312"/>
        <v>#DIV/0!</v>
      </c>
      <c r="FZ240" s="190" t="e">
        <f t="shared" si="318"/>
        <v>#DIV/0!</v>
      </c>
      <c r="GA240" s="190" t="e">
        <f t="shared" si="319"/>
        <v>#DIV/0!</v>
      </c>
      <c r="GB240" s="190">
        <f>(AS240+'Datos Mes'!B$24)*30/12</f>
        <v>11356.646825396825</v>
      </c>
      <c r="GC240" s="190" t="e">
        <f t="shared" si="313"/>
        <v>#DIV/0!</v>
      </c>
      <c r="GD240" s="190" t="e">
        <f t="shared" si="314"/>
        <v>#DIV/0!</v>
      </c>
      <c r="GE240" s="192" t="e">
        <f t="shared" si="315"/>
        <v>#DIV/0!</v>
      </c>
    </row>
    <row r="241" spans="1:187">
      <c r="A241" s="248"/>
      <c r="B241" s="248"/>
      <c r="C241" s="173">
        <f t="shared" si="272"/>
        <v>0</v>
      </c>
      <c r="D241" s="255"/>
      <c r="E241" s="255"/>
      <c r="F241" s="255"/>
      <c r="G241" s="255"/>
      <c r="H241" s="255"/>
      <c r="I241" s="255"/>
      <c r="J241" s="255"/>
      <c r="K241" s="255"/>
      <c r="L241" s="255"/>
      <c r="M241" s="255"/>
      <c r="N241" s="255"/>
      <c r="O241" s="255"/>
      <c r="P241" s="255"/>
      <c r="Q241" s="255"/>
      <c r="R241" s="174"/>
      <c r="S241" s="256"/>
      <c r="T241" s="255"/>
      <c r="U241" s="255"/>
      <c r="V241" s="255"/>
      <c r="W241" s="255"/>
      <c r="X241" s="255"/>
      <c r="Y241" s="255"/>
      <c r="Z241" s="255"/>
      <c r="AA241" s="255"/>
      <c r="AB241" s="255"/>
      <c r="AC241" s="255"/>
      <c r="AD241" s="255"/>
      <c r="AE241" s="255"/>
      <c r="AF241" s="255"/>
      <c r="AG241" s="255"/>
      <c r="AH241" s="255"/>
      <c r="AI241" s="257"/>
      <c r="AJ241" s="187"/>
      <c r="AK241" s="176">
        <f t="shared" si="273"/>
        <v>0</v>
      </c>
      <c r="AL241" s="294">
        <f t="shared" si="274"/>
        <v>0</v>
      </c>
      <c r="AM241" s="294">
        <f t="shared" si="275"/>
        <v>0</v>
      </c>
      <c r="AN241" s="295">
        <f t="shared" si="276"/>
        <v>0</v>
      </c>
      <c r="AO241" s="294">
        <f t="shared" si="317"/>
        <v>0</v>
      </c>
      <c r="AP241" s="294">
        <f t="shared" si="316"/>
        <v>0</v>
      </c>
      <c r="AQ241" s="296">
        <f t="shared" si="277"/>
        <v>0</v>
      </c>
      <c r="AR241" s="297">
        <f t="shared" si="278"/>
        <v>0</v>
      </c>
      <c r="AS241" s="249"/>
      <c r="AT241" s="250">
        <f t="shared" si="279"/>
        <v>0</v>
      </c>
      <c r="AU241" s="316"/>
      <c r="AV241" s="177">
        <f t="shared" si="280"/>
        <v>0</v>
      </c>
      <c r="AW241" s="249"/>
      <c r="AX241" s="249"/>
      <c r="AY241" s="177">
        <f t="shared" si="281"/>
        <v>0</v>
      </c>
      <c r="AZ241" s="177">
        <f>(AQ241)*'Datos Mes'!$B$27+DB241</f>
        <v>0</v>
      </c>
      <c r="BA241" s="248"/>
      <c r="BB241" s="254"/>
      <c r="BC241" s="263"/>
      <c r="BD241" s="188"/>
      <c r="BE241" s="188"/>
      <c r="BF241" s="298"/>
      <c r="BG241" s="178">
        <f>(COUNTIF($D241:$AI241,"LL")+DL241)*(AS241-'Datos Mes'!$B$23)</f>
        <v>0</v>
      </c>
      <c r="BH241" s="299">
        <f t="shared" si="282"/>
        <v>0</v>
      </c>
      <c r="BI241" s="230"/>
      <c r="BJ241" s="239"/>
      <c r="BK241" s="231"/>
      <c r="BL241" s="231"/>
      <c r="BM241" s="231"/>
      <c r="BN241" s="231"/>
      <c r="BO241" s="231"/>
      <c r="BP241" s="239"/>
      <c r="BQ241" s="231"/>
      <c r="BR241" s="231"/>
      <c r="BS241" s="231"/>
      <c r="BT241" s="232"/>
      <c r="BU241" s="232"/>
      <c r="BV241" s="231"/>
      <c r="BW241" s="233"/>
      <c r="BX241" s="234"/>
      <c r="BY241" s="231"/>
      <c r="BZ241" s="231"/>
      <c r="CA241" s="235"/>
      <c r="CB241" s="235"/>
      <c r="CC241" s="236"/>
      <c r="CD241" s="236"/>
      <c r="CE241" s="236"/>
      <c r="CF241" s="236"/>
      <c r="CG241" s="236"/>
      <c r="CH241" s="235"/>
      <c r="CI241" s="235"/>
      <c r="CJ241" s="236"/>
      <c r="CK241" s="236"/>
      <c r="CL241" s="236"/>
      <c r="CM241" s="236"/>
      <c r="CN241" s="236"/>
      <c r="CO241" s="235"/>
      <c r="CP241" s="238"/>
      <c r="CQ241" s="237"/>
      <c r="CR241" s="238"/>
      <c r="CS241" s="237"/>
      <c r="CT241" s="237"/>
      <c r="CU241" s="237"/>
      <c r="CV241" s="237"/>
      <c r="CW241" s="237"/>
      <c r="CX241" s="232"/>
      <c r="CY241" s="232"/>
      <c r="CZ241" s="179">
        <f t="shared" si="283"/>
        <v>0</v>
      </c>
      <c r="DA241" s="180"/>
      <c r="DB241" s="241"/>
      <c r="DC241" s="181">
        <f t="shared" si="284"/>
        <v>0</v>
      </c>
      <c r="DD241" s="240"/>
      <c r="DE241" s="241"/>
      <c r="DF241" s="182">
        <f t="shared" si="285"/>
        <v>0</v>
      </c>
      <c r="DG241" s="182">
        <f t="shared" si="286"/>
        <v>0</v>
      </c>
      <c r="DH241" s="183">
        <f t="shared" si="287"/>
        <v>0</v>
      </c>
      <c r="DI241" s="184">
        <f t="shared" si="288"/>
        <v>0</v>
      </c>
      <c r="DJ241" s="42"/>
      <c r="DK241" s="177">
        <f t="shared" si="289"/>
        <v>0</v>
      </c>
      <c r="DL241" s="177">
        <f t="shared" si="290"/>
        <v>0</v>
      </c>
      <c r="DM241" s="177">
        <f t="shared" si="291"/>
        <v>0</v>
      </c>
      <c r="DN241" s="242"/>
      <c r="DO241" s="243"/>
      <c r="DP241" s="243"/>
      <c r="DQ241" s="243"/>
      <c r="DR241" s="303"/>
      <c r="DS241" s="243"/>
      <c r="DT241" s="243"/>
      <c r="DU241" s="243"/>
      <c r="DV241" s="244"/>
      <c r="DW241" s="243"/>
      <c r="DX241" s="243"/>
      <c r="DY241" s="245"/>
      <c r="DZ241" s="245"/>
      <c r="EA241" s="246"/>
      <c r="EB241" s="175" t="s">
        <v>283</v>
      </c>
      <c r="EC241" s="188" t="s">
        <v>298</v>
      </c>
      <c r="ED241" s="188">
        <v>1030209</v>
      </c>
      <c r="EE241" s="188"/>
      <c r="EF241" s="189">
        <f>'Datos Mes'!$B$23</f>
        <v>8033.333333333333</v>
      </c>
      <c r="EG241" s="189">
        <f t="shared" si="292"/>
        <v>0</v>
      </c>
      <c r="EH241" s="189">
        <f t="shared" si="293"/>
        <v>0</v>
      </c>
      <c r="EI241" s="189" t="e">
        <f t="shared" si="294"/>
        <v>#DIV/0!</v>
      </c>
      <c r="EJ241" s="189" t="e">
        <f t="shared" si="295"/>
        <v>#DIV/0!</v>
      </c>
      <c r="EK241" s="189">
        <f t="shared" si="296"/>
        <v>0</v>
      </c>
      <c r="EL241" s="189">
        <f t="shared" si="297"/>
        <v>0</v>
      </c>
      <c r="EM241" s="189">
        <f t="shared" si="298"/>
        <v>0</v>
      </c>
      <c r="EN241" s="189">
        <f>'Datos Mes'!$B$24*AL241</f>
        <v>0</v>
      </c>
      <c r="EO241" s="189" t="e">
        <f>IF(SUM(EH241:EN241)&gt;'Datos Mes'!$B$21,'Datos Mes'!$B$21,SUM(EH241:EN241))</f>
        <v>#DIV/0!</v>
      </c>
      <c r="EP241" s="189" t="e">
        <f>IF(SUM(EH241:EN241)&gt;'Datos Mes'!$B$21,SUM(EH241:EN241)-EO241,0)</f>
        <v>#DIV/0!</v>
      </c>
      <c r="EQ241" s="189"/>
      <c r="ER241" s="189" t="e">
        <f>LOOKUP(EO241/AL241,'Datos Mes'!$B$75:$B$82,'Datos Mes'!$C$75:$C$82)*EQ241</f>
        <v>#DIV/0!</v>
      </c>
      <c r="ES241" s="189">
        <f>'Datos Mes'!$B$25*$AQ241</f>
        <v>0</v>
      </c>
      <c r="ET241" s="189">
        <f>'Datos Mes'!$B$26*$AQ241</f>
        <v>0</v>
      </c>
      <c r="EU241" s="189">
        <f t="shared" si="299"/>
        <v>0</v>
      </c>
      <c r="EV241" s="190" t="e">
        <f t="shared" si="300"/>
        <v>#DIV/0!</v>
      </c>
      <c r="EW241" s="280" t="s">
        <v>140</v>
      </c>
      <c r="EX241" s="281"/>
      <c r="EY241" s="190" t="e">
        <f>'Datos Mes'!$B$28*EO241</f>
        <v>#DIV/0!</v>
      </c>
      <c r="EZ241" s="190" t="e">
        <f>IF(EX241*'Datos Mes'!$B$19-EY241&gt;0,EX241*'Datos Mes'!$B$19-EY241,0)</f>
        <v>#DIV/0!</v>
      </c>
      <c r="FA241" s="281" t="s">
        <v>116</v>
      </c>
      <c r="FB241" s="280" t="s">
        <v>299</v>
      </c>
      <c r="FC241" s="192">
        <f>IF(FB241&lt;&gt;"Pensionado",LOOKUP(FA241,'Datos Mes'!$A$87:$A$92,'Datos Mes'!$B$87:$B$92),0)</f>
        <v>0</v>
      </c>
      <c r="FD241" s="190" t="e">
        <f t="shared" si="301"/>
        <v>#DIV/0!</v>
      </c>
      <c r="FE241" s="190" t="e">
        <f>IF(SUM(EH241:EN241)&gt;'Datos Mes'!$B$22,'Datos Mes'!$B$22,SUM(EH241:EN241))</f>
        <v>#DIV/0!</v>
      </c>
      <c r="FF241" s="190" t="e">
        <f>FE241*'Datos Mes'!$B$30</f>
        <v>#DIV/0!</v>
      </c>
      <c r="FG241" s="190" t="e">
        <f t="shared" si="302"/>
        <v>#DIV/0!</v>
      </c>
      <c r="FH241" s="190" t="e">
        <f t="shared" si="303"/>
        <v>#DIV/0!</v>
      </c>
      <c r="FI241" s="193" t="e">
        <f>LOOKUP(FH241,'Datos Mes'!$B$54:$B$69,'Datos Mes'!$C$54:$C$69)</f>
        <v>#DIV/0!</v>
      </c>
      <c r="FJ241" s="190" t="e">
        <f>LOOKUP(FH241,'Datos Mes'!$B$54:$B$69,'Datos Mes'!$E$54:$E$69)</f>
        <v>#DIV/0!</v>
      </c>
      <c r="FK241" s="190" t="e">
        <f t="shared" si="304"/>
        <v>#DIV/0!</v>
      </c>
      <c r="FL241" s="190">
        <f t="shared" si="305"/>
        <v>0</v>
      </c>
      <c r="FM241" s="190">
        <f t="shared" si="306"/>
        <v>0</v>
      </c>
      <c r="FN241" s="190">
        <f t="shared" si="307"/>
        <v>0</v>
      </c>
      <c r="FO241" s="190" t="e">
        <f t="shared" si="308"/>
        <v>#DIV/0!</v>
      </c>
      <c r="FP241" s="190" t="e">
        <f t="shared" si="309"/>
        <v>#DIV/0!</v>
      </c>
      <c r="FQ241" s="320" t="e">
        <f t="shared" si="310"/>
        <v>#DIV/0!</v>
      </c>
      <c r="FR241" s="188"/>
      <c r="FS241" s="190" t="e">
        <f t="shared" si="311"/>
        <v>#DIV/0!</v>
      </c>
      <c r="FT241" s="190" t="e">
        <f>IF($FB241="Activo",LOOKUP($FA241,'Datos Mes'!$A$87:$A$92,'Datos Mes'!$C$87:$C$92),0)*$EO241</f>
        <v>#DIV/0!</v>
      </c>
      <c r="FU241" s="190" t="e">
        <f>IF($FB241="Activo",'Datos Mes'!$B$31,0)*$EO241</f>
        <v>#DIV/0!</v>
      </c>
      <c r="FV241" s="190" t="e">
        <f>'Datos Mes'!$B$32*$EO241</f>
        <v>#DIV/0!</v>
      </c>
      <c r="FW241" s="190" t="e">
        <f>'Datos Mes'!$D$28*$EO241</f>
        <v>#DIV/0!</v>
      </c>
      <c r="FX241" s="188">
        <v>1030209</v>
      </c>
      <c r="FY241" s="190" t="e">
        <f t="shared" si="312"/>
        <v>#DIV/0!</v>
      </c>
      <c r="FZ241" s="190" t="e">
        <f t="shared" si="318"/>
        <v>#DIV/0!</v>
      </c>
      <c r="GA241" s="190" t="e">
        <f t="shared" si="319"/>
        <v>#DIV/0!</v>
      </c>
      <c r="GB241" s="190">
        <f>(AS241+'Datos Mes'!B$24)*30/12</f>
        <v>11356.646825396825</v>
      </c>
      <c r="GC241" s="190" t="e">
        <f t="shared" si="313"/>
        <v>#DIV/0!</v>
      </c>
      <c r="GD241" s="190" t="e">
        <f t="shared" si="314"/>
        <v>#DIV/0!</v>
      </c>
      <c r="GE241" s="192" t="e">
        <f t="shared" si="315"/>
        <v>#DIV/0!</v>
      </c>
    </row>
    <row r="242" spans="1:187">
      <c r="A242" s="248"/>
      <c r="B242" s="248"/>
      <c r="C242" s="173">
        <f t="shared" si="272"/>
        <v>0</v>
      </c>
      <c r="D242" s="255"/>
      <c r="E242" s="255"/>
      <c r="F242" s="255"/>
      <c r="G242" s="255"/>
      <c r="H242" s="255"/>
      <c r="I242" s="255"/>
      <c r="J242" s="255"/>
      <c r="K242" s="255"/>
      <c r="L242" s="255"/>
      <c r="M242" s="255"/>
      <c r="N242" s="255"/>
      <c r="O242" s="255"/>
      <c r="P242" s="255"/>
      <c r="Q242" s="255"/>
      <c r="R242" s="174"/>
      <c r="S242" s="256"/>
      <c r="T242" s="255"/>
      <c r="U242" s="255"/>
      <c r="V242" s="255"/>
      <c r="W242" s="255"/>
      <c r="X242" s="255"/>
      <c r="Y242" s="255"/>
      <c r="Z242" s="255"/>
      <c r="AA242" s="255"/>
      <c r="AB242" s="255"/>
      <c r="AC242" s="255"/>
      <c r="AD242" s="255"/>
      <c r="AE242" s="255"/>
      <c r="AF242" s="255"/>
      <c r="AG242" s="255"/>
      <c r="AH242" s="255"/>
      <c r="AI242" s="257"/>
      <c r="AJ242" s="187"/>
      <c r="AK242" s="176">
        <f t="shared" si="273"/>
        <v>0</v>
      </c>
      <c r="AL242" s="294">
        <f t="shared" si="274"/>
        <v>0</v>
      </c>
      <c r="AM242" s="294">
        <f t="shared" si="275"/>
        <v>0</v>
      </c>
      <c r="AN242" s="295">
        <f t="shared" si="276"/>
        <v>0</v>
      </c>
      <c r="AO242" s="294">
        <f t="shared" si="317"/>
        <v>0</v>
      </c>
      <c r="AP242" s="294">
        <f t="shared" si="316"/>
        <v>0</v>
      </c>
      <c r="AQ242" s="296">
        <f t="shared" si="277"/>
        <v>0</v>
      </c>
      <c r="AR242" s="297">
        <f t="shared" si="278"/>
        <v>0</v>
      </c>
      <c r="AS242" s="249"/>
      <c r="AT242" s="250">
        <f t="shared" si="279"/>
        <v>0</v>
      </c>
      <c r="AU242" s="316"/>
      <c r="AV242" s="177">
        <f t="shared" si="280"/>
        <v>0</v>
      </c>
      <c r="AW242" s="249"/>
      <c r="AX242" s="249"/>
      <c r="AY242" s="177">
        <f t="shared" si="281"/>
        <v>0</v>
      </c>
      <c r="AZ242" s="177">
        <f>(AQ242)*'Datos Mes'!$B$27+DB242</f>
        <v>0</v>
      </c>
      <c r="BA242" s="248"/>
      <c r="BB242" s="254"/>
      <c r="BC242" s="263"/>
      <c r="BD242" s="188"/>
      <c r="BE242" s="188"/>
      <c r="BF242" s="298"/>
      <c r="BG242" s="178">
        <f>(COUNTIF($D242:$AI242,"LL")+DL242)*(AS242-'Datos Mes'!$B$23)</f>
        <v>0</v>
      </c>
      <c r="BH242" s="299">
        <f t="shared" si="282"/>
        <v>0</v>
      </c>
      <c r="BI242" s="230"/>
      <c r="BJ242" s="239"/>
      <c r="BK242" s="231"/>
      <c r="BL242" s="231"/>
      <c r="BM242" s="231"/>
      <c r="BN242" s="231"/>
      <c r="BO242" s="231"/>
      <c r="BP242" s="239"/>
      <c r="BQ242" s="231"/>
      <c r="BR242" s="231"/>
      <c r="BS242" s="231"/>
      <c r="BT242" s="232"/>
      <c r="BU242" s="232"/>
      <c r="BV242" s="231"/>
      <c r="BW242" s="233"/>
      <c r="BX242" s="234"/>
      <c r="BY242" s="231"/>
      <c r="BZ242" s="231"/>
      <c r="CA242" s="235"/>
      <c r="CB242" s="235"/>
      <c r="CC242" s="236"/>
      <c r="CD242" s="236"/>
      <c r="CE242" s="236"/>
      <c r="CF242" s="236"/>
      <c r="CG242" s="236"/>
      <c r="CH242" s="235"/>
      <c r="CI242" s="235"/>
      <c r="CJ242" s="236"/>
      <c r="CK242" s="236"/>
      <c r="CL242" s="236"/>
      <c r="CM242" s="236"/>
      <c r="CN242" s="236"/>
      <c r="CO242" s="235"/>
      <c r="CP242" s="238"/>
      <c r="CQ242" s="237"/>
      <c r="CR242" s="238"/>
      <c r="CS242" s="237"/>
      <c r="CT242" s="237"/>
      <c r="CU242" s="237"/>
      <c r="CV242" s="237"/>
      <c r="CW242" s="237"/>
      <c r="CX242" s="232"/>
      <c r="CY242" s="232"/>
      <c r="CZ242" s="179">
        <f t="shared" si="283"/>
        <v>0</v>
      </c>
      <c r="DA242" s="180"/>
      <c r="DB242" s="241"/>
      <c r="DC242" s="181">
        <f t="shared" si="284"/>
        <v>0</v>
      </c>
      <c r="DD242" s="240"/>
      <c r="DE242" s="241"/>
      <c r="DF242" s="182">
        <f t="shared" si="285"/>
        <v>0</v>
      </c>
      <c r="DG242" s="182">
        <f t="shared" si="286"/>
        <v>0</v>
      </c>
      <c r="DH242" s="183">
        <f t="shared" si="287"/>
        <v>0</v>
      </c>
      <c r="DI242" s="184">
        <f t="shared" si="288"/>
        <v>0</v>
      </c>
      <c r="DJ242" s="42"/>
      <c r="DK242" s="177">
        <f t="shared" si="289"/>
        <v>0</v>
      </c>
      <c r="DL242" s="177">
        <f t="shared" si="290"/>
        <v>0</v>
      </c>
      <c r="DM242" s="177">
        <f t="shared" si="291"/>
        <v>0</v>
      </c>
      <c r="DN242" s="242"/>
      <c r="DO242" s="243"/>
      <c r="DP242" s="243"/>
      <c r="DQ242" s="243"/>
      <c r="DR242" s="303"/>
      <c r="DS242" s="243"/>
      <c r="DT242" s="243"/>
      <c r="DU242" s="243"/>
      <c r="DV242" s="244"/>
      <c r="DW242" s="243"/>
      <c r="DX242" s="243"/>
      <c r="DY242" s="245"/>
      <c r="DZ242" s="245"/>
      <c r="EA242" s="246"/>
      <c r="EB242" s="175" t="s">
        <v>283</v>
      </c>
      <c r="EC242" s="188" t="s">
        <v>298</v>
      </c>
      <c r="ED242" s="188">
        <v>1030210</v>
      </c>
      <c r="EE242" s="188"/>
      <c r="EF242" s="189">
        <f>'Datos Mes'!$B$23</f>
        <v>8033.333333333333</v>
      </c>
      <c r="EG242" s="189">
        <f t="shared" si="292"/>
        <v>0</v>
      </c>
      <c r="EH242" s="189">
        <f t="shared" si="293"/>
        <v>0</v>
      </c>
      <c r="EI242" s="189" t="e">
        <f t="shared" si="294"/>
        <v>#DIV/0!</v>
      </c>
      <c r="EJ242" s="189" t="e">
        <f t="shared" si="295"/>
        <v>#DIV/0!</v>
      </c>
      <c r="EK242" s="189">
        <f t="shared" si="296"/>
        <v>0</v>
      </c>
      <c r="EL242" s="189">
        <f t="shared" si="297"/>
        <v>0</v>
      </c>
      <c r="EM242" s="189">
        <f t="shared" si="298"/>
        <v>0</v>
      </c>
      <c r="EN242" s="189">
        <f>'Datos Mes'!$B$24*AL242</f>
        <v>0</v>
      </c>
      <c r="EO242" s="189" t="e">
        <f>IF(SUM(EH242:EN242)&gt;'Datos Mes'!$B$21,'Datos Mes'!$B$21,SUM(EH242:EN242))</f>
        <v>#DIV/0!</v>
      </c>
      <c r="EP242" s="189" t="e">
        <f>IF(SUM(EH242:EN242)&gt;'Datos Mes'!$B$21,SUM(EH242:EN242)-EO242,0)</f>
        <v>#DIV/0!</v>
      </c>
      <c r="EQ242" s="189"/>
      <c r="ER242" s="189" t="e">
        <f>LOOKUP(EO242/AL242,'Datos Mes'!$B$75:$B$82,'Datos Mes'!$C$75:$C$82)*EQ242</f>
        <v>#DIV/0!</v>
      </c>
      <c r="ES242" s="189">
        <f>'Datos Mes'!$B$25*$AQ242</f>
        <v>0</v>
      </c>
      <c r="ET242" s="189">
        <f>'Datos Mes'!$B$26*$AQ242</f>
        <v>0</v>
      </c>
      <c r="EU242" s="189">
        <f t="shared" si="299"/>
        <v>0</v>
      </c>
      <c r="EV242" s="190" t="e">
        <f t="shared" si="300"/>
        <v>#DIV/0!</v>
      </c>
      <c r="EW242" s="280" t="s">
        <v>140</v>
      </c>
      <c r="EX242" s="281"/>
      <c r="EY242" s="190" t="e">
        <f>'Datos Mes'!$B$28*EO242</f>
        <v>#DIV/0!</v>
      </c>
      <c r="EZ242" s="190" t="e">
        <f>IF(EX242*'Datos Mes'!$B$19-EY242&gt;0,EX242*'Datos Mes'!$B$19-EY242,0)</f>
        <v>#DIV/0!</v>
      </c>
      <c r="FA242" s="281" t="s">
        <v>116</v>
      </c>
      <c r="FB242" s="280" t="s">
        <v>299</v>
      </c>
      <c r="FC242" s="192">
        <f>IF(FB242&lt;&gt;"Pensionado",LOOKUP(FA242,'Datos Mes'!$A$87:$A$92,'Datos Mes'!$B$87:$B$92),0)</f>
        <v>0</v>
      </c>
      <c r="FD242" s="190" t="e">
        <f t="shared" si="301"/>
        <v>#DIV/0!</v>
      </c>
      <c r="FE242" s="190" t="e">
        <f>IF(SUM(EH242:EN242)&gt;'Datos Mes'!$B$22,'Datos Mes'!$B$22,SUM(EH242:EN242))</f>
        <v>#DIV/0!</v>
      </c>
      <c r="FF242" s="190" t="e">
        <f>FE242*'Datos Mes'!$B$30</f>
        <v>#DIV/0!</v>
      </c>
      <c r="FG242" s="190" t="e">
        <f t="shared" si="302"/>
        <v>#DIV/0!</v>
      </c>
      <c r="FH242" s="190" t="e">
        <f t="shared" si="303"/>
        <v>#DIV/0!</v>
      </c>
      <c r="FI242" s="193" t="e">
        <f>LOOKUP(FH242,'Datos Mes'!$B$54:$B$69,'Datos Mes'!$C$54:$C$69)</f>
        <v>#DIV/0!</v>
      </c>
      <c r="FJ242" s="190" t="e">
        <f>LOOKUP(FH242,'Datos Mes'!$B$54:$B$69,'Datos Mes'!$E$54:$E$69)</f>
        <v>#DIV/0!</v>
      </c>
      <c r="FK242" s="190" t="e">
        <f t="shared" si="304"/>
        <v>#DIV/0!</v>
      </c>
      <c r="FL242" s="190">
        <f t="shared" si="305"/>
        <v>0</v>
      </c>
      <c r="FM242" s="190">
        <f t="shared" si="306"/>
        <v>0</v>
      </c>
      <c r="FN242" s="190">
        <f t="shared" si="307"/>
        <v>0</v>
      </c>
      <c r="FO242" s="190" t="e">
        <f t="shared" si="308"/>
        <v>#DIV/0!</v>
      </c>
      <c r="FP242" s="190" t="e">
        <f t="shared" si="309"/>
        <v>#DIV/0!</v>
      </c>
      <c r="FQ242" s="320" t="e">
        <f t="shared" si="310"/>
        <v>#DIV/0!</v>
      </c>
      <c r="FR242" s="188"/>
      <c r="FS242" s="190" t="e">
        <f t="shared" si="311"/>
        <v>#DIV/0!</v>
      </c>
      <c r="FT242" s="190" t="e">
        <f>IF($FB242="Activo",LOOKUP($FA242,'Datos Mes'!$A$87:$A$92,'Datos Mes'!$C$87:$C$92),0)*$EO242</f>
        <v>#DIV/0!</v>
      </c>
      <c r="FU242" s="190" t="e">
        <f>IF($FB242="Activo",'Datos Mes'!$B$31,0)*$EO242</f>
        <v>#DIV/0!</v>
      </c>
      <c r="FV242" s="190" t="e">
        <f>'Datos Mes'!$B$32*$EO242</f>
        <v>#DIV/0!</v>
      </c>
      <c r="FW242" s="190" t="e">
        <f>'Datos Mes'!$D$28*$EO242</f>
        <v>#DIV/0!</v>
      </c>
      <c r="FX242" s="188">
        <v>1030210</v>
      </c>
      <c r="FY242" s="190" t="e">
        <f t="shared" si="312"/>
        <v>#DIV/0!</v>
      </c>
      <c r="FZ242" s="190" t="e">
        <f t="shared" si="318"/>
        <v>#DIV/0!</v>
      </c>
      <c r="GA242" s="190" t="e">
        <f t="shared" si="319"/>
        <v>#DIV/0!</v>
      </c>
      <c r="GB242" s="190">
        <f>(AS242+'Datos Mes'!B$24)*30/12</f>
        <v>11356.646825396825</v>
      </c>
      <c r="GC242" s="190" t="e">
        <f t="shared" si="313"/>
        <v>#DIV/0!</v>
      </c>
      <c r="GD242" s="190" t="e">
        <f t="shared" si="314"/>
        <v>#DIV/0!</v>
      </c>
      <c r="GE242" s="192" t="e">
        <f t="shared" si="315"/>
        <v>#DIV/0!</v>
      </c>
    </row>
    <row r="243" spans="1:187">
      <c r="A243" s="248"/>
      <c r="B243" s="248"/>
      <c r="C243" s="173">
        <f t="shared" si="272"/>
        <v>0</v>
      </c>
      <c r="D243" s="255"/>
      <c r="E243" s="255"/>
      <c r="F243" s="255"/>
      <c r="G243" s="255"/>
      <c r="H243" s="255"/>
      <c r="I243" s="255"/>
      <c r="J243" s="255"/>
      <c r="K243" s="255"/>
      <c r="L243" s="255"/>
      <c r="M243" s="255"/>
      <c r="N243" s="255"/>
      <c r="O243" s="255"/>
      <c r="P243" s="255"/>
      <c r="Q243" s="255"/>
      <c r="R243" s="174"/>
      <c r="S243" s="256"/>
      <c r="T243" s="255"/>
      <c r="U243" s="255"/>
      <c r="V243" s="255"/>
      <c r="W243" s="255"/>
      <c r="X243" s="255"/>
      <c r="Y243" s="255"/>
      <c r="Z243" s="255"/>
      <c r="AA243" s="255"/>
      <c r="AB243" s="255"/>
      <c r="AC243" s="255"/>
      <c r="AD243" s="255"/>
      <c r="AE243" s="255"/>
      <c r="AF243" s="255"/>
      <c r="AG243" s="255"/>
      <c r="AH243" s="255"/>
      <c r="AI243" s="257"/>
      <c r="AJ243" s="187"/>
      <c r="AK243" s="176">
        <f t="shared" si="273"/>
        <v>0</v>
      </c>
      <c r="AL243" s="294">
        <f t="shared" si="274"/>
        <v>0</v>
      </c>
      <c r="AM243" s="294">
        <f t="shared" si="275"/>
        <v>0</v>
      </c>
      <c r="AN243" s="295">
        <f t="shared" si="276"/>
        <v>0</v>
      </c>
      <c r="AO243" s="294">
        <f t="shared" si="317"/>
        <v>0</v>
      </c>
      <c r="AP243" s="294">
        <f t="shared" si="316"/>
        <v>0</v>
      </c>
      <c r="AQ243" s="296">
        <f t="shared" si="277"/>
        <v>0</v>
      </c>
      <c r="AR243" s="297">
        <f t="shared" si="278"/>
        <v>0</v>
      </c>
      <c r="AS243" s="249"/>
      <c r="AT243" s="250">
        <f t="shared" si="279"/>
        <v>0</v>
      </c>
      <c r="AU243" s="316"/>
      <c r="AV243" s="177">
        <f t="shared" si="280"/>
        <v>0</v>
      </c>
      <c r="AW243" s="249"/>
      <c r="AX243" s="249"/>
      <c r="AY243" s="177">
        <f t="shared" si="281"/>
        <v>0</v>
      </c>
      <c r="AZ243" s="177">
        <f>(AQ243)*'Datos Mes'!$B$27+DB243</f>
        <v>0</v>
      </c>
      <c r="BA243" s="248"/>
      <c r="BB243" s="254"/>
      <c r="BC243" s="263"/>
      <c r="BD243" s="188"/>
      <c r="BE243" s="188"/>
      <c r="BF243" s="298"/>
      <c r="BG243" s="178">
        <f>(COUNTIF($D243:$AI243,"LL")+DL243)*(AS243-'Datos Mes'!$B$23)</f>
        <v>0</v>
      </c>
      <c r="BH243" s="299">
        <f t="shared" si="282"/>
        <v>0</v>
      </c>
      <c r="BI243" s="230"/>
      <c r="BJ243" s="239"/>
      <c r="BK243" s="231"/>
      <c r="BL243" s="231"/>
      <c r="BM243" s="231"/>
      <c r="BN243" s="231"/>
      <c r="BO243" s="231"/>
      <c r="BP243" s="239"/>
      <c r="BQ243" s="231"/>
      <c r="BR243" s="231"/>
      <c r="BS243" s="231"/>
      <c r="BT243" s="232"/>
      <c r="BU243" s="232"/>
      <c r="BV243" s="231"/>
      <c r="BW243" s="233"/>
      <c r="BX243" s="234"/>
      <c r="BY243" s="231"/>
      <c r="BZ243" s="231"/>
      <c r="CA243" s="235"/>
      <c r="CB243" s="235"/>
      <c r="CC243" s="236"/>
      <c r="CD243" s="236"/>
      <c r="CE243" s="236"/>
      <c r="CF243" s="236"/>
      <c r="CG243" s="236"/>
      <c r="CH243" s="235"/>
      <c r="CI243" s="235"/>
      <c r="CJ243" s="236"/>
      <c r="CK243" s="236"/>
      <c r="CL243" s="236"/>
      <c r="CM243" s="236"/>
      <c r="CN243" s="236"/>
      <c r="CO243" s="235"/>
      <c r="CP243" s="238"/>
      <c r="CQ243" s="237"/>
      <c r="CR243" s="238"/>
      <c r="CS243" s="237"/>
      <c r="CT243" s="237"/>
      <c r="CU243" s="237"/>
      <c r="CV243" s="237"/>
      <c r="CW243" s="237"/>
      <c r="CX243" s="232"/>
      <c r="CY243" s="232"/>
      <c r="CZ243" s="179">
        <f t="shared" si="283"/>
        <v>0</v>
      </c>
      <c r="DA243" s="180"/>
      <c r="DB243" s="241"/>
      <c r="DC243" s="181">
        <f t="shared" si="284"/>
        <v>0</v>
      </c>
      <c r="DD243" s="240"/>
      <c r="DE243" s="241"/>
      <c r="DF243" s="182">
        <f t="shared" si="285"/>
        <v>0</v>
      </c>
      <c r="DG243" s="182">
        <f t="shared" si="286"/>
        <v>0</v>
      </c>
      <c r="DH243" s="183">
        <f t="shared" si="287"/>
        <v>0</v>
      </c>
      <c r="DI243" s="184">
        <f t="shared" si="288"/>
        <v>0</v>
      </c>
      <c r="DJ243" s="42"/>
      <c r="DK243" s="177">
        <f t="shared" si="289"/>
        <v>0</v>
      </c>
      <c r="DL243" s="177">
        <f t="shared" si="290"/>
        <v>0</v>
      </c>
      <c r="DM243" s="177">
        <f t="shared" si="291"/>
        <v>0</v>
      </c>
      <c r="DN243" s="242"/>
      <c r="DO243" s="243"/>
      <c r="DP243" s="243"/>
      <c r="DQ243" s="243"/>
      <c r="DR243" s="303"/>
      <c r="DS243" s="243"/>
      <c r="DT243" s="243"/>
      <c r="DU243" s="243"/>
      <c r="DV243" s="244"/>
      <c r="DW243" s="243"/>
      <c r="DX243" s="243"/>
      <c r="DY243" s="245"/>
      <c r="DZ243" s="245"/>
      <c r="EA243" s="246"/>
      <c r="EB243" s="175" t="s">
        <v>283</v>
      </c>
      <c r="EC243" s="188" t="s">
        <v>298</v>
      </c>
      <c r="ED243" s="188">
        <v>1030211</v>
      </c>
      <c r="EE243" s="188"/>
      <c r="EF243" s="189">
        <f>'Datos Mes'!$B$23</f>
        <v>8033.333333333333</v>
      </c>
      <c r="EG243" s="189">
        <f t="shared" si="292"/>
        <v>0</v>
      </c>
      <c r="EH243" s="189">
        <f t="shared" si="293"/>
        <v>0</v>
      </c>
      <c r="EI243" s="189" t="e">
        <f t="shared" si="294"/>
        <v>#DIV/0!</v>
      </c>
      <c r="EJ243" s="189" t="e">
        <f t="shared" si="295"/>
        <v>#DIV/0!</v>
      </c>
      <c r="EK243" s="189">
        <f t="shared" si="296"/>
        <v>0</v>
      </c>
      <c r="EL243" s="189">
        <f t="shared" si="297"/>
        <v>0</v>
      </c>
      <c r="EM243" s="189">
        <f t="shared" si="298"/>
        <v>0</v>
      </c>
      <c r="EN243" s="189">
        <f>'Datos Mes'!$B$24*AL243</f>
        <v>0</v>
      </c>
      <c r="EO243" s="189" t="e">
        <f>IF(SUM(EH243:EN243)&gt;'Datos Mes'!$B$21,'Datos Mes'!$B$21,SUM(EH243:EN243))</f>
        <v>#DIV/0!</v>
      </c>
      <c r="EP243" s="189" t="e">
        <f>IF(SUM(EH243:EN243)&gt;'Datos Mes'!$B$21,SUM(EH243:EN243)-EO243,0)</f>
        <v>#DIV/0!</v>
      </c>
      <c r="EQ243" s="189"/>
      <c r="ER243" s="189" t="e">
        <f>LOOKUP(EO243/AL243,'Datos Mes'!$B$75:$B$82,'Datos Mes'!$C$75:$C$82)*EQ243</f>
        <v>#DIV/0!</v>
      </c>
      <c r="ES243" s="189">
        <f>'Datos Mes'!$B$25*$AQ243</f>
        <v>0</v>
      </c>
      <c r="ET243" s="189">
        <f>'Datos Mes'!$B$26*$AQ243</f>
        <v>0</v>
      </c>
      <c r="EU243" s="189">
        <f t="shared" si="299"/>
        <v>0</v>
      </c>
      <c r="EV243" s="190" t="e">
        <f t="shared" si="300"/>
        <v>#DIV/0!</v>
      </c>
      <c r="EW243" s="280" t="s">
        <v>140</v>
      </c>
      <c r="EX243" s="281"/>
      <c r="EY243" s="190" t="e">
        <f>'Datos Mes'!$B$28*EO243</f>
        <v>#DIV/0!</v>
      </c>
      <c r="EZ243" s="190" t="e">
        <f>IF(EX243*'Datos Mes'!$B$19-EY243&gt;0,EX243*'Datos Mes'!$B$19-EY243,0)</f>
        <v>#DIV/0!</v>
      </c>
      <c r="FA243" s="281" t="s">
        <v>116</v>
      </c>
      <c r="FB243" s="280" t="s">
        <v>299</v>
      </c>
      <c r="FC243" s="192">
        <f>IF(FB243&lt;&gt;"Pensionado",LOOKUP(FA243,'Datos Mes'!$A$87:$A$92,'Datos Mes'!$B$87:$B$92),0)</f>
        <v>0</v>
      </c>
      <c r="FD243" s="190" t="e">
        <f t="shared" si="301"/>
        <v>#DIV/0!</v>
      </c>
      <c r="FE243" s="190" t="e">
        <f>IF(SUM(EH243:EN243)&gt;'Datos Mes'!$B$22,'Datos Mes'!$B$22,SUM(EH243:EN243))</f>
        <v>#DIV/0!</v>
      </c>
      <c r="FF243" s="190" t="e">
        <f>FE243*'Datos Mes'!$B$30</f>
        <v>#DIV/0!</v>
      </c>
      <c r="FG243" s="190" t="e">
        <f t="shared" si="302"/>
        <v>#DIV/0!</v>
      </c>
      <c r="FH243" s="190" t="e">
        <f t="shared" si="303"/>
        <v>#DIV/0!</v>
      </c>
      <c r="FI243" s="193" t="e">
        <f>LOOKUP(FH243,'Datos Mes'!$B$54:$B$69,'Datos Mes'!$C$54:$C$69)</f>
        <v>#DIV/0!</v>
      </c>
      <c r="FJ243" s="190" t="e">
        <f>LOOKUP(FH243,'Datos Mes'!$B$54:$B$69,'Datos Mes'!$E$54:$E$69)</f>
        <v>#DIV/0!</v>
      </c>
      <c r="FK243" s="190" t="e">
        <f t="shared" si="304"/>
        <v>#DIV/0!</v>
      </c>
      <c r="FL243" s="190">
        <f t="shared" si="305"/>
        <v>0</v>
      </c>
      <c r="FM243" s="190">
        <f t="shared" si="306"/>
        <v>0</v>
      </c>
      <c r="FN243" s="190">
        <f t="shared" si="307"/>
        <v>0</v>
      </c>
      <c r="FO243" s="190" t="e">
        <f t="shared" si="308"/>
        <v>#DIV/0!</v>
      </c>
      <c r="FP243" s="190" t="e">
        <f t="shared" si="309"/>
        <v>#DIV/0!</v>
      </c>
      <c r="FQ243" s="320" t="e">
        <f t="shared" si="310"/>
        <v>#DIV/0!</v>
      </c>
      <c r="FR243" s="188"/>
      <c r="FS243" s="190" t="e">
        <f t="shared" si="311"/>
        <v>#DIV/0!</v>
      </c>
      <c r="FT243" s="190" t="e">
        <f>IF($FB243="Activo",LOOKUP($FA243,'Datos Mes'!$A$87:$A$92,'Datos Mes'!$C$87:$C$92),0)*$EO243</f>
        <v>#DIV/0!</v>
      </c>
      <c r="FU243" s="190" t="e">
        <f>IF($FB243="Activo",'Datos Mes'!$B$31,0)*$EO243</f>
        <v>#DIV/0!</v>
      </c>
      <c r="FV243" s="190" t="e">
        <f>'Datos Mes'!$B$32*$EO243</f>
        <v>#DIV/0!</v>
      </c>
      <c r="FW243" s="190" t="e">
        <f>'Datos Mes'!$D$28*$EO243</f>
        <v>#DIV/0!</v>
      </c>
      <c r="FX243" s="188">
        <v>1030211</v>
      </c>
      <c r="FY243" s="190" t="e">
        <f t="shared" si="312"/>
        <v>#DIV/0!</v>
      </c>
      <c r="FZ243" s="190" t="e">
        <f t="shared" si="318"/>
        <v>#DIV/0!</v>
      </c>
      <c r="GA243" s="190" t="e">
        <f t="shared" si="319"/>
        <v>#DIV/0!</v>
      </c>
      <c r="GB243" s="190">
        <f>(AS243+'Datos Mes'!B$24)*30/12</f>
        <v>11356.646825396825</v>
      </c>
      <c r="GC243" s="190" t="e">
        <f t="shared" si="313"/>
        <v>#DIV/0!</v>
      </c>
      <c r="GD243" s="190" t="e">
        <f t="shared" si="314"/>
        <v>#DIV/0!</v>
      </c>
      <c r="GE243" s="192" t="e">
        <f t="shared" si="315"/>
        <v>#DIV/0!</v>
      </c>
    </row>
    <row r="244" spans="1:187">
      <c r="A244" s="248"/>
      <c r="B244" s="248"/>
      <c r="C244" s="173">
        <f t="shared" si="272"/>
        <v>0</v>
      </c>
      <c r="D244" s="255"/>
      <c r="E244" s="255"/>
      <c r="F244" s="255"/>
      <c r="G244" s="255"/>
      <c r="H244" s="255"/>
      <c r="I244" s="255"/>
      <c r="J244" s="255"/>
      <c r="K244" s="255"/>
      <c r="L244" s="255"/>
      <c r="M244" s="255"/>
      <c r="N244" s="255"/>
      <c r="O244" s="255"/>
      <c r="P244" s="255"/>
      <c r="Q244" s="255"/>
      <c r="R244" s="174"/>
      <c r="S244" s="256"/>
      <c r="T244" s="255"/>
      <c r="U244" s="255"/>
      <c r="V244" s="255"/>
      <c r="W244" s="255"/>
      <c r="X244" s="255"/>
      <c r="Y244" s="255"/>
      <c r="Z244" s="255"/>
      <c r="AA244" s="255"/>
      <c r="AB244" s="255"/>
      <c r="AC244" s="255"/>
      <c r="AD244" s="255"/>
      <c r="AE244" s="255"/>
      <c r="AF244" s="255"/>
      <c r="AG244" s="255"/>
      <c r="AH244" s="255"/>
      <c r="AI244" s="257"/>
      <c r="AJ244" s="187"/>
      <c r="AK244" s="176">
        <f t="shared" si="273"/>
        <v>0</v>
      </c>
      <c r="AL244" s="294">
        <f t="shared" si="274"/>
        <v>0</v>
      </c>
      <c r="AM244" s="294">
        <f t="shared" si="275"/>
        <v>0</v>
      </c>
      <c r="AN244" s="295">
        <f t="shared" si="276"/>
        <v>0</v>
      </c>
      <c r="AO244" s="294">
        <f t="shared" si="317"/>
        <v>0</v>
      </c>
      <c r="AP244" s="294">
        <f t="shared" si="316"/>
        <v>0</v>
      </c>
      <c r="AQ244" s="296">
        <f t="shared" si="277"/>
        <v>0</v>
      </c>
      <c r="AR244" s="297">
        <f t="shared" si="278"/>
        <v>0</v>
      </c>
      <c r="AS244" s="249"/>
      <c r="AT244" s="250">
        <f t="shared" si="279"/>
        <v>0</v>
      </c>
      <c r="AU244" s="316"/>
      <c r="AV244" s="177">
        <f t="shared" si="280"/>
        <v>0</v>
      </c>
      <c r="AW244" s="249"/>
      <c r="AX244" s="249"/>
      <c r="AY244" s="177">
        <f t="shared" si="281"/>
        <v>0</v>
      </c>
      <c r="AZ244" s="177">
        <f>(AQ244)*'Datos Mes'!$B$27+DB244</f>
        <v>0</v>
      </c>
      <c r="BA244" s="248"/>
      <c r="BB244" s="254"/>
      <c r="BC244" s="263"/>
      <c r="BD244" s="188"/>
      <c r="BE244" s="188"/>
      <c r="BF244" s="298"/>
      <c r="BG244" s="178">
        <f>(COUNTIF($D244:$AI244,"LL")+DL244)*(AS244-'Datos Mes'!$B$23)</f>
        <v>0</v>
      </c>
      <c r="BH244" s="299">
        <f t="shared" si="282"/>
        <v>0</v>
      </c>
      <c r="BI244" s="230"/>
      <c r="BJ244" s="239"/>
      <c r="BK244" s="231"/>
      <c r="BL244" s="231"/>
      <c r="BM244" s="231"/>
      <c r="BN244" s="231"/>
      <c r="BO244" s="231"/>
      <c r="BP244" s="239"/>
      <c r="BQ244" s="231"/>
      <c r="BR244" s="231"/>
      <c r="BS244" s="231"/>
      <c r="BT244" s="232"/>
      <c r="BU244" s="232"/>
      <c r="BV244" s="231"/>
      <c r="BW244" s="233"/>
      <c r="BX244" s="234"/>
      <c r="BY244" s="231"/>
      <c r="BZ244" s="231"/>
      <c r="CA244" s="235"/>
      <c r="CB244" s="235"/>
      <c r="CC244" s="236"/>
      <c r="CD244" s="236"/>
      <c r="CE244" s="236"/>
      <c r="CF244" s="236"/>
      <c r="CG244" s="236"/>
      <c r="CH244" s="235"/>
      <c r="CI244" s="235"/>
      <c r="CJ244" s="236"/>
      <c r="CK244" s="236"/>
      <c r="CL244" s="236"/>
      <c r="CM244" s="236"/>
      <c r="CN244" s="236"/>
      <c r="CO244" s="235"/>
      <c r="CP244" s="238"/>
      <c r="CQ244" s="237"/>
      <c r="CR244" s="238"/>
      <c r="CS244" s="237"/>
      <c r="CT244" s="237"/>
      <c r="CU244" s="237"/>
      <c r="CV244" s="237"/>
      <c r="CW244" s="237"/>
      <c r="CX244" s="232"/>
      <c r="CY244" s="232"/>
      <c r="CZ244" s="179">
        <f t="shared" si="283"/>
        <v>0</v>
      </c>
      <c r="DA244" s="180"/>
      <c r="DB244" s="241"/>
      <c r="DC244" s="181">
        <f t="shared" si="284"/>
        <v>0</v>
      </c>
      <c r="DD244" s="240"/>
      <c r="DE244" s="241"/>
      <c r="DF244" s="182">
        <f t="shared" si="285"/>
        <v>0</v>
      </c>
      <c r="DG244" s="182">
        <f t="shared" si="286"/>
        <v>0</v>
      </c>
      <c r="DH244" s="183">
        <f t="shared" si="287"/>
        <v>0</v>
      </c>
      <c r="DI244" s="184">
        <f t="shared" si="288"/>
        <v>0</v>
      </c>
      <c r="DJ244" s="42"/>
      <c r="DK244" s="177">
        <f t="shared" si="289"/>
        <v>0</v>
      </c>
      <c r="DL244" s="177">
        <f t="shared" si="290"/>
        <v>0</v>
      </c>
      <c r="DM244" s="177">
        <f t="shared" si="291"/>
        <v>0</v>
      </c>
      <c r="DN244" s="242"/>
      <c r="DO244" s="243"/>
      <c r="DP244" s="243"/>
      <c r="DQ244" s="243"/>
      <c r="DR244" s="303"/>
      <c r="DS244" s="243"/>
      <c r="DT244" s="243"/>
      <c r="DU244" s="243"/>
      <c r="DV244" s="244"/>
      <c r="DW244" s="243"/>
      <c r="DX244" s="243"/>
      <c r="DY244" s="245"/>
      <c r="DZ244" s="245"/>
      <c r="EA244" s="246"/>
      <c r="EB244" s="175" t="s">
        <v>283</v>
      </c>
      <c r="EC244" s="188" t="s">
        <v>298</v>
      </c>
      <c r="ED244" s="188">
        <v>1030212</v>
      </c>
      <c r="EE244" s="188"/>
      <c r="EF244" s="189">
        <f>'Datos Mes'!$B$23</f>
        <v>8033.333333333333</v>
      </c>
      <c r="EG244" s="189">
        <f t="shared" si="292"/>
        <v>0</v>
      </c>
      <c r="EH244" s="189">
        <f t="shared" si="293"/>
        <v>0</v>
      </c>
      <c r="EI244" s="189" t="e">
        <f t="shared" si="294"/>
        <v>#DIV/0!</v>
      </c>
      <c r="EJ244" s="189" t="e">
        <f t="shared" si="295"/>
        <v>#DIV/0!</v>
      </c>
      <c r="EK244" s="189">
        <f t="shared" si="296"/>
        <v>0</v>
      </c>
      <c r="EL244" s="189">
        <f t="shared" si="297"/>
        <v>0</v>
      </c>
      <c r="EM244" s="189">
        <f t="shared" si="298"/>
        <v>0</v>
      </c>
      <c r="EN244" s="189">
        <f>'Datos Mes'!$B$24*AL244</f>
        <v>0</v>
      </c>
      <c r="EO244" s="189" t="e">
        <f>IF(SUM(EH244:EN244)&gt;'Datos Mes'!$B$21,'Datos Mes'!$B$21,SUM(EH244:EN244))</f>
        <v>#DIV/0!</v>
      </c>
      <c r="EP244" s="189" t="e">
        <f>IF(SUM(EH244:EN244)&gt;'Datos Mes'!$B$21,SUM(EH244:EN244)-EO244,0)</f>
        <v>#DIV/0!</v>
      </c>
      <c r="EQ244" s="189"/>
      <c r="ER244" s="189" t="e">
        <f>LOOKUP(EO244/AL244,'Datos Mes'!$B$75:$B$82,'Datos Mes'!$C$75:$C$82)*EQ244</f>
        <v>#DIV/0!</v>
      </c>
      <c r="ES244" s="189">
        <f>'Datos Mes'!$B$25*$AQ244</f>
        <v>0</v>
      </c>
      <c r="ET244" s="189">
        <f>'Datos Mes'!$B$26*$AQ244</f>
        <v>0</v>
      </c>
      <c r="EU244" s="189">
        <f t="shared" si="299"/>
        <v>0</v>
      </c>
      <c r="EV244" s="190" t="e">
        <f t="shared" si="300"/>
        <v>#DIV/0!</v>
      </c>
      <c r="EW244" s="280" t="s">
        <v>140</v>
      </c>
      <c r="EX244" s="281"/>
      <c r="EY244" s="190" t="e">
        <f>'Datos Mes'!$B$28*EO244</f>
        <v>#DIV/0!</v>
      </c>
      <c r="EZ244" s="190" t="e">
        <f>IF(EX244*'Datos Mes'!$B$19-EY244&gt;0,EX244*'Datos Mes'!$B$19-EY244,0)</f>
        <v>#DIV/0!</v>
      </c>
      <c r="FA244" s="281" t="s">
        <v>116</v>
      </c>
      <c r="FB244" s="280" t="s">
        <v>299</v>
      </c>
      <c r="FC244" s="192">
        <f>IF(FB244&lt;&gt;"Pensionado",LOOKUP(FA244,'Datos Mes'!$A$87:$A$92,'Datos Mes'!$B$87:$B$92),0)</f>
        <v>0</v>
      </c>
      <c r="FD244" s="190" t="e">
        <f t="shared" si="301"/>
        <v>#DIV/0!</v>
      </c>
      <c r="FE244" s="190" t="e">
        <f>IF(SUM(EH244:EN244)&gt;'Datos Mes'!$B$22,'Datos Mes'!$B$22,SUM(EH244:EN244))</f>
        <v>#DIV/0!</v>
      </c>
      <c r="FF244" s="190" t="e">
        <f>FE244*'Datos Mes'!$B$30</f>
        <v>#DIV/0!</v>
      </c>
      <c r="FG244" s="190" t="e">
        <f t="shared" si="302"/>
        <v>#DIV/0!</v>
      </c>
      <c r="FH244" s="190" t="e">
        <f t="shared" si="303"/>
        <v>#DIV/0!</v>
      </c>
      <c r="FI244" s="193" t="e">
        <f>LOOKUP(FH244,'Datos Mes'!$B$54:$B$69,'Datos Mes'!$C$54:$C$69)</f>
        <v>#DIV/0!</v>
      </c>
      <c r="FJ244" s="190" t="e">
        <f>LOOKUP(FH244,'Datos Mes'!$B$54:$B$69,'Datos Mes'!$E$54:$E$69)</f>
        <v>#DIV/0!</v>
      </c>
      <c r="FK244" s="190" t="e">
        <f t="shared" si="304"/>
        <v>#DIV/0!</v>
      </c>
      <c r="FL244" s="190">
        <f t="shared" si="305"/>
        <v>0</v>
      </c>
      <c r="FM244" s="190">
        <f t="shared" si="306"/>
        <v>0</v>
      </c>
      <c r="FN244" s="190">
        <f t="shared" si="307"/>
        <v>0</v>
      </c>
      <c r="FO244" s="190" t="e">
        <f t="shared" si="308"/>
        <v>#DIV/0!</v>
      </c>
      <c r="FP244" s="190" t="e">
        <f t="shared" si="309"/>
        <v>#DIV/0!</v>
      </c>
      <c r="FQ244" s="320" t="e">
        <f t="shared" si="310"/>
        <v>#DIV/0!</v>
      </c>
      <c r="FR244" s="188"/>
      <c r="FS244" s="190" t="e">
        <f t="shared" si="311"/>
        <v>#DIV/0!</v>
      </c>
      <c r="FT244" s="190" t="e">
        <f>IF($FB244="Activo",LOOKUP($FA244,'Datos Mes'!$A$87:$A$92,'Datos Mes'!$C$87:$C$92),0)*$EO244</f>
        <v>#DIV/0!</v>
      </c>
      <c r="FU244" s="190" t="e">
        <f>IF($FB244="Activo",'Datos Mes'!$B$31,0)*$EO244</f>
        <v>#DIV/0!</v>
      </c>
      <c r="FV244" s="190" t="e">
        <f>'Datos Mes'!$B$32*$EO244</f>
        <v>#DIV/0!</v>
      </c>
      <c r="FW244" s="190" t="e">
        <f>'Datos Mes'!$D$28*$EO244</f>
        <v>#DIV/0!</v>
      </c>
      <c r="FX244" s="188">
        <v>1030212</v>
      </c>
      <c r="FY244" s="190" t="e">
        <f t="shared" si="312"/>
        <v>#DIV/0!</v>
      </c>
      <c r="FZ244" s="190" t="e">
        <f t="shared" si="318"/>
        <v>#DIV/0!</v>
      </c>
      <c r="GA244" s="190" t="e">
        <f t="shared" si="319"/>
        <v>#DIV/0!</v>
      </c>
      <c r="GB244" s="190">
        <f>(AS244+'Datos Mes'!B$24)*30/12</f>
        <v>11356.646825396825</v>
      </c>
      <c r="GC244" s="190" t="e">
        <f t="shared" si="313"/>
        <v>#DIV/0!</v>
      </c>
      <c r="GD244" s="190" t="e">
        <f t="shared" si="314"/>
        <v>#DIV/0!</v>
      </c>
      <c r="GE244" s="192" t="e">
        <f t="shared" si="315"/>
        <v>#DIV/0!</v>
      </c>
    </row>
    <row r="245" spans="1:187">
      <c r="A245" s="248"/>
      <c r="B245" s="248"/>
      <c r="C245" s="173">
        <f t="shared" si="272"/>
        <v>0</v>
      </c>
      <c r="D245" s="255"/>
      <c r="E245" s="255"/>
      <c r="F245" s="255"/>
      <c r="G245" s="255"/>
      <c r="H245" s="255"/>
      <c r="I245" s="255"/>
      <c r="J245" s="255"/>
      <c r="K245" s="255"/>
      <c r="L245" s="255"/>
      <c r="M245" s="255"/>
      <c r="N245" s="255"/>
      <c r="O245" s="255"/>
      <c r="P245" s="255"/>
      <c r="Q245" s="255"/>
      <c r="R245" s="174"/>
      <c r="S245" s="256"/>
      <c r="T245" s="255"/>
      <c r="U245" s="255"/>
      <c r="V245" s="255"/>
      <c r="W245" s="255"/>
      <c r="X245" s="255"/>
      <c r="Y245" s="255"/>
      <c r="Z245" s="255"/>
      <c r="AA245" s="255"/>
      <c r="AB245" s="255"/>
      <c r="AC245" s="255"/>
      <c r="AD245" s="255"/>
      <c r="AE245" s="255"/>
      <c r="AF245" s="255"/>
      <c r="AG245" s="255"/>
      <c r="AH245" s="255"/>
      <c r="AI245" s="257"/>
      <c r="AJ245" s="187"/>
      <c r="AK245" s="176">
        <f t="shared" si="273"/>
        <v>0</v>
      </c>
      <c r="AL245" s="294">
        <f t="shared" si="274"/>
        <v>0</v>
      </c>
      <c r="AM245" s="294">
        <f t="shared" si="275"/>
        <v>0</v>
      </c>
      <c r="AN245" s="295">
        <f t="shared" si="276"/>
        <v>0</v>
      </c>
      <c r="AO245" s="294">
        <f t="shared" si="317"/>
        <v>0</v>
      </c>
      <c r="AP245" s="294">
        <f t="shared" si="316"/>
        <v>0</v>
      </c>
      <c r="AQ245" s="296">
        <f t="shared" si="277"/>
        <v>0</v>
      </c>
      <c r="AR245" s="297">
        <f t="shared" si="278"/>
        <v>0</v>
      </c>
      <c r="AS245" s="249"/>
      <c r="AT245" s="250">
        <f t="shared" si="279"/>
        <v>0</v>
      </c>
      <c r="AU245" s="316"/>
      <c r="AV245" s="177">
        <f t="shared" si="280"/>
        <v>0</v>
      </c>
      <c r="AW245" s="249"/>
      <c r="AX245" s="249"/>
      <c r="AY245" s="177">
        <f t="shared" si="281"/>
        <v>0</v>
      </c>
      <c r="AZ245" s="177">
        <f>(AQ245)*'Datos Mes'!$B$27+DB245</f>
        <v>0</v>
      </c>
      <c r="BA245" s="248"/>
      <c r="BB245" s="254"/>
      <c r="BC245" s="263"/>
      <c r="BD245" s="188"/>
      <c r="BE245" s="188"/>
      <c r="BF245" s="298"/>
      <c r="BG245" s="178">
        <f>(COUNTIF($D245:$AI245,"LL")+DL245)*(AS245-'Datos Mes'!$B$23)</f>
        <v>0</v>
      </c>
      <c r="BH245" s="299">
        <f t="shared" si="282"/>
        <v>0</v>
      </c>
      <c r="BI245" s="230"/>
      <c r="BJ245" s="239"/>
      <c r="BK245" s="231"/>
      <c r="BL245" s="231"/>
      <c r="BM245" s="231"/>
      <c r="BN245" s="231"/>
      <c r="BO245" s="231"/>
      <c r="BP245" s="239"/>
      <c r="BQ245" s="231"/>
      <c r="BR245" s="231"/>
      <c r="BS245" s="231"/>
      <c r="BT245" s="232"/>
      <c r="BU245" s="232"/>
      <c r="BV245" s="231"/>
      <c r="BW245" s="233"/>
      <c r="BX245" s="234"/>
      <c r="BY245" s="231"/>
      <c r="BZ245" s="231"/>
      <c r="CA245" s="235"/>
      <c r="CB245" s="235"/>
      <c r="CC245" s="236"/>
      <c r="CD245" s="236"/>
      <c r="CE245" s="236"/>
      <c r="CF245" s="236"/>
      <c r="CG245" s="236"/>
      <c r="CH245" s="235"/>
      <c r="CI245" s="235"/>
      <c r="CJ245" s="236"/>
      <c r="CK245" s="236"/>
      <c r="CL245" s="236"/>
      <c r="CM245" s="236"/>
      <c r="CN245" s="236"/>
      <c r="CO245" s="235"/>
      <c r="CP245" s="238"/>
      <c r="CQ245" s="237"/>
      <c r="CR245" s="238"/>
      <c r="CS245" s="237"/>
      <c r="CT245" s="237"/>
      <c r="CU245" s="237"/>
      <c r="CV245" s="237"/>
      <c r="CW245" s="237"/>
      <c r="CX245" s="232"/>
      <c r="CY245" s="232"/>
      <c r="CZ245" s="179">
        <f t="shared" si="283"/>
        <v>0</v>
      </c>
      <c r="DA245" s="180"/>
      <c r="DB245" s="241"/>
      <c r="DC245" s="181">
        <f t="shared" si="284"/>
        <v>0</v>
      </c>
      <c r="DD245" s="240"/>
      <c r="DE245" s="241"/>
      <c r="DF245" s="182">
        <f t="shared" si="285"/>
        <v>0</v>
      </c>
      <c r="DG245" s="182">
        <f t="shared" si="286"/>
        <v>0</v>
      </c>
      <c r="DH245" s="183">
        <f t="shared" si="287"/>
        <v>0</v>
      </c>
      <c r="DI245" s="184">
        <f t="shared" si="288"/>
        <v>0</v>
      </c>
      <c r="DJ245" s="42"/>
      <c r="DK245" s="177">
        <f t="shared" si="289"/>
        <v>0</v>
      </c>
      <c r="DL245" s="177">
        <f t="shared" si="290"/>
        <v>0</v>
      </c>
      <c r="DM245" s="177">
        <f t="shared" si="291"/>
        <v>0</v>
      </c>
      <c r="DN245" s="242"/>
      <c r="DO245" s="243"/>
      <c r="DP245" s="243"/>
      <c r="DQ245" s="243"/>
      <c r="DR245" s="303"/>
      <c r="DS245" s="243"/>
      <c r="DT245" s="243"/>
      <c r="DU245" s="243"/>
      <c r="DV245" s="244"/>
      <c r="DW245" s="243"/>
      <c r="DX245" s="243"/>
      <c r="DY245" s="245"/>
      <c r="DZ245" s="245"/>
      <c r="EA245" s="246"/>
      <c r="EB245" s="175" t="s">
        <v>283</v>
      </c>
      <c r="EC245" s="188" t="s">
        <v>298</v>
      </c>
      <c r="ED245" s="188">
        <v>1030213</v>
      </c>
      <c r="EE245" s="188"/>
      <c r="EF245" s="189">
        <f>'Datos Mes'!$B$23</f>
        <v>8033.333333333333</v>
      </c>
      <c r="EG245" s="189">
        <f t="shared" si="292"/>
        <v>0</v>
      </c>
      <c r="EH245" s="189">
        <f t="shared" si="293"/>
        <v>0</v>
      </c>
      <c r="EI245" s="189" t="e">
        <f t="shared" si="294"/>
        <v>#DIV/0!</v>
      </c>
      <c r="EJ245" s="189" t="e">
        <f t="shared" si="295"/>
        <v>#DIV/0!</v>
      </c>
      <c r="EK245" s="189">
        <f t="shared" si="296"/>
        <v>0</v>
      </c>
      <c r="EL245" s="189">
        <f t="shared" si="297"/>
        <v>0</v>
      </c>
      <c r="EM245" s="189">
        <f t="shared" si="298"/>
        <v>0</v>
      </c>
      <c r="EN245" s="189">
        <f>'Datos Mes'!$B$24*AL245</f>
        <v>0</v>
      </c>
      <c r="EO245" s="189" t="e">
        <f>IF(SUM(EH245:EN245)&gt;'Datos Mes'!$B$21,'Datos Mes'!$B$21,SUM(EH245:EN245))</f>
        <v>#DIV/0!</v>
      </c>
      <c r="EP245" s="189" t="e">
        <f>IF(SUM(EH245:EN245)&gt;'Datos Mes'!$B$21,SUM(EH245:EN245)-EO245,0)</f>
        <v>#DIV/0!</v>
      </c>
      <c r="EQ245" s="189"/>
      <c r="ER245" s="189" t="e">
        <f>LOOKUP(EO245/AL245,'Datos Mes'!$B$75:$B$82,'Datos Mes'!$C$75:$C$82)*EQ245</f>
        <v>#DIV/0!</v>
      </c>
      <c r="ES245" s="189">
        <f>'Datos Mes'!$B$25*$AQ245</f>
        <v>0</v>
      </c>
      <c r="ET245" s="189">
        <f>'Datos Mes'!$B$26*$AQ245</f>
        <v>0</v>
      </c>
      <c r="EU245" s="189">
        <f t="shared" si="299"/>
        <v>0</v>
      </c>
      <c r="EV245" s="190" t="e">
        <f t="shared" si="300"/>
        <v>#DIV/0!</v>
      </c>
      <c r="EW245" s="280" t="s">
        <v>140</v>
      </c>
      <c r="EX245" s="281"/>
      <c r="EY245" s="190" t="e">
        <f>'Datos Mes'!$B$28*EO245</f>
        <v>#DIV/0!</v>
      </c>
      <c r="EZ245" s="190" t="e">
        <f>IF(EX245*'Datos Mes'!$B$19-EY245&gt;0,EX245*'Datos Mes'!$B$19-EY245,0)</f>
        <v>#DIV/0!</v>
      </c>
      <c r="FA245" s="281" t="s">
        <v>116</v>
      </c>
      <c r="FB245" s="280" t="s">
        <v>299</v>
      </c>
      <c r="FC245" s="192">
        <f>IF(FB245&lt;&gt;"Pensionado",LOOKUP(FA245,'Datos Mes'!$A$87:$A$92,'Datos Mes'!$B$87:$B$92),0)</f>
        <v>0</v>
      </c>
      <c r="FD245" s="190" t="e">
        <f t="shared" si="301"/>
        <v>#DIV/0!</v>
      </c>
      <c r="FE245" s="190" t="e">
        <f>IF(SUM(EH245:EN245)&gt;'Datos Mes'!$B$22,'Datos Mes'!$B$22,SUM(EH245:EN245))</f>
        <v>#DIV/0!</v>
      </c>
      <c r="FF245" s="190" t="e">
        <f>FE245*'Datos Mes'!$B$30</f>
        <v>#DIV/0!</v>
      </c>
      <c r="FG245" s="190" t="e">
        <f t="shared" si="302"/>
        <v>#DIV/0!</v>
      </c>
      <c r="FH245" s="190" t="e">
        <f t="shared" si="303"/>
        <v>#DIV/0!</v>
      </c>
      <c r="FI245" s="193" t="e">
        <f>LOOKUP(FH245,'Datos Mes'!$B$54:$B$69,'Datos Mes'!$C$54:$C$69)</f>
        <v>#DIV/0!</v>
      </c>
      <c r="FJ245" s="190" t="e">
        <f>LOOKUP(FH245,'Datos Mes'!$B$54:$B$69,'Datos Mes'!$E$54:$E$69)</f>
        <v>#DIV/0!</v>
      </c>
      <c r="FK245" s="190" t="e">
        <f t="shared" si="304"/>
        <v>#DIV/0!</v>
      </c>
      <c r="FL245" s="190">
        <f t="shared" si="305"/>
        <v>0</v>
      </c>
      <c r="FM245" s="190">
        <f t="shared" si="306"/>
        <v>0</v>
      </c>
      <c r="FN245" s="190">
        <f t="shared" si="307"/>
        <v>0</v>
      </c>
      <c r="FO245" s="190" t="e">
        <f t="shared" si="308"/>
        <v>#DIV/0!</v>
      </c>
      <c r="FP245" s="190" t="e">
        <f t="shared" si="309"/>
        <v>#DIV/0!</v>
      </c>
      <c r="FQ245" s="320" t="e">
        <f t="shared" si="310"/>
        <v>#DIV/0!</v>
      </c>
      <c r="FR245" s="188"/>
      <c r="FS245" s="190" t="e">
        <f t="shared" si="311"/>
        <v>#DIV/0!</v>
      </c>
      <c r="FT245" s="190" t="e">
        <f>IF($FB245="Activo",LOOKUP($FA245,'Datos Mes'!$A$87:$A$92,'Datos Mes'!$C$87:$C$92),0)*$EO245</f>
        <v>#DIV/0!</v>
      </c>
      <c r="FU245" s="190" t="e">
        <f>IF($FB245="Activo",'Datos Mes'!$B$31,0)*$EO245</f>
        <v>#DIV/0!</v>
      </c>
      <c r="FV245" s="190" t="e">
        <f>'Datos Mes'!$B$32*$EO245</f>
        <v>#DIV/0!</v>
      </c>
      <c r="FW245" s="190" t="e">
        <f>'Datos Mes'!$D$28*$EO245</f>
        <v>#DIV/0!</v>
      </c>
      <c r="FX245" s="188">
        <v>1030213</v>
      </c>
      <c r="FY245" s="190" t="e">
        <f t="shared" si="312"/>
        <v>#DIV/0!</v>
      </c>
      <c r="FZ245" s="190" t="e">
        <f t="shared" si="318"/>
        <v>#DIV/0!</v>
      </c>
      <c r="GA245" s="190" t="e">
        <f t="shared" si="319"/>
        <v>#DIV/0!</v>
      </c>
      <c r="GB245" s="190">
        <f>(AS245+'Datos Mes'!B$24)*30/12</f>
        <v>11356.646825396825</v>
      </c>
      <c r="GC245" s="190" t="e">
        <f t="shared" si="313"/>
        <v>#DIV/0!</v>
      </c>
      <c r="GD245" s="190" t="e">
        <f t="shared" si="314"/>
        <v>#DIV/0!</v>
      </c>
      <c r="GE245" s="192" t="e">
        <f t="shared" si="315"/>
        <v>#DIV/0!</v>
      </c>
    </row>
    <row r="246" spans="1:187">
      <c r="A246" s="248"/>
      <c r="B246" s="248"/>
      <c r="C246" s="173">
        <f t="shared" si="272"/>
        <v>0</v>
      </c>
      <c r="D246" s="255"/>
      <c r="E246" s="255"/>
      <c r="F246" s="255"/>
      <c r="G246" s="255"/>
      <c r="H246" s="255"/>
      <c r="I246" s="255"/>
      <c r="J246" s="255"/>
      <c r="K246" s="255"/>
      <c r="L246" s="255"/>
      <c r="M246" s="255"/>
      <c r="N246" s="255"/>
      <c r="O246" s="255"/>
      <c r="P246" s="255"/>
      <c r="Q246" s="255"/>
      <c r="R246" s="174"/>
      <c r="S246" s="256"/>
      <c r="T246" s="255"/>
      <c r="U246" s="255"/>
      <c r="V246" s="255"/>
      <c r="W246" s="255"/>
      <c r="X246" s="255"/>
      <c r="Y246" s="255"/>
      <c r="Z246" s="255"/>
      <c r="AA246" s="255"/>
      <c r="AB246" s="255"/>
      <c r="AC246" s="255"/>
      <c r="AD246" s="255"/>
      <c r="AE246" s="255"/>
      <c r="AF246" s="255"/>
      <c r="AG246" s="255"/>
      <c r="AH246" s="255"/>
      <c r="AI246" s="257"/>
      <c r="AJ246" s="187"/>
      <c r="AK246" s="176">
        <f t="shared" si="273"/>
        <v>0</v>
      </c>
      <c r="AL246" s="294">
        <f t="shared" si="274"/>
        <v>0</v>
      </c>
      <c r="AM246" s="294">
        <f t="shared" si="275"/>
        <v>0</v>
      </c>
      <c r="AN246" s="295">
        <f t="shared" si="276"/>
        <v>0</v>
      </c>
      <c r="AO246" s="294">
        <f t="shared" si="317"/>
        <v>0</v>
      </c>
      <c r="AP246" s="294">
        <f t="shared" si="316"/>
        <v>0</v>
      </c>
      <c r="AQ246" s="296">
        <f t="shared" si="277"/>
        <v>0</v>
      </c>
      <c r="AR246" s="297">
        <f t="shared" si="278"/>
        <v>0</v>
      </c>
      <c r="AS246" s="249"/>
      <c r="AT246" s="250">
        <f t="shared" si="279"/>
        <v>0</v>
      </c>
      <c r="AU246" s="316"/>
      <c r="AV246" s="177">
        <f t="shared" si="280"/>
        <v>0</v>
      </c>
      <c r="AW246" s="249"/>
      <c r="AX246" s="249"/>
      <c r="AY246" s="177">
        <f t="shared" si="281"/>
        <v>0</v>
      </c>
      <c r="AZ246" s="177">
        <f>(AQ246)*'Datos Mes'!$B$27+DB246</f>
        <v>0</v>
      </c>
      <c r="BA246" s="248"/>
      <c r="BB246" s="254"/>
      <c r="BC246" s="263"/>
      <c r="BD246" s="188"/>
      <c r="BE246" s="188"/>
      <c r="BF246" s="298"/>
      <c r="BG246" s="178">
        <f>(COUNTIF($D246:$AI246,"LL")+DL246)*(AS246-'Datos Mes'!$B$23)</f>
        <v>0</v>
      </c>
      <c r="BH246" s="299">
        <f t="shared" si="282"/>
        <v>0</v>
      </c>
      <c r="BI246" s="230"/>
      <c r="BJ246" s="239"/>
      <c r="BK246" s="231"/>
      <c r="BL246" s="231"/>
      <c r="BM246" s="231"/>
      <c r="BN246" s="231"/>
      <c r="BO246" s="231"/>
      <c r="BP246" s="239"/>
      <c r="BQ246" s="231"/>
      <c r="BR246" s="231"/>
      <c r="BS246" s="231"/>
      <c r="BT246" s="232"/>
      <c r="BU246" s="232"/>
      <c r="BV246" s="231"/>
      <c r="BW246" s="233"/>
      <c r="BX246" s="234"/>
      <c r="BY246" s="231"/>
      <c r="BZ246" s="231"/>
      <c r="CA246" s="235"/>
      <c r="CB246" s="235"/>
      <c r="CC246" s="236"/>
      <c r="CD246" s="236"/>
      <c r="CE246" s="236"/>
      <c r="CF246" s="236"/>
      <c r="CG246" s="236"/>
      <c r="CH246" s="235"/>
      <c r="CI246" s="235"/>
      <c r="CJ246" s="236"/>
      <c r="CK246" s="236"/>
      <c r="CL246" s="236"/>
      <c r="CM246" s="236"/>
      <c r="CN246" s="236"/>
      <c r="CO246" s="235"/>
      <c r="CP246" s="238"/>
      <c r="CQ246" s="237"/>
      <c r="CR246" s="238"/>
      <c r="CS246" s="237"/>
      <c r="CT246" s="237"/>
      <c r="CU246" s="237"/>
      <c r="CV246" s="237"/>
      <c r="CW246" s="237"/>
      <c r="CX246" s="232"/>
      <c r="CY246" s="232"/>
      <c r="CZ246" s="179">
        <f t="shared" si="283"/>
        <v>0</v>
      </c>
      <c r="DA246" s="180"/>
      <c r="DB246" s="241"/>
      <c r="DC246" s="181">
        <f t="shared" si="284"/>
        <v>0</v>
      </c>
      <c r="DD246" s="240"/>
      <c r="DE246" s="241"/>
      <c r="DF246" s="182">
        <f t="shared" si="285"/>
        <v>0</v>
      </c>
      <c r="DG246" s="182">
        <f t="shared" si="286"/>
        <v>0</v>
      </c>
      <c r="DH246" s="183">
        <f t="shared" si="287"/>
        <v>0</v>
      </c>
      <c r="DI246" s="184">
        <f t="shared" si="288"/>
        <v>0</v>
      </c>
      <c r="DJ246" s="42"/>
      <c r="DK246" s="177">
        <f t="shared" si="289"/>
        <v>0</v>
      </c>
      <c r="DL246" s="177">
        <f t="shared" si="290"/>
        <v>0</v>
      </c>
      <c r="DM246" s="177">
        <f t="shared" si="291"/>
        <v>0</v>
      </c>
      <c r="DN246" s="242"/>
      <c r="DO246" s="243"/>
      <c r="DP246" s="243"/>
      <c r="DQ246" s="243"/>
      <c r="DR246" s="303"/>
      <c r="DS246" s="243"/>
      <c r="DT246" s="243"/>
      <c r="DU246" s="243"/>
      <c r="DV246" s="244"/>
      <c r="DW246" s="243"/>
      <c r="DX246" s="243"/>
      <c r="DY246" s="245"/>
      <c r="DZ246" s="245"/>
      <c r="EA246" s="246"/>
      <c r="EB246" s="175" t="s">
        <v>283</v>
      </c>
      <c r="EC246" s="188" t="s">
        <v>298</v>
      </c>
      <c r="ED246" s="188">
        <v>1030214</v>
      </c>
      <c r="EE246" s="188"/>
      <c r="EF246" s="189">
        <f>'Datos Mes'!$B$23</f>
        <v>8033.333333333333</v>
      </c>
      <c r="EG246" s="189">
        <f t="shared" si="292"/>
        <v>0</v>
      </c>
      <c r="EH246" s="189">
        <f t="shared" si="293"/>
        <v>0</v>
      </c>
      <c r="EI246" s="189" t="e">
        <f t="shared" si="294"/>
        <v>#DIV/0!</v>
      </c>
      <c r="EJ246" s="189" t="e">
        <f t="shared" si="295"/>
        <v>#DIV/0!</v>
      </c>
      <c r="EK246" s="189">
        <f t="shared" si="296"/>
        <v>0</v>
      </c>
      <c r="EL246" s="189">
        <f t="shared" si="297"/>
        <v>0</v>
      </c>
      <c r="EM246" s="189">
        <f t="shared" si="298"/>
        <v>0</v>
      </c>
      <c r="EN246" s="189">
        <f>'Datos Mes'!$B$24*AL246</f>
        <v>0</v>
      </c>
      <c r="EO246" s="189" t="e">
        <f>IF(SUM(EH246:EN246)&gt;'Datos Mes'!$B$21,'Datos Mes'!$B$21,SUM(EH246:EN246))</f>
        <v>#DIV/0!</v>
      </c>
      <c r="EP246" s="189" t="e">
        <f>IF(SUM(EH246:EN246)&gt;'Datos Mes'!$B$21,SUM(EH246:EN246)-EO246,0)</f>
        <v>#DIV/0!</v>
      </c>
      <c r="EQ246" s="189"/>
      <c r="ER246" s="189" t="e">
        <f>LOOKUP(EO246/AL246,'Datos Mes'!$B$75:$B$82,'Datos Mes'!$C$75:$C$82)*EQ246</f>
        <v>#DIV/0!</v>
      </c>
      <c r="ES246" s="189">
        <f>'Datos Mes'!$B$25*$AQ246</f>
        <v>0</v>
      </c>
      <c r="ET246" s="189">
        <f>'Datos Mes'!$B$26*$AQ246</f>
        <v>0</v>
      </c>
      <c r="EU246" s="189">
        <f t="shared" si="299"/>
        <v>0</v>
      </c>
      <c r="EV246" s="190" t="e">
        <f t="shared" si="300"/>
        <v>#DIV/0!</v>
      </c>
      <c r="EW246" s="280" t="s">
        <v>140</v>
      </c>
      <c r="EX246" s="281"/>
      <c r="EY246" s="190" t="e">
        <f>'Datos Mes'!$B$28*EO246</f>
        <v>#DIV/0!</v>
      </c>
      <c r="EZ246" s="190" t="e">
        <f>IF(EX246*'Datos Mes'!$B$19-EY246&gt;0,EX246*'Datos Mes'!$B$19-EY246,0)</f>
        <v>#DIV/0!</v>
      </c>
      <c r="FA246" s="281" t="s">
        <v>116</v>
      </c>
      <c r="FB246" s="280" t="s">
        <v>299</v>
      </c>
      <c r="FC246" s="192">
        <f>IF(FB246&lt;&gt;"Pensionado",LOOKUP(FA246,'Datos Mes'!$A$87:$A$92,'Datos Mes'!$B$87:$B$92),0)</f>
        <v>0</v>
      </c>
      <c r="FD246" s="190" t="e">
        <f t="shared" si="301"/>
        <v>#DIV/0!</v>
      </c>
      <c r="FE246" s="190" t="e">
        <f>IF(SUM(EH246:EN246)&gt;'Datos Mes'!$B$22,'Datos Mes'!$B$22,SUM(EH246:EN246))</f>
        <v>#DIV/0!</v>
      </c>
      <c r="FF246" s="190" t="e">
        <f>FE246*'Datos Mes'!$B$30</f>
        <v>#DIV/0!</v>
      </c>
      <c r="FG246" s="190" t="e">
        <f t="shared" si="302"/>
        <v>#DIV/0!</v>
      </c>
      <c r="FH246" s="190" t="e">
        <f t="shared" si="303"/>
        <v>#DIV/0!</v>
      </c>
      <c r="FI246" s="193" t="e">
        <f>LOOKUP(FH246,'Datos Mes'!$B$54:$B$69,'Datos Mes'!$C$54:$C$69)</f>
        <v>#DIV/0!</v>
      </c>
      <c r="FJ246" s="190" t="e">
        <f>LOOKUP(FH246,'Datos Mes'!$B$54:$B$69,'Datos Mes'!$E$54:$E$69)</f>
        <v>#DIV/0!</v>
      </c>
      <c r="FK246" s="190" t="e">
        <f t="shared" si="304"/>
        <v>#DIV/0!</v>
      </c>
      <c r="FL246" s="190">
        <f t="shared" si="305"/>
        <v>0</v>
      </c>
      <c r="FM246" s="190">
        <f t="shared" si="306"/>
        <v>0</v>
      </c>
      <c r="FN246" s="190">
        <f t="shared" si="307"/>
        <v>0</v>
      </c>
      <c r="FO246" s="190" t="e">
        <f t="shared" si="308"/>
        <v>#DIV/0!</v>
      </c>
      <c r="FP246" s="190" t="e">
        <f t="shared" si="309"/>
        <v>#DIV/0!</v>
      </c>
      <c r="FQ246" s="320" t="e">
        <f t="shared" si="310"/>
        <v>#DIV/0!</v>
      </c>
      <c r="FR246" s="188"/>
      <c r="FS246" s="190" t="e">
        <f t="shared" si="311"/>
        <v>#DIV/0!</v>
      </c>
      <c r="FT246" s="190" t="e">
        <f>IF($FB246="Activo",LOOKUP($FA246,'Datos Mes'!$A$87:$A$92,'Datos Mes'!$C$87:$C$92),0)*$EO246</f>
        <v>#DIV/0!</v>
      </c>
      <c r="FU246" s="190" t="e">
        <f>IF($FB246="Activo",'Datos Mes'!$B$31,0)*$EO246</f>
        <v>#DIV/0!</v>
      </c>
      <c r="FV246" s="190" t="e">
        <f>'Datos Mes'!$B$32*$EO246</f>
        <v>#DIV/0!</v>
      </c>
      <c r="FW246" s="190" t="e">
        <f>'Datos Mes'!$D$28*$EO246</f>
        <v>#DIV/0!</v>
      </c>
      <c r="FX246" s="188">
        <v>1030214</v>
      </c>
      <c r="FY246" s="190" t="e">
        <f t="shared" si="312"/>
        <v>#DIV/0!</v>
      </c>
      <c r="FZ246" s="190" t="e">
        <f t="shared" si="318"/>
        <v>#DIV/0!</v>
      </c>
      <c r="GA246" s="190" t="e">
        <f t="shared" si="319"/>
        <v>#DIV/0!</v>
      </c>
      <c r="GB246" s="190">
        <f>(AS246+'Datos Mes'!B$24)*30/12</f>
        <v>11356.646825396825</v>
      </c>
      <c r="GC246" s="190" t="e">
        <f t="shared" si="313"/>
        <v>#DIV/0!</v>
      </c>
      <c r="GD246" s="190" t="e">
        <f t="shared" si="314"/>
        <v>#DIV/0!</v>
      </c>
      <c r="GE246" s="192" t="e">
        <f t="shared" si="315"/>
        <v>#DIV/0!</v>
      </c>
    </row>
    <row r="247" spans="1:187">
      <c r="A247" s="248"/>
      <c r="B247" s="248"/>
      <c r="C247" s="173">
        <f t="shared" si="272"/>
        <v>0</v>
      </c>
      <c r="D247" s="255"/>
      <c r="E247" s="255"/>
      <c r="F247" s="255"/>
      <c r="G247" s="255"/>
      <c r="H247" s="255"/>
      <c r="I247" s="255"/>
      <c r="J247" s="255"/>
      <c r="K247" s="255"/>
      <c r="L247" s="255"/>
      <c r="M247" s="255"/>
      <c r="N247" s="255"/>
      <c r="O247" s="255"/>
      <c r="P247" s="255"/>
      <c r="Q247" s="255"/>
      <c r="R247" s="174"/>
      <c r="S247" s="256"/>
      <c r="T247" s="255"/>
      <c r="U247" s="255"/>
      <c r="V247" s="255"/>
      <c r="W247" s="255"/>
      <c r="X247" s="255"/>
      <c r="Y247" s="255"/>
      <c r="Z247" s="255"/>
      <c r="AA247" s="255"/>
      <c r="AB247" s="255"/>
      <c r="AC247" s="255"/>
      <c r="AD247" s="255"/>
      <c r="AE247" s="255"/>
      <c r="AF247" s="255"/>
      <c r="AG247" s="255"/>
      <c r="AH247" s="255"/>
      <c r="AI247" s="257"/>
      <c r="AJ247" s="187"/>
      <c r="AK247" s="176">
        <f t="shared" si="273"/>
        <v>0</v>
      </c>
      <c r="AL247" s="294">
        <f t="shared" si="274"/>
        <v>0</v>
      </c>
      <c r="AM247" s="294">
        <f t="shared" si="275"/>
        <v>0</v>
      </c>
      <c r="AN247" s="295">
        <f t="shared" si="276"/>
        <v>0</v>
      </c>
      <c r="AO247" s="294">
        <f t="shared" si="317"/>
        <v>0</v>
      </c>
      <c r="AP247" s="294">
        <f t="shared" si="316"/>
        <v>0</v>
      </c>
      <c r="AQ247" s="296">
        <f t="shared" si="277"/>
        <v>0</v>
      </c>
      <c r="AR247" s="297">
        <f t="shared" si="278"/>
        <v>0</v>
      </c>
      <c r="AS247" s="249"/>
      <c r="AT247" s="250">
        <f t="shared" si="279"/>
        <v>0</v>
      </c>
      <c r="AU247" s="316"/>
      <c r="AV247" s="177">
        <f t="shared" si="280"/>
        <v>0</v>
      </c>
      <c r="AW247" s="249"/>
      <c r="AX247" s="249"/>
      <c r="AY247" s="177">
        <f t="shared" si="281"/>
        <v>0</v>
      </c>
      <c r="AZ247" s="177">
        <f>(AQ247)*'Datos Mes'!$B$27+DB247</f>
        <v>0</v>
      </c>
      <c r="BA247" s="248"/>
      <c r="BB247" s="254"/>
      <c r="BC247" s="263"/>
      <c r="BD247" s="188"/>
      <c r="BE247" s="188"/>
      <c r="BF247" s="298"/>
      <c r="BG247" s="178">
        <f>(COUNTIF($D247:$AI247,"LL")+DL247)*(AS247-'Datos Mes'!$B$23)</f>
        <v>0</v>
      </c>
      <c r="BH247" s="299">
        <f t="shared" si="282"/>
        <v>0</v>
      </c>
      <c r="BI247" s="230"/>
      <c r="BJ247" s="239"/>
      <c r="BK247" s="231"/>
      <c r="BL247" s="231"/>
      <c r="BM247" s="231"/>
      <c r="BN247" s="231"/>
      <c r="BO247" s="231"/>
      <c r="BP247" s="239"/>
      <c r="BQ247" s="231"/>
      <c r="BR247" s="231"/>
      <c r="BS247" s="231"/>
      <c r="BT247" s="232"/>
      <c r="BU247" s="232"/>
      <c r="BV247" s="231"/>
      <c r="BW247" s="233"/>
      <c r="BX247" s="234"/>
      <c r="BY247" s="231"/>
      <c r="BZ247" s="231"/>
      <c r="CA247" s="235"/>
      <c r="CB247" s="235"/>
      <c r="CC247" s="236"/>
      <c r="CD247" s="236"/>
      <c r="CE247" s="236"/>
      <c r="CF247" s="236"/>
      <c r="CG247" s="236"/>
      <c r="CH247" s="235"/>
      <c r="CI247" s="235"/>
      <c r="CJ247" s="236"/>
      <c r="CK247" s="236"/>
      <c r="CL247" s="236"/>
      <c r="CM247" s="236"/>
      <c r="CN247" s="236"/>
      <c r="CO247" s="235"/>
      <c r="CP247" s="238"/>
      <c r="CQ247" s="237"/>
      <c r="CR247" s="238"/>
      <c r="CS247" s="237"/>
      <c r="CT247" s="237"/>
      <c r="CU247" s="237"/>
      <c r="CV247" s="237"/>
      <c r="CW247" s="237"/>
      <c r="CX247" s="232"/>
      <c r="CY247" s="232"/>
      <c r="CZ247" s="179">
        <f t="shared" si="283"/>
        <v>0</v>
      </c>
      <c r="DA247" s="180"/>
      <c r="DB247" s="241"/>
      <c r="DC247" s="181">
        <f t="shared" si="284"/>
        <v>0</v>
      </c>
      <c r="DD247" s="240"/>
      <c r="DE247" s="241"/>
      <c r="DF247" s="182">
        <f t="shared" si="285"/>
        <v>0</v>
      </c>
      <c r="DG247" s="182">
        <f t="shared" si="286"/>
        <v>0</v>
      </c>
      <c r="DH247" s="183">
        <f t="shared" si="287"/>
        <v>0</v>
      </c>
      <c r="DI247" s="184">
        <f t="shared" si="288"/>
        <v>0</v>
      </c>
      <c r="DJ247" s="42"/>
      <c r="DK247" s="177">
        <f t="shared" si="289"/>
        <v>0</v>
      </c>
      <c r="DL247" s="177">
        <f t="shared" si="290"/>
        <v>0</v>
      </c>
      <c r="DM247" s="177">
        <f t="shared" si="291"/>
        <v>0</v>
      </c>
      <c r="DN247" s="242"/>
      <c r="DO247" s="243"/>
      <c r="DP247" s="243"/>
      <c r="DQ247" s="243"/>
      <c r="DR247" s="303"/>
      <c r="DS247" s="243"/>
      <c r="DT247" s="243"/>
      <c r="DU247" s="243"/>
      <c r="DV247" s="244"/>
      <c r="DW247" s="243"/>
      <c r="DX247" s="243"/>
      <c r="DY247" s="245"/>
      <c r="DZ247" s="245"/>
      <c r="EA247" s="246"/>
      <c r="EB247" s="175" t="s">
        <v>283</v>
      </c>
      <c r="EC247" s="188" t="s">
        <v>298</v>
      </c>
      <c r="ED247" s="188">
        <v>1030215</v>
      </c>
      <c r="EE247" s="188"/>
      <c r="EF247" s="189">
        <f>'Datos Mes'!$B$23</f>
        <v>8033.333333333333</v>
      </c>
      <c r="EG247" s="189">
        <f t="shared" si="292"/>
        <v>0</v>
      </c>
      <c r="EH247" s="189">
        <f t="shared" si="293"/>
        <v>0</v>
      </c>
      <c r="EI247" s="189" t="e">
        <f t="shared" si="294"/>
        <v>#DIV/0!</v>
      </c>
      <c r="EJ247" s="189" t="e">
        <f t="shared" si="295"/>
        <v>#DIV/0!</v>
      </c>
      <c r="EK247" s="189">
        <f t="shared" si="296"/>
        <v>0</v>
      </c>
      <c r="EL247" s="189">
        <f t="shared" si="297"/>
        <v>0</v>
      </c>
      <c r="EM247" s="189">
        <f t="shared" si="298"/>
        <v>0</v>
      </c>
      <c r="EN247" s="189">
        <f>'Datos Mes'!$B$24*AL247</f>
        <v>0</v>
      </c>
      <c r="EO247" s="189" t="e">
        <f>IF(SUM(EH247:EN247)&gt;'Datos Mes'!$B$21,'Datos Mes'!$B$21,SUM(EH247:EN247))</f>
        <v>#DIV/0!</v>
      </c>
      <c r="EP247" s="189" t="e">
        <f>IF(SUM(EH247:EN247)&gt;'Datos Mes'!$B$21,SUM(EH247:EN247)-EO247,0)</f>
        <v>#DIV/0!</v>
      </c>
      <c r="EQ247" s="189"/>
      <c r="ER247" s="189" t="e">
        <f>LOOKUP(EO247/AL247,'Datos Mes'!$B$75:$B$82,'Datos Mes'!$C$75:$C$82)*EQ247</f>
        <v>#DIV/0!</v>
      </c>
      <c r="ES247" s="189">
        <f>'Datos Mes'!$B$25*$AQ247</f>
        <v>0</v>
      </c>
      <c r="ET247" s="189">
        <f>'Datos Mes'!$B$26*$AQ247</f>
        <v>0</v>
      </c>
      <c r="EU247" s="189">
        <f t="shared" si="299"/>
        <v>0</v>
      </c>
      <c r="EV247" s="190" t="e">
        <f t="shared" si="300"/>
        <v>#DIV/0!</v>
      </c>
      <c r="EW247" s="280" t="s">
        <v>140</v>
      </c>
      <c r="EX247" s="281"/>
      <c r="EY247" s="190" t="e">
        <f>'Datos Mes'!$B$28*EO247</f>
        <v>#DIV/0!</v>
      </c>
      <c r="EZ247" s="190" t="e">
        <f>IF(EX247*'Datos Mes'!$B$19-EY247&gt;0,EX247*'Datos Mes'!$B$19-EY247,0)</f>
        <v>#DIV/0!</v>
      </c>
      <c r="FA247" s="281" t="s">
        <v>116</v>
      </c>
      <c r="FB247" s="280" t="s">
        <v>299</v>
      </c>
      <c r="FC247" s="192">
        <f>IF(FB247&lt;&gt;"Pensionado",LOOKUP(FA247,'Datos Mes'!$A$87:$A$92,'Datos Mes'!$B$87:$B$92),0)</f>
        <v>0</v>
      </c>
      <c r="FD247" s="190" t="e">
        <f t="shared" si="301"/>
        <v>#DIV/0!</v>
      </c>
      <c r="FE247" s="190" t="e">
        <f>IF(SUM(EH247:EN247)&gt;'Datos Mes'!$B$22,'Datos Mes'!$B$22,SUM(EH247:EN247))</f>
        <v>#DIV/0!</v>
      </c>
      <c r="FF247" s="190" t="e">
        <f>FE247*'Datos Mes'!$B$30</f>
        <v>#DIV/0!</v>
      </c>
      <c r="FG247" s="190" t="e">
        <f t="shared" si="302"/>
        <v>#DIV/0!</v>
      </c>
      <c r="FH247" s="190" t="e">
        <f t="shared" si="303"/>
        <v>#DIV/0!</v>
      </c>
      <c r="FI247" s="193" t="e">
        <f>LOOKUP(FH247,'Datos Mes'!$B$54:$B$69,'Datos Mes'!$C$54:$C$69)</f>
        <v>#DIV/0!</v>
      </c>
      <c r="FJ247" s="190" t="e">
        <f>LOOKUP(FH247,'Datos Mes'!$B$54:$B$69,'Datos Mes'!$E$54:$E$69)</f>
        <v>#DIV/0!</v>
      </c>
      <c r="FK247" s="190" t="e">
        <f t="shared" si="304"/>
        <v>#DIV/0!</v>
      </c>
      <c r="FL247" s="190">
        <f t="shared" si="305"/>
        <v>0</v>
      </c>
      <c r="FM247" s="190">
        <f t="shared" si="306"/>
        <v>0</v>
      </c>
      <c r="FN247" s="190">
        <f t="shared" si="307"/>
        <v>0</v>
      </c>
      <c r="FO247" s="190" t="e">
        <f t="shared" si="308"/>
        <v>#DIV/0!</v>
      </c>
      <c r="FP247" s="190" t="e">
        <f t="shared" si="309"/>
        <v>#DIV/0!</v>
      </c>
      <c r="FQ247" s="320" t="e">
        <f t="shared" si="310"/>
        <v>#DIV/0!</v>
      </c>
      <c r="FR247" s="188"/>
      <c r="FS247" s="190" t="e">
        <f t="shared" si="311"/>
        <v>#DIV/0!</v>
      </c>
      <c r="FT247" s="190" t="e">
        <f>IF($FB247="Activo",LOOKUP($FA247,'Datos Mes'!$A$87:$A$92,'Datos Mes'!$C$87:$C$92),0)*$EO247</f>
        <v>#DIV/0!</v>
      </c>
      <c r="FU247" s="190" t="e">
        <f>IF($FB247="Activo",'Datos Mes'!$B$31,0)*$EO247</f>
        <v>#DIV/0!</v>
      </c>
      <c r="FV247" s="190" t="e">
        <f>'Datos Mes'!$B$32*$EO247</f>
        <v>#DIV/0!</v>
      </c>
      <c r="FW247" s="190" t="e">
        <f>'Datos Mes'!$D$28*$EO247</f>
        <v>#DIV/0!</v>
      </c>
      <c r="FX247" s="188">
        <v>1030215</v>
      </c>
      <c r="FY247" s="190" t="e">
        <f t="shared" si="312"/>
        <v>#DIV/0!</v>
      </c>
      <c r="FZ247" s="190" t="e">
        <f t="shared" si="318"/>
        <v>#DIV/0!</v>
      </c>
      <c r="GA247" s="190" t="e">
        <f t="shared" si="319"/>
        <v>#DIV/0!</v>
      </c>
      <c r="GB247" s="190">
        <f>(AS247+'Datos Mes'!B$24)*30/12</f>
        <v>11356.646825396825</v>
      </c>
      <c r="GC247" s="190" t="e">
        <f t="shared" si="313"/>
        <v>#DIV/0!</v>
      </c>
      <c r="GD247" s="190" t="e">
        <f t="shared" si="314"/>
        <v>#DIV/0!</v>
      </c>
      <c r="GE247" s="192" t="e">
        <f t="shared" si="315"/>
        <v>#DIV/0!</v>
      </c>
    </row>
    <row r="248" spans="1:187">
      <c r="A248" s="248"/>
      <c r="B248" s="248"/>
      <c r="C248" s="173">
        <f t="shared" si="272"/>
        <v>0</v>
      </c>
      <c r="D248" s="255"/>
      <c r="E248" s="255"/>
      <c r="F248" s="255"/>
      <c r="G248" s="255"/>
      <c r="H248" s="255"/>
      <c r="I248" s="255"/>
      <c r="J248" s="255"/>
      <c r="K248" s="255"/>
      <c r="L248" s="255"/>
      <c r="M248" s="255"/>
      <c r="N248" s="255"/>
      <c r="O248" s="255"/>
      <c r="P248" s="255"/>
      <c r="Q248" s="255"/>
      <c r="R248" s="174"/>
      <c r="S248" s="256"/>
      <c r="T248" s="255"/>
      <c r="U248" s="255"/>
      <c r="V248" s="255"/>
      <c r="W248" s="255"/>
      <c r="X248" s="255"/>
      <c r="Y248" s="255"/>
      <c r="Z248" s="255"/>
      <c r="AA248" s="255"/>
      <c r="AB248" s="255"/>
      <c r="AC248" s="255"/>
      <c r="AD248" s="255"/>
      <c r="AE248" s="255"/>
      <c r="AF248" s="255"/>
      <c r="AG248" s="255"/>
      <c r="AH248" s="255"/>
      <c r="AI248" s="257"/>
      <c r="AJ248" s="187"/>
      <c r="AK248" s="176">
        <f t="shared" si="273"/>
        <v>0</v>
      </c>
      <c r="AL248" s="294">
        <f t="shared" si="274"/>
        <v>0</v>
      </c>
      <c r="AM248" s="294">
        <f t="shared" si="275"/>
        <v>0</v>
      </c>
      <c r="AN248" s="295">
        <f t="shared" si="276"/>
        <v>0</v>
      </c>
      <c r="AO248" s="294">
        <f t="shared" si="317"/>
        <v>0</v>
      </c>
      <c r="AP248" s="294">
        <f t="shared" si="316"/>
        <v>0</v>
      </c>
      <c r="AQ248" s="296">
        <f t="shared" si="277"/>
        <v>0</v>
      </c>
      <c r="AR248" s="297">
        <f t="shared" si="278"/>
        <v>0</v>
      </c>
      <c r="AS248" s="249"/>
      <c r="AT248" s="250">
        <f t="shared" si="279"/>
        <v>0</v>
      </c>
      <c r="AU248" s="316"/>
      <c r="AV248" s="177">
        <f t="shared" si="280"/>
        <v>0</v>
      </c>
      <c r="AW248" s="249"/>
      <c r="AX248" s="249"/>
      <c r="AY248" s="177">
        <f t="shared" si="281"/>
        <v>0</v>
      </c>
      <c r="AZ248" s="177">
        <f>(AQ248)*'Datos Mes'!$B$27+DB248</f>
        <v>0</v>
      </c>
      <c r="BA248" s="248"/>
      <c r="BB248" s="254"/>
      <c r="BC248" s="263"/>
      <c r="BD248" s="188"/>
      <c r="BE248" s="188"/>
      <c r="BF248" s="298"/>
      <c r="BG248" s="178">
        <f>(COUNTIF($D248:$AI248,"LL")+DL248)*(AS248-'Datos Mes'!$B$23)</f>
        <v>0</v>
      </c>
      <c r="BH248" s="299">
        <f t="shared" si="282"/>
        <v>0</v>
      </c>
      <c r="BI248" s="230"/>
      <c r="BJ248" s="239"/>
      <c r="BK248" s="231"/>
      <c r="BL248" s="231"/>
      <c r="BM248" s="231"/>
      <c r="BN248" s="231"/>
      <c r="BO248" s="231"/>
      <c r="BP248" s="239"/>
      <c r="BQ248" s="231"/>
      <c r="BR248" s="231"/>
      <c r="BS248" s="231"/>
      <c r="BT248" s="232"/>
      <c r="BU248" s="232"/>
      <c r="BV248" s="231"/>
      <c r="BW248" s="233"/>
      <c r="BX248" s="234"/>
      <c r="BY248" s="231"/>
      <c r="BZ248" s="231"/>
      <c r="CA248" s="235"/>
      <c r="CB248" s="235"/>
      <c r="CC248" s="236"/>
      <c r="CD248" s="236"/>
      <c r="CE248" s="236"/>
      <c r="CF248" s="236"/>
      <c r="CG248" s="236"/>
      <c r="CH248" s="235"/>
      <c r="CI248" s="235"/>
      <c r="CJ248" s="236"/>
      <c r="CK248" s="236"/>
      <c r="CL248" s="236"/>
      <c r="CM248" s="236"/>
      <c r="CN248" s="236"/>
      <c r="CO248" s="235"/>
      <c r="CP248" s="238"/>
      <c r="CQ248" s="237"/>
      <c r="CR248" s="238"/>
      <c r="CS248" s="237"/>
      <c r="CT248" s="237"/>
      <c r="CU248" s="237"/>
      <c r="CV248" s="237"/>
      <c r="CW248" s="237"/>
      <c r="CX248" s="232"/>
      <c r="CY248" s="232"/>
      <c r="CZ248" s="179">
        <f t="shared" si="283"/>
        <v>0</v>
      </c>
      <c r="DA248" s="180"/>
      <c r="DB248" s="241"/>
      <c r="DC248" s="181">
        <f t="shared" si="284"/>
        <v>0</v>
      </c>
      <c r="DD248" s="240"/>
      <c r="DE248" s="241"/>
      <c r="DF248" s="182">
        <f t="shared" si="285"/>
        <v>0</v>
      </c>
      <c r="DG248" s="182">
        <f t="shared" si="286"/>
        <v>0</v>
      </c>
      <c r="DH248" s="183">
        <f t="shared" si="287"/>
        <v>0</v>
      </c>
      <c r="DI248" s="184">
        <f t="shared" si="288"/>
        <v>0</v>
      </c>
      <c r="DJ248" s="42"/>
      <c r="DK248" s="177">
        <f t="shared" si="289"/>
        <v>0</v>
      </c>
      <c r="DL248" s="177">
        <f t="shared" si="290"/>
        <v>0</v>
      </c>
      <c r="DM248" s="177">
        <f t="shared" si="291"/>
        <v>0</v>
      </c>
      <c r="DN248" s="242"/>
      <c r="DO248" s="243"/>
      <c r="DP248" s="243"/>
      <c r="DQ248" s="243"/>
      <c r="DR248" s="303"/>
      <c r="DS248" s="243"/>
      <c r="DT248" s="243"/>
      <c r="DU248" s="243"/>
      <c r="DV248" s="244"/>
      <c r="DW248" s="243"/>
      <c r="DX248" s="243"/>
      <c r="DY248" s="245"/>
      <c r="DZ248" s="245"/>
      <c r="EA248" s="246"/>
      <c r="EB248" s="175" t="s">
        <v>283</v>
      </c>
      <c r="EC248" s="188" t="s">
        <v>298</v>
      </c>
      <c r="ED248" s="188">
        <v>1030216</v>
      </c>
      <c r="EE248" s="188"/>
      <c r="EF248" s="189">
        <f>'Datos Mes'!$B$23</f>
        <v>8033.333333333333</v>
      </c>
      <c r="EG248" s="189">
        <f t="shared" si="292"/>
        <v>0</v>
      </c>
      <c r="EH248" s="189">
        <f t="shared" si="293"/>
        <v>0</v>
      </c>
      <c r="EI248" s="189" t="e">
        <f t="shared" si="294"/>
        <v>#DIV/0!</v>
      </c>
      <c r="EJ248" s="189" t="e">
        <f t="shared" si="295"/>
        <v>#DIV/0!</v>
      </c>
      <c r="EK248" s="189">
        <f t="shared" si="296"/>
        <v>0</v>
      </c>
      <c r="EL248" s="189">
        <f t="shared" si="297"/>
        <v>0</v>
      </c>
      <c r="EM248" s="189">
        <f t="shared" si="298"/>
        <v>0</v>
      </c>
      <c r="EN248" s="189">
        <f>'Datos Mes'!$B$24*AL248</f>
        <v>0</v>
      </c>
      <c r="EO248" s="189" t="e">
        <f>IF(SUM(EH248:EN248)&gt;'Datos Mes'!$B$21,'Datos Mes'!$B$21,SUM(EH248:EN248))</f>
        <v>#DIV/0!</v>
      </c>
      <c r="EP248" s="189" t="e">
        <f>IF(SUM(EH248:EN248)&gt;'Datos Mes'!$B$21,SUM(EH248:EN248)-EO248,0)</f>
        <v>#DIV/0!</v>
      </c>
      <c r="EQ248" s="189"/>
      <c r="ER248" s="189" t="e">
        <f>LOOKUP(EO248/AL248,'Datos Mes'!$B$75:$B$82,'Datos Mes'!$C$75:$C$82)*EQ248</f>
        <v>#DIV/0!</v>
      </c>
      <c r="ES248" s="189">
        <f>'Datos Mes'!$B$25*$AQ248</f>
        <v>0</v>
      </c>
      <c r="ET248" s="189">
        <f>'Datos Mes'!$B$26*$AQ248</f>
        <v>0</v>
      </c>
      <c r="EU248" s="189">
        <f t="shared" si="299"/>
        <v>0</v>
      </c>
      <c r="EV248" s="190" t="e">
        <f t="shared" si="300"/>
        <v>#DIV/0!</v>
      </c>
      <c r="EW248" s="280" t="s">
        <v>140</v>
      </c>
      <c r="EX248" s="281"/>
      <c r="EY248" s="190" t="e">
        <f>'Datos Mes'!$B$28*EO248</f>
        <v>#DIV/0!</v>
      </c>
      <c r="EZ248" s="190" t="e">
        <f>IF(EX248*'Datos Mes'!$B$19-EY248&gt;0,EX248*'Datos Mes'!$B$19-EY248,0)</f>
        <v>#DIV/0!</v>
      </c>
      <c r="FA248" s="281" t="s">
        <v>116</v>
      </c>
      <c r="FB248" s="280" t="s">
        <v>299</v>
      </c>
      <c r="FC248" s="192">
        <f>IF(FB248&lt;&gt;"Pensionado",LOOKUP(FA248,'Datos Mes'!$A$87:$A$92,'Datos Mes'!$B$87:$B$92),0)</f>
        <v>0</v>
      </c>
      <c r="FD248" s="190" t="e">
        <f t="shared" si="301"/>
        <v>#DIV/0!</v>
      </c>
      <c r="FE248" s="190" t="e">
        <f>IF(SUM(EH248:EN248)&gt;'Datos Mes'!$B$22,'Datos Mes'!$B$22,SUM(EH248:EN248))</f>
        <v>#DIV/0!</v>
      </c>
      <c r="FF248" s="190" t="e">
        <f>FE248*'Datos Mes'!$B$30</f>
        <v>#DIV/0!</v>
      </c>
      <c r="FG248" s="190" t="e">
        <f t="shared" si="302"/>
        <v>#DIV/0!</v>
      </c>
      <c r="FH248" s="190" t="e">
        <f t="shared" si="303"/>
        <v>#DIV/0!</v>
      </c>
      <c r="FI248" s="193" t="e">
        <f>LOOKUP(FH248,'Datos Mes'!$B$54:$B$69,'Datos Mes'!$C$54:$C$69)</f>
        <v>#DIV/0!</v>
      </c>
      <c r="FJ248" s="190" t="e">
        <f>LOOKUP(FH248,'Datos Mes'!$B$54:$B$69,'Datos Mes'!$E$54:$E$69)</f>
        <v>#DIV/0!</v>
      </c>
      <c r="FK248" s="190" t="e">
        <f t="shared" si="304"/>
        <v>#DIV/0!</v>
      </c>
      <c r="FL248" s="190">
        <f t="shared" si="305"/>
        <v>0</v>
      </c>
      <c r="FM248" s="190">
        <f t="shared" si="306"/>
        <v>0</v>
      </c>
      <c r="FN248" s="190">
        <f t="shared" si="307"/>
        <v>0</v>
      </c>
      <c r="FO248" s="190" t="e">
        <f t="shared" si="308"/>
        <v>#DIV/0!</v>
      </c>
      <c r="FP248" s="190" t="e">
        <f t="shared" si="309"/>
        <v>#DIV/0!</v>
      </c>
      <c r="FQ248" s="320" t="e">
        <f t="shared" si="310"/>
        <v>#DIV/0!</v>
      </c>
      <c r="FR248" s="188"/>
      <c r="FS248" s="190" t="e">
        <f t="shared" si="311"/>
        <v>#DIV/0!</v>
      </c>
      <c r="FT248" s="190" t="e">
        <f>IF($FB248="Activo",LOOKUP($FA248,'Datos Mes'!$A$87:$A$92,'Datos Mes'!$C$87:$C$92),0)*$EO248</f>
        <v>#DIV/0!</v>
      </c>
      <c r="FU248" s="190" t="e">
        <f>IF($FB248="Activo",'Datos Mes'!$B$31,0)*$EO248</f>
        <v>#DIV/0!</v>
      </c>
      <c r="FV248" s="190" t="e">
        <f>'Datos Mes'!$B$32*$EO248</f>
        <v>#DIV/0!</v>
      </c>
      <c r="FW248" s="190" t="e">
        <f>'Datos Mes'!$D$28*$EO248</f>
        <v>#DIV/0!</v>
      </c>
      <c r="FX248" s="188">
        <v>1030216</v>
      </c>
      <c r="FY248" s="190" t="e">
        <f t="shared" si="312"/>
        <v>#DIV/0!</v>
      </c>
      <c r="FZ248" s="190" t="e">
        <f t="shared" si="318"/>
        <v>#DIV/0!</v>
      </c>
      <c r="GA248" s="190" t="e">
        <f t="shared" si="319"/>
        <v>#DIV/0!</v>
      </c>
      <c r="GB248" s="190">
        <f>(AS248+'Datos Mes'!B$24)*30/12</f>
        <v>11356.646825396825</v>
      </c>
      <c r="GC248" s="190" t="e">
        <f t="shared" si="313"/>
        <v>#DIV/0!</v>
      </c>
      <c r="GD248" s="190" t="e">
        <f t="shared" si="314"/>
        <v>#DIV/0!</v>
      </c>
      <c r="GE248" s="192" t="e">
        <f t="shared" si="315"/>
        <v>#DIV/0!</v>
      </c>
    </row>
    <row r="249" spans="1:187">
      <c r="A249" s="248"/>
      <c r="B249" s="248"/>
      <c r="C249" s="173">
        <f t="shared" si="272"/>
        <v>0</v>
      </c>
      <c r="D249" s="255"/>
      <c r="E249" s="255"/>
      <c r="F249" s="255"/>
      <c r="G249" s="255"/>
      <c r="H249" s="255"/>
      <c r="I249" s="255"/>
      <c r="J249" s="255"/>
      <c r="K249" s="255"/>
      <c r="L249" s="255"/>
      <c r="M249" s="255"/>
      <c r="N249" s="255"/>
      <c r="O249" s="255"/>
      <c r="P249" s="255"/>
      <c r="Q249" s="255"/>
      <c r="R249" s="174"/>
      <c r="S249" s="256"/>
      <c r="T249" s="255"/>
      <c r="U249" s="255"/>
      <c r="V249" s="255"/>
      <c r="W249" s="255"/>
      <c r="X249" s="255"/>
      <c r="Y249" s="255"/>
      <c r="Z249" s="255"/>
      <c r="AA249" s="255"/>
      <c r="AB249" s="255"/>
      <c r="AC249" s="255"/>
      <c r="AD249" s="255"/>
      <c r="AE249" s="255"/>
      <c r="AF249" s="255"/>
      <c r="AG249" s="255"/>
      <c r="AH249" s="255"/>
      <c r="AI249" s="257"/>
      <c r="AJ249" s="187"/>
      <c r="AK249" s="176">
        <f t="shared" si="273"/>
        <v>0</v>
      </c>
      <c r="AL249" s="294">
        <f t="shared" si="274"/>
        <v>0</v>
      </c>
      <c r="AM249" s="294">
        <f t="shared" si="275"/>
        <v>0</v>
      </c>
      <c r="AN249" s="295">
        <f t="shared" si="276"/>
        <v>0</v>
      </c>
      <c r="AO249" s="294">
        <f t="shared" si="317"/>
        <v>0</v>
      </c>
      <c r="AP249" s="294">
        <f t="shared" si="316"/>
        <v>0</v>
      </c>
      <c r="AQ249" s="296">
        <f t="shared" si="277"/>
        <v>0</v>
      </c>
      <c r="AR249" s="297">
        <f t="shared" si="278"/>
        <v>0</v>
      </c>
      <c r="AS249" s="249"/>
      <c r="AT249" s="250">
        <f t="shared" si="279"/>
        <v>0</v>
      </c>
      <c r="AU249" s="316"/>
      <c r="AV249" s="177">
        <f t="shared" si="280"/>
        <v>0</v>
      </c>
      <c r="AW249" s="249"/>
      <c r="AX249" s="249"/>
      <c r="AY249" s="177">
        <f t="shared" si="281"/>
        <v>0</v>
      </c>
      <c r="AZ249" s="177">
        <f>(AQ249)*'Datos Mes'!$B$27+DB249</f>
        <v>0</v>
      </c>
      <c r="BA249" s="248"/>
      <c r="BB249" s="254"/>
      <c r="BC249" s="263"/>
      <c r="BD249" s="188"/>
      <c r="BE249" s="188"/>
      <c r="BF249" s="298"/>
      <c r="BG249" s="178">
        <f>(COUNTIF($D249:$AI249,"LL")+DL249)*(AS249-'Datos Mes'!$B$23)</f>
        <v>0</v>
      </c>
      <c r="BH249" s="299">
        <f t="shared" si="282"/>
        <v>0</v>
      </c>
      <c r="BI249" s="230"/>
      <c r="BJ249" s="239"/>
      <c r="BK249" s="231"/>
      <c r="BL249" s="231"/>
      <c r="BM249" s="231"/>
      <c r="BN249" s="231"/>
      <c r="BO249" s="231"/>
      <c r="BP249" s="239"/>
      <c r="BQ249" s="231"/>
      <c r="BR249" s="231"/>
      <c r="BS249" s="231"/>
      <c r="BT249" s="232"/>
      <c r="BU249" s="232"/>
      <c r="BV249" s="231"/>
      <c r="BW249" s="233"/>
      <c r="BX249" s="234"/>
      <c r="BY249" s="231"/>
      <c r="BZ249" s="231"/>
      <c r="CA249" s="235"/>
      <c r="CB249" s="235"/>
      <c r="CC249" s="236"/>
      <c r="CD249" s="236"/>
      <c r="CE249" s="236"/>
      <c r="CF249" s="236"/>
      <c r="CG249" s="236"/>
      <c r="CH249" s="235"/>
      <c r="CI249" s="235"/>
      <c r="CJ249" s="236"/>
      <c r="CK249" s="236"/>
      <c r="CL249" s="236"/>
      <c r="CM249" s="236"/>
      <c r="CN249" s="236"/>
      <c r="CO249" s="235"/>
      <c r="CP249" s="238"/>
      <c r="CQ249" s="237"/>
      <c r="CR249" s="238"/>
      <c r="CS249" s="237"/>
      <c r="CT249" s="237"/>
      <c r="CU249" s="237"/>
      <c r="CV249" s="237"/>
      <c r="CW249" s="237"/>
      <c r="CX249" s="232"/>
      <c r="CY249" s="232"/>
      <c r="CZ249" s="179">
        <f t="shared" si="283"/>
        <v>0</v>
      </c>
      <c r="DA249" s="180"/>
      <c r="DB249" s="241"/>
      <c r="DC249" s="181">
        <f t="shared" si="284"/>
        <v>0</v>
      </c>
      <c r="DD249" s="240"/>
      <c r="DE249" s="241"/>
      <c r="DF249" s="182">
        <f t="shared" si="285"/>
        <v>0</v>
      </c>
      <c r="DG249" s="182">
        <f t="shared" si="286"/>
        <v>0</v>
      </c>
      <c r="DH249" s="183">
        <f t="shared" si="287"/>
        <v>0</v>
      </c>
      <c r="DI249" s="184">
        <f t="shared" si="288"/>
        <v>0</v>
      </c>
      <c r="DJ249" s="42"/>
      <c r="DK249" s="177">
        <f t="shared" si="289"/>
        <v>0</v>
      </c>
      <c r="DL249" s="177">
        <f t="shared" si="290"/>
        <v>0</v>
      </c>
      <c r="DM249" s="177">
        <f t="shared" si="291"/>
        <v>0</v>
      </c>
      <c r="DN249" s="242"/>
      <c r="DO249" s="243"/>
      <c r="DP249" s="243"/>
      <c r="DQ249" s="243"/>
      <c r="DR249" s="303"/>
      <c r="DS249" s="243"/>
      <c r="DT249" s="243"/>
      <c r="DU249" s="243"/>
      <c r="DV249" s="244"/>
      <c r="DW249" s="243"/>
      <c r="DX249" s="243"/>
      <c r="DY249" s="245"/>
      <c r="DZ249" s="245"/>
      <c r="EA249" s="246"/>
      <c r="EB249" s="175" t="s">
        <v>283</v>
      </c>
      <c r="EC249" s="188" t="s">
        <v>298</v>
      </c>
      <c r="ED249" s="188">
        <v>1030217</v>
      </c>
      <c r="EE249" s="188"/>
      <c r="EF249" s="189">
        <f>'Datos Mes'!$B$23</f>
        <v>8033.333333333333</v>
      </c>
      <c r="EG249" s="189">
        <f t="shared" si="292"/>
        <v>0</v>
      </c>
      <c r="EH249" s="189">
        <f t="shared" si="293"/>
        <v>0</v>
      </c>
      <c r="EI249" s="189" t="e">
        <f t="shared" si="294"/>
        <v>#DIV/0!</v>
      </c>
      <c r="EJ249" s="189" t="e">
        <f t="shared" si="295"/>
        <v>#DIV/0!</v>
      </c>
      <c r="EK249" s="189">
        <f t="shared" si="296"/>
        <v>0</v>
      </c>
      <c r="EL249" s="189">
        <f t="shared" si="297"/>
        <v>0</v>
      </c>
      <c r="EM249" s="189">
        <f t="shared" si="298"/>
        <v>0</v>
      </c>
      <c r="EN249" s="189">
        <f>'Datos Mes'!$B$24*AL249</f>
        <v>0</v>
      </c>
      <c r="EO249" s="189" t="e">
        <f>IF(SUM(EH249:EN249)&gt;'Datos Mes'!$B$21,'Datos Mes'!$B$21,SUM(EH249:EN249))</f>
        <v>#DIV/0!</v>
      </c>
      <c r="EP249" s="189" t="e">
        <f>IF(SUM(EH249:EN249)&gt;'Datos Mes'!$B$21,SUM(EH249:EN249)-EO249,0)</f>
        <v>#DIV/0!</v>
      </c>
      <c r="EQ249" s="189"/>
      <c r="ER249" s="189" t="e">
        <f>LOOKUP(EO249/AL249,'Datos Mes'!$B$75:$B$82,'Datos Mes'!$C$75:$C$82)*EQ249</f>
        <v>#DIV/0!</v>
      </c>
      <c r="ES249" s="189">
        <f>'Datos Mes'!$B$25*$AQ249</f>
        <v>0</v>
      </c>
      <c r="ET249" s="189">
        <f>'Datos Mes'!$B$26*$AQ249</f>
        <v>0</v>
      </c>
      <c r="EU249" s="189">
        <f t="shared" si="299"/>
        <v>0</v>
      </c>
      <c r="EV249" s="190" t="e">
        <f t="shared" si="300"/>
        <v>#DIV/0!</v>
      </c>
      <c r="EW249" s="280" t="s">
        <v>140</v>
      </c>
      <c r="EX249" s="281"/>
      <c r="EY249" s="190" t="e">
        <f>'Datos Mes'!$B$28*EO249</f>
        <v>#DIV/0!</v>
      </c>
      <c r="EZ249" s="190" t="e">
        <f>IF(EX249*'Datos Mes'!$B$19-EY249&gt;0,EX249*'Datos Mes'!$B$19-EY249,0)</f>
        <v>#DIV/0!</v>
      </c>
      <c r="FA249" s="281" t="s">
        <v>116</v>
      </c>
      <c r="FB249" s="280" t="s">
        <v>299</v>
      </c>
      <c r="FC249" s="192">
        <f>IF(FB249&lt;&gt;"Pensionado",LOOKUP(FA249,'Datos Mes'!$A$87:$A$92,'Datos Mes'!$B$87:$B$92),0)</f>
        <v>0</v>
      </c>
      <c r="FD249" s="190" t="e">
        <f t="shared" si="301"/>
        <v>#DIV/0!</v>
      </c>
      <c r="FE249" s="190" t="e">
        <f>IF(SUM(EH249:EN249)&gt;'Datos Mes'!$B$22,'Datos Mes'!$B$22,SUM(EH249:EN249))</f>
        <v>#DIV/0!</v>
      </c>
      <c r="FF249" s="190" t="e">
        <f>FE249*'Datos Mes'!$B$30</f>
        <v>#DIV/0!</v>
      </c>
      <c r="FG249" s="190" t="e">
        <f t="shared" si="302"/>
        <v>#DIV/0!</v>
      </c>
      <c r="FH249" s="190" t="e">
        <f t="shared" si="303"/>
        <v>#DIV/0!</v>
      </c>
      <c r="FI249" s="193" t="e">
        <f>LOOKUP(FH249,'Datos Mes'!$B$54:$B$69,'Datos Mes'!$C$54:$C$69)</f>
        <v>#DIV/0!</v>
      </c>
      <c r="FJ249" s="190" t="e">
        <f>LOOKUP(FH249,'Datos Mes'!$B$54:$B$69,'Datos Mes'!$E$54:$E$69)</f>
        <v>#DIV/0!</v>
      </c>
      <c r="FK249" s="190" t="e">
        <f t="shared" si="304"/>
        <v>#DIV/0!</v>
      </c>
      <c r="FL249" s="190">
        <f t="shared" si="305"/>
        <v>0</v>
      </c>
      <c r="FM249" s="190">
        <f t="shared" si="306"/>
        <v>0</v>
      </c>
      <c r="FN249" s="190">
        <f t="shared" si="307"/>
        <v>0</v>
      </c>
      <c r="FO249" s="190" t="e">
        <f t="shared" si="308"/>
        <v>#DIV/0!</v>
      </c>
      <c r="FP249" s="190" t="e">
        <f t="shared" si="309"/>
        <v>#DIV/0!</v>
      </c>
      <c r="FQ249" s="320" t="e">
        <f t="shared" si="310"/>
        <v>#DIV/0!</v>
      </c>
      <c r="FR249" s="188"/>
      <c r="FS249" s="190" t="e">
        <f t="shared" si="311"/>
        <v>#DIV/0!</v>
      </c>
      <c r="FT249" s="190" t="e">
        <f>IF($FB249="Activo",LOOKUP($FA249,'Datos Mes'!$A$87:$A$92,'Datos Mes'!$C$87:$C$92),0)*$EO249</f>
        <v>#DIV/0!</v>
      </c>
      <c r="FU249" s="190" t="e">
        <f>IF($FB249="Activo",'Datos Mes'!$B$31,0)*$EO249</f>
        <v>#DIV/0!</v>
      </c>
      <c r="FV249" s="190" t="e">
        <f>'Datos Mes'!$B$32*$EO249</f>
        <v>#DIV/0!</v>
      </c>
      <c r="FW249" s="190" t="e">
        <f>'Datos Mes'!$D$28*$EO249</f>
        <v>#DIV/0!</v>
      </c>
      <c r="FX249" s="188">
        <v>1030217</v>
      </c>
      <c r="FY249" s="190" t="e">
        <f t="shared" si="312"/>
        <v>#DIV/0!</v>
      </c>
      <c r="FZ249" s="190" t="e">
        <f t="shared" si="318"/>
        <v>#DIV/0!</v>
      </c>
      <c r="GA249" s="190" t="e">
        <f t="shared" si="319"/>
        <v>#DIV/0!</v>
      </c>
      <c r="GB249" s="190">
        <f>(AS249+'Datos Mes'!B$24)*30/12</f>
        <v>11356.646825396825</v>
      </c>
      <c r="GC249" s="190" t="e">
        <f t="shared" si="313"/>
        <v>#DIV/0!</v>
      </c>
      <c r="GD249" s="190" t="e">
        <f t="shared" si="314"/>
        <v>#DIV/0!</v>
      </c>
      <c r="GE249" s="192" t="e">
        <f t="shared" si="315"/>
        <v>#DIV/0!</v>
      </c>
    </row>
    <row r="250" spans="1:187">
      <c r="A250" s="248"/>
      <c r="B250" s="248"/>
      <c r="C250" s="173">
        <f t="shared" si="272"/>
        <v>0</v>
      </c>
      <c r="D250" s="255"/>
      <c r="E250" s="255"/>
      <c r="F250" s="255"/>
      <c r="G250" s="255"/>
      <c r="H250" s="255"/>
      <c r="I250" s="255"/>
      <c r="J250" s="255"/>
      <c r="K250" s="255"/>
      <c r="L250" s="255"/>
      <c r="M250" s="255"/>
      <c r="N250" s="255"/>
      <c r="O250" s="255"/>
      <c r="P250" s="255"/>
      <c r="Q250" s="255"/>
      <c r="R250" s="174"/>
      <c r="S250" s="256"/>
      <c r="T250" s="255"/>
      <c r="U250" s="255"/>
      <c r="V250" s="255"/>
      <c r="W250" s="255"/>
      <c r="X250" s="255"/>
      <c r="Y250" s="255"/>
      <c r="Z250" s="255"/>
      <c r="AA250" s="255"/>
      <c r="AB250" s="255"/>
      <c r="AC250" s="255"/>
      <c r="AD250" s="255"/>
      <c r="AE250" s="255"/>
      <c r="AF250" s="255"/>
      <c r="AG250" s="255"/>
      <c r="AH250" s="255"/>
      <c r="AI250" s="257"/>
      <c r="AJ250" s="187"/>
      <c r="AK250" s="176">
        <f t="shared" si="273"/>
        <v>0</v>
      </c>
      <c r="AL250" s="294">
        <f t="shared" si="274"/>
        <v>0</v>
      </c>
      <c r="AM250" s="294">
        <f t="shared" si="275"/>
        <v>0</v>
      </c>
      <c r="AN250" s="295">
        <f t="shared" si="276"/>
        <v>0</v>
      </c>
      <c r="AO250" s="294">
        <f t="shared" si="317"/>
        <v>0</v>
      </c>
      <c r="AP250" s="294">
        <f t="shared" si="316"/>
        <v>0</v>
      </c>
      <c r="AQ250" s="296">
        <f t="shared" si="277"/>
        <v>0</v>
      </c>
      <c r="AR250" s="297">
        <f t="shared" si="278"/>
        <v>0</v>
      </c>
      <c r="AS250" s="249"/>
      <c r="AT250" s="250">
        <f t="shared" si="279"/>
        <v>0</v>
      </c>
      <c r="AU250" s="316"/>
      <c r="AV250" s="177">
        <f t="shared" si="280"/>
        <v>0</v>
      </c>
      <c r="AW250" s="249"/>
      <c r="AX250" s="249"/>
      <c r="AY250" s="177">
        <f t="shared" si="281"/>
        <v>0</v>
      </c>
      <c r="AZ250" s="177">
        <f>(AQ250)*'Datos Mes'!$B$27+DB250</f>
        <v>0</v>
      </c>
      <c r="BA250" s="248"/>
      <c r="BB250" s="254"/>
      <c r="BC250" s="263"/>
      <c r="BD250" s="188"/>
      <c r="BE250" s="188"/>
      <c r="BF250" s="298"/>
      <c r="BG250" s="178">
        <f>(COUNTIF($D250:$AI250,"LL")+DL250)*(AS250-'Datos Mes'!$B$23)</f>
        <v>0</v>
      </c>
      <c r="BH250" s="299">
        <f t="shared" si="282"/>
        <v>0</v>
      </c>
      <c r="BI250" s="230"/>
      <c r="BJ250" s="239"/>
      <c r="BK250" s="231"/>
      <c r="BL250" s="231"/>
      <c r="BM250" s="231"/>
      <c r="BN250" s="231"/>
      <c r="BO250" s="231"/>
      <c r="BP250" s="239"/>
      <c r="BQ250" s="231"/>
      <c r="BR250" s="231"/>
      <c r="BS250" s="231"/>
      <c r="BT250" s="232"/>
      <c r="BU250" s="232"/>
      <c r="BV250" s="231"/>
      <c r="BW250" s="233"/>
      <c r="BX250" s="234"/>
      <c r="BY250" s="231"/>
      <c r="BZ250" s="231"/>
      <c r="CA250" s="235"/>
      <c r="CB250" s="235"/>
      <c r="CC250" s="236"/>
      <c r="CD250" s="236"/>
      <c r="CE250" s="236"/>
      <c r="CF250" s="236"/>
      <c r="CG250" s="236"/>
      <c r="CH250" s="235"/>
      <c r="CI250" s="235"/>
      <c r="CJ250" s="236"/>
      <c r="CK250" s="236"/>
      <c r="CL250" s="236"/>
      <c r="CM250" s="236"/>
      <c r="CN250" s="236"/>
      <c r="CO250" s="235"/>
      <c r="CP250" s="238"/>
      <c r="CQ250" s="237"/>
      <c r="CR250" s="238"/>
      <c r="CS250" s="237"/>
      <c r="CT250" s="237"/>
      <c r="CU250" s="237"/>
      <c r="CV250" s="237"/>
      <c r="CW250" s="237"/>
      <c r="CX250" s="232"/>
      <c r="CY250" s="232"/>
      <c r="CZ250" s="179">
        <f t="shared" si="283"/>
        <v>0</v>
      </c>
      <c r="DA250" s="180"/>
      <c r="DB250" s="241"/>
      <c r="DC250" s="181">
        <f t="shared" si="284"/>
        <v>0</v>
      </c>
      <c r="DD250" s="240"/>
      <c r="DE250" s="241"/>
      <c r="DF250" s="182">
        <f t="shared" si="285"/>
        <v>0</v>
      </c>
      <c r="DG250" s="182">
        <f t="shared" si="286"/>
        <v>0</v>
      </c>
      <c r="DH250" s="183">
        <f t="shared" si="287"/>
        <v>0</v>
      </c>
      <c r="DI250" s="184">
        <f t="shared" si="288"/>
        <v>0</v>
      </c>
      <c r="DJ250" s="42"/>
      <c r="DK250" s="177">
        <f t="shared" si="289"/>
        <v>0</v>
      </c>
      <c r="DL250" s="177">
        <f t="shared" si="290"/>
        <v>0</v>
      </c>
      <c r="DM250" s="177">
        <f t="shared" si="291"/>
        <v>0</v>
      </c>
      <c r="DN250" s="242"/>
      <c r="DO250" s="243"/>
      <c r="DP250" s="243"/>
      <c r="DQ250" s="243"/>
      <c r="DR250" s="303"/>
      <c r="DS250" s="243"/>
      <c r="DT250" s="243"/>
      <c r="DU250" s="243"/>
      <c r="DV250" s="244"/>
      <c r="DW250" s="243"/>
      <c r="DX250" s="243"/>
      <c r="DY250" s="245"/>
      <c r="DZ250" s="245"/>
      <c r="EA250" s="246"/>
      <c r="EB250" s="175" t="s">
        <v>283</v>
      </c>
      <c r="EC250" s="188" t="s">
        <v>298</v>
      </c>
      <c r="ED250" s="188">
        <v>1030218</v>
      </c>
      <c r="EE250" s="188"/>
      <c r="EF250" s="189">
        <f>'Datos Mes'!$B$23</f>
        <v>8033.333333333333</v>
      </c>
      <c r="EG250" s="189">
        <f t="shared" si="292"/>
        <v>0</v>
      </c>
      <c r="EH250" s="189">
        <f t="shared" si="293"/>
        <v>0</v>
      </c>
      <c r="EI250" s="189" t="e">
        <f t="shared" si="294"/>
        <v>#DIV/0!</v>
      </c>
      <c r="EJ250" s="189" t="e">
        <f t="shared" si="295"/>
        <v>#DIV/0!</v>
      </c>
      <c r="EK250" s="189">
        <f t="shared" si="296"/>
        <v>0</v>
      </c>
      <c r="EL250" s="189">
        <f t="shared" si="297"/>
        <v>0</v>
      </c>
      <c r="EM250" s="189">
        <f t="shared" si="298"/>
        <v>0</v>
      </c>
      <c r="EN250" s="189">
        <f>'Datos Mes'!$B$24*AL250</f>
        <v>0</v>
      </c>
      <c r="EO250" s="189" t="e">
        <f>IF(SUM(EH250:EN250)&gt;'Datos Mes'!$B$21,'Datos Mes'!$B$21,SUM(EH250:EN250))</f>
        <v>#DIV/0!</v>
      </c>
      <c r="EP250" s="189" t="e">
        <f>IF(SUM(EH250:EN250)&gt;'Datos Mes'!$B$21,SUM(EH250:EN250)-EO250,0)</f>
        <v>#DIV/0!</v>
      </c>
      <c r="EQ250" s="189"/>
      <c r="ER250" s="189" t="e">
        <f>LOOKUP(EO250/AL250,'Datos Mes'!$B$75:$B$82,'Datos Mes'!$C$75:$C$82)*EQ250</f>
        <v>#DIV/0!</v>
      </c>
      <c r="ES250" s="189">
        <f>'Datos Mes'!$B$25*$AQ250</f>
        <v>0</v>
      </c>
      <c r="ET250" s="189">
        <f>'Datos Mes'!$B$26*$AQ250</f>
        <v>0</v>
      </c>
      <c r="EU250" s="189">
        <f t="shared" si="299"/>
        <v>0</v>
      </c>
      <c r="EV250" s="190" t="e">
        <f t="shared" si="300"/>
        <v>#DIV/0!</v>
      </c>
      <c r="EW250" s="280" t="s">
        <v>140</v>
      </c>
      <c r="EX250" s="281"/>
      <c r="EY250" s="190" t="e">
        <f>'Datos Mes'!$B$28*EO250</f>
        <v>#DIV/0!</v>
      </c>
      <c r="EZ250" s="190" t="e">
        <f>IF(EX250*'Datos Mes'!$B$19-EY250&gt;0,EX250*'Datos Mes'!$B$19-EY250,0)</f>
        <v>#DIV/0!</v>
      </c>
      <c r="FA250" s="281" t="s">
        <v>116</v>
      </c>
      <c r="FB250" s="280" t="s">
        <v>299</v>
      </c>
      <c r="FC250" s="192">
        <f>IF(FB250&lt;&gt;"Pensionado",LOOKUP(FA250,'Datos Mes'!$A$87:$A$92,'Datos Mes'!$B$87:$B$92),0)</f>
        <v>0</v>
      </c>
      <c r="FD250" s="190" t="e">
        <f t="shared" si="301"/>
        <v>#DIV/0!</v>
      </c>
      <c r="FE250" s="190" t="e">
        <f>IF(SUM(EH250:EN250)&gt;'Datos Mes'!$B$22,'Datos Mes'!$B$22,SUM(EH250:EN250))</f>
        <v>#DIV/0!</v>
      </c>
      <c r="FF250" s="190" t="e">
        <f>FE250*'Datos Mes'!$B$30</f>
        <v>#DIV/0!</v>
      </c>
      <c r="FG250" s="190" t="e">
        <f t="shared" si="302"/>
        <v>#DIV/0!</v>
      </c>
      <c r="FH250" s="190" t="e">
        <f t="shared" si="303"/>
        <v>#DIV/0!</v>
      </c>
      <c r="FI250" s="193" t="e">
        <f>LOOKUP(FH250,'Datos Mes'!$B$54:$B$69,'Datos Mes'!$C$54:$C$69)</f>
        <v>#DIV/0!</v>
      </c>
      <c r="FJ250" s="190" t="e">
        <f>LOOKUP(FH250,'Datos Mes'!$B$54:$B$69,'Datos Mes'!$E$54:$E$69)</f>
        <v>#DIV/0!</v>
      </c>
      <c r="FK250" s="190" t="e">
        <f t="shared" si="304"/>
        <v>#DIV/0!</v>
      </c>
      <c r="FL250" s="190">
        <f t="shared" si="305"/>
        <v>0</v>
      </c>
      <c r="FM250" s="190">
        <f t="shared" si="306"/>
        <v>0</v>
      </c>
      <c r="FN250" s="190">
        <f t="shared" si="307"/>
        <v>0</v>
      </c>
      <c r="FO250" s="190" t="e">
        <f t="shared" si="308"/>
        <v>#DIV/0!</v>
      </c>
      <c r="FP250" s="190" t="e">
        <f t="shared" si="309"/>
        <v>#DIV/0!</v>
      </c>
      <c r="FQ250" s="320" t="e">
        <f t="shared" si="310"/>
        <v>#DIV/0!</v>
      </c>
      <c r="FR250" s="188"/>
      <c r="FS250" s="190" t="e">
        <f t="shared" si="311"/>
        <v>#DIV/0!</v>
      </c>
      <c r="FT250" s="190" t="e">
        <f>IF($FB250="Activo",LOOKUP($FA250,'Datos Mes'!$A$87:$A$92,'Datos Mes'!$C$87:$C$92),0)*$EO250</f>
        <v>#DIV/0!</v>
      </c>
      <c r="FU250" s="190" t="e">
        <f>IF($FB250="Activo",'Datos Mes'!$B$31,0)*$EO250</f>
        <v>#DIV/0!</v>
      </c>
      <c r="FV250" s="190" t="e">
        <f>'Datos Mes'!$B$32*$EO250</f>
        <v>#DIV/0!</v>
      </c>
      <c r="FW250" s="190" t="e">
        <f>'Datos Mes'!$D$28*$EO250</f>
        <v>#DIV/0!</v>
      </c>
      <c r="FX250" s="188">
        <v>1030218</v>
      </c>
      <c r="FY250" s="190" t="e">
        <f t="shared" si="312"/>
        <v>#DIV/0!</v>
      </c>
      <c r="FZ250" s="190" t="e">
        <f t="shared" si="318"/>
        <v>#DIV/0!</v>
      </c>
      <c r="GA250" s="190" t="e">
        <f t="shared" si="319"/>
        <v>#DIV/0!</v>
      </c>
      <c r="GB250" s="190">
        <f>(AS250+'Datos Mes'!B$24)*30/12</f>
        <v>11356.646825396825</v>
      </c>
      <c r="GC250" s="190" t="e">
        <f t="shared" si="313"/>
        <v>#DIV/0!</v>
      </c>
      <c r="GD250" s="190" t="e">
        <f t="shared" si="314"/>
        <v>#DIV/0!</v>
      </c>
      <c r="GE250" s="192" t="e">
        <f t="shared" si="315"/>
        <v>#DIV/0!</v>
      </c>
    </row>
    <row r="251" spans="1:187">
      <c r="A251" s="248"/>
      <c r="B251" s="248"/>
      <c r="C251" s="173">
        <f t="shared" si="272"/>
        <v>0</v>
      </c>
      <c r="D251" s="255"/>
      <c r="E251" s="255"/>
      <c r="F251" s="255"/>
      <c r="G251" s="255"/>
      <c r="H251" s="255"/>
      <c r="I251" s="255"/>
      <c r="J251" s="255"/>
      <c r="K251" s="255"/>
      <c r="L251" s="255"/>
      <c r="M251" s="255"/>
      <c r="N251" s="255"/>
      <c r="O251" s="255"/>
      <c r="P251" s="255"/>
      <c r="Q251" s="255"/>
      <c r="R251" s="174"/>
      <c r="S251" s="256"/>
      <c r="T251" s="255"/>
      <c r="U251" s="255"/>
      <c r="V251" s="255"/>
      <c r="W251" s="255"/>
      <c r="X251" s="255"/>
      <c r="Y251" s="255"/>
      <c r="Z251" s="255"/>
      <c r="AA251" s="255"/>
      <c r="AB251" s="255"/>
      <c r="AC251" s="255"/>
      <c r="AD251" s="255"/>
      <c r="AE251" s="255"/>
      <c r="AF251" s="255"/>
      <c r="AG251" s="255"/>
      <c r="AH251" s="255"/>
      <c r="AI251" s="257"/>
      <c r="AJ251" s="187"/>
      <c r="AK251" s="176">
        <f t="shared" si="273"/>
        <v>0</v>
      </c>
      <c r="AL251" s="294">
        <f t="shared" si="274"/>
        <v>0</v>
      </c>
      <c r="AM251" s="294">
        <f t="shared" si="275"/>
        <v>0</v>
      </c>
      <c r="AN251" s="295">
        <f t="shared" si="276"/>
        <v>0</v>
      </c>
      <c r="AO251" s="294">
        <f t="shared" si="317"/>
        <v>0</v>
      </c>
      <c r="AP251" s="294">
        <f t="shared" si="316"/>
        <v>0</v>
      </c>
      <c r="AQ251" s="296">
        <f t="shared" si="277"/>
        <v>0</v>
      </c>
      <c r="AR251" s="297">
        <f t="shared" si="278"/>
        <v>0</v>
      </c>
      <c r="AS251" s="249"/>
      <c r="AT251" s="250">
        <f t="shared" si="279"/>
        <v>0</v>
      </c>
      <c r="AU251" s="316"/>
      <c r="AV251" s="177">
        <f t="shared" si="280"/>
        <v>0</v>
      </c>
      <c r="AW251" s="249"/>
      <c r="AX251" s="249"/>
      <c r="AY251" s="177">
        <f t="shared" si="281"/>
        <v>0</v>
      </c>
      <c r="AZ251" s="177">
        <f>(AQ251)*'Datos Mes'!$B$27+DB251</f>
        <v>0</v>
      </c>
      <c r="BA251" s="248"/>
      <c r="BB251" s="254"/>
      <c r="BC251" s="263"/>
      <c r="BD251" s="188"/>
      <c r="BE251" s="188"/>
      <c r="BF251" s="298"/>
      <c r="BG251" s="178">
        <f>(COUNTIF($D251:$AI251,"LL")+DL251)*(AS251-'Datos Mes'!$B$23)</f>
        <v>0</v>
      </c>
      <c r="BH251" s="299">
        <f t="shared" si="282"/>
        <v>0</v>
      </c>
      <c r="BI251" s="230"/>
      <c r="BJ251" s="239"/>
      <c r="BK251" s="231"/>
      <c r="BL251" s="231"/>
      <c r="BM251" s="231"/>
      <c r="BN251" s="231"/>
      <c r="BO251" s="231"/>
      <c r="BP251" s="239"/>
      <c r="BQ251" s="231"/>
      <c r="BR251" s="231"/>
      <c r="BS251" s="231"/>
      <c r="BT251" s="232"/>
      <c r="BU251" s="232"/>
      <c r="BV251" s="231"/>
      <c r="BW251" s="233"/>
      <c r="BX251" s="234"/>
      <c r="BY251" s="231"/>
      <c r="BZ251" s="231"/>
      <c r="CA251" s="235"/>
      <c r="CB251" s="235"/>
      <c r="CC251" s="236"/>
      <c r="CD251" s="236"/>
      <c r="CE251" s="236"/>
      <c r="CF251" s="236"/>
      <c r="CG251" s="236"/>
      <c r="CH251" s="235"/>
      <c r="CI251" s="235"/>
      <c r="CJ251" s="236"/>
      <c r="CK251" s="236"/>
      <c r="CL251" s="236"/>
      <c r="CM251" s="236"/>
      <c r="CN251" s="236"/>
      <c r="CO251" s="235"/>
      <c r="CP251" s="238"/>
      <c r="CQ251" s="237"/>
      <c r="CR251" s="238"/>
      <c r="CS251" s="237"/>
      <c r="CT251" s="237"/>
      <c r="CU251" s="237"/>
      <c r="CV251" s="237"/>
      <c r="CW251" s="237"/>
      <c r="CX251" s="232"/>
      <c r="CY251" s="232"/>
      <c r="CZ251" s="179">
        <f t="shared" si="283"/>
        <v>0</v>
      </c>
      <c r="DA251" s="180"/>
      <c r="DB251" s="241"/>
      <c r="DC251" s="181">
        <f t="shared" si="284"/>
        <v>0</v>
      </c>
      <c r="DD251" s="240"/>
      <c r="DE251" s="241"/>
      <c r="DF251" s="182">
        <f t="shared" si="285"/>
        <v>0</v>
      </c>
      <c r="DG251" s="182">
        <f t="shared" si="286"/>
        <v>0</v>
      </c>
      <c r="DH251" s="183">
        <f t="shared" si="287"/>
        <v>0</v>
      </c>
      <c r="DI251" s="184">
        <f t="shared" si="288"/>
        <v>0</v>
      </c>
      <c r="DJ251" s="42"/>
      <c r="DK251" s="177">
        <f t="shared" si="289"/>
        <v>0</v>
      </c>
      <c r="DL251" s="177">
        <f t="shared" si="290"/>
        <v>0</v>
      </c>
      <c r="DM251" s="177">
        <f t="shared" si="291"/>
        <v>0</v>
      </c>
      <c r="DN251" s="242"/>
      <c r="DO251" s="243"/>
      <c r="DP251" s="243"/>
      <c r="DQ251" s="243"/>
      <c r="DR251" s="303"/>
      <c r="DS251" s="243"/>
      <c r="DT251" s="243"/>
      <c r="DU251" s="243"/>
      <c r="DV251" s="244"/>
      <c r="DW251" s="243"/>
      <c r="DX251" s="243"/>
      <c r="DY251" s="245"/>
      <c r="DZ251" s="245"/>
      <c r="EA251" s="246"/>
      <c r="EB251" s="175" t="s">
        <v>283</v>
      </c>
      <c r="EC251" s="188" t="s">
        <v>298</v>
      </c>
      <c r="ED251" s="188">
        <v>1030219</v>
      </c>
      <c r="EE251" s="188"/>
      <c r="EF251" s="189">
        <f>'Datos Mes'!$B$23</f>
        <v>8033.333333333333</v>
      </c>
      <c r="EG251" s="189">
        <f t="shared" si="292"/>
        <v>0</v>
      </c>
      <c r="EH251" s="189">
        <f t="shared" si="293"/>
        <v>0</v>
      </c>
      <c r="EI251" s="189" t="e">
        <f t="shared" si="294"/>
        <v>#DIV/0!</v>
      </c>
      <c r="EJ251" s="189" t="e">
        <f t="shared" si="295"/>
        <v>#DIV/0!</v>
      </c>
      <c r="EK251" s="189">
        <f t="shared" si="296"/>
        <v>0</v>
      </c>
      <c r="EL251" s="189">
        <f t="shared" si="297"/>
        <v>0</v>
      </c>
      <c r="EM251" s="189">
        <f t="shared" si="298"/>
        <v>0</v>
      </c>
      <c r="EN251" s="189">
        <f>'Datos Mes'!$B$24*AL251</f>
        <v>0</v>
      </c>
      <c r="EO251" s="189" t="e">
        <f>IF(SUM(EH251:EN251)&gt;'Datos Mes'!$B$21,'Datos Mes'!$B$21,SUM(EH251:EN251))</f>
        <v>#DIV/0!</v>
      </c>
      <c r="EP251" s="189" t="e">
        <f>IF(SUM(EH251:EN251)&gt;'Datos Mes'!$B$21,SUM(EH251:EN251)-EO251,0)</f>
        <v>#DIV/0!</v>
      </c>
      <c r="EQ251" s="189"/>
      <c r="ER251" s="189" t="e">
        <f>LOOKUP(EO251/AL251,'Datos Mes'!$B$75:$B$82,'Datos Mes'!$C$75:$C$82)*EQ251</f>
        <v>#DIV/0!</v>
      </c>
      <c r="ES251" s="189">
        <f>'Datos Mes'!$B$25*$AQ251</f>
        <v>0</v>
      </c>
      <c r="ET251" s="189">
        <f>'Datos Mes'!$B$26*$AQ251</f>
        <v>0</v>
      </c>
      <c r="EU251" s="189">
        <f t="shared" si="299"/>
        <v>0</v>
      </c>
      <c r="EV251" s="190" t="e">
        <f t="shared" si="300"/>
        <v>#DIV/0!</v>
      </c>
      <c r="EW251" s="280" t="s">
        <v>140</v>
      </c>
      <c r="EX251" s="281"/>
      <c r="EY251" s="190" t="e">
        <f>'Datos Mes'!$B$28*EO251</f>
        <v>#DIV/0!</v>
      </c>
      <c r="EZ251" s="190" t="e">
        <f>IF(EX251*'Datos Mes'!$B$19-EY251&gt;0,EX251*'Datos Mes'!$B$19-EY251,0)</f>
        <v>#DIV/0!</v>
      </c>
      <c r="FA251" s="281" t="s">
        <v>116</v>
      </c>
      <c r="FB251" s="280" t="s">
        <v>299</v>
      </c>
      <c r="FC251" s="192">
        <f>IF(FB251&lt;&gt;"Pensionado",LOOKUP(FA251,'Datos Mes'!$A$87:$A$92,'Datos Mes'!$B$87:$B$92),0)</f>
        <v>0</v>
      </c>
      <c r="FD251" s="190" t="e">
        <f t="shared" si="301"/>
        <v>#DIV/0!</v>
      </c>
      <c r="FE251" s="190" t="e">
        <f>IF(SUM(EH251:EN251)&gt;'Datos Mes'!$B$22,'Datos Mes'!$B$22,SUM(EH251:EN251))</f>
        <v>#DIV/0!</v>
      </c>
      <c r="FF251" s="190" t="e">
        <f>FE251*'Datos Mes'!$B$30</f>
        <v>#DIV/0!</v>
      </c>
      <c r="FG251" s="190" t="e">
        <f t="shared" si="302"/>
        <v>#DIV/0!</v>
      </c>
      <c r="FH251" s="190" t="e">
        <f t="shared" si="303"/>
        <v>#DIV/0!</v>
      </c>
      <c r="FI251" s="193" t="e">
        <f>LOOKUP(FH251,'Datos Mes'!$B$54:$B$69,'Datos Mes'!$C$54:$C$69)</f>
        <v>#DIV/0!</v>
      </c>
      <c r="FJ251" s="190" t="e">
        <f>LOOKUP(FH251,'Datos Mes'!$B$54:$B$69,'Datos Mes'!$E$54:$E$69)</f>
        <v>#DIV/0!</v>
      </c>
      <c r="FK251" s="190" t="e">
        <f t="shared" si="304"/>
        <v>#DIV/0!</v>
      </c>
      <c r="FL251" s="190">
        <f t="shared" si="305"/>
        <v>0</v>
      </c>
      <c r="FM251" s="190">
        <f t="shared" si="306"/>
        <v>0</v>
      </c>
      <c r="FN251" s="190">
        <f t="shared" si="307"/>
        <v>0</v>
      </c>
      <c r="FO251" s="190" t="e">
        <f t="shared" si="308"/>
        <v>#DIV/0!</v>
      </c>
      <c r="FP251" s="190" t="e">
        <f t="shared" si="309"/>
        <v>#DIV/0!</v>
      </c>
      <c r="FQ251" s="320" t="e">
        <f t="shared" si="310"/>
        <v>#DIV/0!</v>
      </c>
      <c r="FR251" s="188"/>
      <c r="FS251" s="190" t="e">
        <f t="shared" si="311"/>
        <v>#DIV/0!</v>
      </c>
      <c r="FT251" s="190" t="e">
        <f>IF($FB251="Activo",LOOKUP($FA251,'Datos Mes'!$A$87:$A$92,'Datos Mes'!$C$87:$C$92),0)*$EO251</f>
        <v>#DIV/0!</v>
      </c>
      <c r="FU251" s="190" t="e">
        <f>IF($FB251="Activo",'Datos Mes'!$B$31,0)*$EO251</f>
        <v>#DIV/0!</v>
      </c>
      <c r="FV251" s="190" t="e">
        <f>'Datos Mes'!$B$32*$EO251</f>
        <v>#DIV/0!</v>
      </c>
      <c r="FW251" s="190" t="e">
        <f>'Datos Mes'!$D$28*$EO251</f>
        <v>#DIV/0!</v>
      </c>
      <c r="FX251" s="188">
        <v>1030219</v>
      </c>
      <c r="FY251" s="190" t="e">
        <f t="shared" si="312"/>
        <v>#DIV/0!</v>
      </c>
      <c r="FZ251" s="190" t="e">
        <f t="shared" si="318"/>
        <v>#DIV/0!</v>
      </c>
      <c r="GA251" s="190" t="e">
        <f t="shared" si="319"/>
        <v>#DIV/0!</v>
      </c>
      <c r="GB251" s="190">
        <f>(AS251+'Datos Mes'!B$24)*30/12</f>
        <v>11356.646825396825</v>
      </c>
      <c r="GC251" s="190" t="e">
        <f t="shared" si="313"/>
        <v>#DIV/0!</v>
      </c>
      <c r="GD251" s="190" t="e">
        <f t="shared" si="314"/>
        <v>#DIV/0!</v>
      </c>
      <c r="GE251" s="192" t="e">
        <f t="shared" si="315"/>
        <v>#DIV/0!</v>
      </c>
    </row>
    <row r="252" spans="1:187">
      <c r="A252" s="248"/>
      <c r="B252" s="248"/>
      <c r="C252" s="173">
        <f t="shared" si="272"/>
        <v>0</v>
      </c>
      <c r="D252" s="255"/>
      <c r="E252" s="255"/>
      <c r="F252" s="255"/>
      <c r="G252" s="255"/>
      <c r="H252" s="255"/>
      <c r="I252" s="255"/>
      <c r="J252" s="255"/>
      <c r="K252" s="255"/>
      <c r="L252" s="255"/>
      <c r="M252" s="255"/>
      <c r="N252" s="255"/>
      <c r="O252" s="255"/>
      <c r="P252" s="255"/>
      <c r="Q252" s="255"/>
      <c r="R252" s="174"/>
      <c r="S252" s="256"/>
      <c r="T252" s="255"/>
      <c r="U252" s="255"/>
      <c r="V252" s="255"/>
      <c r="W252" s="255"/>
      <c r="X252" s="255"/>
      <c r="Y252" s="255"/>
      <c r="Z252" s="255"/>
      <c r="AA252" s="255"/>
      <c r="AB252" s="255"/>
      <c r="AC252" s="255"/>
      <c r="AD252" s="255"/>
      <c r="AE252" s="255"/>
      <c r="AF252" s="255"/>
      <c r="AG252" s="255"/>
      <c r="AH252" s="255"/>
      <c r="AI252" s="257"/>
      <c r="AJ252" s="187"/>
      <c r="AK252" s="176">
        <f t="shared" si="273"/>
        <v>0</v>
      </c>
      <c r="AL252" s="294">
        <f t="shared" si="274"/>
        <v>0</v>
      </c>
      <c r="AM252" s="294">
        <f t="shared" si="275"/>
        <v>0</v>
      </c>
      <c r="AN252" s="295">
        <f t="shared" si="276"/>
        <v>0</v>
      </c>
      <c r="AO252" s="294">
        <f t="shared" si="317"/>
        <v>0</v>
      </c>
      <c r="AP252" s="294">
        <f t="shared" si="316"/>
        <v>0</v>
      </c>
      <c r="AQ252" s="296">
        <f t="shared" si="277"/>
        <v>0</v>
      </c>
      <c r="AR252" s="297">
        <f t="shared" si="278"/>
        <v>0</v>
      </c>
      <c r="AS252" s="249"/>
      <c r="AT252" s="250">
        <f t="shared" si="279"/>
        <v>0</v>
      </c>
      <c r="AU252" s="316"/>
      <c r="AV252" s="177">
        <f t="shared" si="280"/>
        <v>0</v>
      </c>
      <c r="AW252" s="249"/>
      <c r="AX252" s="249"/>
      <c r="AY252" s="177">
        <f t="shared" si="281"/>
        <v>0</v>
      </c>
      <c r="AZ252" s="177">
        <f>(AQ252)*'Datos Mes'!$B$27+DB252</f>
        <v>0</v>
      </c>
      <c r="BA252" s="248"/>
      <c r="BB252" s="254"/>
      <c r="BC252" s="263"/>
      <c r="BD252" s="188"/>
      <c r="BE252" s="188"/>
      <c r="BF252" s="298"/>
      <c r="BG252" s="178">
        <f>(COUNTIF($D252:$AI252,"LL")+DL252)*(AS252-'Datos Mes'!$B$23)</f>
        <v>0</v>
      </c>
      <c r="BH252" s="299">
        <f t="shared" si="282"/>
        <v>0</v>
      </c>
      <c r="BI252" s="230"/>
      <c r="BJ252" s="239"/>
      <c r="BK252" s="231"/>
      <c r="BL252" s="231"/>
      <c r="BM252" s="231"/>
      <c r="BN252" s="231"/>
      <c r="BO252" s="231"/>
      <c r="BP252" s="239"/>
      <c r="BQ252" s="231"/>
      <c r="BR252" s="231"/>
      <c r="BS252" s="231"/>
      <c r="BT252" s="232"/>
      <c r="BU252" s="232"/>
      <c r="BV252" s="231"/>
      <c r="BW252" s="233"/>
      <c r="BX252" s="234"/>
      <c r="BY252" s="231"/>
      <c r="BZ252" s="231"/>
      <c r="CA252" s="235"/>
      <c r="CB252" s="235"/>
      <c r="CC252" s="236"/>
      <c r="CD252" s="236"/>
      <c r="CE252" s="236"/>
      <c r="CF252" s="236"/>
      <c r="CG252" s="236"/>
      <c r="CH252" s="235"/>
      <c r="CI252" s="235"/>
      <c r="CJ252" s="236"/>
      <c r="CK252" s="236"/>
      <c r="CL252" s="236"/>
      <c r="CM252" s="236"/>
      <c r="CN252" s="236"/>
      <c r="CO252" s="235"/>
      <c r="CP252" s="238"/>
      <c r="CQ252" s="237"/>
      <c r="CR252" s="238"/>
      <c r="CS252" s="237"/>
      <c r="CT252" s="237"/>
      <c r="CU252" s="237"/>
      <c r="CV252" s="237"/>
      <c r="CW252" s="237"/>
      <c r="CX252" s="232"/>
      <c r="CY252" s="232"/>
      <c r="CZ252" s="179">
        <f t="shared" si="283"/>
        <v>0</v>
      </c>
      <c r="DA252" s="180"/>
      <c r="DB252" s="241"/>
      <c r="DC252" s="181">
        <f t="shared" si="284"/>
        <v>0</v>
      </c>
      <c r="DD252" s="240"/>
      <c r="DE252" s="241"/>
      <c r="DF252" s="182">
        <f t="shared" si="285"/>
        <v>0</v>
      </c>
      <c r="DG252" s="182">
        <f t="shared" si="286"/>
        <v>0</v>
      </c>
      <c r="DH252" s="183">
        <f t="shared" si="287"/>
        <v>0</v>
      </c>
      <c r="DI252" s="184">
        <f t="shared" si="288"/>
        <v>0</v>
      </c>
      <c r="DJ252" s="42"/>
      <c r="DK252" s="177">
        <f t="shared" si="289"/>
        <v>0</v>
      </c>
      <c r="DL252" s="177">
        <f t="shared" si="290"/>
        <v>0</v>
      </c>
      <c r="DM252" s="177">
        <f t="shared" si="291"/>
        <v>0</v>
      </c>
      <c r="DN252" s="242"/>
      <c r="DO252" s="243"/>
      <c r="DP252" s="243"/>
      <c r="DQ252" s="243"/>
      <c r="DR252" s="303"/>
      <c r="DS252" s="243"/>
      <c r="DT252" s="243"/>
      <c r="DU252" s="243"/>
      <c r="DV252" s="244"/>
      <c r="DW252" s="243"/>
      <c r="DX252" s="243"/>
      <c r="DY252" s="245"/>
      <c r="DZ252" s="245"/>
      <c r="EA252" s="246"/>
      <c r="EB252" s="175" t="s">
        <v>283</v>
      </c>
      <c r="EC252" s="188" t="s">
        <v>298</v>
      </c>
      <c r="ED252" s="188">
        <v>1030220</v>
      </c>
      <c r="EE252" s="188"/>
      <c r="EF252" s="189">
        <f>'Datos Mes'!$B$23</f>
        <v>8033.333333333333</v>
      </c>
      <c r="EG252" s="189">
        <f t="shared" si="292"/>
        <v>0</v>
      </c>
      <c r="EH252" s="189">
        <f t="shared" si="293"/>
        <v>0</v>
      </c>
      <c r="EI252" s="189" t="e">
        <f t="shared" si="294"/>
        <v>#DIV/0!</v>
      </c>
      <c r="EJ252" s="189" t="e">
        <f t="shared" si="295"/>
        <v>#DIV/0!</v>
      </c>
      <c r="EK252" s="189">
        <f t="shared" si="296"/>
        <v>0</v>
      </c>
      <c r="EL252" s="189">
        <f t="shared" si="297"/>
        <v>0</v>
      </c>
      <c r="EM252" s="189">
        <f t="shared" si="298"/>
        <v>0</v>
      </c>
      <c r="EN252" s="189">
        <f>'Datos Mes'!$B$24*AL252</f>
        <v>0</v>
      </c>
      <c r="EO252" s="189" t="e">
        <f>IF(SUM(EH252:EN252)&gt;'Datos Mes'!$B$21,'Datos Mes'!$B$21,SUM(EH252:EN252))</f>
        <v>#DIV/0!</v>
      </c>
      <c r="EP252" s="189" t="e">
        <f>IF(SUM(EH252:EN252)&gt;'Datos Mes'!$B$21,SUM(EH252:EN252)-EO252,0)</f>
        <v>#DIV/0!</v>
      </c>
      <c r="EQ252" s="189"/>
      <c r="ER252" s="189" t="e">
        <f>LOOKUP(EO252/AL252,'Datos Mes'!$B$75:$B$82,'Datos Mes'!$C$75:$C$82)*EQ252</f>
        <v>#DIV/0!</v>
      </c>
      <c r="ES252" s="189">
        <f>'Datos Mes'!$B$25*$AQ252</f>
        <v>0</v>
      </c>
      <c r="ET252" s="189">
        <f>'Datos Mes'!$B$26*$AQ252</f>
        <v>0</v>
      </c>
      <c r="EU252" s="189">
        <f t="shared" si="299"/>
        <v>0</v>
      </c>
      <c r="EV252" s="190" t="e">
        <f t="shared" si="300"/>
        <v>#DIV/0!</v>
      </c>
      <c r="EW252" s="280" t="s">
        <v>140</v>
      </c>
      <c r="EX252" s="281"/>
      <c r="EY252" s="190" t="e">
        <f>'Datos Mes'!$B$28*EO252</f>
        <v>#DIV/0!</v>
      </c>
      <c r="EZ252" s="190" t="e">
        <f>IF(EX252*'Datos Mes'!$B$19-EY252&gt;0,EX252*'Datos Mes'!$B$19-EY252,0)</f>
        <v>#DIV/0!</v>
      </c>
      <c r="FA252" s="281" t="s">
        <v>116</v>
      </c>
      <c r="FB252" s="280" t="s">
        <v>299</v>
      </c>
      <c r="FC252" s="192">
        <f>IF(FB252&lt;&gt;"Pensionado",LOOKUP(FA252,'Datos Mes'!$A$87:$A$92,'Datos Mes'!$B$87:$B$92),0)</f>
        <v>0</v>
      </c>
      <c r="FD252" s="190" t="e">
        <f t="shared" si="301"/>
        <v>#DIV/0!</v>
      </c>
      <c r="FE252" s="190" t="e">
        <f>IF(SUM(EH252:EN252)&gt;'Datos Mes'!$B$22,'Datos Mes'!$B$22,SUM(EH252:EN252))</f>
        <v>#DIV/0!</v>
      </c>
      <c r="FF252" s="190" t="e">
        <f>FE252*'Datos Mes'!$B$30</f>
        <v>#DIV/0!</v>
      </c>
      <c r="FG252" s="190" t="e">
        <f t="shared" si="302"/>
        <v>#DIV/0!</v>
      </c>
      <c r="FH252" s="190" t="e">
        <f t="shared" si="303"/>
        <v>#DIV/0!</v>
      </c>
      <c r="FI252" s="193" t="e">
        <f>LOOKUP(FH252,'Datos Mes'!$B$54:$B$69,'Datos Mes'!$C$54:$C$69)</f>
        <v>#DIV/0!</v>
      </c>
      <c r="FJ252" s="190" t="e">
        <f>LOOKUP(FH252,'Datos Mes'!$B$54:$B$69,'Datos Mes'!$E$54:$E$69)</f>
        <v>#DIV/0!</v>
      </c>
      <c r="FK252" s="190" t="e">
        <f t="shared" si="304"/>
        <v>#DIV/0!</v>
      </c>
      <c r="FL252" s="190">
        <f t="shared" si="305"/>
        <v>0</v>
      </c>
      <c r="FM252" s="190">
        <f t="shared" si="306"/>
        <v>0</v>
      </c>
      <c r="FN252" s="190">
        <f t="shared" si="307"/>
        <v>0</v>
      </c>
      <c r="FO252" s="190" t="e">
        <f t="shared" si="308"/>
        <v>#DIV/0!</v>
      </c>
      <c r="FP252" s="190" t="e">
        <f t="shared" si="309"/>
        <v>#DIV/0!</v>
      </c>
      <c r="FQ252" s="320" t="e">
        <f t="shared" si="310"/>
        <v>#DIV/0!</v>
      </c>
      <c r="FR252" s="188"/>
      <c r="FS252" s="190" t="e">
        <f t="shared" si="311"/>
        <v>#DIV/0!</v>
      </c>
      <c r="FT252" s="190" t="e">
        <f>IF($FB252="Activo",LOOKUP($FA252,'Datos Mes'!$A$87:$A$92,'Datos Mes'!$C$87:$C$92),0)*$EO252</f>
        <v>#DIV/0!</v>
      </c>
      <c r="FU252" s="190" t="e">
        <f>IF($FB252="Activo",'Datos Mes'!$B$31,0)*$EO252</f>
        <v>#DIV/0!</v>
      </c>
      <c r="FV252" s="190" t="e">
        <f>'Datos Mes'!$B$32*$EO252</f>
        <v>#DIV/0!</v>
      </c>
      <c r="FW252" s="190" t="e">
        <f>'Datos Mes'!$D$28*$EO252</f>
        <v>#DIV/0!</v>
      </c>
      <c r="FX252" s="188">
        <v>1030220</v>
      </c>
      <c r="FY252" s="190" t="e">
        <f t="shared" si="312"/>
        <v>#DIV/0!</v>
      </c>
      <c r="FZ252" s="190" t="e">
        <f t="shared" si="318"/>
        <v>#DIV/0!</v>
      </c>
      <c r="GA252" s="190" t="e">
        <f t="shared" si="319"/>
        <v>#DIV/0!</v>
      </c>
      <c r="GB252" s="190">
        <f>(AS252+'Datos Mes'!B$24)*30/12</f>
        <v>11356.646825396825</v>
      </c>
      <c r="GC252" s="190" t="e">
        <f t="shared" si="313"/>
        <v>#DIV/0!</v>
      </c>
      <c r="GD252" s="190" t="e">
        <f t="shared" si="314"/>
        <v>#DIV/0!</v>
      </c>
      <c r="GE252" s="192" t="e">
        <f t="shared" si="315"/>
        <v>#DIV/0!</v>
      </c>
    </row>
    <row r="253" spans="1:187">
      <c r="A253" s="248"/>
      <c r="B253" s="248"/>
      <c r="C253" s="173">
        <f t="shared" si="272"/>
        <v>0</v>
      </c>
      <c r="D253" s="255"/>
      <c r="E253" s="255"/>
      <c r="F253" s="255"/>
      <c r="G253" s="255"/>
      <c r="H253" s="255"/>
      <c r="I253" s="255"/>
      <c r="J253" s="255"/>
      <c r="K253" s="255"/>
      <c r="L253" s="255"/>
      <c r="M253" s="255"/>
      <c r="N253" s="255"/>
      <c r="O253" s="255"/>
      <c r="P253" s="255"/>
      <c r="Q253" s="255"/>
      <c r="R253" s="174"/>
      <c r="S253" s="256"/>
      <c r="T253" s="255"/>
      <c r="U253" s="255"/>
      <c r="V253" s="255"/>
      <c r="W253" s="255"/>
      <c r="X253" s="255"/>
      <c r="Y253" s="255"/>
      <c r="Z253" s="255"/>
      <c r="AA253" s="255"/>
      <c r="AB253" s="255"/>
      <c r="AC253" s="255"/>
      <c r="AD253" s="255"/>
      <c r="AE253" s="255"/>
      <c r="AF253" s="255"/>
      <c r="AG253" s="255"/>
      <c r="AH253" s="255"/>
      <c r="AI253" s="257"/>
      <c r="AJ253" s="187"/>
      <c r="AK253" s="176">
        <f t="shared" si="273"/>
        <v>0</v>
      </c>
      <c r="AL253" s="294">
        <f t="shared" si="274"/>
        <v>0</v>
      </c>
      <c r="AM253" s="294">
        <f t="shared" si="275"/>
        <v>0</v>
      </c>
      <c r="AN253" s="295">
        <f t="shared" si="276"/>
        <v>0</v>
      </c>
      <c r="AO253" s="294">
        <f t="shared" si="317"/>
        <v>0</v>
      </c>
      <c r="AP253" s="294">
        <f t="shared" si="316"/>
        <v>0</v>
      </c>
      <c r="AQ253" s="296">
        <f t="shared" si="277"/>
        <v>0</v>
      </c>
      <c r="AR253" s="297">
        <f t="shared" si="278"/>
        <v>0</v>
      </c>
      <c r="AS253" s="249"/>
      <c r="AT253" s="250">
        <f t="shared" si="279"/>
        <v>0</v>
      </c>
      <c r="AU253" s="316"/>
      <c r="AV253" s="177">
        <f t="shared" si="280"/>
        <v>0</v>
      </c>
      <c r="AW253" s="249"/>
      <c r="AX253" s="249"/>
      <c r="AY253" s="177">
        <f t="shared" si="281"/>
        <v>0</v>
      </c>
      <c r="AZ253" s="177">
        <f>(AQ253)*'Datos Mes'!$B$27+DB253</f>
        <v>0</v>
      </c>
      <c r="BA253" s="248"/>
      <c r="BB253" s="254"/>
      <c r="BC253" s="263"/>
      <c r="BD253" s="188"/>
      <c r="BE253" s="188"/>
      <c r="BF253" s="298"/>
      <c r="BG253" s="178">
        <f>(COUNTIF($D253:$AI253,"LL")+DL253)*(AS253-'Datos Mes'!$B$23)</f>
        <v>0</v>
      </c>
      <c r="BH253" s="299">
        <f t="shared" si="282"/>
        <v>0</v>
      </c>
      <c r="BI253" s="230"/>
      <c r="BJ253" s="239"/>
      <c r="BK253" s="231"/>
      <c r="BL253" s="231"/>
      <c r="BM253" s="231"/>
      <c r="BN253" s="231"/>
      <c r="BO253" s="231"/>
      <c r="BP253" s="239"/>
      <c r="BQ253" s="231"/>
      <c r="BR253" s="231"/>
      <c r="BS253" s="231"/>
      <c r="BT253" s="232"/>
      <c r="BU253" s="232"/>
      <c r="BV253" s="231"/>
      <c r="BW253" s="233"/>
      <c r="BX253" s="234"/>
      <c r="BY253" s="231"/>
      <c r="BZ253" s="231"/>
      <c r="CA253" s="235"/>
      <c r="CB253" s="235"/>
      <c r="CC253" s="236"/>
      <c r="CD253" s="236"/>
      <c r="CE253" s="236"/>
      <c r="CF253" s="236"/>
      <c r="CG253" s="236"/>
      <c r="CH253" s="235"/>
      <c r="CI253" s="235"/>
      <c r="CJ253" s="236"/>
      <c r="CK253" s="236"/>
      <c r="CL253" s="236"/>
      <c r="CM253" s="236"/>
      <c r="CN253" s="236"/>
      <c r="CO253" s="235"/>
      <c r="CP253" s="238"/>
      <c r="CQ253" s="237"/>
      <c r="CR253" s="238"/>
      <c r="CS253" s="237"/>
      <c r="CT253" s="237"/>
      <c r="CU253" s="237"/>
      <c r="CV253" s="237"/>
      <c r="CW253" s="237"/>
      <c r="CX253" s="232"/>
      <c r="CY253" s="232"/>
      <c r="CZ253" s="179">
        <f t="shared" si="283"/>
        <v>0</v>
      </c>
      <c r="DA253" s="180"/>
      <c r="DB253" s="241"/>
      <c r="DC253" s="181">
        <f t="shared" si="284"/>
        <v>0</v>
      </c>
      <c r="DD253" s="240"/>
      <c r="DE253" s="241"/>
      <c r="DF253" s="182">
        <f t="shared" si="285"/>
        <v>0</v>
      </c>
      <c r="DG253" s="182">
        <f t="shared" si="286"/>
        <v>0</v>
      </c>
      <c r="DH253" s="183">
        <f t="shared" si="287"/>
        <v>0</v>
      </c>
      <c r="DI253" s="184">
        <f t="shared" si="288"/>
        <v>0</v>
      </c>
      <c r="DJ253" s="42"/>
      <c r="DK253" s="177">
        <f t="shared" si="289"/>
        <v>0</v>
      </c>
      <c r="DL253" s="177">
        <f t="shared" si="290"/>
        <v>0</v>
      </c>
      <c r="DM253" s="177">
        <f t="shared" si="291"/>
        <v>0</v>
      </c>
      <c r="DN253" s="242"/>
      <c r="DO253" s="243"/>
      <c r="DP253" s="243"/>
      <c r="DQ253" s="243"/>
      <c r="DR253" s="303"/>
      <c r="DS253" s="243"/>
      <c r="DT253" s="243"/>
      <c r="DU253" s="243"/>
      <c r="DV253" s="244"/>
      <c r="DW253" s="243"/>
      <c r="DX253" s="243"/>
      <c r="DY253" s="245"/>
      <c r="DZ253" s="245"/>
      <c r="EA253" s="246"/>
      <c r="EB253" s="175" t="s">
        <v>283</v>
      </c>
      <c r="EC253" s="188" t="s">
        <v>298</v>
      </c>
      <c r="ED253" s="188">
        <v>1030221</v>
      </c>
      <c r="EE253" s="188"/>
      <c r="EF253" s="189">
        <f>'Datos Mes'!$B$23</f>
        <v>8033.333333333333</v>
      </c>
      <c r="EG253" s="189">
        <f t="shared" si="292"/>
        <v>0</v>
      </c>
      <c r="EH253" s="189">
        <f t="shared" si="293"/>
        <v>0</v>
      </c>
      <c r="EI253" s="189" t="e">
        <f t="shared" si="294"/>
        <v>#DIV/0!</v>
      </c>
      <c r="EJ253" s="189" t="e">
        <f t="shared" si="295"/>
        <v>#DIV/0!</v>
      </c>
      <c r="EK253" s="189">
        <f t="shared" si="296"/>
        <v>0</v>
      </c>
      <c r="EL253" s="189">
        <f t="shared" si="297"/>
        <v>0</v>
      </c>
      <c r="EM253" s="189">
        <f t="shared" si="298"/>
        <v>0</v>
      </c>
      <c r="EN253" s="189">
        <f>'Datos Mes'!$B$24*AL253</f>
        <v>0</v>
      </c>
      <c r="EO253" s="189" t="e">
        <f>IF(SUM(EH253:EN253)&gt;'Datos Mes'!$B$21,'Datos Mes'!$B$21,SUM(EH253:EN253))</f>
        <v>#DIV/0!</v>
      </c>
      <c r="EP253" s="189" t="e">
        <f>IF(SUM(EH253:EN253)&gt;'Datos Mes'!$B$21,SUM(EH253:EN253)-EO253,0)</f>
        <v>#DIV/0!</v>
      </c>
      <c r="EQ253" s="189"/>
      <c r="ER253" s="189" t="e">
        <f>LOOKUP(EO253/AL253,'Datos Mes'!$B$75:$B$82,'Datos Mes'!$C$75:$C$82)*EQ253</f>
        <v>#DIV/0!</v>
      </c>
      <c r="ES253" s="189">
        <f>'Datos Mes'!$B$25*$AQ253</f>
        <v>0</v>
      </c>
      <c r="ET253" s="189">
        <f>'Datos Mes'!$B$26*$AQ253</f>
        <v>0</v>
      </c>
      <c r="EU253" s="189">
        <f t="shared" si="299"/>
        <v>0</v>
      </c>
      <c r="EV253" s="190" t="e">
        <f t="shared" si="300"/>
        <v>#DIV/0!</v>
      </c>
      <c r="EW253" s="280" t="s">
        <v>140</v>
      </c>
      <c r="EX253" s="281"/>
      <c r="EY253" s="190" t="e">
        <f>'Datos Mes'!$B$28*EO253</f>
        <v>#DIV/0!</v>
      </c>
      <c r="EZ253" s="190" t="e">
        <f>IF(EX253*'Datos Mes'!$B$19-EY253&gt;0,EX253*'Datos Mes'!$B$19-EY253,0)</f>
        <v>#DIV/0!</v>
      </c>
      <c r="FA253" s="281" t="s">
        <v>116</v>
      </c>
      <c r="FB253" s="280" t="s">
        <v>299</v>
      </c>
      <c r="FC253" s="192">
        <f>IF(FB253&lt;&gt;"Pensionado",LOOKUP(FA253,'Datos Mes'!$A$87:$A$92,'Datos Mes'!$B$87:$B$92),0)</f>
        <v>0</v>
      </c>
      <c r="FD253" s="190" t="e">
        <f t="shared" si="301"/>
        <v>#DIV/0!</v>
      </c>
      <c r="FE253" s="190" t="e">
        <f>IF(SUM(EH253:EN253)&gt;'Datos Mes'!$B$22,'Datos Mes'!$B$22,SUM(EH253:EN253))</f>
        <v>#DIV/0!</v>
      </c>
      <c r="FF253" s="190" t="e">
        <f>FE253*'Datos Mes'!$B$30</f>
        <v>#DIV/0!</v>
      </c>
      <c r="FG253" s="190" t="e">
        <f t="shared" si="302"/>
        <v>#DIV/0!</v>
      </c>
      <c r="FH253" s="190" t="e">
        <f t="shared" si="303"/>
        <v>#DIV/0!</v>
      </c>
      <c r="FI253" s="193" t="e">
        <f>LOOKUP(FH253,'Datos Mes'!$B$54:$B$69,'Datos Mes'!$C$54:$C$69)</f>
        <v>#DIV/0!</v>
      </c>
      <c r="FJ253" s="190" t="e">
        <f>LOOKUP(FH253,'Datos Mes'!$B$54:$B$69,'Datos Mes'!$E$54:$E$69)</f>
        <v>#DIV/0!</v>
      </c>
      <c r="FK253" s="190" t="e">
        <f t="shared" si="304"/>
        <v>#DIV/0!</v>
      </c>
      <c r="FL253" s="190">
        <f t="shared" si="305"/>
        <v>0</v>
      </c>
      <c r="FM253" s="190">
        <f t="shared" si="306"/>
        <v>0</v>
      </c>
      <c r="FN253" s="190">
        <f t="shared" si="307"/>
        <v>0</v>
      </c>
      <c r="FO253" s="190" t="e">
        <f t="shared" si="308"/>
        <v>#DIV/0!</v>
      </c>
      <c r="FP253" s="190" t="e">
        <f t="shared" si="309"/>
        <v>#DIV/0!</v>
      </c>
      <c r="FQ253" s="320" t="e">
        <f t="shared" si="310"/>
        <v>#DIV/0!</v>
      </c>
      <c r="FR253" s="188"/>
      <c r="FS253" s="190" t="e">
        <f t="shared" si="311"/>
        <v>#DIV/0!</v>
      </c>
      <c r="FT253" s="190" t="e">
        <f>IF($FB253="Activo",LOOKUP($FA253,'Datos Mes'!$A$87:$A$92,'Datos Mes'!$C$87:$C$92),0)*$EO253</f>
        <v>#DIV/0!</v>
      </c>
      <c r="FU253" s="190" t="e">
        <f>IF($FB253="Activo",'Datos Mes'!$B$31,0)*$EO253</f>
        <v>#DIV/0!</v>
      </c>
      <c r="FV253" s="190" t="e">
        <f>'Datos Mes'!$B$32*$EO253</f>
        <v>#DIV/0!</v>
      </c>
      <c r="FW253" s="190" t="e">
        <f>'Datos Mes'!$D$28*$EO253</f>
        <v>#DIV/0!</v>
      </c>
      <c r="FX253" s="188">
        <v>1030221</v>
      </c>
      <c r="FY253" s="190" t="e">
        <f t="shared" si="312"/>
        <v>#DIV/0!</v>
      </c>
      <c r="FZ253" s="190" t="e">
        <f t="shared" si="318"/>
        <v>#DIV/0!</v>
      </c>
      <c r="GA253" s="190" t="e">
        <f t="shared" si="319"/>
        <v>#DIV/0!</v>
      </c>
      <c r="GB253" s="190">
        <f>(AS253+'Datos Mes'!B$24)*30/12</f>
        <v>11356.646825396825</v>
      </c>
      <c r="GC253" s="190" t="e">
        <f t="shared" si="313"/>
        <v>#DIV/0!</v>
      </c>
      <c r="GD253" s="190" t="e">
        <f t="shared" si="314"/>
        <v>#DIV/0!</v>
      </c>
      <c r="GE253" s="192" t="e">
        <f t="shared" si="315"/>
        <v>#DIV/0!</v>
      </c>
    </row>
    <row r="254" spans="1:187">
      <c r="A254" s="248"/>
      <c r="B254" s="248"/>
      <c r="C254" s="173">
        <f t="shared" si="272"/>
        <v>0</v>
      </c>
      <c r="D254" s="255"/>
      <c r="E254" s="255"/>
      <c r="F254" s="255"/>
      <c r="G254" s="255"/>
      <c r="H254" s="255"/>
      <c r="I254" s="255"/>
      <c r="J254" s="255"/>
      <c r="K254" s="255"/>
      <c r="L254" s="255"/>
      <c r="M254" s="255"/>
      <c r="N254" s="255"/>
      <c r="O254" s="255"/>
      <c r="P254" s="255"/>
      <c r="Q254" s="255"/>
      <c r="R254" s="174"/>
      <c r="S254" s="256"/>
      <c r="T254" s="255"/>
      <c r="U254" s="255"/>
      <c r="V254" s="255"/>
      <c r="W254" s="255"/>
      <c r="X254" s="255"/>
      <c r="Y254" s="255"/>
      <c r="Z254" s="255"/>
      <c r="AA254" s="255"/>
      <c r="AB254" s="255"/>
      <c r="AC254" s="255"/>
      <c r="AD254" s="255"/>
      <c r="AE254" s="255"/>
      <c r="AF254" s="255"/>
      <c r="AG254" s="255"/>
      <c r="AH254" s="255"/>
      <c r="AI254" s="257"/>
      <c r="AJ254" s="187"/>
      <c r="AK254" s="176">
        <f t="shared" si="273"/>
        <v>0</v>
      </c>
      <c r="AL254" s="294">
        <f t="shared" si="274"/>
        <v>0</v>
      </c>
      <c r="AM254" s="294">
        <f t="shared" si="275"/>
        <v>0</v>
      </c>
      <c r="AN254" s="295">
        <f t="shared" si="276"/>
        <v>0</v>
      </c>
      <c r="AO254" s="294">
        <f t="shared" si="317"/>
        <v>0</v>
      </c>
      <c r="AP254" s="294">
        <f t="shared" si="316"/>
        <v>0</v>
      </c>
      <c r="AQ254" s="296">
        <f t="shared" si="277"/>
        <v>0</v>
      </c>
      <c r="AR254" s="297">
        <f t="shared" si="278"/>
        <v>0</v>
      </c>
      <c r="AS254" s="249"/>
      <c r="AT254" s="250">
        <f t="shared" si="279"/>
        <v>0</v>
      </c>
      <c r="AU254" s="316"/>
      <c r="AV254" s="177">
        <f t="shared" si="280"/>
        <v>0</v>
      </c>
      <c r="AW254" s="249"/>
      <c r="AX254" s="249"/>
      <c r="AY254" s="177">
        <f t="shared" si="281"/>
        <v>0</v>
      </c>
      <c r="AZ254" s="177">
        <f>(AQ254)*'Datos Mes'!$B$27+DB254</f>
        <v>0</v>
      </c>
      <c r="BA254" s="248"/>
      <c r="BB254" s="254"/>
      <c r="BC254" s="263"/>
      <c r="BD254" s="188"/>
      <c r="BE254" s="188"/>
      <c r="BF254" s="298"/>
      <c r="BG254" s="178">
        <f>(COUNTIF($D254:$AI254,"LL")+DL254)*(AS254-'Datos Mes'!$B$23)</f>
        <v>0</v>
      </c>
      <c r="BH254" s="299">
        <f t="shared" si="282"/>
        <v>0</v>
      </c>
      <c r="BI254" s="230"/>
      <c r="BJ254" s="239"/>
      <c r="BK254" s="231"/>
      <c r="BL254" s="231"/>
      <c r="BM254" s="231"/>
      <c r="BN254" s="231"/>
      <c r="BO254" s="231"/>
      <c r="BP254" s="239"/>
      <c r="BQ254" s="231"/>
      <c r="BR254" s="231"/>
      <c r="BS254" s="231"/>
      <c r="BT254" s="232"/>
      <c r="BU254" s="232"/>
      <c r="BV254" s="231"/>
      <c r="BW254" s="233"/>
      <c r="BX254" s="234"/>
      <c r="BY254" s="231"/>
      <c r="BZ254" s="231"/>
      <c r="CA254" s="235"/>
      <c r="CB254" s="235"/>
      <c r="CC254" s="236"/>
      <c r="CD254" s="236"/>
      <c r="CE254" s="236"/>
      <c r="CF254" s="236"/>
      <c r="CG254" s="236"/>
      <c r="CH254" s="235"/>
      <c r="CI254" s="235"/>
      <c r="CJ254" s="236"/>
      <c r="CK254" s="236"/>
      <c r="CL254" s="236"/>
      <c r="CM254" s="236"/>
      <c r="CN254" s="236"/>
      <c r="CO254" s="235"/>
      <c r="CP254" s="238"/>
      <c r="CQ254" s="237"/>
      <c r="CR254" s="238"/>
      <c r="CS254" s="237"/>
      <c r="CT254" s="237"/>
      <c r="CU254" s="237"/>
      <c r="CV254" s="237"/>
      <c r="CW254" s="237"/>
      <c r="CX254" s="232"/>
      <c r="CY254" s="232"/>
      <c r="CZ254" s="179">
        <f t="shared" si="283"/>
        <v>0</v>
      </c>
      <c r="DA254" s="180"/>
      <c r="DB254" s="241"/>
      <c r="DC254" s="181">
        <f t="shared" si="284"/>
        <v>0</v>
      </c>
      <c r="DD254" s="240"/>
      <c r="DE254" s="241"/>
      <c r="DF254" s="182">
        <f t="shared" si="285"/>
        <v>0</v>
      </c>
      <c r="DG254" s="182">
        <f t="shared" si="286"/>
        <v>0</v>
      </c>
      <c r="DH254" s="183">
        <f t="shared" si="287"/>
        <v>0</v>
      </c>
      <c r="DI254" s="184">
        <f t="shared" si="288"/>
        <v>0</v>
      </c>
      <c r="DJ254" s="42"/>
      <c r="DK254" s="177">
        <f t="shared" si="289"/>
        <v>0</v>
      </c>
      <c r="DL254" s="177">
        <f t="shared" si="290"/>
        <v>0</v>
      </c>
      <c r="DM254" s="177">
        <f t="shared" si="291"/>
        <v>0</v>
      </c>
      <c r="DN254" s="242"/>
      <c r="DO254" s="243"/>
      <c r="DP254" s="243"/>
      <c r="DQ254" s="243"/>
      <c r="DR254" s="303"/>
      <c r="DS254" s="243"/>
      <c r="DT254" s="243"/>
      <c r="DU254" s="243"/>
      <c r="DV254" s="244"/>
      <c r="DW254" s="243"/>
      <c r="DX254" s="243"/>
      <c r="DY254" s="245"/>
      <c r="DZ254" s="245"/>
      <c r="EA254" s="246"/>
      <c r="EB254" s="175" t="s">
        <v>283</v>
      </c>
      <c r="EC254" s="188" t="s">
        <v>298</v>
      </c>
      <c r="ED254" s="188">
        <v>1030222</v>
      </c>
      <c r="EE254" s="188"/>
      <c r="EF254" s="189">
        <f>'Datos Mes'!$B$23</f>
        <v>8033.333333333333</v>
      </c>
      <c r="EG254" s="189">
        <f t="shared" si="292"/>
        <v>0</v>
      </c>
      <c r="EH254" s="189">
        <f t="shared" si="293"/>
        <v>0</v>
      </c>
      <c r="EI254" s="189" t="e">
        <f t="shared" si="294"/>
        <v>#DIV/0!</v>
      </c>
      <c r="EJ254" s="189" t="e">
        <f t="shared" si="295"/>
        <v>#DIV/0!</v>
      </c>
      <c r="EK254" s="189">
        <f t="shared" si="296"/>
        <v>0</v>
      </c>
      <c r="EL254" s="189">
        <f t="shared" si="297"/>
        <v>0</v>
      </c>
      <c r="EM254" s="189">
        <f t="shared" si="298"/>
        <v>0</v>
      </c>
      <c r="EN254" s="189">
        <f>'Datos Mes'!$B$24*AL254</f>
        <v>0</v>
      </c>
      <c r="EO254" s="189" t="e">
        <f>IF(SUM(EH254:EN254)&gt;'Datos Mes'!$B$21,'Datos Mes'!$B$21,SUM(EH254:EN254))</f>
        <v>#DIV/0!</v>
      </c>
      <c r="EP254" s="189" t="e">
        <f>IF(SUM(EH254:EN254)&gt;'Datos Mes'!$B$21,SUM(EH254:EN254)-EO254,0)</f>
        <v>#DIV/0!</v>
      </c>
      <c r="EQ254" s="189"/>
      <c r="ER254" s="189" t="e">
        <f>LOOKUP(EO254/AL254,'Datos Mes'!$B$75:$B$82,'Datos Mes'!$C$75:$C$82)*EQ254</f>
        <v>#DIV/0!</v>
      </c>
      <c r="ES254" s="189">
        <f>'Datos Mes'!$B$25*$AQ254</f>
        <v>0</v>
      </c>
      <c r="ET254" s="189">
        <f>'Datos Mes'!$B$26*$AQ254</f>
        <v>0</v>
      </c>
      <c r="EU254" s="189">
        <f t="shared" si="299"/>
        <v>0</v>
      </c>
      <c r="EV254" s="190" t="e">
        <f t="shared" si="300"/>
        <v>#DIV/0!</v>
      </c>
      <c r="EW254" s="280" t="s">
        <v>140</v>
      </c>
      <c r="EX254" s="281"/>
      <c r="EY254" s="190" t="e">
        <f>'Datos Mes'!$B$28*EO254</f>
        <v>#DIV/0!</v>
      </c>
      <c r="EZ254" s="190" t="e">
        <f>IF(EX254*'Datos Mes'!$B$19-EY254&gt;0,EX254*'Datos Mes'!$B$19-EY254,0)</f>
        <v>#DIV/0!</v>
      </c>
      <c r="FA254" s="281" t="s">
        <v>116</v>
      </c>
      <c r="FB254" s="280" t="s">
        <v>299</v>
      </c>
      <c r="FC254" s="192">
        <f>IF(FB254&lt;&gt;"Pensionado",LOOKUP(FA254,'Datos Mes'!$A$87:$A$92,'Datos Mes'!$B$87:$B$92),0)</f>
        <v>0</v>
      </c>
      <c r="FD254" s="190" t="e">
        <f t="shared" si="301"/>
        <v>#DIV/0!</v>
      </c>
      <c r="FE254" s="190" t="e">
        <f>IF(SUM(EH254:EN254)&gt;'Datos Mes'!$B$22,'Datos Mes'!$B$22,SUM(EH254:EN254))</f>
        <v>#DIV/0!</v>
      </c>
      <c r="FF254" s="190" t="e">
        <f>FE254*'Datos Mes'!$B$30</f>
        <v>#DIV/0!</v>
      </c>
      <c r="FG254" s="190" t="e">
        <f t="shared" si="302"/>
        <v>#DIV/0!</v>
      </c>
      <c r="FH254" s="190" t="e">
        <f t="shared" si="303"/>
        <v>#DIV/0!</v>
      </c>
      <c r="FI254" s="193" t="e">
        <f>LOOKUP(FH254,'Datos Mes'!$B$54:$B$69,'Datos Mes'!$C$54:$C$69)</f>
        <v>#DIV/0!</v>
      </c>
      <c r="FJ254" s="190" t="e">
        <f>LOOKUP(FH254,'Datos Mes'!$B$54:$B$69,'Datos Mes'!$E$54:$E$69)</f>
        <v>#DIV/0!</v>
      </c>
      <c r="FK254" s="190" t="e">
        <f t="shared" si="304"/>
        <v>#DIV/0!</v>
      </c>
      <c r="FL254" s="190">
        <f t="shared" si="305"/>
        <v>0</v>
      </c>
      <c r="FM254" s="190">
        <f t="shared" si="306"/>
        <v>0</v>
      </c>
      <c r="FN254" s="190">
        <f t="shared" si="307"/>
        <v>0</v>
      </c>
      <c r="FO254" s="190" t="e">
        <f t="shared" si="308"/>
        <v>#DIV/0!</v>
      </c>
      <c r="FP254" s="190" t="e">
        <f t="shared" si="309"/>
        <v>#DIV/0!</v>
      </c>
      <c r="FQ254" s="320" t="e">
        <f t="shared" si="310"/>
        <v>#DIV/0!</v>
      </c>
      <c r="FR254" s="188"/>
      <c r="FS254" s="190" t="e">
        <f t="shared" si="311"/>
        <v>#DIV/0!</v>
      </c>
      <c r="FT254" s="190" t="e">
        <f>IF($FB254="Activo",LOOKUP($FA254,'Datos Mes'!$A$87:$A$92,'Datos Mes'!$C$87:$C$92),0)*$EO254</f>
        <v>#DIV/0!</v>
      </c>
      <c r="FU254" s="190" t="e">
        <f>IF($FB254="Activo",'Datos Mes'!$B$31,0)*$EO254</f>
        <v>#DIV/0!</v>
      </c>
      <c r="FV254" s="190" t="e">
        <f>'Datos Mes'!$B$32*$EO254</f>
        <v>#DIV/0!</v>
      </c>
      <c r="FW254" s="190" t="e">
        <f>'Datos Mes'!$D$28*$EO254</f>
        <v>#DIV/0!</v>
      </c>
      <c r="FX254" s="188">
        <v>1030222</v>
      </c>
      <c r="FY254" s="190" t="e">
        <f t="shared" si="312"/>
        <v>#DIV/0!</v>
      </c>
      <c r="FZ254" s="190" t="e">
        <f t="shared" si="318"/>
        <v>#DIV/0!</v>
      </c>
      <c r="GA254" s="190" t="e">
        <f t="shared" si="319"/>
        <v>#DIV/0!</v>
      </c>
      <c r="GB254" s="190">
        <f>(AS254+'Datos Mes'!B$24)*30/12</f>
        <v>11356.646825396825</v>
      </c>
      <c r="GC254" s="190" t="e">
        <f t="shared" si="313"/>
        <v>#DIV/0!</v>
      </c>
      <c r="GD254" s="190" t="e">
        <f t="shared" si="314"/>
        <v>#DIV/0!</v>
      </c>
      <c r="GE254" s="192" t="e">
        <f t="shared" si="315"/>
        <v>#DIV/0!</v>
      </c>
    </row>
    <row r="255" spans="1:187">
      <c r="A255" s="248"/>
      <c r="B255" s="248"/>
      <c r="C255" s="173">
        <f t="shared" si="272"/>
        <v>0</v>
      </c>
      <c r="D255" s="255"/>
      <c r="E255" s="255"/>
      <c r="F255" s="255"/>
      <c r="G255" s="255"/>
      <c r="H255" s="255"/>
      <c r="I255" s="255"/>
      <c r="J255" s="255"/>
      <c r="K255" s="255"/>
      <c r="L255" s="255"/>
      <c r="M255" s="255"/>
      <c r="N255" s="255"/>
      <c r="O255" s="255"/>
      <c r="P255" s="255"/>
      <c r="Q255" s="255"/>
      <c r="R255" s="174"/>
      <c r="S255" s="256"/>
      <c r="T255" s="255"/>
      <c r="U255" s="255"/>
      <c r="V255" s="255"/>
      <c r="W255" s="255"/>
      <c r="X255" s="255"/>
      <c r="Y255" s="255"/>
      <c r="Z255" s="255"/>
      <c r="AA255" s="255"/>
      <c r="AB255" s="255"/>
      <c r="AC255" s="255"/>
      <c r="AD255" s="255"/>
      <c r="AE255" s="255"/>
      <c r="AF255" s="255"/>
      <c r="AG255" s="255"/>
      <c r="AH255" s="255"/>
      <c r="AI255" s="257"/>
      <c r="AJ255" s="187"/>
      <c r="AK255" s="176">
        <f t="shared" si="273"/>
        <v>0</v>
      </c>
      <c r="AL255" s="294">
        <f t="shared" si="274"/>
        <v>0</v>
      </c>
      <c r="AM255" s="294">
        <f t="shared" si="275"/>
        <v>0</v>
      </c>
      <c r="AN255" s="295">
        <f t="shared" si="276"/>
        <v>0</v>
      </c>
      <c r="AO255" s="294">
        <f t="shared" si="317"/>
        <v>0</v>
      </c>
      <c r="AP255" s="294">
        <f t="shared" si="316"/>
        <v>0</v>
      </c>
      <c r="AQ255" s="296">
        <f t="shared" si="277"/>
        <v>0</v>
      </c>
      <c r="AR255" s="297">
        <f t="shared" si="278"/>
        <v>0</v>
      </c>
      <c r="AS255" s="249"/>
      <c r="AT255" s="250">
        <f t="shared" si="279"/>
        <v>0</v>
      </c>
      <c r="AU255" s="316"/>
      <c r="AV255" s="177">
        <f t="shared" si="280"/>
        <v>0</v>
      </c>
      <c r="AW255" s="249"/>
      <c r="AX255" s="249"/>
      <c r="AY255" s="177">
        <f t="shared" si="281"/>
        <v>0</v>
      </c>
      <c r="AZ255" s="177">
        <f>(AQ255)*'Datos Mes'!$B$27+DB255</f>
        <v>0</v>
      </c>
      <c r="BA255" s="248"/>
      <c r="BB255" s="254"/>
      <c r="BC255" s="263"/>
      <c r="BD255" s="188"/>
      <c r="BE255" s="188"/>
      <c r="BF255" s="298"/>
      <c r="BG255" s="178">
        <f>(COUNTIF($D255:$AI255,"LL")+DL255)*(AS255-'Datos Mes'!$B$23)</f>
        <v>0</v>
      </c>
      <c r="BH255" s="299">
        <f t="shared" si="282"/>
        <v>0</v>
      </c>
      <c r="BI255" s="230"/>
      <c r="BJ255" s="239"/>
      <c r="BK255" s="231"/>
      <c r="BL255" s="231"/>
      <c r="BM255" s="231"/>
      <c r="BN255" s="231"/>
      <c r="BO255" s="231"/>
      <c r="BP255" s="239"/>
      <c r="BQ255" s="231"/>
      <c r="BR255" s="231"/>
      <c r="BS255" s="231"/>
      <c r="BT255" s="232"/>
      <c r="BU255" s="232"/>
      <c r="BV255" s="231"/>
      <c r="BW255" s="233"/>
      <c r="BX255" s="234"/>
      <c r="BY255" s="231"/>
      <c r="BZ255" s="231"/>
      <c r="CA255" s="235"/>
      <c r="CB255" s="235"/>
      <c r="CC255" s="236"/>
      <c r="CD255" s="236"/>
      <c r="CE255" s="236"/>
      <c r="CF255" s="236"/>
      <c r="CG255" s="236"/>
      <c r="CH255" s="235"/>
      <c r="CI255" s="235"/>
      <c r="CJ255" s="236"/>
      <c r="CK255" s="236"/>
      <c r="CL255" s="236"/>
      <c r="CM255" s="236"/>
      <c r="CN255" s="236"/>
      <c r="CO255" s="235"/>
      <c r="CP255" s="238"/>
      <c r="CQ255" s="237"/>
      <c r="CR255" s="238"/>
      <c r="CS255" s="237"/>
      <c r="CT255" s="237"/>
      <c r="CU255" s="237"/>
      <c r="CV255" s="237"/>
      <c r="CW255" s="237"/>
      <c r="CX255" s="232"/>
      <c r="CY255" s="232"/>
      <c r="CZ255" s="179">
        <f t="shared" si="283"/>
        <v>0</v>
      </c>
      <c r="DA255" s="180"/>
      <c r="DB255" s="241"/>
      <c r="DC255" s="181">
        <f t="shared" si="284"/>
        <v>0</v>
      </c>
      <c r="DD255" s="240"/>
      <c r="DE255" s="241"/>
      <c r="DF255" s="182">
        <f t="shared" si="285"/>
        <v>0</v>
      </c>
      <c r="DG255" s="182">
        <f t="shared" si="286"/>
        <v>0</v>
      </c>
      <c r="DH255" s="183">
        <f t="shared" si="287"/>
        <v>0</v>
      </c>
      <c r="DI255" s="184">
        <f t="shared" si="288"/>
        <v>0</v>
      </c>
      <c r="DJ255" s="42"/>
      <c r="DK255" s="177">
        <f t="shared" si="289"/>
        <v>0</v>
      </c>
      <c r="DL255" s="177">
        <f t="shared" si="290"/>
        <v>0</v>
      </c>
      <c r="DM255" s="177">
        <f t="shared" si="291"/>
        <v>0</v>
      </c>
      <c r="DN255" s="242"/>
      <c r="DO255" s="243"/>
      <c r="DP255" s="243"/>
      <c r="DQ255" s="243"/>
      <c r="DR255" s="303"/>
      <c r="DS255" s="243"/>
      <c r="DT255" s="243"/>
      <c r="DU255" s="243"/>
      <c r="DV255" s="244"/>
      <c r="DW255" s="243"/>
      <c r="DX255" s="243"/>
      <c r="DY255" s="245"/>
      <c r="DZ255" s="245"/>
      <c r="EA255" s="246"/>
      <c r="EB255" s="175" t="s">
        <v>283</v>
      </c>
      <c r="EC255" s="188" t="s">
        <v>298</v>
      </c>
      <c r="ED255" s="188">
        <v>1030223</v>
      </c>
      <c r="EE255" s="188"/>
      <c r="EF255" s="189">
        <f>'Datos Mes'!$B$23</f>
        <v>8033.333333333333</v>
      </c>
      <c r="EG255" s="189">
        <f t="shared" si="292"/>
        <v>0</v>
      </c>
      <c r="EH255" s="189">
        <f t="shared" si="293"/>
        <v>0</v>
      </c>
      <c r="EI255" s="189" t="e">
        <f t="shared" si="294"/>
        <v>#DIV/0!</v>
      </c>
      <c r="EJ255" s="189" t="e">
        <f t="shared" si="295"/>
        <v>#DIV/0!</v>
      </c>
      <c r="EK255" s="189">
        <f t="shared" si="296"/>
        <v>0</v>
      </c>
      <c r="EL255" s="189">
        <f t="shared" si="297"/>
        <v>0</v>
      </c>
      <c r="EM255" s="189">
        <f t="shared" si="298"/>
        <v>0</v>
      </c>
      <c r="EN255" s="189">
        <f>'Datos Mes'!$B$24*AL255</f>
        <v>0</v>
      </c>
      <c r="EO255" s="189" t="e">
        <f>IF(SUM(EH255:EN255)&gt;'Datos Mes'!$B$21,'Datos Mes'!$B$21,SUM(EH255:EN255))</f>
        <v>#DIV/0!</v>
      </c>
      <c r="EP255" s="189" t="e">
        <f>IF(SUM(EH255:EN255)&gt;'Datos Mes'!$B$21,SUM(EH255:EN255)-EO255,0)</f>
        <v>#DIV/0!</v>
      </c>
      <c r="EQ255" s="189"/>
      <c r="ER255" s="189" t="e">
        <f>LOOKUP(EO255/AL255,'Datos Mes'!$B$75:$B$82,'Datos Mes'!$C$75:$C$82)*EQ255</f>
        <v>#DIV/0!</v>
      </c>
      <c r="ES255" s="189">
        <f>'Datos Mes'!$B$25*$AQ255</f>
        <v>0</v>
      </c>
      <c r="ET255" s="189">
        <f>'Datos Mes'!$B$26*$AQ255</f>
        <v>0</v>
      </c>
      <c r="EU255" s="189">
        <f t="shared" si="299"/>
        <v>0</v>
      </c>
      <c r="EV255" s="190" t="e">
        <f t="shared" si="300"/>
        <v>#DIV/0!</v>
      </c>
      <c r="EW255" s="280" t="s">
        <v>140</v>
      </c>
      <c r="EX255" s="281"/>
      <c r="EY255" s="190" t="e">
        <f>'Datos Mes'!$B$28*EO255</f>
        <v>#DIV/0!</v>
      </c>
      <c r="EZ255" s="190" t="e">
        <f>IF(EX255*'Datos Mes'!$B$19-EY255&gt;0,EX255*'Datos Mes'!$B$19-EY255,0)</f>
        <v>#DIV/0!</v>
      </c>
      <c r="FA255" s="281" t="s">
        <v>116</v>
      </c>
      <c r="FB255" s="280" t="s">
        <v>299</v>
      </c>
      <c r="FC255" s="192">
        <f>IF(FB255&lt;&gt;"Pensionado",LOOKUP(FA255,'Datos Mes'!$A$87:$A$92,'Datos Mes'!$B$87:$B$92),0)</f>
        <v>0</v>
      </c>
      <c r="FD255" s="190" t="e">
        <f t="shared" si="301"/>
        <v>#DIV/0!</v>
      </c>
      <c r="FE255" s="190" t="e">
        <f>IF(SUM(EH255:EN255)&gt;'Datos Mes'!$B$22,'Datos Mes'!$B$22,SUM(EH255:EN255))</f>
        <v>#DIV/0!</v>
      </c>
      <c r="FF255" s="190" t="e">
        <f>FE255*'Datos Mes'!$B$30</f>
        <v>#DIV/0!</v>
      </c>
      <c r="FG255" s="190" t="e">
        <f t="shared" si="302"/>
        <v>#DIV/0!</v>
      </c>
      <c r="FH255" s="190" t="e">
        <f t="shared" si="303"/>
        <v>#DIV/0!</v>
      </c>
      <c r="FI255" s="193" t="e">
        <f>LOOKUP(FH255,'Datos Mes'!$B$54:$B$69,'Datos Mes'!$C$54:$C$69)</f>
        <v>#DIV/0!</v>
      </c>
      <c r="FJ255" s="190" t="e">
        <f>LOOKUP(FH255,'Datos Mes'!$B$54:$B$69,'Datos Mes'!$E$54:$E$69)</f>
        <v>#DIV/0!</v>
      </c>
      <c r="FK255" s="190" t="e">
        <f t="shared" si="304"/>
        <v>#DIV/0!</v>
      </c>
      <c r="FL255" s="190">
        <f t="shared" si="305"/>
        <v>0</v>
      </c>
      <c r="FM255" s="190">
        <f t="shared" si="306"/>
        <v>0</v>
      </c>
      <c r="FN255" s="190">
        <f t="shared" si="307"/>
        <v>0</v>
      </c>
      <c r="FO255" s="190" t="e">
        <f t="shared" si="308"/>
        <v>#DIV/0!</v>
      </c>
      <c r="FP255" s="190" t="e">
        <f t="shared" si="309"/>
        <v>#DIV/0!</v>
      </c>
      <c r="FQ255" s="320" t="e">
        <f t="shared" si="310"/>
        <v>#DIV/0!</v>
      </c>
      <c r="FR255" s="188"/>
      <c r="FS255" s="190" t="e">
        <f t="shared" si="311"/>
        <v>#DIV/0!</v>
      </c>
      <c r="FT255" s="190" t="e">
        <f>IF($FB255="Activo",LOOKUP($FA255,'Datos Mes'!$A$87:$A$92,'Datos Mes'!$C$87:$C$92),0)*$EO255</f>
        <v>#DIV/0!</v>
      </c>
      <c r="FU255" s="190" t="e">
        <f>IF($FB255="Activo",'Datos Mes'!$B$31,0)*$EO255</f>
        <v>#DIV/0!</v>
      </c>
      <c r="FV255" s="190" t="e">
        <f>'Datos Mes'!$B$32*$EO255</f>
        <v>#DIV/0!</v>
      </c>
      <c r="FW255" s="190" t="e">
        <f>'Datos Mes'!$D$28*$EO255</f>
        <v>#DIV/0!</v>
      </c>
      <c r="FX255" s="188">
        <v>1030223</v>
      </c>
      <c r="FY255" s="190" t="e">
        <f t="shared" si="312"/>
        <v>#DIV/0!</v>
      </c>
      <c r="FZ255" s="190" t="e">
        <f t="shared" si="318"/>
        <v>#DIV/0!</v>
      </c>
      <c r="GA255" s="190" t="e">
        <f t="shared" si="319"/>
        <v>#DIV/0!</v>
      </c>
      <c r="GB255" s="190">
        <f>(AS255+'Datos Mes'!B$24)*30/12</f>
        <v>11356.646825396825</v>
      </c>
      <c r="GC255" s="190" t="e">
        <f t="shared" si="313"/>
        <v>#DIV/0!</v>
      </c>
      <c r="GD255" s="190" t="e">
        <f t="shared" si="314"/>
        <v>#DIV/0!</v>
      </c>
      <c r="GE255" s="192" t="e">
        <f t="shared" si="315"/>
        <v>#DIV/0!</v>
      </c>
    </row>
    <row r="256" spans="1:187">
      <c r="A256" s="248"/>
      <c r="B256" s="248"/>
      <c r="C256" s="173">
        <f t="shared" si="272"/>
        <v>0</v>
      </c>
      <c r="D256" s="255"/>
      <c r="E256" s="255"/>
      <c r="F256" s="255"/>
      <c r="G256" s="255"/>
      <c r="H256" s="255"/>
      <c r="I256" s="255"/>
      <c r="J256" s="255"/>
      <c r="K256" s="255"/>
      <c r="L256" s="255"/>
      <c r="M256" s="255"/>
      <c r="N256" s="255"/>
      <c r="O256" s="255"/>
      <c r="P256" s="255"/>
      <c r="Q256" s="255"/>
      <c r="R256" s="174"/>
      <c r="S256" s="256"/>
      <c r="T256" s="255"/>
      <c r="U256" s="255"/>
      <c r="V256" s="255"/>
      <c r="W256" s="255"/>
      <c r="X256" s="255"/>
      <c r="Y256" s="255"/>
      <c r="Z256" s="255"/>
      <c r="AA256" s="255"/>
      <c r="AB256" s="255"/>
      <c r="AC256" s="255"/>
      <c r="AD256" s="255"/>
      <c r="AE256" s="255"/>
      <c r="AF256" s="255"/>
      <c r="AG256" s="255"/>
      <c r="AH256" s="255"/>
      <c r="AI256" s="257"/>
      <c r="AJ256" s="187"/>
      <c r="AK256" s="176">
        <f t="shared" si="273"/>
        <v>0</v>
      </c>
      <c r="AL256" s="294">
        <f t="shared" si="274"/>
        <v>0</v>
      </c>
      <c r="AM256" s="294">
        <f t="shared" si="275"/>
        <v>0</v>
      </c>
      <c r="AN256" s="295">
        <f t="shared" si="276"/>
        <v>0</v>
      </c>
      <c r="AO256" s="294">
        <f t="shared" si="317"/>
        <v>0</v>
      </c>
      <c r="AP256" s="294">
        <f t="shared" si="316"/>
        <v>0</v>
      </c>
      <c r="AQ256" s="296">
        <f t="shared" si="277"/>
        <v>0</v>
      </c>
      <c r="AR256" s="297">
        <f t="shared" si="278"/>
        <v>0</v>
      </c>
      <c r="AS256" s="249"/>
      <c r="AT256" s="250">
        <f t="shared" si="279"/>
        <v>0</v>
      </c>
      <c r="AU256" s="316"/>
      <c r="AV256" s="177">
        <f t="shared" si="280"/>
        <v>0</v>
      </c>
      <c r="AW256" s="249"/>
      <c r="AX256" s="249"/>
      <c r="AY256" s="177">
        <f t="shared" si="281"/>
        <v>0</v>
      </c>
      <c r="AZ256" s="177">
        <f>(AQ256)*'Datos Mes'!$B$27+DB256</f>
        <v>0</v>
      </c>
      <c r="BA256" s="248"/>
      <c r="BB256" s="254"/>
      <c r="BC256" s="263"/>
      <c r="BD256" s="188"/>
      <c r="BE256" s="188"/>
      <c r="BF256" s="298"/>
      <c r="BG256" s="178">
        <f>(COUNTIF($D256:$AI256,"LL")+DL256)*(AS256-'Datos Mes'!$B$23)</f>
        <v>0</v>
      </c>
      <c r="BH256" s="299">
        <f t="shared" si="282"/>
        <v>0</v>
      </c>
      <c r="BI256" s="230"/>
      <c r="BJ256" s="239"/>
      <c r="BK256" s="231"/>
      <c r="BL256" s="231"/>
      <c r="BM256" s="231"/>
      <c r="BN256" s="231"/>
      <c r="BO256" s="231"/>
      <c r="BP256" s="239"/>
      <c r="BQ256" s="231"/>
      <c r="BR256" s="231"/>
      <c r="BS256" s="231"/>
      <c r="BT256" s="232"/>
      <c r="BU256" s="232"/>
      <c r="BV256" s="231"/>
      <c r="BW256" s="233"/>
      <c r="BX256" s="234"/>
      <c r="BY256" s="231"/>
      <c r="BZ256" s="231"/>
      <c r="CA256" s="235"/>
      <c r="CB256" s="235"/>
      <c r="CC256" s="236"/>
      <c r="CD256" s="236"/>
      <c r="CE256" s="236"/>
      <c r="CF256" s="236"/>
      <c r="CG256" s="236"/>
      <c r="CH256" s="235"/>
      <c r="CI256" s="235"/>
      <c r="CJ256" s="236"/>
      <c r="CK256" s="236"/>
      <c r="CL256" s="236"/>
      <c r="CM256" s="236"/>
      <c r="CN256" s="236"/>
      <c r="CO256" s="235"/>
      <c r="CP256" s="238"/>
      <c r="CQ256" s="237"/>
      <c r="CR256" s="238"/>
      <c r="CS256" s="237"/>
      <c r="CT256" s="237"/>
      <c r="CU256" s="237"/>
      <c r="CV256" s="237"/>
      <c r="CW256" s="237"/>
      <c r="CX256" s="232"/>
      <c r="CY256" s="232"/>
      <c r="CZ256" s="179">
        <f t="shared" si="283"/>
        <v>0</v>
      </c>
      <c r="DA256" s="180"/>
      <c r="DB256" s="241"/>
      <c r="DC256" s="181">
        <f t="shared" si="284"/>
        <v>0</v>
      </c>
      <c r="DD256" s="240"/>
      <c r="DE256" s="241"/>
      <c r="DF256" s="182">
        <f t="shared" si="285"/>
        <v>0</v>
      </c>
      <c r="DG256" s="182">
        <f t="shared" si="286"/>
        <v>0</v>
      </c>
      <c r="DH256" s="183">
        <f t="shared" si="287"/>
        <v>0</v>
      </c>
      <c r="DI256" s="184">
        <f t="shared" si="288"/>
        <v>0</v>
      </c>
      <c r="DJ256" s="42"/>
      <c r="DK256" s="177">
        <f t="shared" si="289"/>
        <v>0</v>
      </c>
      <c r="DL256" s="177">
        <f t="shared" si="290"/>
        <v>0</v>
      </c>
      <c r="DM256" s="177">
        <f t="shared" si="291"/>
        <v>0</v>
      </c>
      <c r="DN256" s="242"/>
      <c r="DO256" s="243"/>
      <c r="DP256" s="243"/>
      <c r="DQ256" s="243"/>
      <c r="DR256" s="303"/>
      <c r="DS256" s="243"/>
      <c r="DT256" s="243"/>
      <c r="DU256" s="243"/>
      <c r="DV256" s="244"/>
      <c r="DW256" s="243"/>
      <c r="DX256" s="243"/>
      <c r="DY256" s="245"/>
      <c r="DZ256" s="245"/>
      <c r="EA256" s="246"/>
      <c r="EB256" s="175" t="s">
        <v>283</v>
      </c>
      <c r="EC256" s="188" t="s">
        <v>298</v>
      </c>
      <c r="ED256" s="188">
        <v>1030224</v>
      </c>
      <c r="EE256" s="188"/>
      <c r="EF256" s="189">
        <f>'Datos Mes'!$B$23</f>
        <v>8033.333333333333</v>
      </c>
      <c r="EG256" s="189">
        <f t="shared" si="292"/>
        <v>0</v>
      </c>
      <c r="EH256" s="189">
        <f t="shared" si="293"/>
        <v>0</v>
      </c>
      <c r="EI256" s="189" t="e">
        <f t="shared" si="294"/>
        <v>#DIV/0!</v>
      </c>
      <c r="EJ256" s="189" t="e">
        <f t="shared" si="295"/>
        <v>#DIV/0!</v>
      </c>
      <c r="EK256" s="189">
        <f t="shared" si="296"/>
        <v>0</v>
      </c>
      <c r="EL256" s="189">
        <f t="shared" si="297"/>
        <v>0</v>
      </c>
      <c r="EM256" s="189">
        <f t="shared" si="298"/>
        <v>0</v>
      </c>
      <c r="EN256" s="189">
        <f>'Datos Mes'!$B$24*AL256</f>
        <v>0</v>
      </c>
      <c r="EO256" s="189" t="e">
        <f>IF(SUM(EH256:EN256)&gt;'Datos Mes'!$B$21,'Datos Mes'!$B$21,SUM(EH256:EN256))</f>
        <v>#DIV/0!</v>
      </c>
      <c r="EP256" s="189" t="e">
        <f>IF(SUM(EH256:EN256)&gt;'Datos Mes'!$B$21,SUM(EH256:EN256)-EO256,0)</f>
        <v>#DIV/0!</v>
      </c>
      <c r="EQ256" s="189"/>
      <c r="ER256" s="189" t="e">
        <f>LOOKUP(EO256/AL256,'Datos Mes'!$B$75:$B$82,'Datos Mes'!$C$75:$C$82)*EQ256</f>
        <v>#DIV/0!</v>
      </c>
      <c r="ES256" s="189">
        <f>'Datos Mes'!$B$25*$AQ256</f>
        <v>0</v>
      </c>
      <c r="ET256" s="189">
        <f>'Datos Mes'!$B$26*$AQ256</f>
        <v>0</v>
      </c>
      <c r="EU256" s="189">
        <f t="shared" si="299"/>
        <v>0</v>
      </c>
      <c r="EV256" s="190" t="e">
        <f t="shared" si="300"/>
        <v>#DIV/0!</v>
      </c>
      <c r="EW256" s="280" t="s">
        <v>140</v>
      </c>
      <c r="EX256" s="281"/>
      <c r="EY256" s="190" t="e">
        <f>'Datos Mes'!$B$28*EO256</f>
        <v>#DIV/0!</v>
      </c>
      <c r="EZ256" s="190" t="e">
        <f>IF(EX256*'Datos Mes'!$B$19-EY256&gt;0,EX256*'Datos Mes'!$B$19-EY256,0)</f>
        <v>#DIV/0!</v>
      </c>
      <c r="FA256" s="281" t="s">
        <v>116</v>
      </c>
      <c r="FB256" s="280" t="s">
        <v>299</v>
      </c>
      <c r="FC256" s="192">
        <f>IF(FB256&lt;&gt;"Pensionado",LOOKUP(FA256,'Datos Mes'!$A$87:$A$92,'Datos Mes'!$B$87:$B$92),0)</f>
        <v>0</v>
      </c>
      <c r="FD256" s="190" t="e">
        <f t="shared" si="301"/>
        <v>#DIV/0!</v>
      </c>
      <c r="FE256" s="190" t="e">
        <f>IF(SUM(EH256:EN256)&gt;'Datos Mes'!$B$22,'Datos Mes'!$B$22,SUM(EH256:EN256))</f>
        <v>#DIV/0!</v>
      </c>
      <c r="FF256" s="190" t="e">
        <f>FE256*'Datos Mes'!$B$30</f>
        <v>#DIV/0!</v>
      </c>
      <c r="FG256" s="190" t="e">
        <f t="shared" si="302"/>
        <v>#DIV/0!</v>
      </c>
      <c r="FH256" s="190" t="e">
        <f t="shared" si="303"/>
        <v>#DIV/0!</v>
      </c>
      <c r="FI256" s="193" t="e">
        <f>LOOKUP(FH256,'Datos Mes'!$B$54:$B$69,'Datos Mes'!$C$54:$C$69)</f>
        <v>#DIV/0!</v>
      </c>
      <c r="FJ256" s="190" t="e">
        <f>LOOKUP(FH256,'Datos Mes'!$B$54:$B$69,'Datos Mes'!$E$54:$E$69)</f>
        <v>#DIV/0!</v>
      </c>
      <c r="FK256" s="190" t="e">
        <f t="shared" si="304"/>
        <v>#DIV/0!</v>
      </c>
      <c r="FL256" s="190">
        <f t="shared" si="305"/>
        <v>0</v>
      </c>
      <c r="FM256" s="190">
        <f t="shared" si="306"/>
        <v>0</v>
      </c>
      <c r="FN256" s="190">
        <f t="shared" si="307"/>
        <v>0</v>
      </c>
      <c r="FO256" s="190" t="e">
        <f t="shared" si="308"/>
        <v>#DIV/0!</v>
      </c>
      <c r="FP256" s="190" t="e">
        <f t="shared" si="309"/>
        <v>#DIV/0!</v>
      </c>
      <c r="FQ256" s="320" t="e">
        <f t="shared" si="310"/>
        <v>#DIV/0!</v>
      </c>
      <c r="FR256" s="188"/>
      <c r="FS256" s="190" t="e">
        <f t="shared" si="311"/>
        <v>#DIV/0!</v>
      </c>
      <c r="FT256" s="190" t="e">
        <f>IF($FB256="Activo",LOOKUP($FA256,'Datos Mes'!$A$87:$A$92,'Datos Mes'!$C$87:$C$92),0)*$EO256</f>
        <v>#DIV/0!</v>
      </c>
      <c r="FU256" s="190" t="e">
        <f>IF($FB256="Activo",'Datos Mes'!$B$31,0)*$EO256</f>
        <v>#DIV/0!</v>
      </c>
      <c r="FV256" s="190" t="e">
        <f>'Datos Mes'!$B$32*$EO256</f>
        <v>#DIV/0!</v>
      </c>
      <c r="FW256" s="190" t="e">
        <f>'Datos Mes'!$D$28*$EO256</f>
        <v>#DIV/0!</v>
      </c>
      <c r="FX256" s="188">
        <v>1030224</v>
      </c>
      <c r="FY256" s="190" t="e">
        <f t="shared" si="312"/>
        <v>#DIV/0!</v>
      </c>
      <c r="FZ256" s="190" t="e">
        <f t="shared" si="318"/>
        <v>#DIV/0!</v>
      </c>
      <c r="GA256" s="190" t="e">
        <f t="shared" si="319"/>
        <v>#DIV/0!</v>
      </c>
      <c r="GB256" s="190">
        <f>(AS256+'Datos Mes'!B$24)*30/12</f>
        <v>11356.646825396825</v>
      </c>
      <c r="GC256" s="190" t="e">
        <f t="shared" si="313"/>
        <v>#DIV/0!</v>
      </c>
      <c r="GD256" s="190" t="e">
        <f t="shared" si="314"/>
        <v>#DIV/0!</v>
      </c>
      <c r="GE256" s="192" t="e">
        <f t="shared" si="315"/>
        <v>#DIV/0!</v>
      </c>
    </row>
    <row r="257" spans="1:187">
      <c r="A257" s="248"/>
      <c r="B257" s="248"/>
      <c r="C257" s="173">
        <f t="shared" si="272"/>
        <v>0</v>
      </c>
      <c r="D257" s="255"/>
      <c r="E257" s="255"/>
      <c r="F257" s="255"/>
      <c r="G257" s="255"/>
      <c r="H257" s="255"/>
      <c r="I257" s="255"/>
      <c r="J257" s="255"/>
      <c r="K257" s="255"/>
      <c r="L257" s="255"/>
      <c r="M257" s="255"/>
      <c r="N257" s="255"/>
      <c r="O257" s="255"/>
      <c r="P257" s="255"/>
      <c r="Q257" s="255"/>
      <c r="R257" s="174"/>
      <c r="S257" s="256"/>
      <c r="T257" s="255"/>
      <c r="U257" s="255"/>
      <c r="V257" s="255"/>
      <c r="W257" s="255"/>
      <c r="X257" s="255"/>
      <c r="Y257" s="255"/>
      <c r="Z257" s="255"/>
      <c r="AA257" s="255"/>
      <c r="AB257" s="255"/>
      <c r="AC257" s="255"/>
      <c r="AD257" s="255"/>
      <c r="AE257" s="255"/>
      <c r="AF257" s="255"/>
      <c r="AG257" s="255"/>
      <c r="AH257" s="255"/>
      <c r="AI257" s="257"/>
      <c r="AJ257" s="187"/>
      <c r="AK257" s="176">
        <f t="shared" si="273"/>
        <v>0</v>
      </c>
      <c r="AL257" s="294">
        <f t="shared" si="274"/>
        <v>0</v>
      </c>
      <c r="AM257" s="294">
        <f t="shared" si="275"/>
        <v>0</v>
      </c>
      <c r="AN257" s="295">
        <f t="shared" si="276"/>
        <v>0</v>
      </c>
      <c r="AO257" s="294">
        <f t="shared" si="317"/>
        <v>0</v>
      </c>
      <c r="AP257" s="294">
        <f t="shared" si="316"/>
        <v>0</v>
      </c>
      <c r="AQ257" s="296">
        <f t="shared" si="277"/>
        <v>0</v>
      </c>
      <c r="AR257" s="297">
        <f t="shared" si="278"/>
        <v>0</v>
      </c>
      <c r="AS257" s="249"/>
      <c r="AT257" s="250">
        <f t="shared" si="279"/>
        <v>0</v>
      </c>
      <c r="AU257" s="316"/>
      <c r="AV257" s="177">
        <f t="shared" si="280"/>
        <v>0</v>
      </c>
      <c r="AW257" s="249"/>
      <c r="AX257" s="249"/>
      <c r="AY257" s="177">
        <f t="shared" si="281"/>
        <v>0</v>
      </c>
      <c r="AZ257" s="177">
        <f>(AQ257)*'Datos Mes'!$B$27+DB257</f>
        <v>0</v>
      </c>
      <c r="BA257" s="248"/>
      <c r="BB257" s="254"/>
      <c r="BC257" s="263"/>
      <c r="BD257" s="188"/>
      <c r="BE257" s="188"/>
      <c r="BF257" s="298"/>
      <c r="BG257" s="178">
        <f>(COUNTIF($D257:$AI257,"LL")+DL257)*(AS257-'Datos Mes'!$B$23)</f>
        <v>0</v>
      </c>
      <c r="BH257" s="299">
        <f t="shared" si="282"/>
        <v>0</v>
      </c>
      <c r="BI257" s="230"/>
      <c r="BJ257" s="239"/>
      <c r="BK257" s="231"/>
      <c r="BL257" s="231"/>
      <c r="BM257" s="231"/>
      <c r="BN257" s="231"/>
      <c r="BO257" s="231"/>
      <c r="BP257" s="239"/>
      <c r="BQ257" s="231"/>
      <c r="BR257" s="231"/>
      <c r="BS257" s="231"/>
      <c r="BT257" s="232"/>
      <c r="BU257" s="232"/>
      <c r="BV257" s="231"/>
      <c r="BW257" s="233"/>
      <c r="BX257" s="234"/>
      <c r="BY257" s="231"/>
      <c r="BZ257" s="231"/>
      <c r="CA257" s="235"/>
      <c r="CB257" s="235"/>
      <c r="CC257" s="236"/>
      <c r="CD257" s="236"/>
      <c r="CE257" s="236"/>
      <c r="CF257" s="236"/>
      <c r="CG257" s="236"/>
      <c r="CH257" s="235"/>
      <c r="CI257" s="235"/>
      <c r="CJ257" s="236"/>
      <c r="CK257" s="236"/>
      <c r="CL257" s="236"/>
      <c r="CM257" s="236"/>
      <c r="CN257" s="236"/>
      <c r="CO257" s="235"/>
      <c r="CP257" s="238"/>
      <c r="CQ257" s="237"/>
      <c r="CR257" s="238"/>
      <c r="CS257" s="237"/>
      <c r="CT257" s="237"/>
      <c r="CU257" s="237"/>
      <c r="CV257" s="237"/>
      <c r="CW257" s="237"/>
      <c r="CX257" s="232"/>
      <c r="CY257" s="232"/>
      <c r="CZ257" s="179">
        <f t="shared" si="283"/>
        <v>0</v>
      </c>
      <c r="DA257" s="180"/>
      <c r="DB257" s="241"/>
      <c r="DC257" s="181">
        <f t="shared" si="284"/>
        <v>0</v>
      </c>
      <c r="DD257" s="240"/>
      <c r="DE257" s="241"/>
      <c r="DF257" s="182">
        <f t="shared" si="285"/>
        <v>0</v>
      </c>
      <c r="DG257" s="182">
        <f t="shared" si="286"/>
        <v>0</v>
      </c>
      <c r="DH257" s="183">
        <f t="shared" si="287"/>
        <v>0</v>
      </c>
      <c r="DI257" s="184">
        <f t="shared" si="288"/>
        <v>0</v>
      </c>
      <c r="DJ257" s="42"/>
      <c r="DK257" s="177">
        <f t="shared" si="289"/>
        <v>0</v>
      </c>
      <c r="DL257" s="177">
        <f t="shared" si="290"/>
        <v>0</v>
      </c>
      <c r="DM257" s="177">
        <f t="shared" si="291"/>
        <v>0</v>
      </c>
      <c r="DN257" s="242"/>
      <c r="DO257" s="243"/>
      <c r="DP257" s="243"/>
      <c r="DQ257" s="243"/>
      <c r="DR257" s="303"/>
      <c r="DS257" s="243"/>
      <c r="DT257" s="243"/>
      <c r="DU257" s="243"/>
      <c r="DV257" s="244"/>
      <c r="DW257" s="243"/>
      <c r="DX257" s="243"/>
      <c r="DY257" s="245"/>
      <c r="DZ257" s="245"/>
      <c r="EA257" s="246"/>
      <c r="EB257" s="175" t="s">
        <v>283</v>
      </c>
      <c r="EC257" s="188" t="s">
        <v>298</v>
      </c>
      <c r="ED257" s="188">
        <v>1030225</v>
      </c>
      <c r="EE257" s="188"/>
      <c r="EF257" s="189">
        <f>'Datos Mes'!$B$23</f>
        <v>8033.333333333333</v>
      </c>
      <c r="EG257" s="189">
        <f t="shared" si="292"/>
        <v>0</v>
      </c>
      <c r="EH257" s="189">
        <f t="shared" si="293"/>
        <v>0</v>
      </c>
      <c r="EI257" s="189" t="e">
        <f t="shared" si="294"/>
        <v>#DIV/0!</v>
      </c>
      <c r="EJ257" s="189" t="e">
        <f t="shared" si="295"/>
        <v>#DIV/0!</v>
      </c>
      <c r="EK257" s="189">
        <f t="shared" si="296"/>
        <v>0</v>
      </c>
      <c r="EL257" s="189">
        <f t="shared" si="297"/>
        <v>0</v>
      </c>
      <c r="EM257" s="189">
        <f t="shared" si="298"/>
        <v>0</v>
      </c>
      <c r="EN257" s="189">
        <f>'Datos Mes'!$B$24*AL257</f>
        <v>0</v>
      </c>
      <c r="EO257" s="189" t="e">
        <f>IF(SUM(EH257:EN257)&gt;'Datos Mes'!$B$21,'Datos Mes'!$B$21,SUM(EH257:EN257))</f>
        <v>#DIV/0!</v>
      </c>
      <c r="EP257" s="189" t="e">
        <f>IF(SUM(EH257:EN257)&gt;'Datos Mes'!$B$21,SUM(EH257:EN257)-EO257,0)</f>
        <v>#DIV/0!</v>
      </c>
      <c r="EQ257" s="189"/>
      <c r="ER257" s="189" t="e">
        <f>LOOKUP(EO257/AL257,'Datos Mes'!$B$75:$B$82,'Datos Mes'!$C$75:$C$82)*EQ257</f>
        <v>#DIV/0!</v>
      </c>
      <c r="ES257" s="189">
        <f>'Datos Mes'!$B$25*$AQ257</f>
        <v>0</v>
      </c>
      <c r="ET257" s="189">
        <f>'Datos Mes'!$B$26*$AQ257</f>
        <v>0</v>
      </c>
      <c r="EU257" s="189">
        <f t="shared" si="299"/>
        <v>0</v>
      </c>
      <c r="EV257" s="190" t="e">
        <f t="shared" si="300"/>
        <v>#DIV/0!</v>
      </c>
      <c r="EW257" s="280" t="s">
        <v>140</v>
      </c>
      <c r="EX257" s="281"/>
      <c r="EY257" s="190" t="e">
        <f>'Datos Mes'!$B$28*EO257</f>
        <v>#DIV/0!</v>
      </c>
      <c r="EZ257" s="190" t="e">
        <f>IF(EX257*'Datos Mes'!$B$19-EY257&gt;0,EX257*'Datos Mes'!$B$19-EY257,0)</f>
        <v>#DIV/0!</v>
      </c>
      <c r="FA257" s="281" t="s">
        <v>116</v>
      </c>
      <c r="FB257" s="280" t="s">
        <v>299</v>
      </c>
      <c r="FC257" s="192">
        <f>IF(FB257&lt;&gt;"Pensionado",LOOKUP(FA257,'Datos Mes'!$A$87:$A$92,'Datos Mes'!$B$87:$B$92),0)</f>
        <v>0</v>
      </c>
      <c r="FD257" s="190" t="e">
        <f t="shared" si="301"/>
        <v>#DIV/0!</v>
      </c>
      <c r="FE257" s="190" t="e">
        <f>IF(SUM(EH257:EN257)&gt;'Datos Mes'!$B$22,'Datos Mes'!$B$22,SUM(EH257:EN257))</f>
        <v>#DIV/0!</v>
      </c>
      <c r="FF257" s="190" t="e">
        <f>FE257*'Datos Mes'!$B$30</f>
        <v>#DIV/0!</v>
      </c>
      <c r="FG257" s="190" t="e">
        <f t="shared" si="302"/>
        <v>#DIV/0!</v>
      </c>
      <c r="FH257" s="190" t="e">
        <f t="shared" si="303"/>
        <v>#DIV/0!</v>
      </c>
      <c r="FI257" s="193" t="e">
        <f>LOOKUP(FH257,'Datos Mes'!$B$54:$B$69,'Datos Mes'!$C$54:$C$69)</f>
        <v>#DIV/0!</v>
      </c>
      <c r="FJ257" s="190" t="e">
        <f>LOOKUP(FH257,'Datos Mes'!$B$54:$B$69,'Datos Mes'!$E$54:$E$69)</f>
        <v>#DIV/0!</v>
      </c>
      <c r="FK257" s="190" t="e">
        <f t="shared" si="304"/>
        <v>#DIV/0!</v>
      </c>
      <c r="FL257" s="190">
        <f t="shared" si="305"/>
        <v>0</v>
      </c>
      <c r="FM257" s="190">
        <f t="shared" si="306"/>
        <v>0</v>
      </c>
      <c r="FN257" s="190">
        <f t="shared" si="307"/>
        <v>0</v>
      </c>
      <c r="FO257" s="190" t="e">
        <f t="shared" si="308"/>
        <v>#DIV/0!</v>
      </c>
      <c r="FP257" s="190" t="e">
        <f t="shared" si="309"/>
        <v>#DIV/0!</v>
      </c>
      <c r="FQ257" s="320" t="e">
        <f t="shared" si="310"/>
        <v>#DIV/0!</v>
      </c>
      <c r="FR257" s="188"/>
      <c r="FS257" s="190" t="e">
        <f t="shared" si="311"/>
        <v>#DIV/0!</v>
      </c>
      <c r="FT257" s="190" t="e">
        <f>IF($FB257="Activo",LOOKUP($FA257,'Datos Mes'!$A$87:$A$92,'Datos Mes'!$C$87:$C$92),0)*$EO257</f>
        <v>#DIV/0!</v>
      </c>
      <c r="FU257" s="190" t="e">
        <f>IF($FB257="Activo",'Datos Mes'!$B$31,0)*$EO257</f>
        <v>#DIV/0!</v>
      </c>
      <c r="FV257" s="190" t="e">
        <f>'Datos Mes'!$B$32*$EO257</f>
        <v>#DIV/0!</v>
      </c>
      <c r="FW257" s="190" t="e">
        <f>'Datos Mes'!$D$28*$EO257</f>
        <v>#DIV/0!</v>
      </c>
      <c r="FX257" s="188">
        <v>1030225</v>
      </c>
      <c r="FY257" s="190" t="e">
        <f t="shared" si="312"/>
        <v>#DIV/0!</v>
      </c>
      <c r="FZ257" s="190" t="e">
        <f t="shared" si="318"/>
        <v>#DIV/0!</v>
      </c>
      <c r="GA257" s="190" t="e">
        <f t="shared" si="319"/>
        <v>#DIV/0!</v>
      </c>
      <c r="GB257" s="190">
        <f>(AS257+'Datos Mes'!B$24)*30/12</f>
        <v>11356.646825396825</v>
      </c>
      <c r="GC257" s="190" t="e">
        <f t="shared" si="313"/>
        <v>#DIV/0!</v>
      </c>
      <c r="GD257" s="190" t="e">
        <f t="shared" si="314"/>
        <v>#DIV/0!</v>
      </c>
      <c r="GE257" s="192" t="e">
        <f t="shared" si="315"/>
        <v>#DIV/0!</v>
      </c>
    </row>
    <row r="258" spans="1:187">
      <c r="A258" s="248"/>
      <c r="B258" s="248"/>
      <c r="C258" s="173">
        <f t="shared" si="272"/>
        <v>0</v>
      </c>
      <c r="D258" s="255"/>
      <c r="E258" s="255"/>
      <c r="F258" s="255"/>
      <c r="G258" s="255"/>
      <c r="H258" s="255"/>
      <c r="I258" s="255"/>
      <c r="J258" s="255"/>
      <c r="K258" s="255"/>
      <c r="L258" s="255"/>
      <c r="M258" s="255"/>
      <c r="N258" s="255"/>
      <c r="O258" s="255"/>
      <c r="P258" s="255"/>
      <c r="Q258" s="255"/>
      <c r="R258" s="174"/>
      <c r="S258" s="256"/>
      <c r="T258" s="255"/>
      <c r="U258" s="255"/>
      <c r="V258" s="255"/>
      <c r="W258" s="255"/>
      <c r="X258" s="255"/>
      <c r="Y258" s="255"/>
      <c r="Z258" s="255"/>
      <c r="AA258" s="255"/>
      <c r="AB258" s="255"/>
      <c r="AC258" s="255"/>
      <c r="AD258" s="255"/>
      <c r="AE258" s="255"/>
      <c r="AF258" s="255"/>
      <c r="AG258" s="255"/>
      <c r="AH258" s="255"/>
      <c r="AI258" s="257"/>
      <c r="AJ258" s="187"/>
      <c r="AK258" s="176">
        <f t="shared" si="273"/>
        <v>0</v>
      </c>
      <c r="AL258" s="294">
        <f t="shared" si="274"/>
        <v>0</v>
      </c>
      <c r="AM258" s="294">
        <f t="shared" si="275"/>
        <v>0</v>
      </c>
      <c r="AN258" s="295">
        <f t="shared" si="276"/>
        <v>0</v>
      </c>
      <c r="AO258" s="294">
        <f t="shared" si="317"/>
        <v>0</v>
      </c>
      <c r="AP258" s="294">
        <f t="shared" si="316"/>
        <v>0</v>
      </c>
      <c r="AQ258" s="296">
        <f t="shared" si="277"/>
        <v>0</v>
      </c>
      <c r="AR258" s="297">
        <f t="shared" si="278"/>
        <v>0</v>
      </c>
      <c r="AS258" s="249"/>
      <c r="AT258" s="250">
        <f t="shared" si="279"/>
        <v>0</v>
      </c>
      <c r="AU258" s="316"/>
      <c r="AV258" s="177">
        <f t="shared" si="280"/>
        <v>0</v>
      </c>
      <c r="AW258" s="249"/>
      <c r="AX258" s="249"/>
      <c r="AY258" s="177">
        <f t="shared" si="281"/>
        <v>0</v>
      </c>
      <c r="AZ258" s="177">
        <f>(AQ258)*'Datos Mes'!$B$27+DB258</f>
        <v>0</v>
      </c>
      <c r="BA258" s="248"/>
      <c r="BB258" s="254"/>
      <c r="BC258" s="263"/>
      <c r="BD258" s="188"/>
      <c r="BE258" s="188"/>
      <c r="BF258" s="298"/>
      <c r="BG258" s="178">
        <f>(COUNTIF($D258:$AI258,"LL")+DL258)*(AS258-'Datos Mes'!$B$23)</f>
        <v>0</v>
      </c>
      <c r="BH258" s="299">
        <f t="shared" si="282"/>
        <v>0</v>
      </c>
      <c r="BI258" s="230"/>
      <c r="BJ258" s="239"/>
      <c r="BK258" s="231"/>
      <c r="BL258" s="231"/>
      <c r="BM258" s="231"/>
      <c r="BN258" s="231"/>
      <c r="BO258" s="231"/>
      <c r="BP258" s="239"/>
      <c r="BQ258" s="231"/>
      <c r="BR258" s="231"/>
      <c r="BS258" s="231"/>
      <c r="BT258" s="232"/>
      <c r="BU258" s="232"/>
      <c r="BV258" s="231"/>
      <c r="BW258" s="233"/>
      <c r="BX258" s="234"/>
      <c r="BY258" s="231"/>
      <c r="BZ258" s="231"/>
      <c r="CA258" s="235"/>
      <c r="CB258" s="235"/>
      <c r="CC258" s="236"/>
      <c r="CD258" s="236"/>
      <c r="CE258" s="236"/>
      <c r="CF258" s="236"/>
      <c r="CG258" s="236"/>
      <c r="CH258" s="235"/>
      <c r="CI258" s="235"/>
      <c r="CJ258" s="236"/>
      <c r="CK258" s="236"/>
      <c r="CL258" s="236"/>
      <c r="CM258" s="236"/>
      <c r="CN258" s="236"/>
      <c r="CO258" s="235"/>
      <c r="CP258" s="238"/>
      <c r="CQ258" s="237"/>
      <c r="CR258" s="238"/>
      <c r="CS258" s="237"/>
      <c r="CT258" s="237"/>
      <c r="CU258" s="237"/>
      <c r="CV258" s="237"/>
      <c r="CW258" s="237"/>
      <c r="CX258" s="232"/>
      <c r="CY258" s="232"/>
      <c r="CZ258" s="179">
        <f t="shared" si="283"/>
        <v>0</v>
      </c>
      <c r="DA258" s="180"/>
      <c r="DB258" s="241"/>
      <c r="DC258" s="181">
        <f t="shared" si="284"/>
        <v>0</v>
      </c>
      <c r="DD258" s="240"/>
      <c r="DE258" s="241"/>
      <c r="DF258" s="182">
        <f t="shared" si="285"/>
        <v>0</v>
      </c>
      <c r="DG258" s="182">
        <f t="shared" si="286"/>
        <v>0</v>
      </c>
      <c r="DH258" s="183">
        <f t="shared" si="287"/>
        <v>0</v>
      </c>
      <c r="DI258" s="184">
        <f t="shared" si="288"/>
        <v>0</v>
      </c>
      <c r="DJ258" s="42"/>
      <c r="DK258" s="177">
        <f t="shared" si="289"/>
        <v>0</v>
      </c>
      <c r="DL258" s="177">
        <f t="shared" si="290"/>
        <v>0</v>
      </c>
      <c r="DM258" s="177">
        <f t="shared" si="291"/>
        <v>0</v>
      </c>
      <c r="DN258" s="242"/>
      <c r="DO258" s="243"/>
      <c r="DP258" s="243"/>
      <c r="DQ258" s="243"/>
      <c r="DR258" s="303"/>
      <c r="DS258" s="243"/>
      <c r="DT258" s="243"/>
      <c r="DU258" s="243"/>
      <c r="DV258" s="244"/>
      <c r="DW258" s="243"/>
      <c r="DX258" s="243"/>
      <c r="DY258" s="245"/>
      <c r="DZ258" s="245"/>
      <c r="EA258" s="246"/>
      <c r="EB258" s="175" t="s">
        <v>283</v>
      </c>
      <c r="EC258" s="188" t="s">
        <v>298</v>
      </c>
      <c r="ED258" s="188">
        <v>1030226</v>
      </c>
      <c r="EE258" s="188"/>
      <c r="EF258" s="189">
        <f>'Datos Mes'!$B$23</f>
        <v>8033.333333333333</v>
      </c>
      <c r="EG258" s="189">
        <f t="shared" si="292"/>
        <v>0</v>
      </c>
      <c r="EH258" s="189">
        <f t="shared" si="293"/>
        <v>0</v>
      </c>
      <c r="EI258" s="189" t="e">
        <f t="shared" si="294"/>
        <v>#DIV/0!</v>
      </c>
      <c r="EJ258" s="189" t="e">
        <f t="shared" si="295"/>
        <v>#DIV/0!</v>
      </c>
      <c r="EK258" s="189">
        <f t="shared" si="296"/>
        <v>0</v>
      </c>
      <c r="EL258" s="189">
        <f t="shared" si="297"/>
        <v>0</v>
      </c>
      <c r="EM258" s="189">
        <f t="shared" si="298"/>
        <v>0</v>
      </c>
      <c r="EN258" s="189">
        <f>'Datos Mes'!$B$24*AL258</f>
        <v>0</v>
      </c>
      <c r="EO258" s="189" t="e">
        <f>IF(SUM(EH258:EN258)&gt;'Datos Mes'!$B$21,'Datos Mes'!$B$21,SUM(EH258:EN258))</f>
        <v>#DIV/0!</v>
      </c>
      <c r="EP258" s="189" t="e">
        <f>IF(SUM(EH258:EN258)&gt;'Datos Mes'!$B$21,SUM(EH258:EN258)-EO258,0)</f>
        <v>#DIV/0!</v>
      </c>
      <c r="EQ258" s="189"/>
      <c r="ER258" s="189" t="e">
        <f>LOOKUP(EO258/AL258,'Datos Mes'!$B$75:$B$82,'Datos Mes'!$C$75:$C$82)*EQ258</f>
        <v>#DIV/0!</v>
      </c>
      <c r="ES258" s="189">
        <f>'Datos Mes'!$B$25*$AQ258</f>
        <v>0</v>
      </c>
      <c r="ET258" s="189">
        <f>'Datos Mes'!$B$26*$AQ258</f>
        <v>0</v>
      </c>
      <c r="EU258" s="189">
        <f t="shared" si="299"/>
        <v>0</v>
      </c>
      <c r="EV258" s="190" t="e">
        <f t="shared" si="300"/>
        <v>#DIV/0!</v>
      </c>
      <c r="EW258" s="280" t="s">
        <v>140</v>
      </c>
      <c r="EX258" s="281"/>
      <c r="EY258" s="190" t="e">
        <f>'Datos Mes'!$B$28*EO258</f>
        <v>#DIV/0!</v>
      </c>
      <c r="EZ258" s="190" t="e">
        <f>IF(EX258*'Datos Mes'!$B$19-EY258&gt;0,EX258*'Datos Mes'!$B$19-EY258,0)</f>
        <v>#DIV/0!</v>
      </c>
      <c r="FA258" s="281" t="s">
        <v>116</v>
      </c>
      <c r="FB258" s="280" t="s">
        <v>299</v>
      </c>
      <c r="FC258" s="192">
        <f>IF(FB258&lt;&gt;"Pensionado",LOOKUP(FA258,'Datos Mes'!$A$87:$A$92,'Datos Mes'!$B$87:$B$92),0)</f>
        <v>0</v>
      </c>
      <c r="FD258" s="190" t="e">
        <f t="shared" si="301"/>
        <v>#DIV/0!</v>
      </c>
      <c r="FE258" s="190" t="e">
        <f>IF(SUM(EH258:EN258)&gt;'Datos Mes'!$B$22,'Datos Mes'!$B$22,SUM(EH258:EN258))</f>
        <v>#DIV/0!</v>
      </c>
      <c r="FF258" s="190" t="e">
        <f>FE258*'Datos Mes'!$B$30</f>
        <v>#DIV/0!</v>
      </c>
      <c r="FG258" s="190" t="e">
        <f t="shared" si="302"/>
        <v>#DIV/0!</v>
      </c>
      <c r="FH258" s="190" t="e">
        <f t="shared" si="303"/>
        <v>#DIV/0!</v>
      </c>
      <c r="FI258" s="193" t="e">
        <f>LOOKUP(FH258,'Datos Mes'!$B$54:$B$69,'Datos Mes'!$C$54:$C$69)</f>
        <v>#DIV/0!</v>
      </c>
      <c r="FJ258" s="190" t="e">
        <f>LOOKUP(FH258,'Datos Mes'!$B$54:$B$69,'Datos Mes'!$E$54:$E$69)</f>
        <v>#DIV/0!</v>
      </c>
      <c r="FK258" s="190" t="e">
        <f t="shared" si="304"/>
        <v>#DIV/0!</v>
      </c>
      <c r="FL258" s="190">
        <f t="shared" si="305"/>
        <v>0</v>
      </c>
      <c r="FM258" s="190">
        <f t="shared" si="306"/>
        <v>0</v>
      </c>
      <c r="FN258" s="190">
        <f t="shared" si="307"/>
        <v>0</v>
      </c>
      <c r="FO258" s="190" t="e">
        <f t="shared" si="308"/>
        <v>#DIV/0!</v>
      </c>
      <c r="FP258" s="190" t="e">
        <f t="shared" si="309"/>
        <v>#DIV/0!</v>
      </c>
      <c r="FQ258" s="320" t="e">
        <f t="shared" si="310"/>
        <v>#DIV/0!</v>
      </c>
      <c r="FR258" s="188"/>
      <c r="FS258" s="190" t="e">
        <f t="shared" si="311"/>
        <v>#DIV/0!</v>
      </c>
      <c r="FT258" s="190" t="e">
        <f>IF($FB258="Activo",LOOKUP($FA258,'Datos Mes'!$A$87:$A$92,'Datos Mes'!$C$87:$C$92),0)*$EO258</f>
        <v>#DIV/0!</v>
      </c>
      <c r="FU258" s="190" t="e">
        <f>IF($FB258="Activo",'Datos Mes'!$B$31,0)*$EO258</f>
        <v>#DIV/0!</v>
      </c>
      <c r="FV258" s="190" t="e">
        <f>'Datos Mes'!$B$32*$EO258</f>
        <v>#DIV/0!</v>
      </c>
      <c r="FW258" s="190" t="e">
        <f>'Datos Mes'!$D$28*$EO258</f>
        <v>#DIV/0!</v>
      </c>
      <c r="FX258" s="188">
        <v>1030226</v>
      </c>
      <c r="FY258" s="190" t="e">
        <f t="shared" si="312"/>
        <v>#DIV/0!</v>
      </c>
      <c r="FZ258" s="190" t="e">
        <f t="shared" si="318"/>
        <v>#DIV/0!</v>
      </c>
      <c r="GA258" s="190" t="e">
        <f t="shared" si="319"/>
        <v>#DIV/0!</v>
      </c>
      <c r="GB258" s="190">
        <f>(AS258+'Datos Mes'!B$24)*30/12</f>
        <v>11356.646825396825</v>
      </c>
      <c r="GC258" s="190" t="e">
        <f t="shared" si="313"/>
        <v>#DIV/0!</v>
      </c>
      <c r="GD258" s="190" t="e">
        <f t="shared" si="314"/>
        <v>#DIV/0!</v>
      </c>
      <c r="GE258" s="192" t="e">
        <f t="shared" si="315"/>
        <v>#DIV/0!</v>
      </c>
    </row>
    <row r="259" spans="1:187">
      <c r="A259" s="248"/>
      <c r="B259" s="248"/>
      <c r="C259" s="173">
        <f t="shared" si="272"/>
        <v>0</v>
      </c>
      <c r="D259" s="255"/>
      <c r="E259" s="255"/>
      <c r="F259" s="255"/>
      <c r="G259" s="255"/>
      <c r="H259" s="255"/>
      <c r="I259" s="255"/>
      <c r="J259" s="255"/>
      <c r="K259" s="255"/>
      <c r="L259" s="255"/>
      <c r="M259" s="255"/>
      <c r="N259" s="255"/>
      <c r="O259" s="255"/>
      <c r="P259" s="255"/>
      <c r="Q259" s="255"/>
      <c r="R259" s="174"/>
      <c r="S259" s="256"/>
      <c r="T259" s="255"/>
      <c r="U259" s="255"/>
      <c r="V259" s="255"/>
      <c r="W259" s="255"/>
      <c r="X259" s="255"/>
      <c r="Y259" s="255"/>
      <c r="Z259" s="255"/>
      <c r="AA259" s="255"/>
      <c r="AB259" s="255"/>
      <c r="AC259" s="255"/>
      <c r="AD259" s="255"/>
      <c r="AE259" s="255"/>
      <c r="AF259" s="255"/>
      <c r="AG259" s="255"/>
      <c r="AH259" s="255"/>
      <c r="AI259" s="257"/>
      <c r="AJ259" s="187"/>
      <c r="AK259" s="176">
        <f t="shared" si="273"/>
        <v>0</v>
      </c>
      <c r="AL259" s="294">
        <f t="shared" si="274"/>
        <v>0</v>
      </c>
      <c r="AM259" s="294">
        <f t="shared" si="275"/>
        <v>0</v>
      </c>
      <c r="AN259" s="295">
        <f t="shared" si="276"/>
        <v>0</v>
      </c>
      <c r="AO259" s="294">
        <f t="shared" si="317"/>
        <v>0</v>
      </c>
      <c r="AP259" s="294">
        <f t="shared" si="316"/>
        <v>0</v>
      </c>
      <c r="AQ259" s="296">
        <f t="shared" si="277"/>
        <v>0</v>
      </c>
      <c r="AR259" s="297">
        <f t="shared" si="278"/>
        <v>0</v>
      </c>
      <c r="AS259" s="249"/>
      <c r="AT259" s="250">
        <f t="shared" si="279"/>
        <v>0</v>
      </c>
      <c r="AU259" s="316"/>
      <c r="AV259" s="177">
        <f t="shared" si="280"/>
        <v>0</v>
      </c>
      <c r="AW259" s="249"/>
      <c r="AX259" s="249"/>
      <c r="AY259" s="177">
        <f t="shared" si="281"/>
        <v>0</v>
      </c>
      <c r="AZ259" s="177">
        <f>(AQ259)*'Datos Mes'!$B$27+DB259</f>
        <v>0</v>
      </c>
      <c r="BA259" s="248"/>
      <c r="BB259" s="254"/>
      <c r="BC259" s="263"/>
      <c r="BD259" s="188"/>
      <c r="BE259" s="188"/>
      <c r="BF259" s="298"/>
      <c r="BG259" s="178">
        <f>(COUNTIF($D259:$AI259,"LL")+DL259)*(AS259-'Datos Mes'!$B$23)</f>
        <v>0</v>
      </c>
      <c r="BH259" s="299">
        <f t="shared" si="282"/>
        <v>0</v>
      </c>
      <c r="BI259" s="230"/>
      <c r="BJ259" s="239"/>
      <c r="BK259" s="231"/>
      <c r="BL259" s="231"/>
      <c r="BM259" s="231"/>
      <c r="BN259" s="231"/>
      <c r="BO259" s="231"/>
      <c r="BP259" s="239"/>
      <c r="BQ259" s="231"/>
      <c r="BR259" s="231"/>
      <c r="BS259" s="231"/>
      <c r="BT259" s="232"/>
      <c r="BU259" s="232"/>
      <c r="BV259" s="231"/>
      <c r="BW259" s="233"/>
      <c r="BX259" s="234"/>
      <c r="BY259" s="231"/>
      <c r="BZ259" s="231"/>
      <c r="CA259" s="235"/>
      <c r="CB259" s="235"/>
      <c r="CC259" s="236"/>
      <c r="CD259" s="236"/>
      <c r="CE259" s="236"/>
      <c r="CF259" s="236"/>
      <c r="CG259" s="236"/>
      <c r="CH259" s="235"/>
      <c r="CI259" s="235"/>
      <c r="CJ259" s="236"/>
      <c r="CK259" s="236"/>
      <c r="CL259" s="236"/>
      <c r="CM259" s="236"/>
      <c r="CN259" s="236"/>
      <c r="CO259" s="235"/>
      <c r="CP259" s="238"/>
      <c r="CQ259" s="237"/>
      <c r="CR259" s="238"/>
      <c r="CS259" s="237"/>
      <c r="CT259" s="237"/>
      <c r="CU259" s="237"/>
      <c r="CV259" s="237"/>
      <c r="CW259" s="237"/>
      <c r="CX259" s="232"/>
      <c r="CY259" s="232"/>
      <c r="CZ259" s="179">
        <f t="shared" si="283"/>
        <v>0</v>
      </c>
      <c r="DA259" s="180"/>
      <c r="DB259" s="241"/>
      <c r="DC259" s="181">
        <f t="shared" si="284"/>
        <v>0</v>
      </c>
      <c r="DD259" s="240"/>
      <c r="DE259" s="241"/>
      <c r="DF259" s="182">
        <f t="shared" si="285"/>
        <v>0</v>
      </c>
      <c r="DG259" s="182">
        <f t="shared" si="286"/>
        <v>0</v>
      </c>
      <c r="DH259" s="183">
        <f t="shared" si="287"/>
        <v>0</v>
      </c>
      <c r="DI259" s="184">
        <f t="shared" si="288"/>
        <v>0</v>
      </c>
      <c r="DJ259" s="42"/>
      <c r="DK259" s="177">
        <f t="shared" si="289"/>
        <v>0</v>
      </c>
      <c r="DL259" s="177">
        <f t="shared" si="290"/>
        <v>0</v>
      </c>
      <c r="DM259" s="177">
        <f t="shared" si="291"/>
        <v>0</v>
      </c>
      <c r="DN259" s="242"/>
      <c r="DO259" s="243"/>
      <c r="DP259" s="243"/>
      <c r="DQ259" s="243"/>
      <c r="DR259" s="303"/>
      <c r="DS259" s="243"/>
      <c r="DT259" s="243"/>
      <c r="DU259" s="243"/>
      <c r="DV259" s="244"/>
      <c r="DW259" s="243"/>
      <c r="DX259" s="243"/>
      <c r="DY259" s="245"/>
      <c r="DZ259" s="245"/>
      <c r="EA259" s="246"/>
      <c r="EB259" s="175" t="s">
        <v>283</v>
      </c>
      <c r="EC259" s="188" t="s">
        <v>298</v>
      </c>
      <c r="ED259" s="188">
        <v>1030227</v>
      </c>
      <c r="EE259" s="188"/>
      <c r="EF259" s="189">
        <f>'Datos Mes'!$B$23</f>
        <v>8033.333333333333</v>
      </c>
      <c r="EG259" s="189">
        <f t="shared" si="292"/>
        <v>0</v>
      </c>
      <c r="EH259" s="189">
        <f t="shared" si="293"/>
        <v>0</v>
      </c>
      <c r="EI259" s="189" t="e">
        <f t="shared" si="294"/>
        <v>#DIV/0!</v>
      </c>
      <c r="EJ259" s="189" t="e">
        <f t="shared" si="295"/>
        <v>#DIV/0!</v>
      </c>
      <c r="EK259" s="189">
        <f t="shared" si="296"/>
        <v>0</v>
      </c>
      <c r="EL259" s="189">
        <f t="shared" si="297"/>
        <v>0</v>
      </c>
      <c r="EM259" s="189">
        <f t="shared" si="298"/>
        <v>0</v>
      </c>
      <c r="EN259" s="189">
        <f>'Datos Mes'!$B$24*AL259</f>
        <v>0</v>
      </c>
      <c r="EO259" s="189" t="e">
        <f>IF(SUM(EH259:EN259)&gt;'Datos Mes'!$B$21,'Datos Mes'!$B$21,SUM(EH259:EN259))</f>
        <v>#DIV/0!</v>
      </c>
      <c r="EP259" s="189" t="e">
        <f>IF(SUM(EH259:EN259)&gt;'Datos Mes'!$B$21,SUM(EH259:EN259)-EO259,0)</f>
        <v>#DIV/0!</v>
      </c>
      <c r="EQ259" s="189"/>
      <c r="ER259" s="189" t="e">
        <f>LOOKUP(EO259/AL259,'Datos Mes'!$B$75:$B$82,'Datos Mes'!$C$75:$C$82)*EQ259</f>
        <v>#DIV/0!</v>
      </c>
      <c r="ES259" s="189">
        <f>'Datos Mes'!$B$25*$AQ259</f>
        <v>0</v>
      </c>
      <c r="ET259" s="189">
        <f>'Datos Mes'!$B$26*$AQ259</f>
        <v>0</v>
      </c>
      <c r="EU259" s="189">
        <f t="shared" si="299"/>
        <v>0</v>
      </c>
      <c r="EV259" s="190" t="e">
        <f t="shared" si="300"/>
        <v>#DIV/0!</v>
      </c>
      <c r="EW259" s="280" t="s">
        <v>140</v>
      </c>
      <c r="EX259" s="281"/>
      <c r="EY259" s="190" t="e">
        <f>'Datos Mes'!$B$28*EO259</f>
        <v>#DIV/0!</v>
      </c>
      <c r="EZ259" s="190" t="e">
        <f>IF(EX259*'Datos Mes'!$B$19-EY259&gt;0,EX259*'Datos Mes'!$B$19-EY259,0)</f>
        <v>#DIV/0!</v>
      </c>
      <c r="FA259" s="281" t="s">
        <v>116</v>
      </c>
      <c r="FB259" s="280" t="s">
        <v>299</v>
      </c>
      <c r="FC259" s="192">
        <f>IF(FB259&lt;&gt;"Pensionado",LOOKUP(FA259,'Datos Mes'!$A$87:$A$92,'Datos Mes'!$B$87:$B$92),0)</f>
        <v>0</v>
      </c>
      <c r="FD259" s="190" t="e">
        <f t="shared" si="301"/>
        <v>#DIV/0!</v>
      </c>
      <c r="FE259" s="190" t="e">
        <f>IF(SUM(EH259:EN259)&gt;'Datos Mes'!$B$22,'Datos Mes'!$B$22,SUM(EH259:EN259))</f>
        <v>#DIV/0!</v>
      </c>
      <c r="FF259" s="190" t="e">
        <f>FE259*'Datos Mes'!$B$30</f>
        <v>#DIV/0!</v>
      </c>
      <c r="FG259" s="190" t="e">
        <f t="shared" si="302"/>
        <v>#DIV/0!</v>
      </c>
      <c r="FH259" s="190" t="e">
        <f t="shared" si="303"/>
        <v>#DIV/0!</v>
      </c>
      <c r="FI259" s="193" t="e">
        <f>LOOKUP(FH259,'Datos Mes'!$B$54:$B$69,'Datos Mes'!$C$54:$C$69)</f>
        <v>#DIV/0!</v>
      </c>
      <c r="FJ259" s="190" t="e">
        <f>LOOKUP(FH259,'Datos Mes'!$B$54:$B$69,'Datos Mes'!$E$54:$E$69)</f>
        <v>#DIV/0!</v>
      </c>
      <c r="FK259" s="190" t="e">
        <f t="shared" si="304"/>
        <v>#DIV/0!</v>
      </c>
      <c r="FL259" s="190">
        <f t="shared" si="305"/>
        <v>0</v>
      </c>
      <c r="FM259" s="190">
        <f t="shared" si="306"/>
        <v>0</v>
      </c>
      <c r="FN259" s="190">
        <f t="shared" si="307"/>
        <v>0</v>
      </c>
      <c r="FO259" s="190" t="e">
        <f t="shared" si="308"/>
        <v>#DIV/0!</v>
      </c>
      <c r="FP259" s="190" t="e">
        <f t="shared" si="309"/>
        <v>#DIV/0!</v>
      </c>
      <c r="FQ259" s="320" t="e">
        <f t="shared" si="310"/>
        <v>#DIV/0!</v>
      </c>
      <c r="FR259" s="188"/>
      <c r="FS259" s="190" t="e">
        <f t="shared" si="311"/>
        <v>#DIV/0!</v>
      </c>
      <c r="FT259" s="190" t="e">
        <f>IF($FB259="Activo",LOOKUP($FA259,'Datos Mes'!$A$87:$A$92,'Datos Mes'!$C$87:$C$92),0)*$EO259</f>
        <v>#DIV/0!</v>
      </c>
      <c r="FU259" s="190" t="e">
        <f>IF($FB259="Activo",'Datos Mes'!$B$31,0)*$EO259</f>
        <v>#DIV/0!</v>
      </c>
      <c r="FV259" s="190" t="e">
        <f>'Datos Mes'!$B$32*$EO259</f>
        <v>#DIV/0!</v>
      </c>
      <c r="FW259" s="190" t="e">
        <f>'Datos Mes'!$D$28*$EO259</f>
        <v>#DIV/0!</v>
      </c>
      <c r="FX259" s="188">
        <v>1030227</v>
      </c>
      <c r="FY259" s="190" t="e">
        <f t="shared" si="312"/>
        <v>#DIV/0!</v>
      </c>
      <c r="FZ259" s="190" t="e">
        <f t="shared" si="318"/>
        <v>#DIV/0!</v>
      </c>
      <c r="GA259" s="190" t="e">
        <f t="shared" si="319"/>
        <v>#DIV/0!</v>
      </c>
      <c r="GB259" s="190">
        <f>(AS259+'Datos Mes'!B$24)*30/12</f>
        <v>11356.646825396825</v>
      </c>
      <c r="GC259" s="190" t="e">
        <f t="shared" si="313"/>
        <v>#DIV/0!</v>
      </c>
      <c r="GD259" s="190" t="e">
        <f t="shared" si="314"/>
        <v>#DIV/0!</v>
      </c>
      <c r="GE259" s="192" t="e">
        <f t="shared" si="315"/>
        <v>#DIV/0!</v>
      </c>
    </row>
    <row r="260" spans="1:187">
      <c r="A260" s="248"/>
      <c r="B260" s="248"/>
      <c r="C260" s="173">
        <f t="shared" si="272"/>
        <v>0</v>
      </c>
      <c r="D260" s="255"/>
      <c r="E260" s="255"/>
      <c r="F260" s="255"/>
      <c r="G260" s="255"/>
      <c r="H260" s="255"/>
      <c r="I260" s="255"/>
      <c r="J260" s="255"/>
      <c r="K260" s="255"/>
      <c r="L260" s="255"/>
      <c r="M260" s="255"/>
      <c r="N260" s="255"/>
      <c r="O260" s="255"/>
      <c r="P260" s="255"/>
      <c r="Q260" s="255"/>
      <c r="R260" s="174"/>
      <c r="S260" s="256"/>
      <c r="T260" s="255"/>
      <c r="U260" s="255"/>
      <c r="V260" s="255"/>
      <c r="W260" s="255"/>
      <c r="X260" s="255"/>
      <c r="Y260" s="255"/>
      <c r="Z260" s="255"/>
      <c r="AA260" s="255"/>
      <c r="AB260" s="255"/>
      <c r="AC260" s="255"/>
      <c r="AD260" s="255"/>
      <c r="AE260" s="255"/>
      <c r="AF260" s="255"/>
      <c r="AG260" s="255"/>
      <c r="AH260" s="255"/>
      <c r="AI260" s="257"/>
      <c r="AJ260" s="187"/>
      <c r="AK260" s="176">
        <f t="shared" si="273"/>
        <v>0</v>
      </c>
      <c r="AL260" s="294">
        <f t="shared" si="274"/>
        <v>0</v>
      </c>
      <c r="AM260" s="294">
        <f t="shared" si="275"/>
        <v>0</v>
      </c>
      <c r="AN260" s="295">
        <f t="shared" si="276"/>
        <v>0</v>
      </c>
      <c r="AO260" s="294">
        <f t="shared" si="317"/>
        <v>0</v>
      </c>
      <c r="AP260" s="294">
        <f t="shared" si="316"/>
        <v>0</v>
      </c>
      <c r="AQ260" s="296">
        <f t="shared" si="277"/>
        <v>0</v>
      </c>
      <c r="AR260" s="297">
        <f t="shared" si="278"/>
        <v>0</v>
      </c>
      <c r="AS260" s="249"/>
      <c r="AT260" s="250">
        <f t="shared" si="279"/>
        <v>0</v>
      </c>
      <c r="AU260" s="316"/>
      <c r="AV260" s="177">
        <f t="shared" si="280"/>
        <v>0</v>
      </c>
      <c r="AW260" s="249"/>
      <c r="AX260" s="249"/>
      <c r="AY260" s="177">
        <f t="shared" si="281"/>
        <v>0</v>
      </c>
      <c r="AZ260" s="177">
        <f>(AQ260)*'Datos Mes'!$B$27+DB260</f>
        <v>0</v>
      </c>
      <c r="BA260" s="248"/>
      <c r="BB260" s="254"/>
      <c r="BC260" s="263"/>
      <c r="BD260" s="188"/>
      <c r="BE260" s="188"/>
      <c r="BF260" s="298"/>
      <c r="BG260" s="178">
        <f>(COUNTIF($D260:$AI260,"LL")+DL260)*(AS260-'Datos Mes'!$B$23)</f>
        <v>0</v>
      </c>
      <c r="BH260" s="299">
        <f t="shared" si="282"/>
        <v>0</v>
      </c>
      <c r="BI260" s="230"/>
      <c r="BJ260" s="239"/>
      <c r="BK260" s="231"/>
      <c r="BL260" s="231"/>
      <c r="BM260" s="231"/>
      <c r="BN260" s="231"/>
      <c r="BO260" s="231"/>
      <c r="BP260" s="239"/>
      <c r="BQ260" s="231"/>
      <c r="BR260" s="231"/>
      <c r="BS260" s="231"/>
      <c r="BT260" s="232"/>
      <c r="BU260" s="232"/>
      <c r="BV260" s="231"/>
      <c r="BW260" s="233"/>
      <c r="BX260" s="234"/>
      <c r="BY260" s="231"/>
      <c r="BZ260" s="231"/>
      <c r="CA260" s="235"/>
      <c r="CB260" s="235"/>
      <c r="CC260" s="236"/>
      <c r="CD260" s="236"/>
      <c r="CE260" s="236"/>
      <c r="CF260" s="236"/>
      <c r="CG260" s="236"/>
      <c r="CH260" s="235"/>
      <c r="CI260" s="235"/>
      <c r="CJ260" s="236"/>
      <c r="CK260" s="236"/>
      <c r="CL260" s="236"/>
      <c r="CM260" s="236"/>
      <c r="CN260" s="236"/>
      <c r="CO260" s="235"/>
      <c r="CP260" s="238"/>
      <c r="CQ260" s="237"/>
      <c r="CR260" s="238"/>
      <c r="CS260" s="237"/>
      <c r="CT260" s="237"/>
      <c r="CU260" s="237"/>
      <c r="CV260" s="237"/>
      <c r="CW260" s="237"/>
      <c r="CX260" s="232"/>
      <c r="CY260" s="232"/>
      <c r="CZ260" s="179">
        <f t="shared" si="283"/>
        <v>0</v>
      </c>
      <c r="DA260" s="180"/>
      <c r="DB260" s="241"/>
      <c r="DC260" s="181">
        <f t="shared" si="284"/>
        <v>0</v>
      </c>
      <c r="DD260" s="240"/>
      <c r="DE260" s="241"/>
      <c r="DF260" s="182">
        <f t="shared" si="285"/>
        <v>0</v>
      </c>
      <c r="DG260" s="182">
        <f t="shared" si="286"/>
        <v>0</v>
      </c>
      <c r="DH260" s="183">
        <f t="shared" si="287"/>
        <v>0</v>
      </c>
      <c r="DI260" s="184">
        <f t="shared" si="288"/>
        <v>0</v>
      </c>
      <c r="DJ260" s="42"/>
      <c r="DK260" s="177">
        <f t="shared" si="289"/>
        <v>0</v>
      </c>
      <c r="DL260" s="177">
        <f t="shared" si="290"/>
        <v>0</v>
      </c>
      <c r="DM260" s="177">
        <f t="shared" si="291"/>
        <v>0</v>
      </c>
      <c r="DN260" s="242"/>
      <c r="DO260" s="243"/>
      <c r="DP260" s="243"/>
      <c r="DQ260" s="243"/>
      <c r="DR260" s="303"/>
      <c r="DS260" s="243"/>
      <c r="DT260" s="243"/>
      <c r="DU260" s="243"/>
      <c r="DV260" s="244"/>
      <c r="DW260" s="243"/>
      <c r="DX260" s="243"/>
      <c r="DY260" s="245"/>
      <c r="DZ260" s="245"/>
      <c r="EA260" s="246"/>
      <c r="EB260" s="175" t="s">
        <v>283</v>
      </c>
      <c r="EC260" s="188" t="s">
        <v>298</v>
      </c>
      <c r="ED260" s="188">
        <v>1030228</v>
      </c>
      <c r="EE260" s="188"/>
      <c r="EF260" s="189">
        <f>'Datos Mes'!$B$23</f>
        <v>8033.333333333333</v>
      </c>
      <c r="EG260" s="189">
        <f t="shared" si="292"/>
        <v>0</v>
      </c>
      <c r="EH260" s="189">
        <f t="shared" si="293"/>
        <v>0</v>
      </c>
      <c r="EI260" s="189" t="e">
        <f t="shared" si="294"/>
        <v>#DIV/0!</v>
      </c>
      <c r="EJ260" s="189" t="e">
        <f t="shared" si="295"/>
        <v>#DIV/0!</v>
      </c>
      <c r="EK260" s="189">
        <f t="shared" si="296"/>
        <v>0</v>
      </c>
      <c r="EL260" s="189">
        <f t="shared" si="297"/>
        <v>0</v>
      </c>
      <c r="EM260" s="189">
        <f t="shared" si="298"/>
        <v>0</v>
      </c>
      <c r="EN260" s="189">
        <f>'Datos Mes'!$B$24*AL260</f>
        <v>0</v>
      </c>
      <c r="EO260" s="189" t="e">
        <f>IF(SUM(EH260:EN260)&gt;'Datos Mes'!$B$21,'Datos Mes'!$B$21,SUM(EH260:EN260))</f>
        <v>#DIV/0!</v>
      </c>
      <c r="EP260" s="189" t="e">
        <f>IF(SUM(EH260:EN260)&gt;'Datos Mes'!$B$21,SUM(EH260:EN260)-EO260,0)</f>
        <v>#DIV/0!</v>
      </c>
      <c r="EQ260" s="189"/>
      <c r="ER260" s="189" t="e">
        <f>LOOKUP(EO260/AL260,'Datos Mes'!$B$75:$B$82,'Datos Mes'!$C$75:$C$82)*EQ260</f>
        <v>#DIV/0!</v>
      </c>
      <c r="ES260" s="189">
        <f>'Datos Mes'!$B$25*$AQ260</f>
        <v>0</v>
      </c>
      <c r="ET260" s="189">
        <f>'Datos Mes'!$B$26*$AQ260</f>
        <v>0</v>
      </c>
      <c r="EU260" s="189">
        <f t="shared" si="299"/>
        <v>0</v>
      </c>
      <c r="EV260" s="190" t="e">
        <f t="shared" si="300"/>
        <v>#DIV/0!</v>
      </c>
      <c r="EW260" s="280" t="s">
        <v>140</v>
      </c>
      <c r="EX260" s="281"/>
      <c r="EY260" s="190" t="e">
        <f>'Datos Mes'!$B$28*EO260</f>
        <v>#DIV/0!</v>
      </c>
      <c r="EZ260" s="190" t="e">
        <f>IF(EX260*'Datos Mes'!$B$19-EY260&gt;0,EX260*'Datos Mes'!$B$19-EY260,0)</f>
        <v>#DIV/0!</v>
      </c>
      <c r="FA260" s="281" t="s">
        <v>116</v>
      </c>
      <c r="FB260" s="280" t="s">
        <v>299</v>
      </c>
      <c r="FC260" s="192">
        <f>IF(FB260&lt;&gt;"Pensionado",LOOKUP(FA260,'Datos Mes'!$A$87:$A$92,'Datos Mes'!$B$87:$B$92),0)</f>
        <v>0</v>
      </c>
      <c r="FD260" s="190" t="e">
        <f t="shared" si="301"/>
        <v>#DIV/0!</v>
      </c>
      <c r="FE260" s="190" t="e">
        <f>IF(SUM(EH260:EN260)&gt;'Datos Mes'!$B$22,'Datos Mes'!$B$22,SUM(EH260:EN260))</f>
        <v>#DIV/0!</v>
      </c>
      <c r="FF260" s="190" t="e">
        <f>FE260*'Datos Mes'!$B$30</f>
        <v>#DIV/0!</v>
      </c>
      <c r="FG260" s="190" t="e">
        <f t="shared" si="302"/>
        <v>#DIV/0!</v>
      </c>
      <c r="FH260" s="190" t="e">
        <f t="shared" si="303"/>
        <v>#DIV/0!</v>
      </c>
      <c r="FI260" s="193" t="e">
        <f>LOOKUP(FH260,'Datos Mes'!$B$54:$B$69,'Datos Mes'!$C$54:$C$69)</f>
        <v>#DIV/0!</v>
      </c>
      <c r="FJ260" s="190" t="e">
        <f>LOOKUP(FH260,'Datos Mes'!$B$54:$B$69,'Datos Mes'!$E$54:$E$69)</f>
        <v>#DIV/0!</v>
      </c>
      <c r="FK260" s="190" t="e">
        <f t="shared" si="304"/>
        <v>#DIV/0!</v>
      </c>
      <c r="FL260" s="190">
        <f t="shared" si="305"/>
        <v>0</v>
      </c>
      <c r="FM260" s="190">
        <f t="shared" si="306"/>
        <v>0</v>
      </c>
      <c r="FN260" s="190">
        <f t="shared" si="307"/>
        <v>0</v>
      </c>
      <c r="FO260" s="190" t="e">
        <f t="shared" si="308"/>
        <v>#DIV/0!</v>
      </c>
      <c r="FP260" s="190" t="e">
        <f t="shared" si="309"/>
        <v>#DIV/0!</v>
      </c>
      <c r="FQ260" s="320" t="e">
        <f t="shared" si="310"/>
        <v>#DIV/0!</v>
      </c>
      <c r="FR260" s="188"/>
      <c r="FS260" s="190" t="e">
        <f t="shared" si="311"/>
        <v>#DIV/0!</v>
      </c>
      <c r="FT260" s="190" t="e">
        <f>IF($FB260="Activo",LOOKUP($FA260,'Datos Mes'!$A$87:$A$92,'Datos Mes'!$C$87:$C$92),0)*$EO260</f>
        <v>#DIV/0!</v>
      </c>
      <c r="FU260" s="190" t="e">
        <f>IF($FB260="Activo",'Datos Mes'!$B$31,0)*$EO260</f>
        <v>#DIV/0!</v>
      </c>
      <c r="FV260" s="190" t="e">
        <f>'Datos Mes'!$B$32*$EO260</f>
        <v>#DIV/0!</v>
      </c>
      <c r="FW260" s="190" t="e">
        <f>'Datos Mes'!$D$28*$EO260</f>
        <v>#DIV/0!</v>
      </c>
      <c r="FX260" s="188">
        <v>1030228</v>
      </c>
      <c r="FY260" s="190" t="e">
        <f t="shared" si="312"/>
        <v>#DIV/0!</v>
      </c>
      <c r="FZ260" s="190" t="e">
        <f t="shared" si="318"/>
        <v>#DIV/0!</v>
      </c>
      <c r="GA260" s="190" t="e">
        <f t="shared" si="319"/>
        <v>#DIV/0!</v>
      </c>
      <c r="GB260" s="190">
        <f>(AS260+'Datos Mes'!B$24)*30/12</f>
        <v>11356.646825396825</v>
      </c>
      <c r="GC260" s="190" t="e">
        <f t="shared" si="313"/>
        <v>#DIV/0!</v>
      </c>
      <c r="GD260" s="190" t="e">
        <f t="shared" si="314"/>
        <v>#DIV/0!</v>
      </c>
      <c r="GE260" s="192" t="e">
        <f t="shared" si="315"/>
        <v>#DIV/0!</v>
      </c>
    </row>
    <row r="261" spans="1:187">
      <c r="A261" s="248"/>
      <c r="B261" s="248"/>
      <c r="C261" s="173">
        <f t="shared" si="272"/>
        <v>0</v>
      </c>
      <c r="D261" s="255"/>
      <c r="E261" s="255"/>
      <c r="F261" s="255"/>
      <c r="G261" s="255"/>
      <c r="H261" s="255"/>
      <c r="I261" s="255"/>
      <c r="J261" s="255"/>
      <c r="K261" s="255"/>
      <c r="L261" s="255"/>
      <c r="M261" s="255"/>
      <c r="N261" s="255"/>
      <c r="O261" s="255"/>
      <c r="P261" s="255"/>
      <c r="Q261" s="255"/>
      <c r="R261" s="174"/>
      <c r="S261" s="256"/>
      <c r="T261" s="255"/>
      <c r="U261" s="255"/>
      <c r="V261" s="255"/>
      <c r="W261" s="255"/>
      <c r="X261" s="255"/>
      <c r="Y261" s="255"/>
      <c r="Z261" s="255"/>
      <c r="AA261" s="255"/>
      <c r="AB261" s="255"/>
      <c r="AC261" s="255"/>
      <c r="AD261" s="255"/>
      <c r="AE261" s="255"/>
      <c r="AF261" s="255"/>
      <c r="AG261" s="255"/>
      <c r="AH261" s="255"/>
      <c r="AI261" s="257"/>
      <c r="AJ261" s="187"/>
      <c r="AK261" s="176">
        <f t="shared" si="273"/>
        <v>0</v>
      </c>
      <c r="AL261" s="294">
        <f t="shared" si="274"/>
        <v>0</v>
      </c>
      <c r="AM261" s="294">
        <f t="shared" si="275"/>
        <v>0</v>
      </c>
      <c r="AN261" s="295">
        <f t="shared" si="276"/>
        <v>0</v>
      </c>
      <c r="AO261" s="294">
        <f t="shared" si="317"/>
        <v>0</v>
      </c>
      <c r="AP261" s="294">
        <f t="shared" si="316"/>
        <v>0</v>
      </c>
      <c r="AQ261" s="296">
        <f t="shared" si="277"/>
        <v>0</v>
      </c>
      <c r="AR261" s="297">
        <f t="shared" si="278"/>
        <v>0</v>
      </c>
      <c r="AS261" s="249"/>
      <c r="AT261" s="250">
        <f t="shared" si="279"/>
        <v>0</v>
      </c>
      <c r="AU261" s="316"/>
      <c r="AV261" s="177">
        <f t="shared" si="280"/>
        <v>0</v>
      </c>
      <c r="AW261" s="249"/>
      <c r="AX261" s="249"/>
      <c r="AY261" s="177">
        <f t="shared" si="281"/>
        <v>0</v>
      </c>
      <c r="AZ261" s="177">
        <f>(AQ261)*'Datos Mes'!$B$27+DB261</f>
        <v>0</v>
      </c>
      <c r="BA261" s="248"/>
      <c r="BB261" s="254"/>
      <c r="BC261" s="263"/>
      <c r="BD261" s="188"/>
      <c r="BE261" s="188"/>
      <c r="BF261" s="298"/>
      <c r="BG261" s="178">
        <f>(COUNTIF($D261:$AI261,"LL")+DL261)*(AS261-'Datos Mes'!$B$23)</f>
        <v>0</v>
      </c>
      <c r="BH261" s="299">
        <f t="shared" si="282"/>
        <v>0</v>
      </c>
      <c r="BI261" s="230"/>
      <c r="BJ261" s="239"/>
      <c r="BK261" s="231"/>
      <c r="BL261" s="231"/>
      <c r="BM261" s="231"/>
      <c r="BN261" s="231"/>
      <c r="BO261" s="231"/>
      <c r="BP261" s="239"/>
      <c r="BQ261" s="231"/>
      <c r="BR261" s="231"/>
      <c r="BS261" s="231"/>
      <c r="BT261" s="232"/>
      <c r="BU261" s="232"/>
      <c r="BV261" s="231"/>
      <c r="BW261" s="233"/>
      <c r="BX261" s="234"/>
      <c r="BY261" s="231"/>
      <c r="BZ261" s="231"/>
      <c r="CA261" s="235"/>
      <c r="CB261" s="235"/>
      <c r="CC261" s="236"/>
      <c r="CD261" s="236"/>
      <c r="CE261" s="236"/>
      <c r="CF261" s="236"/>
      <c r="CG261" s="236"/>
      <c r="CH261" s="235"/>
      <c r="CI261" s="235"/>
      <c r="CJ261" s="236"/>
      <c r="CK261" s="236"/>
      <c r="CL261" s="236"/>
      <c r="CM261" s="236"/>
      <c r="CN261" s="236"/>
      <c r="CO261" s="235"/>
      <c r="CP261" s="238"/>
      <c r="CQ261" s="237"/>
      <c r="CR261" s="238"/>
      <c r="CS261" s="237"/>
      <c r="CT261" s="237"/>
      <c r="CU261" s="237"/>
      <c r="CV261" s="237"/>
      <c r="CW261" s="237"/>
      <c r="CX261" s="232"/>
      <c r="CY261" s="232"/>
      <c r="CZ261" s="179">
        <f t="shared" si="283"/>
        <v>0</v>
      </c>
      <c r="DA261" s="180"/>
      <c r="DB261" s="241"/>
      <c r="DC261" s="181">
        <f t="shared" si="284"/>
        <v>0</v>
      </c>
      <c r="DD261" s="240"/>
      <c r="DE261" s="241"/>
      <c r="DF261" s="182">
        <f t="shared" si="285"/>
        <v>0</v>
      </c>
      <c r="DG261" s="182">
        <f t="shared" si="286"/>
        <v>0</v>
      </c>
      <c r="DH261" s="183">
        <f t="shared" si="287"/>
        <v>0</v>
      </c>
      <c r="DI261" s="184">
        <f t="shared" si="288"/>
        <v>0</v>
      </c>
      <c r="DJ261" s="42"/>
      <c r="DK261" s="177">
        <f t="shared" si="289"/>
        <v>0</v>
      </c>
      <c r="DL261" s="177">
        <f t="shared" si="290"/>
        <v>0</v>
      </c>
      <c r="DM261" s="177">
        <f t="shared" si="291"/>
        <v>0</v>
      </c>
      <c r="DN261" s="242"/>
      <c r="DO261" s="243"/>
      <c r="DP261" s="243"/>
      <c r="DQ261" s="243"/>
      <c r="DR261" s="303"/>
      <c r="DS261" s="243"/>
      <c r="DT261" s="243"/>
      <c r="DU261" s="243"/>
      <c r="DV261" s="244"/>
      <c r="DW261" s="243"/>
      <c r="DX261" s="243"/>
      <c r="DY261" s="245"/>
      <c r="DZ261" s="245"/>
      <c r="EA261" s="246"/>
      <c r="EB261" s="175" t="s">
        <v>283</v>
      </c>
      <c r="EC261" s="188" t="s">
        <v>298</v>
      </c>
      <c r="ED261" s="188">
        <v>1030229</v>
      </c>
      <c r="EE261" s="188"/>
      <c r="EF261" s="189">
        <f>'Datos Mes'!$B$23</f>
        <v>8033.333333333333</v>
      </c>
      <c r="EG261" s="189">
        <f t="shared" si="292"/>
        <v>0</v>
      </c>
      <c r="EH261" s="189">
        <f t="shared" si="293"/>
        <v>0</v>
      </c>
      <c r="EI261" s="189" t="e">
        <f t="shared" si="294"/>
        <v>#DIV/0!</v>
      </c>
      <c r="EJ261" s="189" t="e">
        <f t="shared" si="295"/>
        <v>#DIV/0!</v>
      </c>
      <c r="EK261" s="189">
        <f t="shared" si="296"/>
        <v>0</v>
      </c>
      <c r="EL261" s="189">
        <f t="shared" si="297"/>
        <v>0</v>
      </c>
      <c r="EM261" s="189">
        <f t="shared" si="298"/>
        <v>0</v>
      </c>
      <c r="EN261" s="189">
        <f>'Datos Mes'!$B$24*AL261</f>
        <v>0</v>
      </c>
      <c r="EO261" s="189" t="e">
        <f>IF(SUM(EH261:EN261)&gt;'Datos Mes'!$B$21,'Datos Mes'!$B$21,SUM(EH261:EN261))</f>
        <v>#DIV/0!</v>
      </c>
      <c r="EP261" s="189" t="e">
        <f>IF(SUM(EH261:EN261)&gt;'Datos Mes'!$B$21,SUM(EH261:EN261)-EO261,0)</f>
        <v>#DIV/0!</v>
      </c>
      <c r="EQ261" s="189"/>
      <c r="ER261" s="189" t="e">
        <f>LOOKUP(EO261/AL261,'Datos Mes'!$B$75:$B$82,'Datos Mes'!$C$75:$C$82)*EQ261</f>
        <v>#DIV/0!</v>
      </c>
      <c r="ES261" s="189">
        <f>'Datos Mes'!$B$25*$AQ261</f>
        <v>0</v>
      </c>
      <c r="ET261" s="189">
        <f>'Datos Mes'!$B$26*$AQ261</f>
        <v>0</v>
      </c>
      <c r="EU261" s="189">
        <f t="shared" si="299"/>
        <v>0</v>
      </c>
      <c r="EV261" s="190" t="e">
        <f t="shared" si="300"/>
        <v>#DIV/0!</v>
      </c>
      <c r="EW261" s="280" t="s">
        <v>140</v>
      </c>
      <c r="EX261" s="281"/>
      <c r="EY261" s="190" t="e">
        <f>'Datos Mes'!$B$28*EO261</f>
        <v>#DIV/0!</v>
      </c>
      <c r="EZ261" s="190" t="e">
        <f>IF(EX261*'Datos Mes'!$B$19-EY261&gt;0,EX261*'Datos Mes'!$B$19-EY261,0)</f>
        <v>#DIV/0!</v>
      </c>
      <c r="FA261" s="281" t="s">
        <v>116</v>
      </c>
      <c r="FB261" s="280" t="s">
        <v>299</v>
      </c>
      <c r="FC261" s="192">
        <f>IF(FB261&lt;&gt;"Pensionado",LOOKUP(FA261,'Datos Mes'!$A$87:$A$92,'Datos Mes'!$B$87:$B$92),0)</f>
        <v>0</v>
      </c>
      <c r="FD261" s="190" t="e">
        <f t="shared" si="301"/>
        <v>#DIV/0!</v>
      </c>
      <c r="FE261" s="190" t="e">
        <f>IF(SUM(EH261:EN261)&gt;'Datos Mes'!$B$22,'Datos Mes'!$B$22,SUM(EH261:EN261))</f>
        <v>#DIV/0!</v>
      </c>
      <c r="FF261" s="190" t="e">
        <f>FE261*'Datos Mes'!$B$30</f>
        <v>#DIV/0!</v>
      </c>
      <c r="FG261" s="190" t="e">
        <f t="shared" si="302"/>
        <v>#DIV/0!</v>
      </c>
      <c r="FH261" s="190" t="e">
        <f t="shared" si="303"/>
        <v>#DIV/0!</v>
      </c>
      <c r="FI261" s="193" t="e">
        <f>LOOKUP(FH261,'Datos Mes'!$B$54:$B$69,'Datos Mes'!$C$54:$C$69)</f>
        <v>#DIV/0!</v>
      </c>
      <c r="FJ261" s="190" t="e">
        <f>LOOKUP(FH261,'Datos Mes'!$B$54:$B$69,'Datos Mes'!$E$54:$E$69)</f>
        <v>#DIV/0!</v>
      </c>
      <c r="FK261" s="190" t="e">
        <f t="shared" si="304"/>
        <v>#DIV/0!</v>
      </c>
      <c r="FL261" s="190">
        <f t="shared" si="305"/>
        <v>0</v>
      </c>
      <c r="FM261" s="190">
        <f t="shared" si="306"/>
        <v>0</v>
      </c>
      <c r="FN261" s="190">
        <f t="shared" si="307"/>
        <v>0</v>
      </c>
      <c r="FO261" s="190" t="e">
        <f t="shared" si="308"/>
        <v>#DIV/0!</v>
      </c>
      <c r="FP261" s="190" t="e">
        <f t="shared" si="309"/>
        <v>#DIV/0!</v>
      </c>
      <c r="FQ261" s="320" t="e">
        <f t="shared" si="310"/>
        <v>#DIV/0!</v>
      </c>
      <c r="FR261" s="188"/>
      <c r="FS261" s="190" t="e">
        <f t="shared" si="311"/>
        <v>#DIV/0!</v>
      </c>
      <c r="FT261" s="190" t="e">
        <f>IF($FB261="Activo",LOOKUP($FA261,'Datos Mes'!$A$87:$A$92,'Datos Mes'!$C$87:$C$92),0)*$EO261</f>
        <v>#DIV/0!</v>
      </c>
      <c r="FU261" s="190" t="e">
        <f>IF($FB261="Activo",'Datos Mes'!$B$31,0)*$EO261</f>
        <v>#DIV/0!</v>
      </c>
      <c r="FV261" s="190" t="e">
        <f>'Datos Mes'!$B$32*$EO261</f>
        <v>#DIV/0!</v>
      </c>
      <c r="FW261" s="190" t="e">
        <f>'Datos Mes'!$D$28*$EO261</f>
        <v>#DIV/0!</v>
      </c>
      <c r="FX261" s="188">
        <v>1030229</v>
      </c>
      <c r="FY261" s="190" t="e">
        <f t="shared" si="312"/>
        <v>#DIV/0!</v>
      </c>
      <c r="FZ261" s="190" t="e">
        <f t="shared" si="318"/>
        <v>#DIV/0!</v>
      </c>
      <c r="GA261" s="190" t="e">
        <f t="shared" si="319"/>
        <v>#DIV/0!</v>
      </c>
      <c r="GB261" s="190">
        <f>(AS261+'Datos Mes'!B$24)*30/12</f>
        <v>11356.646825396825</v>
      </c>
      <c r="GC261" s="190" t="e">
        <f t="shared" si="313"/>
        <v>#DIV/0!</v>
      </c>
      <c r="GD261" s="190" t="e">
        <f t="shared" si="314"/>
        <v>#DIV/0!</v>
      </c>
      <c r="GE261" s="192" t="e">
        <f t="shared" si="315"/>
        <v>#DIV/0!</v>
      </c>
    </row>
    <row r="262" spans="1:187">
      <c r="A262" s="248"/>
      <c r="B262" s="248"/>
      <c r="C262" s="173">
        <f t="shared" si="272"/>
        <v>0</v>
      </c>
      <c r="D262" s="255"/>
      <c r="E262" s="255"/>
      <c r="F262" s="255"/>
      <c r="G262" s="255"/>
      <c r="H262" s="255"/>
      <c r="I262" s="255"/>
      <c r="J262" s="255"/>
      <c r="K262" s="255"/>
      <c r="L262" s="255"/>
      <c r="M262" s="255"/>
      <c r="N262" s="255"/>
      <c r="O262" s="255"/>
      <c r="P262" s="255"/>
      <c r="Q262" s="255"/>
      <c r="R262" s="174"/>
      <c r="S262" s="256"/>
      <c r="T262" s="255"/>
      <c r="U262" s="255"/>
      <c r="V262" s="255"/>
      <c r="W262" s="255"/>
      <c r="X262" s="255"/>
      <c r="Y262" s="255"/>
      <c r="Z262" s="255"/>
      <c r="AA262" s="255"/>
      <c r="AB262" s="255"/>
      <c r="AC262" s="255"/>
      <c r="AD262" s="255"/>
      <c r="AE262" s="255"/>
      <c r="AF262" s="255"/>
      <c r="AG262" s="255"/>
      <c r="AH262" s="255"/>
      <c r="AI262" s="257"/>
      <c r="AJ262" s="187"/>
      <c r="AK262" s="176">
        <f t="shared" si="273"/>
        <v>0</v>
      </c>
      <c r="AL262" s="294">
        <f t="shared" si="274"/>
        <v>0</v>
      </c>
      <c r="AM262" s="294">
        <f t="shared" si="275"/>
        <v>0</v>
      </c>
      <c r="AN262" s="295">
        <f t="shared" si="276"/>
        <v>0</v>
      </c>
      <c r="AO262" s="294">
        <f t="shared" si="317"/>
        <v>0</v>
      </c>
      <c r="AP262" s="294">
        <f t="shared" si="316"/>
        <v>0</v>
      </c>
      <c r="AQ262" s="296">
        <f t="shared" si="277"/>
        <v>0</v>
      </c>
      <c r="AR262" s="297">
        <f t="shared" si="278"/>
        <v>0</v>
      </c>
      <c r="AS262" s="249"/>
      <c r="AT262" s="250">
        <f t="shared" si="279"/>
        <v>0</v>
      </c>
      <c r="AU262" s="316"/>
      <c r="AV262" s="177">
        <f t="shared" si="280"/>
        <v>0</v>
      </c>
      <c r="AW262" s="249"/>
      <c r="AX262" s="249"/>
      <c r="AY262" s="177">
        <f t="shared" si="281"/>
        <v>0</v>
      </c>
      <c r="AZ262" s="177">
        <f>(AQ262)*'Datos Mes'!$B$27+DB262</f>
        <v>0</v>
      </c>
      <c r="BA262" s="248"/>
      <c r="BB262" s="254"/>
      <c r="BC262" s="263"/>
      <c r="BD262" s="188"/>
      <c r="BE262" s="188"/>
      <c r="BF262" s="298"/>
      <c r="BG262" s="178">
        <f>(COUNTIF($D262:$AI262,"LL")+DL262)*(AS262-'Datos Mes'!$B$23)</f>
        <v>0</v>
      </c>
      <c r="BH262" s="299">
        <f t="shared" si="282"/>
        <v>0</v>
      </c>
      <c r="BI262" s="230"/>
      <c r="BJ262" s="239"/>
      <c r="BK262" s="231"/>
      <c r="BL262" s="231"/>
      <c r="BM262" s="231"/>
      <c r="BN262" s="231"/>
      <c r="BO262" s="231"/>
      <c r="BP262" s="239"/>
      <c r="BQ262" s="231"/>
      <c r="BR262" s="231"/>
      <c r="BS262" s="231"/>
      <c r="BT262" s="232"/>
      <c r="BU262" s="232"/>
      <c r="BV262" s="231"/>
      <c r="BW262" s="233"/>
      <c r="BX262" s="234"/>
      <c r="BY262" s="231"/>
      <c r="BZ262" s="231"/>
      <c r="CA262" s="235"/>
      <c r="CB262" s="235"/>
      <c r="CC262" s="236"/>
      <c r="CD262" s="236"/>
      <c r="CE262" s="236"/>
      <c r="CF262" s="236"/>
      <c r="CG262" s="236"/>
      <c r="CH262" s="235"/>
      <c r="CI262" s="235"/>
      <c r="CJ262" s="236"/>
      <c r="CK262" s="236"/>
      <c r="CL262" s="236"/>
      <c r="CM262" s="236"/>
      <c r="CN262" s="236"/>
      <c r="CO262" s="235"/>
      <c r="CP262" s="238"/>
      <c r="CQ262" s="237"/>
      <c r="CR262" s="238"/>
      <c r="CS262" s="237"/>
      <c r="CT262" s="237"/>
      <c r="CU262" s="237"/>
      <c r="CV262" s="237"/>
      <c r="CW262" s="237"/>
      <c r="CX262" s="232"/>
      <c r="CY262" s="232"/>
      <c r="CZ262" s="179">
        <f t="shared" si="283"/>
        <v>0</v>
      </c>
      <c r="DA262" s="180"/>
      <c r="DB262" s="241"/>
      <c r="DC262" s="181">
        <f t="shared" si="284"/>
        <v>0</v>
      </c>
      <c r="DD262" s="240"/>
      <c r="DE262" s="241"/>
      <c r="DF262" s="182">
        <f t="shared" si="285"/>
        <v>0</v>
      </c>
      <c r="DG262" s="182">
        <f t="shared" si="286"/>
        <v>0</v>
      </c>
      <c r="DH262" s="183">
        <f t="shared" si="287"/>
        <v>0</v>
      </c>
      <c r="DI262" s="184">
        <f t="shared" si="288"/>
        <v>0</v>
      </c>
      <c r="DJ262" s="42"/>
      <c r="DK262" s="177">
        <f t="shared" si="289"/>
        <v>0</v>
      </c>
      <c r="DL262" s="177">
        <f t="shared" si="290"/>
        <v>0</v>
      </c>
      <c r="DM262" s="177">
        <f t="shared" si="291"/>
        <v>0</v>
      </c>
      <c r="DN262" s="242"/>
      <c r="DO262" s="243"/>
      <c r="DP262" s="243"/>
      <c r="DQ262" s="243"/>
      <c r="DR262" s="303"/>
      <c r="DS262" s="243"/>
      <c r="DT262" s="243"/>
      <c r="DU262" s="243"/>
      <c r="DV262" s="244"/>
      <c r="DW262" s="243"/>
      <c r="DX262" s="243"/>
      <c r="DY262" s="245"/>
      <c r="DZ262" s="245"/>
      <c r="EA262" s="246"/>
      <c r="EB262" s="175" t="s">
        <v>283</v>
      </c>
      <c r="EC262" s="188" t="s">
        <v>298</v>
      </c>
      <c r="ED262" s="188">
        <v>1030230</v>
      </c>
      <c r="EE262" s="188"/>
      <c r="EF262" s="189">
        <f>'Datos Mes'!$B$23</f>
        <v>8033.333333333333</v>
      </c>
      <c r="EG262" s="189">
        <f t="shared" si="292"/>
        <v>0</v>
      </c>
      <c r="EH262" s="189">
        <f t="shared" si="293"/>
        <v>0</v>
      </c>
      <c r="EI262" s="189" t="e">
        <f t="shared" si="294"/>
        <v>#DIV/0!</v>
      </c>
      <c r="EJ262" s="189" t="e">
        <f t="shared" si="295"/>
        <v>#DIV/0!</v>
      </c>
      <c r="EK262" s="189">
        <f t="shared" si="296"/>
        <v>0</v>
      </c>
      <c r="EL262" s="189">
        <f t="shared" si="297"/>
        <v>0</v>
      </c>
      <c r="EM262" s="189">
        <f t="shared" si="298"/>
        <v>0</v>
      </c>
      <c r="EN262" s="189">
        <f>'Datos Mes'!$B$24*AL262</f>
        <v>0</v>
      </c>
      <c r="EO262" s="189" t="e">
        <f>IF(SUM(EH262:EN262)&gt;'Datos Mes'!$B$21,'Datos Mes'!$B$21,SUM(EH262:EN262))</f>
        <v>#DIV/0!</v>
      </c>
      <c r="EP262" s="189" t="e">
        <f>IF(SUM(EH262:EN262)&gt;'Datos Mes'!$B$21,SUM(EH262:EN262)-EO262,0)</f>
        <v>#DIV/0!</v>
      </c>
      <c r="EQ262" s="189"/>
      <c r="ER262" s="189" t="e">
        <f>LOOKUP(EO262/AL262,'Datos Mes'!$B$75:$B$82,'Datos Mes'!$C$75:$C$82)*EQ262</f>
        <v>#DIV/0!</v>
      </c>
      <c r="ES262" s="189">
        <f>'Datos Mes'!$B$25*$AQ262</f>
        <v>0</v>
      </c>
      <c r="ET262" s="189">
        <f>'Datos Mes'!$B$26*$AQ262</f>
        <v>0</v>
      </c>
      <c r="EU262" s="189">
        <f t="shared" si="299"/>
        <v>0</v>
      </c>
      <c r="EV262" s="190" t="e">
        <f t="shared" si="300"/>
        <v>#DIV/0!</v>
      </c>
      <c r="EW262" s="280" t="s">
        <v>140</v>
      </c>
      <c r="EX262" s="281"/>
      <c r="EY262" s="190" t="e">
        <f>'Datos Mes'!$B$28*EO262</f>
        <v>#DIV/0!</v>
      </c>
      <c r="EZ262" s="190" t="e">
        <f>IF(EX262*'Datos Mes'!$B$19-EY262&gt;0,EX262*'Datos Mes'!$B$19-EY262,0)</f>
        <v>#DIV/0!</v>
      </c>
      <c r="FA262" s="281" t="s">
        <v>116</v>
      </c>
      <c r="FB262" s="280" t="s">
        <v>299</v>
      </c>
      <c r="FC262" s="192">
        <f>IF(FB262&lt;&gt;"Pensionado",LOOKUP(FA262,'Datos Mes'!$A$87:$A$92,'Datos Mes'!$B$87:$B$92),0)</f>
        <v>0</v>
      </c>
      <c r="FD262" s="190" t="e">
        <f t="shared" si="301"/>
        <v>#DIV/0!</v>
      </c>
      <c r="FE262" s="190" t="e">
        <f>IF(SUM(EH262:EN262)&gt;'Datos Mes'!$B$22,'Datos Mes'!$B$22,SUM(EH262:EN262))</f>
        <v>#DIV/0!</v>
      </c>
      <c r="FF262" s="190" t="e">
        <f>FE262*'Datos Mes'!$B$30</f>
        <v>#DIV/0!</v>
      </c>
      <c r="FG262" s="190" t="e">
        <f t="shared" si="302"/>
        <v>#DIV/0!</v>
      </c>
      <c r="FH262" s="190" t="e">
        <f t="shared" si="303"/>
        <v>#DIV/0!</v>
      </c>
      <c r="FI262" s="193" t="e">
        <f>LOOKUP(FH262,'Datos Mes'!$B$54:$B$69,'Datos Mes'!$C$54:$C$69)</f>
        <v>#DIV/0!</v>
      </c>
      <c r="FJ262" s="190" t="e">
        <f>LOOKUP(FH262,'Datos Mes'!$B$54:$B$69,'Datos Mes'!$E$54:$E$69)</f>
        <v>#DIV/0!</v>
      </c>
      <c r="FK262" s="190" t="e">
        <f t="shared" si="304"/>
        <v>#DIV/0!</v>
      </c>
      <c r="FL262" s="190">
        <f t="shared" si="305"/>
        <v>0</v>
      </c>
      <c r="FM262" s="190">
        <f t="shared" si="306"/>
        <v>0</v>
      </c>
      <c r="FN262" s="190">
        <f t="shared" si="307"/>
        <v>0</v>
      </c>
      <c r="FO262" s="190" t="e">
        <f t="shared" si="308"/>
        <v>#DIV/0!</v>
      </c>
      <c r="FP262" s="190" t="e">
        <f t="shared" si="309"/>
        <v>#DIV/0!</v>
      </c>
      <c r="FQ262" s="320" t="e">
        <f t="shared" si="310"/>
        <v>#DIV/0!</v>
      </c>
      <c r="FR262" s="188"/>
      <c r="FS262" s="190" t="e">
        <f t="shared" si="311"/>
        <v>#DIV/0!</v>
      </c>
      <c r="FT262" s="190" t="e">
        <f>IF($FB262="Activo",LOOKUP($FA262,'Datos Mes'!$A$87:$A$92,'Datos Mes'!$C$87:$C$92),0)*$EO262</f>
        <v>#DIV/0!</v>
      </c>
      <c r="FU262" s="190" t="e">
        <f>IF($FB262="Activo",'Datos Mes'!$B$31,0)*$EO262</f>
        <v>#DIV/0!</v>
      </c>
      <c r="FV262" s="190" t="e">
        <f>'Datos Mes'!$B$32*$EO262</f>
        <v>#DIV/0!</v>
      </c>
      <c r="FW262" s="190" t="e">
        <f>'Datos Mes'!$D$28*$EO262</f>
        <v>#DIV/0!</v>
      </c>
      <c r="FX262" s="188">
        <v>1030230</v>
      </c>
      <c r="FY262" s="190" t="e">
        <f t="shared" si="312"/>
        <v>#DIV/0!</v>
      </c>
      <c r="FZ262" s="190" t="e">
        <f t="shared" si="318"/>
        <v>#DIV/0!</v>
      </c>
      <c r="GA262" s="190" t="e">
        <f t="shared" si="319"/>
        <v>#DIV/0!</v>
      </c>
      <c r="GB262" s="190">
        <f>(AS262+'Datos Mes'!B$24)*30/12</f>
        <v>11356.646825396825</v>
      </c>
      <c r="GC262" s="190" t="e">
        <f t="shared" si="313"/>
        <v>#DIV/0!</v>
      </c>
      <c r="GD262" s="190" t="e">
        <f t="shared" si="314"/>
        <v>#DIV/0!</v>
      </c>
      <c r="GE262" s="192" t="e">
        <f t="shared" si="315"/>
        <v>#DIV/0!</v>
      </c>
    </row>
    <row r="263" spans="1:187">
      <c r="A263" s="248"/>
      <c r="B263" s="248"/>
      <c r="C263" s="173">
        <f t="shared" si="272"/>
        <v>0</v>
      </c>
      <c r="D263" s="255"/>
      <c r="E263" s="255"/>
      <c r="F263" s="255"/>
      <c r="G263" s="255"/>
      <c r="H263" s="255"/>
      <c r="I263" s="255"/>
      <c r="J263" s="255"/>
      <c r="K263" s="255"/>
      <c r="L263" s="255"/>
      <c r="M263" s="255"/>
      <c r="N263" s="255"/>
      <c r="O263" s="255"/>
      <c r="P263" s="255"/>
      <c r="Q263" s="255"/>
      <c r="R263" s="174"/>
      <c r="S263" s="256"/>
      <c r="T263" s="255"/>
      <c r="U263" s="255"/>
      <c r="V263" s="255"/>
      <c r="W263" s="255"/>
      <c r="X263" s="255"/>
      <c r="Y263" s="255"/>
      <c r="Z263" s="255"/>
      <c r="AA263" s="255"/>
      <c r="AB263" s="255"/>
      <c r="AC263" s="255"/>
      <c r="AD263" s="255"/>
      <c r="AE263" s="255"/>
      <c r="AF263" s="255"/>
      <c r="AG263" s="255"/>
      <c r="AH263" s="255"/>
      <c r="AI263" s="257"/>
      <c r="AJ263" s="187"/>
      <c r="AK263" s="176">
        <f t="shared" si="273"/>
        <v>0</v>
      </c>
      <c r="AL263" s="294">
        <f t="shared" si="274"/>
        <v>0</v>
      </c>
      <c r="AM263" s="294">
        <f t="shared" si="275"/>
        <v>0</v>
      </c>
      <c r="AN263" s="295">
        <f t="shared" si="276"/>
        <v>0</v>
      </c>
      <c r="AO263" s="294">
        <f t="shared" si="317"/>
        <v>0</v>
      </c>
      <c r="AP263" s="294">
        <f t="shared" si="316"/>
        <v>0</v>
      </c>
      <c r="AQ263" s="296">
        <f t="shared" si="277"/>
        <v>0</v>
      </c>
      <c r="AR263" s="297">
        <f t="shared" si="278"/>
        <v>0</v>
      </c>
      <c r="AS263" s="249"/>
      <c r="AT263" s="250">
        <f t="shared" si="279"/>
        <v>0</v>
      </c>
      <c r="AU263" s="316"/>
      <c r="AV263" s="177">
        <f t="shared" si="280"/>
        <v>0</v>
      </c>
      <c r="AW263" s="249"/>
      <c r="AX263" s="249"/>
      <c r="AY263" s="177">
        <f t="shared" si="281"/>
        <v>0</v>
      </c>
      <c r="AZ263" s="177">
        <f>(AQ263)*'Datos Mes'!$B$27+DB263</f>
        <v>0</v>
      </c>
      <c r="BA263" s="248"/>
      <c r="BB263" s="254"/>
      <c r="BC263" s="263"/>
      <c r="BD263" s="188"/>
      <c r="BE263" s="188"/>
      <c r="BF263" s="298"/>
      <c r="BG263" s="178">
        <f>(COUNTIF($D263:$AI263,"LL")+DL263)*(AS263-'Datos Mes'!$B$23)</f>
        <v>0</v>
      </c>
      <c r="BH263" s="299">
        <f t="shared" si="282"/>
        <v>0</v>
      </c>
      <c r="BI263" s="230"/>
      <c r="BJ263" s="239"/>
      <c r="BK263" s="231"/>
      <c r="BL263" s="231"/>
      <c r="BM263" s="231"/>
      <c r="BN263" s="231"/>
      <c r="BO263" s="231"/>
      <c r="BP263" s="239"/>
      <c r="BQ263" s="231"/>
      <c r="BR263" s="231"/>
      <c r="BS263" s="231"/>
      <c r="BT263" s="232"/>
      <c r="BU263" s="232"/>
      <c r="BV263" s="231"/>
      <c r="BW263" s="233"/>
      <c r="BX263" s="234"/>
      <c r="BY263" s="231"/>
      <c r="BZ263" s="231"/>
      <c r="CA263" s="235"/>
      <c r="CB263" s="235"/>
      <c r="CC263" s="236"/>
      <c r="CD263" s="236"/>
      <c r="CE263" s="236"/>
      <c r="CF263" s="236"/>
      <c r="CG263" s="236"/>
      <c r="CH263" s="235"/>
      <c r="CI263" s="235"/>
      <c r="CJ263" s="236"/>
      <c r="CK263" s="236"/>
      <c r="CL263" s="236"/>
      <c r="CM263" s="236"/>
      <c r="CN263" s="236"/>
      <c r="CO263" s="235"/>
      <c r="CP263" s="238"/>
      <c r="CQ263" s="237"/>
      <c r="CR263" s="238"/>
      <c r="CS263" s="237"/>
      <c r="CT263" s="237"/>
      <c r="CU263" s="237"/>
      <c r="CV263" s="237"/>
      <c r="CW263" s="237"/>
      <c r="CX263" s="232"/>
      <c r="CY263" s="232"/>
      <c r="CZ263" s="179">
        <f t="shared" si="283"/>
        <v>0</v>
      </c>
      <c r="DA263" s="180"/>
      <c r="DB263" s="241"/>
      <c r="DC263" s="181">
        <f t="shared" si="284"/>
        <v>0</v>
      </c>
      <c r="DD263" s="240"/>
      <c r="DE263" s="241"/>
      <c r="DF263" s="182">
        <f t="shared" si="285"/>
        <v>0</v>
      </c>
      <c r="DG263" s="182">
        <f t="shared" si="286"/>
        <v>0</v>
      </c>
      <c r="DH263" s="183">
        <f t="shared" si="287"/>
        <v>0</v>
      </c>
      <c r="DI263" s="184">
        <f t="shared" si="288"/>
        <v>0</v>
      </c>
      <c r="DJ263" s="42"/>
      <c r="DK263" s="177">
        <f t="shared" si="289"/>
        <v>0</v>
      </c>
      <c r="DL263" s="177">
        <f t="shared" si="290"/>
        <v>0</v>
      </c>
      <c r="DM263" s="177">
        <f t="shared" si="291"/>
        <v>0</v>
      </c>
      <c r="DN263" s="242"/>
      <c r="DO263" s="243"/>
      <c r="DP263" s="243"/>
      <c r="DQ263" s="243"/>
      <c r="DR263" s="303"/>
      <c r="DS263" s="243"/>
      <c r="DT263" s="243"/>
      <c r="DU263" s="243"/>
      <c r="DV263" s="244"/>
      <c r="DW263" s="243"/>
      <c r="DX263" s="243"/>
      <c r="DY263" s="245"/>
      <c r="DZ263" s="245"/>
      <c r="EA263" s="246"/>
      <c r="EB263" s="175" t="s">
        <v>283</v>
      </c>
      <c r="EC263" s="188" t="s">
        <v>298</v>
      </c>
      <c r="ED263" s="188">
        <v>1030231</v>
      </c>
      <c r="EE263" s="188"/>
      <c r="EF263" s="189">
        <f>'Datos Mes'!$B$23</f>
        <v>8033.333333333333</v>
      </c>
      <c r="EG263" s="189">
        <f t="shared" si="292"/>
        <v>0</v>
      </c>
      <c r="EH263" s="189">
        <f t="shared" si="293"/>
        <v>0</v>
      </c>
      <c r="EI263" s="189" t="e">
        <f t="shared" si="294"/>
        <v>#DIV/0!</v>
      </c>
      <c r="EJ263" s="189" t="e">
        <f t="shared" si="295"/>
        <v>#DIV/0!</v>
      </c>
      <c r="EK263" s="189">
        <f t="shared" si="296"/>
        <v>0</v>
      </c>
      <c r="EL263" s="189">
        <f t="shared" si="297"/>
        <v>0</v>
      </c>
      <c r="EM263" s="189">
        <f t="shared" si="298"/>
        <v>0</v>
      </c>
      <c r="EN263" s="189">
        <f>'Datos Mes'!$B$24*AL263</f>
        <v>0</v>
      </c>
      <c r="EO263" s="189" t="e">
        <f>IF(SUM(EH263:EN263)&gt;'Datos Mes'!$B$21,'Datos Mes'!$B$21,SUM(EH263:EN263))</f>
        <v>#DIV/0!</v>
      </c>
      <c r="EP263" s="189" t="e">
        <f>IF(SUM(EH263:EN263)&gt;'Datos Mes'!$B$21,SUM(EH263:EN263)-EO263,0)</f>
        <v>#DIV/0!</v>
      </c>
      <c r="EQ263" s="189"/>
      <c r="ER263" s="189" t="e">
        <f>LOOKUP(EO263/AL263,'Datos Mes'!$B$75:$B$82,'Datos Mes'!$C$75:$C$82)*EQ263</f>
        <v>#DIV/0!</v>
      </c>
      <c r="ES263" s="189">
        <f>'Datos Mes'!$B$25*$AQ263</f>
        <v>0</v>
      </c>
      <c r="ET263" s="189">
        <f>'Datos Mes'!$B$26*$AQ263</f>
        <v>0</v>
      </c>
      <c r="EU263" s="189">
        <f t="shared" si="299"/>
        <v>0</v>
      </c>
      <c r="EV263" s="190" t="e">
        <f t="shared" si="300"/>
        <v>#DIV/0!</v>
      </c>
      <c r="EW263" s="280" t="s">
        <v>140</v>
      </c>
      <c r="EX263" s="281"/>
      <c r="EY263" s="190" t="e">
        <f>'Datos Mes'!$B$28*EO263</f>
        <v>#DIV/0!</v>
      </c>
      <c r="EZ263" s="190" t="e">
        <f>IF(EX263*'Datos Mes'!$B$19-EY263&gt;0,EX263*'Datos Mes'!$B$19-EY263,0)</f>
        <v>#DIV/0!</v>
      </c>
      <c r="FA263" s="281" t="s">
        <v>116</v>
      </c>
      <c r="FB263" s="280" t="s">
        <v>299</v>
      </c>
      <c r="FC263" s="192">
        <f>IF(FB263&lt;&gt;"Pensionado",LOOKUP(FA263,'Datos Mes'!$A$87:$A$92,'Datos Mes'!$B$87:$B$92),0)</f>
        <v>0</v>
      </c>
      <c r="FD263" s="190" t="e">
        <f t="shared" si="301"/>
        <v>#DIV/0!</v>
      </c>
      <c r="FE263" s="190" t="e">
        <f>IF(SUM(EH263:EN263)&gt;'Datos Mes'!$B$22,'Datos Mes'!$B$22,SUM(EH263:EN263))</f>
        <v>#DIV/0!</v>
      </c>
      <c r="FF263" s="190" t="e">
        <f>FE263*'Datos Mes'!$B$30</f>
        <v>#DIV/0!</v>
      </c>
      <c r="FG263" s="190" t="e">
        <f t="shared" si="302"/>
        <v>#DIV/0!</v>
      </c>
      <c r="FH263" s="190" t="e">
        <f t="shared" si="303"/>
        <v>#DIV/0!</v>
      </c>
      <c r="FI263" s="193" t="e">
        <f>LOOKUP(FH263,'Datos Mes'!$B$54:$B$69,'Datos Mes'!$C$54:$C$69)</f>
        <v>#DIV/0!</v>
      </c>
      <c r="FJ263" s="190" t="e">
        <f>LOOKUP(FH263,'Datos Mes'!$B$54:$B$69,'Datos Mes'!$E$54:$E$69)</f>
        <v>#DIV/0!</v>
      </c>
      <c r="FK263" s="190" t="e">
        <f t="shared" si="304"/>
        <v>#DIV/0!</v>
      </c>
      <c r="FL263" s="190">
        <f t="shared" si="305"/>
        <v>0</v>
      </c>
      <c r="FM263" s="190">
        <f t="shared" si="306"/>
        <v>0</v>
      </c>
      <c r="FN263" s="190">
        <f t="shared" si="307"/>
        <v>0</v>
      </c>
      <c r="FO263" s="190" t="e">
        <f t="shared" si="308"/>
        <v>#DIV/0!</v>
      </c>
      <c r="FP263" s="190" t="e">
        <f t="shared" si="309"/>
        <v>#DIV/0!</v>
      </c>
      <c r="FQ263" s="320" t="e">
        <f t="shared" si="310"/>
        <v>#DIV/0!</v>
      </c>
      <c r="FR263" s="188"/>
      <c r="FS263" s="190" t="e">
        <f t="shared" si="311"/>
        <v>#DIV/0!</v>
      </c>
      <c r="FT263" s="190" t="e">
        <f>IF($FB263="Activo",LOOKUP($FA263,'Datos Mes'!$A$87:$A$92,'Datos Mes'!$C$87:$C$92),0)*$EO263</f>
        <v>#DIV/0!</v>
      </c>
      <c r="FU263" s="190" t="e">
        <f>IF($FB263="Activo",'Datos Mes'!$B$31,0)*$EO263</f>
        <v>#DIV/0!</v>
      </c>
      <c r="FV263" s="190" t="e">
        <f>'Datos Mes'!$B$32*$EO263</f>
        <v>#DIV/0!</v>
      </c>
      <c r="FW263" s="190" t="e">
        <f>'Datos Mes'!$D$28*$EO263</f>
        <v>#DIV/0!</v>
      </c>
      <c r="FX263" s="188">
        <v>1030231</v>
      </c>
      <c r="FY263" s="190" t="e">
        <f t="shared" si="312"/>
        <v>#DIV/0!</v>
      </c>
      <c r="FZ263" s="190" t="e">
        <f t="shared" si="318"/>
        <v>#DIV/0!</v>
      </c>
      <c r="GA263" s="190" t="e">
        <f t="shared" si="319"/>
        <v>#DIV/0!</v>
      </c>
      <c r="GB263" s="190">
        <f>(AS263+'Datos Mes'!B$24)*30/12</f>
        <v>11356.646825396825</v>
      </c>
      <c r="GC263" s="190" t="e">
        <f t="shared" si="313"/>
        <v>#DIV/0!</v>
      </c>
      <c r="GD263" s="190" t="e">
        <f t="shared" si="314"/>
        <v>#DIV/0!</v>
      </c>
      <c r="GE263" s="192" t="e">
        <f t="shared" si="315"/>
        <v>#DIV/0!</v>
      </c>
    </row>
    <row r="264" spans="1:187">
      <c r="A264" s="248"/>
      <c r="B264" s="248"/>
      <c r="C264" s="173">
        <f t="shared" si="272"/>
        <v>0</v>
      </c>
      <c r="D264" s="255"/>
      <c r="E264" s="255"/>
      <c r="F264" s="255"/>
      <c r="G264" s="255"/>
      <c r="H264" s="255"/>
      <c r="I264" s="255"/>
      <c r="J264" s="255"/>
      <c r="K264" s="255"/>
      <c r="L264" s="255"/>
      <c r="M264" s="255"/>
      <c r="N264" s="255"/>
      <c r="O264" s="255"/>
      <c r="P264" s="255"/>
      <c r="Q264" s="255"/>
      <c r="R264" s="174"/>
      <c r="S264" s="256"/>
      <c r="T264" s="255"/>
      <c r="U264" s="255"/>
      <c r="V264" s="255"/>
      <c r="W264" s="255"/>
      <c r="X264" s="255"/>
      <c r="Y264" s="255"/>
      <c r="Z264" s="255"/>
      <c r="AA264" s="255"/>
      <c r="AB264" s="255"/>
      <c r="AC264" s="255"/>
      <c r="AD264" s="255"/>
      <c r="AE264" s="255"/>
      <c r="AF264" s="255"/>
      <c r="AG264" s="255"/>
      <c r="AH264" s="255"/>
      <c r="AI264" s="257"/>
      <c r="AJ264" s="187"/>
      <c r="AK264" s="176">
        <f t="shared" si="273"/>
        <v>0</v>
      </c>
      <c r="AL264" s="294">
        <f t="shared" si="274"/>
        <v>0</v>
      </c>
      <c r="AM264" s="294">
        <f t="shared" si="275"/>
        <v>0</v>
      </c>
      <c r="AN264" s="295">
        <f t="shared" si="276"/>
        <v>0</v>
      </c>
      <c r="AO264" s="294">
        <f t="shared" si="317"/>
        <v>0</v>
      </c>
      <c r="AP264" s="294">
        <f t="shared" si="316"/>
        <v>0</v>
      </c>
      <c r="AQ264" s="296">
        <f t="shared" si="277"/>
        <v>0</v>
      </c>
      <c r="AR264" s="297">
        <f t="shared" si="278"/>
        <v>0</v>
      </c>
      <c r="AS264" s="249"/>
      <c r="AT264" s="250">
        <f t="shared" si="279"/>
        <v>0</v>
      </c>
      <c r="AU264" s="316"/>
      <c r="AV264" s="177">
        <f t="shared" si="280"/>
        <v>0</v>
      </c>
      <c r="AW264" s="249"/>
      <c r="AX264" s="249"/>
      <c r="AY264" s="177">
        <f t="shared" si="281"/>
        <v>0</v>
      </c>
      <c r="AZ264" s="177">
        <f>(AQ264)*'Datos Mes'!$B$27+DB264</f>
        <v>0</v>
      </c>
      <c r="BA264" s="248"/>
      <c r="BB264" s="254"/>
      <c r="BC264" s="263"/>
      <c r="BD264" s="188"/>
      <c r="BE264" s="188"/>
      <c r="BF264" s="298"/>
      <c r="BG264" s="178">
        <f>(COUNTIF($D264:$AI264,"LL")+DL264)*(AS264-'Datos Mes'!$B$23)</f>
        <v>0</v>
      </c>
      <c r="BH264" s="299">
        <f t="shared" si="282"/>
        <v>0</v>
      </c>
      <c r="BI264" s="230"/>
      <c r="BJ264" s="239"/>
      <c r="BK264" s="231"/>
      <c r="BL264" s="231"/>
      <c r="BM264" s="231"/>
      <c r="BN264" s="231"/>
      <c r="BO264" s="231"/>
      <c r="BP264" s="239"/>
      <c r="BQ264" s="231"/>
      <c r="BR264" s="231"/>
      <c r="BS264" s="231"/>
      <c r="BT264" s="232"/>
      <c r="BU264" s="232"/>
      <c r="BV264" s="231"/>
      <c r="BW264" s="233"/>
      <c r="BX264" s="234"/>
      <c r="BY264" s="231"/>
      <c r="BZ264" s="231"/>
      <c r="CA264" s="235"/>
      <c r="CB264" s="235"/>
      <c r="CC264" s="236"/>
      <c r="CD264" s="236"/>
      <c r="CE264" s="236"/>
      <c r="CF264" s="236"/>
      <c r="CG264" s="236"/>
      <c r="CH264" s="235"/>
      <c r="CI264" s="235"/>
      <c r="CJ264" s="236"/>
      <c r="CK264" s="236"/>
      <c r="CL264" s="236"/>
      <c r="CM264" s="236"/>
      <c r="CN264" s="236"/>
      <c r="CO264" s="235"/>
      <c r="CP264" s="238"/>
      <c r="CQ264" s="237"/>
      <c r="CR264" s="238"/>
      <c r="CS264" s="237"/>
      <c r="CT264" s="237"/>
      <c r="CU264" s="237"/>
      <c r="CV264" s="237"/>
      <c r="CW264" s="237"/>
      <c r="CX264" s="232"/>
      <c r="CY264" s="232"/>
      <c r="CZ264" s="179">
        <f t="shared" si="283"/>
        <v>0</v>
      </c>
      <c r="DA264" s="180"/>
      <c r="DB264" s="241"/>
      <c r="DC264" s="181">
        <f t="shared" si="284"/>
        <v>0</v>
      </c>
      <c r="DD264" s="240"/>
      <c r="DE264" s="241"/>
      <c r="DF264" s="182">
        <f t="shared" si="285"/>
        <v>0</v>
      </c>
      <c r="DG264" s="182">
        <f t="shared" si="286"/>
        <v>0</v>
      </c>
      <c r="DH264" s="183">
        <f t="shared" si="287"/>
        <v>0</v>
      </c>
      <c r="DI264" s="184">
        <f t="shared" si="288"/>
        <v>0</v>
      </c>
      <c r="DJ264" s="42"/>
      <c r="DK264" s="177">
        <f t="shared" si="289"/>
        <v>0</v>
      </c>
      <c r="DL264" s="177">
        <f t="shared" si="290"/>
        <v>0</v>
      </c>
      <c r="DM264" s="177">
        <f t="shared" si="291"/>
        <v>0</v>
      </c>
      <c r="DN264" s="242"/>
      <c r="DO264" s="243"/>
      <c r="DP264" s="243"/>
      <c r="DQ264" s="243"/>
      <c r="DR264" s="303"/>
      <c r="DS264" s="243"/>
      <c r="DT264" s="243"/>
      <c r="DU264" s="243"/>
      <c r="DV264" s="244"/>
      <c r="DW264" s="243"/>
      <c r="DX264" s="243"/>
      <c r="DY264" s="245"/>
      <c r="DZ264" s="245"/>
      <c r="EA264" s="246"/>
      <c r="EB264" s="175" t="s">
        <v>283</v>
      </c>
      <c r="EC264" s="188" t="s">
        <v>298</v>
      </c>
      <c r="ED264" s="188">
        <v>1030232</v>
      </c>
      <c r="EE264" s="188"/>
      <c r="EF264" s="189">
        <f>'Datos Mes'!$B$23</f>
        <v>8033.333333333333</v>
      </c>
      <c r="EG264" s="189">
        <f t="shared" si="292"/>
        <v>0</v>
      </c>
      <c r="EH264" s="189">
        <f t="shared" si="293"/>
        <v>0</v>
      </c>
      <c r="EI264" s="189" t="e">
        <f t="shared" si="294"/>
        <v>#DIV/0!</v>
      </c>
      <c r="EJ264" s="189" t="e">
        <f t="shared" si="295"/>
        <v>#DIV/0!</v>
      </c>
      <c r="EK264" s="189">
        <f t="shared" si="296"/>
        <v>0</v>
      </c>
      <c r="EL264" s="189">
        <f t="shared" si="297"/>
        <v>0</v>
      </c>
      <c r="EM264" s="189">
        <f t="shared" si="298"/>
        <v>0</v>
      </c>
      <c r="EN264" s="189">
        <f>'Datos Mes'!$B$24*AL264</f>
        <v>0</v>
      </c>
      <c r="EO264" s="189" t="e">
        <f>IF(SUM(EH264:EN264)&gt;'Datos Mes'!$B$21,'Datos Mes'!$B$21,SUM(EH264:EN264))</f>
        <v>#DIV/0!</v>
      </c>
      <c r="EP264" s="189" t="e">
        <f>IF(SUM(EH264:EN264)&gt;'Datos Mes'!$B$21,SUM(EH264:EN264)-EO264,0)</f>
        <v>#DIV/0!</v>
      </c>
      <c r="EQ264" s="189"/>
      <c r="ER264" s="189" t="e">
        <f>LOOKUP(EO264/AL264,'Datos Mes'!$B$75:$B$82,'Datos Mes'!$C$75:$C$82)*EQ264</f>
        <v>#DIV/0!</v>
      </c>
      <c r="ES264" s="189">
        <f>'Datos Mes'!$B$25*$AQ264</f>
        <v>0</v>
      </c>
      <c r="ET264" s="189">
        <f>'Datos Mes'!$B$26*$AQ264</f>
        <v>0</v>
      </c>
      <c r="EU264" s="189">
        <f t="shared" si="299"/>
        <v>0</v>
      </c>
      <c r="EV264" s="190" t="e">
        <f t="shared" si="300"/>
        <v>#DIV/0!</v>
      </c>
      <c r="EW264" s="280" t="s">
        <v>140</v>
      </c>
      <c r="EX264" s="281"/>
      <c r="EY264" s="190" t="e">
        <f>'Datos Mes'!$B$28*EO264</f>
        <v>#DIV/0!</v>
      </c>
      <c r="EZ264" s="190" t="e">
        <f>IF(EX264*'Datos Mes'!$B$19-EY264&gt;0,EX264*'Datos Mes'!$B$19-EY264,0)</f>
        <v>#DIV/0!</v>
      </c>
      <c r="FA264" s="281" t="s">
        <v>116</v>
      </c>
      <c r="FB264" s="280" t="s">
        <v>299</v>
      </c>
      <c r="FC264" s="192">
        <f>IF(FB264&lt;&gt;"Pensionado",LOOKUP(FA264,'Datos Mes'!$A$87:$A$92,'Datos Mes'!$B$87:$B$92),0)</f>
        <v>0</v>
      </c>
      <c r="FD264" s="190" t="e">
        <f t="shared" si="301"/>
        <v>#DIV/0!</v>
      </c>
      <c r="FE264" s="190" t="e">
        <f>IF(SUM(EH264:EN264)&gt;'Datos Mes'!$B$22,'Datos Mes'!$B$22,SUM(EH264:EN264))</f>
        <v>#DIV/0!</v>
      </c>
      <c r="FF264" s="190" t="e">
        <f>FE264*'Datos Mes'!$B$30</f>
        <v>#DIV/0!</v>
      </c>
      <c r="FG264" s="190" t="e">
        <f t="shared" si="302"/>
        <v>#DIV/0!</v>
      </c>
      <c r="FH264" s="190" t="e">
        <f t="shared" si="303"/>
        <v>#DIV/0!</v>
      </c>
      <c r="FI264" s="193" t="e">
        <f>LOOKUP(FH264,'Datos Mes'!$B$54:$B$69,'Datos Mes'!$C$54:$C$69)</f>
        <v>#DIV/0!</v>
      </c>
      <c r="FJ264" s="190" t="e">
        <f>LOOKUP(FH264,'Datos Mes'!$B$54:$B$69,'Datos Mes'!$E$54:$E$69)</f>
        <v>#DIV/0!</v>
      </c>
      <c r="FK264" s="190" t="e">
        <f t="shared" si="304"/>
        <v>#DIV/0!</v>
      </c>
      <c r="FL264" s="190">
        <f t="shared" si="305"/>
        <v>0</v>
      </c>
      <c r="FM264" s="190">
        <f t="shared" si="306"/>
        <v>0</v>
      </c>
      <c r="FN264" s="190">
        <f t="shared" si="307"/>
        <v>0</v>
      </c>
      <c r="FO264" s="190" t="e">
        <f t="shared" si="308"/>
        <v>#DIV/0!</v>
      </c>
      <c r="FP264" s="190" t="e">
        <f t="shared" si="309"/>
        <v>#DIV/0!</v>
      </c>
      <c r="FQ264" s="320" t="e">
        <f t="shared" si="310"/>
        <v>#DIV/0!</v>
      </c>
      <c r="FR264" s="188"/>
      <c r="FS264" s="190" t="e">
        <f t="shared" si="311"/>
        <v>#DIV/0!</v>
      </c>
      <c r="FT264" s="190" t="e">
        <f>IF($FB264="Activo",LOOKUP($FA264,'Datos Mes'!$A$87:$A$92,'Datos Mes'!$C$87:$C$92),0)*$EO264</f>
        <v>#DIV/0!</v>
      </c>
      <c r="FU264" s="190" t="e">
        <f>IF($FB264="Activo",'Datos Mes'!$B$31,0)*$EO264</f>
        <v>#DIV/0!</v>
      </c>
      <c r="FV264" s="190" t="e">
        <f>'Datos Mes'!$B$32*$EO264</f>
        <v>#DIV/0!</v>
      </c>
      <c r="FW264" s="190" t="e">
        <f>'Datos Mes'!$D$28*$EO264</f>
        <v>#DIV/0!</v>
      </c>
      <c r="FX264" s="188">
        <v>1030232</v>
      </c>
      <c r="FY264" s="190" t="e">
        <f t="shared" si="312"/>
        <v>#DIV/0!</v>
      </c>
      <c r="FZ264" s="190" t="e">
        <f t="shared" si="318"/>
        <v>#DIV/0!</v>
      </c>
      <c r="GA264" s="190" t="e">
        <f t="shared" si="319"/>
        <v>#DIV/0!</v>
      </c>
      <c r="GB264" s="190">
        <f>(AS264+'Datos Mes'!B$24)*30/12</f>
        <v>11356.646825396825</v>
      </c>
      <c r="GC264" s="190" t="e">
        <f t="shared" si="313"/>
        <v>#DIV/0!</v>
      </c>
      <c r="GD264" s="190" t="e">
        <f t="shared" si="314"/>
        <v>#DIV/0!</v>
      </c>
      <c r="GE264" s="192" t="e">
        <f t="shared" si="315"/>
        <v>#DIV/0!</v>
      </c>
    </row>
    <row r="265" spans="1:187">
      <c r="A265" s="248"/>
      <c r="B265" s="248"/>
      <c r="C265" s="173">
        <f t="shared" si="272"/>
        <v>0</v>
      </c>
      <c r="D265" s="255"/>
      <c r="E265" s="255"/>
      <c r="F265" s="255"/>
      <c r="G265" s="255"/>
      <c r="H265" s="255"/>
      <c r="I265" s="255"/>
      <c r="J265" s="255"/>
      <c r="K265" s="255"/>
      <c r="L265" s="255"/>
      <c r="M265" s="255"/>
      <c r="N265" s="255"/>
      <c r="O265" s="255"/>
      <c r="P265" s="255"/>
      <c r="Q265" s="255"/>
      <c r="R265" s="174"/>
      <c r="S265" s="256"/>
      <c r="T265" s="255"/>
      <c r="U265" s="255"/>
      <c r="V265" s="255"/>
      <c r="W265" s="255"/>
      <c r="X265" s="255"/>
      <c r="Y265" s="255"/>
      <c r="Z265" s="255"/>
      <c r="AA265" s="255"/>
      <c r="AB265" s="255"/>
      <c r="AC265" s="255"/>
      <c r="AD265" s="255"/>
      <c r="AE265" s="255"/>
      <c r="AF265" s="255"/>
      <c r="AG265" s="255"/>
      <c r="AH265" s="255"/>
      <c r="AI265" s="257"/>
      <c r="AJ265" s="187"/>
      <c r="AK265" s="176">
        <f t="shared" si="273"/>
        <v>0</v>
      </c>
      <c r="AL265" s="294">
        <f t="shared" si="274"/>
        <v>0</v>
      </c>
      <c r="AM265" s="294">
        <f t="shared" si="275"/>
        <v>0</v>
      </c>
      <c r="AN265" s="295">
        <f t="shared" si="276"/>
        <v>0</v>
      </c>
      <c r="AO265" s="294">
        <f t="shared" si="317"/>
        <v>0</v>
      </c>
      <c r="AP265" s="294">
        <f t="shared" si="316"/>
        <v>0</v>
      </c>
      <c r="AQ265" s="296">
        <f t="shared" si="277"/>
        <v>0</v>
      </c>
      <c r="AR265" s="297">
        <f t="shared" si="278"/>
        <v>0</v>
      </c>
      <c r="AS265" s="249"/>
      <c r="AT265" s="250">
        <f t="shared" si="279"/>
        <v>0</v>
      </c>
      <c r="AU265" s="316"/>
      <c r="AV265" s="177">
        <f t="shared" si="280"/>
        <v>0</v>
      </c>
      <c r="AW265" s="249"/>
      <c r="AX265" s="249"/>
      <c r="AY265" s="177">
        <f t="shared" si="281"/>
        <v>0</v>
      </c>
      <c r="AZ265" s="177">
        <f>(AQ265)*'Datos Mes'!$B$27+DB265</f>
        <v>0</v>
      </c>
      <c r="BA265" s="248"/>
      <c r="BB265" s="254"/>
      <c r="BC265" s="263"/>
      <c r="BD265" s="188"/>
      <c r="BE265" s="188"/>
      <c r="BF265" s="298"/>
      <c r="BG265" s="178">
        <f>(COUNTIF($D265:$AI265,"LL")+DL265)*(AS265-'Datos Mes'!$B$23)</f>
        <v>0</v>
      </c>
      <c r="BH265" s="299">
        <f t="shared" si="282"/>
        <v>0</v>
      </c>
      <c r="BI265" s="230"/>
      <c r="BJ265" s="239"/>
      <c r="BK265" s="231"/>
      <c r="BL265" s="231"/>
      <c r="BM265" s="231"/>
      <c r="BN265" s="231"/>
      <c r="BO265" s="231"/>
      <c r="BP265" s="239"/>
      <c r="BQ265" s="231"/>
      <c r="BR265" s="231"/>
      <c r="BS265" s="231"/>
      <c r="BT265" s="232"/>
      <c r="BU265" s="232"/>
      <c r="BV265" s="231"/>
      <c r="BW265" s="233"/>
      <c r="BX265" s="234"/>
      <c r="BY265" s="231"/>
      <c r="BZ265" s="231"/>
      <c r="CA265" s="235"/>
      <c r="CB265" s="235"/>
      <c r="CC265" s="236"/>
      <c r="CD265" s="236"/>
      <c r="CE265" s="236"/>
      <c r="CF265" s="236"/>
      <c r="CG265" s="236"/>
      <c r="CH265" s="235"/>
      <c r="CI265" s="235"/>
      <c r="CJ265" s="236"/>
      <c r="CK265" s="236"/>
      <c r="CL265" s="236"/>
      <c r="CM265" s="236"/>
      <c r="CN265" s="236"/>
      <c r="CO265" s="235"/>
      <c r="CP265" s="238"/>
      <c r="CQ265" s="237"/>
      <c r="CR265" s="238"/>
      <c r="CS265" s="237"/>
      <c r="CT265" s="237"/>
      <c r="CU265" s="237"/>
      <c r="CV265" s="237"/>
      <c r="CW265" s="237"/>
      <c r="CX265" s="232"/>
      <c r="CY265" s="232"/>
      <c r="CZ265" s="179">
        <f t="shared" si="283"/>
        <v>0</v>
      </c>
      <c r="DA265" s="180"/>
      <c r="DB265" s="241"/>
      <c r="DC265" s="181">
        <f t="shared" si="284"/>
        <v>0</v>
      </c>
      <c r="DD265" s="240"/>
      <c r="DE265" s="241"/>
      <c r="DF265" s="182">
        <f t="shared" si="285"/>
        <v>0</v>
      </c>
      <c r="DG265" s="182">
        <f t="shared" si="286"/>
        <v>0</v>
      </c>
      <c r="DH265" s="183">
        <f t="shared" si="287"/>
        <v>0</v>
      </c>
      <c r="DI265" s="184">
        <f t="shared" si="288"/>
        <v>0</v>
      </c>
      <c r="DJ265" s="42"/>
      <c r="DK265" s="177">
        <f t="shared" si="289"/>
        <v>0</v>
      </c>
      <c r="DL265" s="177">
        <f t="shared" si="290"/>
        <v>0</v>
      </c>
      <c r="DM265" s="177">
        <f t="shared" si="291"/>
        <v>0</v>
      </c>
      <c r="DN265" s="242"/>
      <c r="DO265" s="243"/>
      <c r="DP265" s="243"/>
      <c r="DQ265" s="243"/>
      <c r="DR265" s="303"/>
      <c r="DS265" s="243"/>
      <c r="DT265" s="243"/>
      <c r="DU265" s="243"/>
      <c r="DV265" s="244"/>
      <c r="DW265" s="243"/>
      <c r="DX265" s="243"/>
      <c r="DY265" s="245"/>
      <c r="DZ265" s="245"/>
      <c r="EA265" s="246"/>
      <c r="EB265" s="175" t="s">
        <v>283</v>
      </c>
      <c r="EC265" s="188" t="s">
        <v>298</v>
      </c>
      <c r="ED265" s="188">
        <v>1030233</v>
      </c>
      <c r="EE265" s="188"/>
      <c r="EF265" s="189">
        <f>'Datos Mes'!$B$23</f>
        <v>8033.333333333333</v>
      </c>
      <c r="EG265" s="189">
        <f t="shared" si="292"/>
        <v>0</v>
      </c>
      <c r="EH265" s="189">
        <f t="shared" si="293"/>
        <v>0</v>
      </c>
      <c r="EI265" s="189" t="e">
        <f t="shared" si="294"/>
        <v>#DIV/0!</v>
      </c>
      <c r="EJ265" s="189" t="e">
        <f t="shared" si="295"/>
        <v>#DIV/0!</v>
      </c>
      <c r="EK265" s="189">
        <f t="shared" si="296"/>
        <v>0</v>
      </c>
      <c r="EL265" s="189">
        <f t="shared" si="297"/>
        <v>0</v>
      </c>
      <c r="EM265" s="189">
        <f t="shared" si="298"/>
        <v>0</v>
      </c>
      <c r="EN265" s="189">
        <f>'Datos Mes'!$B$24*AL265</f>
        <v>0</v>
      </c>
      <c r="EO265" s="189" t="e">
        <f>IF(SUM(EH265:EN265)&gt;'Datos Mes'!$B$21,'Datos Mes'!$B$21,SUM(EH265:EN265))</f>
        <v>#DIV/0!</v>
      </c>
      <c r="EP265" s="189" t="e">
        <f>IF(SUM(EH265:EN265)&gt;'Datos Mes'!$B$21,SUM(EH265:EN265)-EO265,0)</f>
        <v>#DIV/0!</v>
      </c>
      <c r="EQ265" s="189"/>
      <c r="ER265" s="189" t="e">
        <f>LOOKUP(EO265/AL265,'Datos Mes'!$B$75:$B$82,'Datos Mes'!$C$75:$C$82)*EQ265</f>
        <v>#DIV/0!</v>
      </c>
      <c r="ES265" s="189">
        <f>'Datos Mes'!$B$25*$AQ265</f>
        <v>0</v>
      </c>
      <c r="ET265" s="189">
        <f>'Datos Mes'!$B$26*$AQ265</f>
        <v>0</v>
      </c>
      <c r="EU265" s="189">
        <f t="shared" si="299"/>
        <v>0</v>
      </c>
      <c r="EV265" s="190" t="e">
        <f t="shared" si="300"/>
        <v>#DIV/0!</v>
      </c>
      <c r="EW265" s="280" t="s">
        <v>140</v>
      </c>
      <c r="EX265" s="281"/>
      <c r="EY265" s="190" t="e">
        <f>'Datos Mes'!$B$28*EO265</f>
        <v>#DIV/0!</v>
      </c>
      <c r="EZ265" s="190" t="e">
        <f>IF(EX265*'Datos Mes'!$B$19-EY265&gt;0,EX265*'Datos Mes'!$B$19-EY265,0)</f>
        <v>#DIV/0!</v>
      </c>
      <c r="FA265" s="281" t="s">
        <v>116</v>
      </c>
      <c r="FB265" s="280" t="s">
        <v>299</v>
      </c>
      <c r="FC265" s="192">
        <f>IF(FB265&lt;&gt;"Pensionado",LOOKUP(FA265,'Datos Mes'!$A$87:$A$92,'Datos Mes'!$B$87:$B$92),0)</f>
        <v>0</v>
      </c>
      <c r="FD265" s="190" t="e">
        <f t="shared" si="301"/>
        <v>#DIV/0!</v>
      </c>
      <c r="FE265" s="190" t="e">
        <f>IF(SUM(EH265:EN265)&gt;'Datos Mes'!$B$22,'Datos Mes'!$B$22,SUM(EH265:EN265))</f>
        <v>#DIV/0!</v>
      </c>
      <c r="FF265" s="190" t="e">
        <f>FE265*'Datos Mes'!$B$30</f>
        <v>#DIV/0!</v>
      </c>
      <c r="FG265" s="190" t="e">
        <f t="shared" si="302"/>
        <v>#DIV/0!</v>
      </c>
      <c r="FH265" s="190" t="e">
        <f t="shared" si="303"/>
        <v>#DIV/0!</v>
      </c>
      <c r="FI265" s="193" t="e">
        <f>LOOKUP(FH265,'Datos Mes'!$B$54:$B$69,'Datos Mes'!$C$54:$C$69)</f>
        <v>#DIV/0!</v>
      </c>
      <c r="FJ265" s="190" t="e">
        <f>LOOKUP(FH265,'Datos Mes'!$B$54:$B$69,'Datos Mes'!$E$54:$E$69)</f>
        <v>#DIV/0!</v>
      </c>
      <c r="FK265" s="190" t="e">
        <f t="shared" si="304"/>
        <v>#DIV/0!</v>
      </c>
      <c r="FL265" s="190">
        <f t="shared" si="305"/>
        <v>0</v>
      </c>
      <c r="FM265" s="190">
        <f t="shared" si="306"/>
        <v>0</v>
      </c>
      <c r="FN265" s="190">
        <f t="shared" si="307"/>
        <v>0</v>
      </c>
      <c r="FO265" s="190" t="e">
        <f t="shared" si="308"/>
        <v>#DIV/0!</v>
      </c>
      <c r="FP265" s="190" t="e">
        <f t="shared" si="309"/>
        <v>#DIV/0!</v>
      </c>
      <c r="FQ265" s="320" t="e">
        <f t="shared" si="310"/>
        <v>#DIV/0!</v>
      </c>
      <c r="FR265" s="188"/>
      <c r="FS265" s="190" t="e">
        <f t="shared" si="311"/>
        <v>#DIV/0!</v>
      </c>
      <c r="FT265" s="190" t="e">
        <f>IF($FB265="Activo",LOOKUP($FA265,'Datos Mes'!$A$87:$A$92,'Datos Mes'!$C$87:$C$92),0)*$EO265</f>
        <v>#DIV/0!</v>
      </c>
      <c r="FU265" s="190" t="e">
        <f>IF($FB265="Activo",'Datos Mes'!$B$31,0)*$EO265</f>
        <v>#DIV/0!</v>
      </c>
      <c r="FV265" s="190" t="e">
        <f>'Datos Mes'!$B$32*$EO265</f>
        <v>#DIV/0!</v>
      </c>
      <c r="FW265" s="190" t="e">
        <f>'Datos Mes'!$D$28*$EO265</f>
        <v>#DIV/0!</v>
      </c>
      <c r="FX265" s="188">
        <v>1030233</v>
      </c>
      <c r="FY265" s="190" t="e">
        <f t="shared" si="312"/>
        <v>#DIV/0!</v>
      </c>
      <c r="FZ265" s="190" t="e">
        <f t="shared" si="318"/>
        <v>#DIV/0!</v>
      </c>
      <c r="GA265" s="190" t="e">
        <f t="shared" si="319"/>
        <v>#DIV/0!</v>
      </c>
      <c r="GB265" s="190">
        <f>(AS265+'Datos Mes'!B$24)*30/12</f>
        <v>11356.646825396825</v>
      </c>
      <c r="GC265" s="190" t="e">
        <f t="shared" si="313"/>
        <v>#DIV/0!</v>
      </c>
      <c r="GD265" s="190" t="e">
        <f t="shared" si="314"/>
        <v>#DIV/0!</v>
      </c>
      <c r="GE265" s="192" t="e">
        <f t="shared" si="315"/>
        <v>#DIV/0!</v>
      </c>
    </row>
    <row r="266" spans="1:187">
      <c r="A266" s="248"/>
      <c r="B266" s="248"/>
      <c r="C266" s="173">
        <f t="shared" si="272"/>
        <v>0</v>
      </c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174"/>
      <c r="S266" s="256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7"/>
      <c r="AJ266" s="187"/>
      <c r="AK266" s="176">
        <f t="shared" si="273"/>
        <v>0</v>
      </c>
      <c r="AL266" s="294">
        <f t="shared" si="274"/>
        <v>0</v>
      </c>
      <c r="AM266" s="294">
        <f t="shared" si="275"/>
        <v>0</v>
      </c>
      <c r="AN266" s="295">
        <f t="shared" si="276"/>
        <v>0</v>
      </c>
      <c r="AO266" s="294">
        <f t="shared" si="317"/>
        <v>0</v>
      </c>
      <c r="AP266" s="294">
        <f t="shared" si="316"/>
        <v>0</v>
      </c>
      <c r="AQ266" s="296">
        <f t="shared" si="277"/>
        <v>0</v>
      </c>
      <c r="AR266" s="297">
        <f t="shared" si="278"/>
        <v>0</v>
      </c>
      <c r="AS266" s="249"/>
      <c r="AT266" s="250">
        <f t="shared" si="279"/>
        <v>0</v>
      </c>
      <c r="AU266" s="316"/>
      <c r="AV266" s="177">
        <f t="shared" si="280"/>
        <v>0</v>
      </c>
      <c r="AW266" s="249"/>
      <c r="AX266" s="249"/>
      <c r="AY266" s="177">
        <f t="shared" si="281"/>
        <v>0</v>
      </c>
      <c r="AZ266" s="177">
        <f>(AQ266)*'Datos Mes'!$B$27+DB266</f>
        <v>0</v>
      </c>
      <c r="BA266" s="248"/>
      <c r="BB266" s="254"/>
      <c r="BC266" s="263"/>
      <c r="BD266" s="188"/>
      <c r="BE266" s="188"/>
      <c r="BF266" s="298"/>
      <c r="BG266" s="178">
        <f>(COUNTIF($D266:$AI266,"LL")+DL266)*(AS266-'Datos Mes'!$B$23)</f>
        <v>0</v>
      </c>
      <c r="BH266" s="299">
        <f t="shared" si="282"/>
        <v>0</v>
      </c>
      <c r="BI266" s="230"/>
      <c r="BJ266" s="239"/>
      <c r="BK266" s="231"/>
      <c r="BL266" s="231"/>
      <c r="BM266" s="231"/>
      <c r="BN266" s="231"/>
      <c r="BO266" s="231"/>
      <c r="BP266" s="239"/>
      <c r="BQ266" s="231"/>
      <c r="BR266" s="231"/>
      <c r="BS266" s="231"/>
      <c r="BT266" s="232"/>
      <c r="BU266" s="232"/>
      <c r="BV266" s="231"/>
      <c r="BW266" s="233"/>
      <c r="BX266" s="234"/>
      <c r="BY266" s="231"/>
      <c r="BZ266" s="231"/>
      <c r="CA266" s="235"/>
      <c r="CB266" s="235"/>
      <c r="CC266" s="236"/>
      <c r="CD266" s="236"/>
      <c r="CE266" s="236"/>
      <c r="CF266" s="236"/>
      <c r="CG266" s="236"/>
      <c r="CH266" s="235"/>
      <c r="CI266" s="235"/>
      <c r="CJ266" s="236"/>
      <c r="CK266" s="236"/>
      <c r="CL266" s="236"/>
      <c r="CM266" s="236"/>
      <c r="CN266" s="236"/>
      <c r="CO266" s="235"/>
      <c r="CP266" s="238"/>
      <c r="CQ266" s="237"/>
      <c r="CR266" s="238"/>
      <c r="CS266" s="237"/>
      <c r="CT266" s="237"/>
      <c r="CU266" s="237"/>
      <c r="CV266" s="237"/>
      <c r="CW266" s="237"/>
      <c r="CX266" s="232"/>
      <c r="CY266" s="232"/>
      <c r="CZ266" s="179">
        <f t="shared" si="283"/>
        <v>0</v>
      </c>
      <c r="DA266" s="180"/>
      <c r="DB266" s="241"/>
      <c r="DC266" s="181">
        <f t="shared" si="284"/>
        <v>0</v>
      </c>
      <c r="DD266" s="240"/>
      <c r="DE266" s="241"/>
      <c r="DF266" s="182">
        <f t="shared" si="285"/>
        <v>0</v>
      </c>
      <c r="DG266" s="182">
        <f t="shared" si="286"/>
        <v>0</v>
      </c>
      <c r="DH266" s="183">
        <f t="shared" si="287"/>
        <v>0</v>
      </c>
      <c r="DI266" s="184">
        <f t="shared" si="288"/>
        <v>0</v>
      </c>
      <c r="DJ266" s="42"/>
      <c r="DK266" s="177">
        <f t="shared" si="289"/>
        <v>0</v>
      </c>
      <c r="DL266" s="177">
        <f t="shared" si="290"/>
        <v>0</v>
      </c>
      <c r="DM266" s="177">
        <f t="shared" si="291"/>
        <v>0</v>
      </c>
      <c r="DN266" s="242"/>
      <c r="DO266" s="243"/>
      <c r="DP266" s="243"/>
      <c r="DQ266" s="243"/>
      <c r="DR266" s="303"/>
      <c r="DS266" s="243"/>
      <c r="DT266" s="243"/>
      <c r="DU266" s="243"/>
      <c r="DV266" s="244"/>
      <c r="DW266" s="243"/>
      <c r="DX266" s="243"/>
      <c r="DY266" s="245"/>
      <c r="DZ266" s="245"/>
      <c r="EA266" s="246"/>
      <c r="EB266" s="175" t="s">
        <v>283</v>
      </c>
      <c r="EC266" s="188" t="s">
        <v>298</v>
      </c>
      <c r="ED266" s="188">
        <v>1030234</v>
      </c>
      <c r="EE266" s="188"/>
      <c r="EF266" s="189">
        <f>'Datos Mes'!$B$23</f>
        <v>8033.333333333333</v>
      </c>
      <c r="EG266" s="189">
        <f t="shared" si="292"/>
        <v>0</v>
      </c>
      <c r="EH266" s="189">
        <f t="shared" si="293"/>
        <v>0</v>
      </c>
      <c r="EI266" s="189" t="e">
        <f t="shared" si="294"/>
        <v>#DIV/0!</v>
      </c>
      <c r="EJ266" s="189" t="e">
        <f t="shared" si="295"/>
        <v>#DIV/0!</v>
      </c>
      <c r="EK266" s="189">
        <f t="shared" si="296"/>
        <v>0</v>
      </c>
      <c r="EL266" s="189">
        <f t="shared" si="297"/>
        <v>0</v>
      </c>
      <c r="EM266" s="189">
        <f t="shared" si="298"/>
        <v>0</v>
      </c>
      <c r="EN266" s="189">
        <f>'Datos Mes'!$B$24*AL266</f>
        <v>0</v>
      </c>
      <c r="EO266" s="189" t="e">
        <f>IF(SUM(EH266:EN266)&gt;'Datos Mes'!$B$21,'Datos Mes'!$B$21,SUM(EH266:EN266))</f>
        <v>#DIV/0!</v>
      </c>
      <c r="EP266" s="189" t="e">
        <f>IF(SUM(EH266:EN266)&gt;'Datos Mes'!$B$21,SUM(EH266:EN266)-EO266,0)</f>
        <v>#DIV/0!</v>
      </c>
      <c r="EQ266" s="189"/>
      <c r="ER266" s="189" t="e">
        <f>LOOKUP(EO266/AL266,'Datos Mes'!$B$75:$B$82,'Datos Mes'!$C$75:$C$82)*EQ266</f>
        <v>#DIV/0!</v>
      </c>
      <c r="ES266" s="189">
        <f>'Datos Mes'!$B$25*$AQ266</f>
        <v>0</v>
      </c>
      <c r="ET266" s="189">
        <f>'Datos Mes'!$B$26*$AQ266</f>
        <v>0</v>
      </c>
      <c r="EU266" s="189">
        <f t="shared" si="299"/>
        <v>0</v>
      </c>
      <c r="EV266" s="190" t="e">
        <f t="shared" si="300"/>
        <v>#DIV/0!</v>
      </c>
      <c r="EW266" s="280" t="s">
        <v>140</v>
      </c>
      <c r="EX266" s="281"/>
      <c r="EY266" s="190" t="e">
        <f>'Datos Mes'!$B$28*EO266</f>
        <v>#DIV/0!</v>
      </c>
      <c r="EZ266" s="190" t="e">
        <f>IF(EX266*'Datos Mes'!$B$19-EY266&gt;0,EX266*'Datos Mes'!$B$19-EY266,0)</f>
        <v>#DIV/0!</v>
      </c>
      <c r="FA266" s="281" t="s">
        <v>116</v>
      </c>
      <c r="FB266" s="280" t="s">
        <v>299</v>
      </c>
      <c r="FC266" s="192">
        <f>IF(FB266&lt;&gt;"Pensionado",LOOKUP(FA266,'Datos Mes'!$A$87:$A$92,'Datos Mes'!$B$87:$B$92),0)</f>
        <v>0</v>
      </c>
      <c r="FD266" s="190" t="e">
        <f t="shared" si="301"/>
        <v>#DIV/0!</v>
      </c>
      <c r="FE266" s="190" t="e">
        <f>IF(SUM(EH266:EN266)&gt;'Datos Mes'!$B$22,'Datos Mes'!$B$22,SUM(EH266:EN266))</f>
        <v>#DIV/0!</v>
      </c>
      <c r="FF266" s="190" t="e">
        <f>FE266*'Datos Mes'!$B$30</f>
        <v>#DIV/0!</v>
      </c>
      <c r="FG266" s="190" t="e">
        <f t="shared" si="302"/>
        <v>#DIV/0!</v>
      </c>
      <c r="FH266" s="190" t="e">
        <f t="shared" si="303"/>
        <v>#DIV/0!</v>
      </c>
      <c r="FI266" s="193" t="e">
        <f>LOOKUP(FH266,'Datos Mes'!$B$54:$B$69,'Datos Mes'!$C$54:$C$69)</f>
        <v>#DIV/0!</v>
      </c>
      <c r="FJ266" s="190" t="e">
        <f>LOOKUP(FH266,'Datos Mes'!$B$54:$B$69,'Datos Mes'!$E$54:$E$69)</f>
        <v>#DIV/0!</v>
      </c>
      <c r="FK266" s="190" t="e">
        <f t="shared" si="304"/>
        <v>#DIV/0!</v>
      </c>
      <c r="FL266" s="190">
        <f t="shared" si="305"/>
        <v>0</v>
      </c>
      <c r="FM266" s="190">
        <f t="shared" si="306"/>
        <v>0</v>
      </c>
      <c r="FN266" s="190">
        <f t="shared" si="307"/>
        <v>0</v>
      </c>
      <c r="FO266" s="190" t="e">
        <f t="shared" si="308"/>
        <v>#DIV/0!</v>
      </c>
      <c r="FP266" s="190" t="e">
        <f t="shared" si="309"/>
        <v>#DIV/0!</v>
      </c>
      <c r="FQ266" s="320" t="e">
        <f t="shared" si="310"/>
        <v>#DIV/0!</v>
      </c>
      <c r="FR266" s="188"/>
      <c r="FS266" s="190" t="e">
        <f t="shared" si="311"/>
        <v>#DIV/0!</v>
      </c>
      <c r="FT266" s="190" t="e">
        <f>IF($FB266="Activo",LOOKUP($FA266,'Datos Mes'!$A$87:$A$92,'Datos Mes'!$C$87:$C$92),0)*$EO266</f>
        <v>#DIV/0!</v>
      </c>
      <c r="FU266" s="190" t="e">
        <f>IF($FB266="Activo",'Datos Mes'!$B$31,0)*$EO266</f>
        <v>#DIV/0!</v>
      </c>
      <c r="FV266" s="190" t="e">
        <f>'Datos Mes'!$B$32*$EO266</f>
        <v>#DIV/0!</v>
      </c>
      <c r="FW266" s="190" t="e">
        <f>'Datos Mes'!$D$28*$EO266</f>
        <v>#DIV/0!</v>
      </c>
      <c r="FX266" s="188">
        <v>1030234</v>
      </c>
      <c r="FY266" s="190" t="e">
        <f t="shared" si="312"/>
        <v>#DIV/0!</v>
      </c>
      <c r="FZ266" s="190" t="e">
        <f t="shared" si="318"/>
        <v>#DIV/0!</v>
      </c>
      <c r="GA266" s="190" t="e">
        <f t="shared" si="319"/>
        <v>#DIV/0!</v>
      </c>
      <c r="GB266" s="190">
        <f>(AS266+'Datos Mes'!B$24)*30/12</f>
        <v>11356.646825396825</v>
      </c>
      <c r="GC266" s="190" t="e">
        <f t="shared" si="313"/>
        <v>#DIV/0!</v>
      </c>
      <c r="GD266" s="190" t="e">
        <f t="shared" si="314"/>
        <v>#DIV/0!</v>
      </c>
      <c r="GE266" s="192" t="e">
        <f t="shared" si="315"/>
        <v>#DIV/0!</v>
      </c>
    </row>
    <row r="267" spans="1:187">
      <c r="A267" s="248"/>
      <c r="B267" s="248"/>
      <c r="C267" s="173">
        <f t="shared" si="272"/>
        <v>0</v>
      </c>
      <c r="D267" s="255"/>
      <c r="E267" s="255"/>
      <c r="F267" s="255"/>
      <c r="G267" s="255"/>
      <c r="H267" s="255"/>
      <c r="I267" s="255"/>
      <c r="J267" s="255"/>
      <c r="K267" s="255"/>
      <c r="L267" s="255"/>
      <c r="M267" s="255"/>
      <c r="N267" s="255"/>
      <c r="O267" s="255"/>
      <c r="P267" s="255"/>
      <c r="Q267" s="255"/>
      <c r="R267" s="174"/>
      <c r="S267" s="256"/>
      <c r="T267" s="255"/>
      <c r="U267" s="255"/>
      <c r="V267" s="255"/>
      <c r="W267" s="255"/>
      <c r="X267" s="255"/>
      <c r="Y267" s="255"/>
      <c r="Z267" s="255"/>
      <c r="AA267" s="255"/>
      <c r="AB267" s="255"/>
      <c r="AC267" s="255"/>
      <c r="AD267" s="255"/>
      <c r="AE267" s="255"/>
      <c r="AF267" s="255"/>
      <c r="AG267" s="255"/>
      <c r="AH267" s="255"/>
      <c r="AI267" s="257"/>
      <c r="AJ267" s="187"/>
      <c r="AK267" s="176">
        <f t="shared" si="273"/>
        <v>0</v>
      </c>
      <c r="AL267" s="294">
        <f t="shared" si="274"/>
        <v>0</v>
      </c>
      <c r="AM267" s="294">
        <f t="shared" si="275"/>
        <v>0</v>
      </c>
      <c r="AN267" s="295">
        <f t="shared" si="276"/>
        <v>0</v>
      </c>
      <c r="AO267" s="294">
        <f t="shared" si="317"/>
        <v>0</v>
      </c>
      <c r="AP267" s="294">
        <f t="shared" si="316"/>
        <v>0</v>
      </c>
      <c r="AQ267" s="296">
        <f t="shared" si="277"/>
        <v>0</v>
      </c>
      <c r="AR267" s="297">
        <f t="shared" si="278"/>
        <v>0</v>
      </c>
      <c r="AS267" s="249"/>
      <c r="AT267" s="250">
        <f t="shared" si="279"/>
        <v>0</v>
      </c>
      <c r="AU267" s="316"/>
      <c r="AV267" s="177">
        <f t="shared" si="280"/>
        <v>0</v>
      </c>
      <c r="AW267" s="249"/>
      <c r="AX267" s="249"/>
      <c r="AY267" s="177">
        <f t="shared" si="281"/>
        <v>0</v>
      </c>
      <c r="AZ267" s="177">
        <f>(AQ267)*'Datos Mes'!$B$27+DB267</f>
        <v>0</v>
      </c>
      <c r="BA267" s="248"/>
      <c r="BB267" s="254"/>
      <c r="BC267" s="263"/>
      <c r="BD267" s="188"/>
      <c r="BE267" s="188"/>
      <c r="BF267" s="298"/>
      <c r="BG267" s="178">
        <f>(COUNTIF($D267:$AI267,"LL")+DL267)*(AS267-'Datos Mes'!$B$23)</f>
        <v>0</v>
      </c>
      <c r="BH267" s="299">
        <f t="shared" si="282"/>
        <v>0</v>
      </c>
      <c r="BI267" s="230"/>
      <c r="BJ267" s="239"/>
      <c r="BK267" s="231"/>
      <c r="BL267" s="231"/>
      <c r="BM267" s="231"/>
      <c r="BN267" s="231"/>
      <c r="BO267" s="231"/>
      <c r="BP267" s="239"/>
      <c r="BQ267" s="231"/>
      <c r="BR267" s="231"/>
      <c r="BS267" s="231"/>
      <c r="BT267" s="232"/>
      <c r="BU267" s="232"/>
      <c r="BV267" s="231"/>
      <c r="BW267" s="233"/>
      <c r="BX267" s="234"/>
      <c r="BY267" s="231"/>
      <c r="BZ267" s="231"/>
      <c r="CA267" s="235"/>
      <c r="CB267" s="235"/>
      <c r="CC267" s="236"/>
      <c r="CD267" s="236"/>
      <c r="CE267" s="236"/>
      <c r="CF267" s="236"/>
      <c r="CG267" s="236"/>
      <c r="CH267" s="235"/>
      <c r="CI267" s="235"/>
      <c r="CJ267" s="236"/>
      <c r="CK267" s="236"/>
      <c r="CL267" s="236"/>
      <c r="CM267" s="236"/>
      <c r="CN267" s="236"/>
      <c r="CO267" s="235"/>
      <c r="CP267" s="238"/>
      <c r="CQ267" s="237"/>
      <c r="CR267" s="238"/>
      <c r="CS267" s="237"/>
      <c r="CT267" s="237"/>
      <c r="CU267" s="237"/>
      <c r="CV267" s="237"/>
      <c r="CW267" s="237"/>
      <c r="CX267" s="232"/>
      <c r="CY267" s="232"/>
      <c r="CZ267" s="179">
        <f t="shared" si="283"/>
        <v>0</v>
      </c>
      <c r="DA267" s="180"/>
      <c r="DB267" s="241"/>
      <c r="DC267" s="181">
        <f t="shared" si="284"/>
        <v>0</v>
      </c>
      <c r="DD267" s="240"/>
      <c r="DE267" s="241"/>
      <c r="DF267" s="182">
        <f t="shared" si="285"/>
        <v>0</v>
      </c>
      <c r="DG267" s="182">
        <f t="shared" si="286"/>
        <v>0</v>
      </c>
      <c r="DH267" s="183">
        <f t="shared" si="287"/>
        <v>0</v>
      </c>
      <c r="DI267" s="184">
        <f t="shared" si="288"/>
        <v>0</v>
      </c>
      <c r="DJ267" s="42"/>
      <c r="DK267" s="177">
        <f t="shared" si="289"/>
        <v>0</v>
      </c>
      <c r="DL267" s="177">
        <f t="shared" si="290"/>
        <v>0</v>
      </c>
      <c r="DM267" s="177">
        <f t="shared" si="291"/>
        <v>0</v>
      </c>
      <c r="DN267" s="242"/>
      <c r="DO267" s="243"/>
      <c r="DP267" s="243"/>
      <c r="DQ267" s="243"/>
      <c r="DR267" s="303"/>
      <c r="DS267" s="243"/>
      <c r="DT267" s="243"/>
      <c r="DU267" s="243"/>
      <c r="DV267" s="244"/>
      <c r="DW267" s="243"/>
      <c r="DX267" s="243"/>
      <c r="DY267" s="245"/>
      <c r="DZ267" s="245"/>
      <c r="EA267" s="246"/>
      <c r="EB267" s="175" t="s">
        <v>283</v>
      </c>
      <c r="EC267" s="188" t="s">
        <v>298</v>
      </c>
      <c r="ED267" s="188">
        <v>1030235</v>
      </c>
      <c r="EE267" s="188"/>
      <c r="EF267" s="189">
        <f>'Datos Mes'!$B$23</f>
        <v>8033.333333333333</v>
      </c>
      <c r="EG267" s="189">
        <f t="shared" si="292"/>
        <v>0</v>
      </c>
      <c r="EH267" s="189">
        <f t="shared" si="293"/>
        <v>0</v>
      </c>
      <c r="EI267" s="189" t="e">
        <f t="shared" si="294"/>
        <v>#DIV/0!</v>
      </c>
      <c r="EJ267" s="189" t="e">
        <f t="shared" si="295"/>
        <v>#DIV/0!</v>
      </c>
      <c r="EK267" s="189">
        <f t="shared" si="296"/>
        <v>0</v>
      </c>
      <c r="EL267" s="189">
        <f t="shared" si="297"/>
        <v>0</v>
      </c>
      <c r="EM267" s="189">
        <f t="shared" si="298"/>
        <v>0</v>
      </c>
      <c r="EN267" s="189">
        <f>'Datos Mes'!$B$24*AL267</f>
        <v>0</v>
      </c>
      <c r="EO267" s="189" t="e">
        <f>IF(SUM(EH267:EN267)&gt;'Datos Mes'!$B$21,'Datos Mes'!$B$21,SUM(EH267:EN267))</f>
        <v>#DIV/0!</v>
      </c>
      <c r="EP267" s="189" t="e">
        <f>IF(SUM(EH267:EN267)&gt;'Datos Mes'!$B$21,SUM(EH267:EN267)-EO267,0)</f>
        <v>#DIV/0!</v>
      </c>
      <c r="EQ267" s="189"/>
      <c r="ER267" s="189" t="e">
        <f>LOOKUP(EO267/AL267,'Datos Mes'!$B$75:$B$82,'Datos Mes'!$C$75:$C$82)*EQ267</f>
        <v>#DIV/0!</v>
      </c>
      <c r="ES267" s="189">
        <f>'Datos Mes'!$B$25*$AQ267</f>
        <v>0</v>
      </c>
      <c r="ET267" s="189">
        <f>'Datos Mes'!$B$26*$AQ267</f>
        <v>0</v>
      </c>
      <c r="EU267" s="189">
        <f t="shared" si="299"/>
        <v>0</v>
      </c>
      <c r="EV267" s="190" t="e">
        <f t="shared" si="300"/>
        <v>#DIV/0!</v>
      </c>
      <c r="EW267" s="280" t="s">
        <v>140</v>
      </c>
      <c r="EX267" s="281"/>
      <c r="EY267" s="190" t="e">
        <f>'Datos Mes'!$B$28*EO267</f>
        <v>#DIV/0!</v>
      </c>
      <c r="EZ267" s="190" t="e">
        <f>IF(EX267*'Datos Mes'!$B$19-EY267&gt;0,EX267*'Datos Mes'!$B$19-EY267,0)</f>
        <v>#DIV/0!</v>
      </c>
      <c r="FA267" s="281" t="s">
        <v>116</v>
      </c>
      <c r="FB267" s="280" t="s">
        <v>299</v>
      </c>
      <c r="FC267" s="192">
        <f>IF(FB267&lt;&gt;"Pensionado",LOOKUP(FA267,'Datos Mes'!$A$87:$A$92,'Datos Mes'!$B$87:$B$92),0)</f>
        <v>0</v>
      </c>
      <c r="FD267" s="190" t="e">
        <f t="shared" si="301"/>
        <v>#DIV/0!</v>
      </c>
      <c r="FE267" s="190" t="e">
        <f>IF(SUM(EH267:EN267)&gt;'Datos Mes'!$B$22,'Datos Mes'!$B$22,SUM(EH267:EN267))</f>
        <v>#DIV/0!</v>
      </c>
      <c r="FF267" s="190" t="e">
        <f>FE267*'Datos Mes'!$B$30</f>
        <v>#DIV/0!</v>
      </c>
      <c r="FG267" s="190" t="e">
        <f t="shared" si="302"/>
        <v>#DIV/0!</v>
      </c>
      <c r="FH267" s="190" t="e">
        <f t="shared" si="303"/>
        <v>#DIV/0!</v>
      </c>
      <c r="FI267" s="193" t="e">
        <f>LOOKUP(FH267,'Datos Mes'!$B$54:$B$69,'Datos Mes'!$C$54:$C$69)</f>
        <v>#DIV/0!</v>
      </c>
      <c r="FJ267" s="190" t="e">
        <f>LOOKUP(FH267,'Datos Mes'!$B$54:$B$69,'Datos Mes'!$E$54:$E$69)</f>
        <v>#DIV/0!</v>
      </c>
      <c r="FK267" s="190" t="e">
        <f t="shared" si="304"/>
        <v>#DIV/0!</v>
      </c>
      <c r="FL267" s="190">
        <f t="shared" si="305"/>
        <v>0</v>
      </c>
      <c r="FM267" s="190">
        <f t="shared" si="306"/>
        <v>0</v>
      </c>
      <c r="FN267" s="190">
        <f t="shared" si="307"/>
        <v>0</v>
      </c>
      <c r="FO267" s="190" t="e">
        <f t="shared" si="308"/>
        <v>#DIV/0!</v>
      </c>
      <c r="FP267" s="190" t="e">
        <f t="shared" si="309"/>
        <v>#DIV/0!</v>
      </c>
      <c r="FQ267" s="320" t="e">
        <f t="shared" si="310"/>
        <v>#DIV/0!</v>
      </c>
      <c r="FR267" s="188"/>
      <c r="FS267" s="190" t="e">
        <f t="shared" si="311"/>
        <v>#DIV/0!</v>
      </c>
      <c r="FT267" s="190" t="e">
        <f>IF($FB267="Activo",LOOKUP($FA267,'Datos Mes'!$A$87:$A$92,'Datos Mes'!$C$87:$C$92),0)*$EO267</f>
        <v>#DIV/0!</v>
      </c>
      <c r="FU267" s="190" t="e">
        <f>IF($FB267="Activo",'Datos Mes'!$B$31,0)*$EO267</f>
        <v>#DIV/0!</v>
      </c>
      <c r="FV267" s="190" t="e">
        <f>'Datos Mes'!$B$32*$EO267</f>
        <v>#DIV/0!</v>
      </c>
      <c r="FW267" s="190" t="e">
        <f>'Datos Mes'!$D$28*$EO267</f>
        <v>#DIV/0!</v>
      </c>
      <c r="FX267" s="188">
        <v>1030235</v>
      </c>
      <c r="FY267" s="190" t="e">
        <f t="shared" si="312"/>
        <v>#DIV/0!</v>
      </c>
      <c r="FZ267" s="190" t="e">
        <f t="shared" si="318"/>
        <v>#DIV/0!</v>
      </c>
      <c r="GA267" s="190" t="e">
        <f t="shared" si="319"/>
        <v>#DIV/0!</v>
      </c>
      <c r="GB267" s="190">
        <f>(AS267+'Datos Mes'!B$24)*30/12</f>
        <v>11356.646825396825</v>
      </c>
      <c r="GC267" s="190" t="e">
        <f t="shared" si="313"/>
        <v>#DIV/0!</v>
      </c>
      <c r="GD267" s="190" t="e">
        <f t="shared" si="314"/>
        <v>#DIV/0!</v>
      </c>
      <c r="GE267" s="192" t="e">
        <f t="shared" si="315"/>
        <v>#DIV/0!</v>
      </c>
    </row>
    <row r="268" spans="1:187">
      <c r="A268" s="248"/>
      <c r="B268" s="248"/>
      <c r="C268" s="173">
        <f t="shared" si="272"/>
        <v>0</v>
      </c>
      <c r="D268" s="255"/>
      <c r="E268" s="255"/>
      <c r="F268" s="255"/>
      <c r="G268" s="255"/>
      <c r="H268" s="255"/>
      <c r="I268" s="255"/>
      <c r="J268" s="255"/>
      <c r="K268" s="255"/>
      <c r="L268" s="255"/>
      <c r="M268" s="255"/>
      <c r="N268" s="255"/>
      <c r="O268" s="255"/>
      <c r="P268" s="255"/>
      <c r="Q268" s="255"/>
      <c r="R268" s="174"/>
      <c r="S268" s="256"/>
      <c r="T268" s="255"/>
      <c r="U268" s="255"/>
      <c r="V268" s="255"/>
      <c r="W268" s="255"/>
      <c r="X268" s="255"/>
      <c r="Y268" s="255"/>
      <c r="Z268" s="255"/>
      <c r="AA268" s="255"/>
      <c r="AB268" s="255"/>
      <c r="AC268" s="255"/>
      <c r="AD268" s="255"/>
      <c r="AE268" s="255"/>
      <c r="AF268" s="255"/>
      <c r="AG268" s="255"/>
      <c r="AH268" s="255"/>
      <c r="AI268" s="257"/>
      <c r="AJ268" s="187"/>
      <c r="AK268" s="176">
        <f t="shared" si="273"/>
        <v>0</v>
      </c>
      <c r="AL268" s="294">
        <f t="shared" si="274"/>
        <v>0</v>
      </c>
      <c r="AM268" s="294">
        <f t="shared" si="275"/>
        <v>0</v>
      </c>
      <c r="AN268" s="295">
        <f t="shared" si="276"/>
        <v>0</v>
      </c>
      <c r="AO268" s="294">
        <f t="shared" si="317"/>
        <v>0</v>
      </c>
      <c r="AP268" s="294">
        <f t="shared" si="316"/>
        <v>0</v>
      </c>
      <c r="AQ268" s="296">
        <f t="shared" si="277"/>
        <v>0</v>
      </c>
      <c r="AR268" s="297">
        <f t="shared" si="278"/>
        <v>0</v>
      </c>
      <c r="AS268" s="249"/>
      <c r="AT268" s="250">
        <f t="shared" si="279"/>
        <v>0</v>
      </c>
      <c r="AU268" s="316"/>
      <c r="AV268" s="177">
        <f t="shared" si="280"/>
        <v>0</v>
      </c>
      <c r="AW268" s="249"/>
      <c r="AX268" s="249"/>
      <c r="AY268" s="177">
        <f t="shared" si="281"/>
        <v>0</v>
      </c>
      <c r="AZ268" s="177">
        <f>(AQ268)*'Datos Mes'!$B$27+DB268</f>
        <v>0</v>
      </c>
      <c r="BA268" s="248"/>
      <c r="BB268" s="254"/>
      <c r="BC268" s="263"/>
      <c r="BD268" s="188"/>
      <c r="BE268" s="188"/>
      <c r="BF268" s="298"/>
      <c r="BG268" s="178">
        <f>(COUNTIF($D268:$AI268,"LL")+DL268)*(AS268-'Datos Mes'!$B$23)</f>
        <v>0</v>
      </c>
      <c r="BH268" s="299">
        <f t="shared" si="282"/>
        <v>0</v>
      </c>
      <c r="BI268" s="230"/>
      <c r="BJ268" s="239"/>
      <c r="BK268" s="231"/>
      <c r="BL268" s="231"/>
      <c r="BM268" s="231"/>
      <c r="BN268" s="231"/>
      <c r="BO268" s="231"/>
      <c r="BP268" s="239"/>
      <c r="BQ268" s="231"/>
      <c r="BR268" s="231"/>
      <c r="BS268" s="231"/>
      <c r="BT268" s="232"/>
      <c r="BU268" s="232"/>
      <c r="BV268" s="231"/>
      <c r="BW268" s="233"/>
      <c r="BX268" s="234"/>
      <c r="BY268" s="231"/>
      <c r="BZ268" s="231"/>
      <c r="CA268" s="235"/>
      <c r="CB268" s="235"/>
      <c r="CC268" s="236"/>
      <c r="CD268" s="236"/>
      <c r="CE268" s="236"/>
      <c r="CF268" s="236"/>
      <c r="CG268" s="236"/>
      <c r="CH268" s="235"/>
      <c r="CI268" s="235"/>
      <c r="CJ268" s="236"/>
      <c r="CK268" s="236"/>
      <c r="CL268" s="236"/>
      <c r="CM268" s="236"/>
      <c r="CN268" s="236"/>
      <c r="CO268" s="235"/>
      <c r="CP268" s="238"/>
      <c r="CQ268" s="237"/>
      <c r="CR268" s="238"/>
      <c r="CS268" s="237"/>
      <c r="CT268" s="237"/>
      <c r="CU268" s="237"/>
      <c r="CV268" s="237"/>
      <c r="CW268" s="237"/>
      <c r="CX268" s="232"/>
      <c r="CY268" s="232"/>
      <c r="CZ268" s="179">
        <f t="shared" si="283"/>
        <v>0</v>
      </c>
      <c r="DA268" s="180"/>
      <c r="DB268" s="241"/>
      <c r="DC268" s="181">
        <f t="shared" si="284"/>
        <v>0</v>
      </c>
      <c r="DD268" s="240"/>
      <c r="DE268" s="241"/>
      <c r="DF268" s="182">
        <f t="shared" si="285"/>
        <v>0</v>
      </c>
      <c r="DG268" s="182">
        <f t="shared" si="286"/>
        <v>0</v>
      </c>
      <c r="DH268" s="183">
        <f t="shared" si="287"/>
        <v>0</v>
      </c>
      <c r="DI268" s="184">
        <f t="shared" si="288"/>
        <v>0</v>
      </c>
      <c r="DJ268" s="42"/>
      <c r="DK268" s="177">
        <f t="shared" si="289"/>
        <v>0</v>
      </c>
      <c r="DL268" s="177">
        <f t="shared" si="290"/>
        <v>0</v>
      </c>
      <c r="DM268" s="177">
        <f t="shared" si="291"/>
        <v>0</v>
      </c>
      <c r="DN268" s="242"/>
      <c r="DO268" s="243"/>
      <c r="DP268" s="243"/>
      <c r="DQ268" s="243"/>
      <c r="DR268" s="303"/>
      <c r="DS268" s="243"/>
      <c r="DT268" s="243"/>
      <c r="DU268" s="243"/>
      <c r="DV268" s="244"/>
      <c r="DW268" s="243"/>
      <c r="DX268" s="243"/>
      <c r="DY268" s="245"/>
      <c r="DZ268" s="245"/>
      <c r="EA268" s="246"/>
      <c r="EB268" s="175" t="s">
        <v>283</v>
      </c>
      <c r="EC268" s="188" t="s">
        <v>298</v>
      </c>
      <c r="ED268" s="188">
        <v>1030236</v>
      </c>
      <c r="EE268" s="188"/>
      <c r="EF268" s="189">
        <f>'Datos Mes'!$B$23</f>
        <v>8033.333333333333</v>
      </c>
      <c r="EG268" s="189">
        <f t="shared" si="292"/>
        <v>0</v>
      </c>
      <c r="EH268" s="189">
        <f t="shared" si="293"/>
        <v>0</v>
      </c>
      <c r="EI268" s="189" t="e">
        <f t="shared" si="294"/>
        <v>#DIV/0!</v>
      </c>
      <c r="EJ268" s="189" t="e">
        <f t="shared" si="295"/>
        <v>#DIV/0!</v>
      </c>
      <c r="EK268" s="189">
        <f t="shared" si="296"/>
        <v>0</v>
      </c>
      <c r="EL268" s="189">
        <f t="shared" si="297"/>
        <v>0</v>
      </c>
      <c r="EM268" s="189">
        <f t="shared" si="298"/>
        <v>0</v>
      </c>
      <c r="EN268" s="189">
        <f>'Datos Mes'!$B$24*AL268</f>
        <v>0</v>
      </c>
      <c r="EO268" s="189" t="e">
        <f>IF(SUM(EH268:EN268)&gt;'Datos Mes'!$B$21,'Datos Mes'!$B$21,SUM(EH268:EN268))</f>
        <v>#DIV/0!</v>
      </c>
      <c r="EP268" s="189" t="e">
        <f>IF(SUM(EH268:EN268)&gt;'Datos Mes'!$B$21,SUM(EH268:EN268)-EO268,0)</f>
        <v>#DIV/0!</v>
      </c>
      <c r="EQ268" s="189"/>
      <c r="ER268" s="189" t="e">
        <f>LOOKUP(EO268/AL268,'Datos Mes'!$B$75:$B$82,'Datos Mes'!$C$75:$C$82)*EQ268</f>
        <v>#DIV/0!</v>
      </c>
      <c r="ES268" s="189">
        <f>'Datos Mes'!$B$25*$AQ268</f>
        <v>0</v>
      </c>
      <c r="ET268" s="189">
        <f>'Datos Mes'!$B$26*$AQ268</f>
        <v>0</v>
      </c>
      <c r="EU268" s="189">
        <f t="shared" si="299"/>
        <v>0</v>
      </c>
      <c r="EV268" s="190" t="e">
        <f t="shared" si="300"/>
        <v>#DIV/0!</v>
      </c>
      <c r="EW268" s="280" t="s">
        <v>140</v>
      </c>
      <c r="EX268" s="281"/>
      <c r="EY268" s="190" t="e">
        <f>'Datos Mes'!$B$28*EO268</f>
        <v>#DIV/0!</v>
      </c>
      <c r="EZ268" s="190" t="e">
        <f>IF(EX268*'Datos Mes'!$B$19-EY268&gt;0,EX268*'Datos Mes'!$B$19-EY268,0)</f>
        <v>#DIV/0!</v>
      </c>
      <c r="FA268" s="281" t="s">
        <v>116</v>
      </c>
      <c r="FB268" s="280" t="s">
        <v>299</v>
      </c>
      <c r="FC268" s="192">
        <f>IF(FB268&lt;&gt;"Pensionado",LOOKUP(FA268,'Datos Mes'!$A$87:$A$92,'Datos Mes'!$B$87:$B$92),0)</f>
        <v>0</v>
      </c>
      <c r="FD268" s="190" t="e">
        <f t="shared" si="301"/>
        <v>#DIV/0!</v>
      </c>
      <c r="FE268" s="190" t="e">
        <f>IF(SUM(EH268:EN268)&gt;'Datos Mes'!$B$22,'Datos Mes'!$B$22,SUM(EH268:EN268))</f>
        <v>#DIV/0!</v>
      </c>
      <c r="FF268" s="190" t="e">
        <f>FE268*'Datos Mes'!$B$30</f>
        <v>#DIV/0!</v>
      </c>
      <c r="FG268" s="190" t="e">
        <f t="shared" si="302"/>
        <v>#DIV/0!</v>
      </c>
      <c r="FH268" s="190" t="e">
        <f t="shared" si="303"/>
        <v>#DIV/0!</v>
      </c>
      <c r="FI268" s="193" t="e">
        <f>LOOKUP(FH268,'Datos Mes'!$B$54:$B$69,'Datos Mes'!$C$54:$C$69)</f>
        <v>#DIV/0!</v>
      </c>
      <c r="FJ268" s="190" t="e">
        <f>LOOKUP(FH268,'Datos Mes'!$B$54:$B$69,'Datos Mes'!$E$54:$E$69)</f>
        <v>#DIV/0!</v>
      </c>
      <c r="FK268" s="190" t="e">
        <f t="shared" si="304"/>
        <v>#DIV/0!</v>
      </c>
      <c r="FL268" s="190">
        <f t="shared" si="305"/>
        <v>0</v>
      </c>
      <c r="FM268" s="190">
        <f t="shared" si="306"/>
        <v>0</v>
      </c>
      <c r="FN268" s="190">
        <f t="shared" si="307"/>
        <v>0</v>
      </c>
      <c r="FO268" s="190" t="e">
        <f t="shared" si="308"/>
        <v>#DIV/0!</v>
      </c>
      <c r="FP268" s="190" t="e">
        <f t="shared" si="309"/>
        <v>#DIV/0!</v>
      </c>
      <c r="FQ268" s="320" t="e">
        <f t="shared" si="310"/>
        <v>#DIV/0!</v>
      </c>
      <c r="FR268" s="188"/>
      <c r="FS268" s="190" t="e">
        <f t="shared" si="311"/>
        <v>#DIV/0!</v>
      </c>
      <c r="FT268" s="190" t="e">
        <f>IF($FB268="Activo",LOOKUP($FA268,'Datos Mes'!$A$87:$A$92,'Datos Mes'!$C$87:$C$92),0)*$EO268</f>
        <v>#DIV/0!</v>
      </c>
      <c r="FU268" s="190" t="e">
        <f>IF($FB268="Activo",'Datos Mes'!$B$31,0)*$EO268</f>
        <v>#DIV/0!</v>
      </c>
      <c r="FV268" s="190" t="e">
        <f>'Datos Mes'!$B$32*$EO268</f>
        <v>#DIV/0!</v>
      </c>
      <c r="FW268" s="190" t="e">
        <f>'Datos Mes'!$D$28*$EO268</f>
        <v>#DIV/0!</v>
      </c>
      <c r="FX268" s="188">
        <v>1030236</v>
      </c>
      <c r="FY268" s="190" t="e">
        <f t="shared" si="312"/>
        <v>#DIV/0!</v>
      </c>
      <c r="FZ268" s="190" t="e">
        <f t="shared" si="318"/>
        <v>#DIV/0!</v>
      </c>
      <c r="GA268" s="190" t="e">
        <f t="shared" si="319"/>
        <v>#DIV/0!</v>
      </c>
      <c r="GB268" s="190">
        <f>(AS268+'Datos Mes'!B$24)*30/12</f>
        <v>11356.646825396825</v>
      </c>
      <c r="GC268" s="190" t="e">
        <f t="shared" si="313"/>
        <v>#DIV/0!</v>
      </c>
      <c r="GD268" s="190" t="e">
        <f t="shared" si="314"/>
        <v>#DIV/0!</v>
      </c>
      <c r="GE268" s="192" t="e">
        <f t="shared" si="315"/>
        <v>#DIV/0!</v>
      </c>
    </row>
    <row r="269" spans="1:187">
      <c r="A269" s="248"/>
      <c r="B269" s="248"/>
      <c r="C269" s="173">
        <f t="shared" ref="C269:C332" si="320">DK269</f>
        <v>0</v>
      </c>
      <c r="D269" s="255"/>
      <c r="E269" s="255"/>
      <c r="F269" s="255"/>
      <c r="G269" s="255"/>
      <c r="H269" s="255"/>
      <c r="I269" s="255"/>
      <c r="J269" s="255"/>
      <c r="K269" s="255"/>
      <c r="L269" s="255"/>
      <c r="M269" s="255"/>
      <c r="N269" s="255"/>
      <c r="O269" s="255"/>
      <c r="P269" s="255"/>
      <c r="Q269" s="255"/>
      <c r="R269" s="174"/>
      <c r="S269" s="256"/>
      <c r="T269" s="255"/>
      <c r="U269" s="255"/>
      <c r="V269" s="255"/>
      <c r="W269" s="255"/>
      <c r="X269" s="255"/>
      <c r="Y269" s="255"/>
      <c r="Z269" s="255"/>
      <c r="AA269" s="255"/>
      <c r="AB269" s="255"/>
      <c r="AC269" s="255"/>
      <c r="AD269" s="255"/>
      <c r="AE269" s="255"/>
      <c r="AF269" s="255"/>
      <c r="AG269" s="255"/>
      <c r="AH269" s="255"/>
      <c r="AI269" s="257"/>
      <c r="AJ269" s="187"/>
      <c r="AK269" s="176">
        <f t="shared" ref="AK269:AK332" si="321">A269</f>
        <v>0</v>
      </c>
      <c r="AL269" s="294">
        <f t="shared" ref="AL269:AL332" si="322">COUNTIF(D269:AI269,"X")+COUNTIF(D269:AI269,"V")-C269</f>
        <v>0</v>
      </c>
      <c r="AM269" s="294">
        <f t="shared" ref="AM269:AM332" si="323">COUNTIF(D269:AK269,"S")</f>
        <v>0</v>
      </c>
      <c r="AN269" s="295">
        <f t="shared" ref="AN269:AN332" si="324">COUNTIF(D269:AI269,"D")</f>
        <v>0</v>
      </c>
      <c r="AO269" s="294">
        <f t="shared" si="317"/>
        <v>0</v>
      </c>
      <c r="AP269" s="294">
        <f t="shared" si="316"/>
        <v>0</v>
      </c>
      <c r="AQ269" s="296">
        <f t="shared" ref="AQ269:AQ332" si="325">COUNTIF(D269:AK269,"X")+COUNTIF(D269:AK269,"ll")-C269-COUNTIF(DN269:DX269,"S")-COUNTIF(DN269:DX269,"V")</f>
        <v>0</v>
      </c>
      <c r="AR269" s="297">
        <f t="shared" ref="AR269:AR332" si="326">AQ269</f>
        <v>0</v>
      </c>
      <c r="AS269" s="249"/>
      <c r="AT269" s="250">
        <f t="shared" ref="AT269:AT332" si="327">AS269/7.5*1.5*(CZ269-DA269)</f>
        <v>0</v>
      </c>
      <c r="AU269" s="316"/>
      <c r="AV269" s="177">
        <f t="shared" ref="AV269:AV332" si="328">AS269/7.5*AU269+C269*0.2*AS269</f>
        <v>0</v>
      </c>
      <c r="AW269" s="249"/>
      <c r="AX269" s="249"/>
      <c r="AY269" s="177">
        <f t="shared" ref="AY269:AY332" si="329">DI269</f>
        <v>0</v>
      </c>
      <c r="AZ269" s="177">
        <f>(AQ269)*'Datos Mes'!$B$27+DB269</f>
        <v>0</v>
      </c>
      <c r="BA269" s="248"/>
      <c r="BB269" s="254"/>
      <c r="BC269" s="263"/>
      <c r="BD269" s="188"/>
      <c r="BE269" s="188"/>
      <c r="BF269" s="298"/>
      <c r="BG269" s="178">
        <f>(COUNTIF($D269:$AI269,"LL")+DL269)*(AS269-'Datos Mes'!$B$23)</f>
        <v>0</v>
      </c>
      <c r="BH269" s="299">
        <f t="shared" ref="BH269:BH332" si="330">A269</f>
        <v>0</v>
      </c>
      <c r="BI269" s="230"/>
      <c r="BJ269" s="239"/>
      <c r="BK269" s="231"/>
      <c r="BL269" s="231"/>
      <c r="BM269" s="231"/>
      <c r="BN269" s="231"/>
      <c r="BO269" s="231"/>
      <c r="BP269" s="239"/>
      <c r="BQ269" s="231"/>
      <c r="BR269" s="231"/>
      <c r="BS269" s="231"/>
      <c r="BT269" s="232"/>
      <c r="BU269" s="232"/>
      <c r="BV269" s="231"/>
      <c r="BW269" s="233"/>
      <c r="BX269" s="234"/>
      <c r="BY269" s="231"/>
      <c r="BZ269" s="231"/>
      <c r="CA269" s="235"/>
      <c r="CB269" s="235"/>
      <c r="CC269" s="236"/>
      <c r="CD269" s="236"/>
      <c r="CE269" s="236"/>
      <c r="CF269" s="236"/>
      <c r="CG269" s="236"/>
      <c r="CH269" s="235"/>
      <c r="CI269" s="235"/>
      <c r="CJ269" s="236"/>
      <c r="CK269" s="236"/>
      <c r="CL269" s="236"/>
      <c r="CM269" s="236"/>
      <c r="CN269" s="236"/>
      <c r="CO269" s="235"/>
      <c r="CP269" s="238"/>
      <c r="CQ269" s="237"/>
      <c r="CR269" s="238"/>
      <c r="CS269" s="237"/>
      <c r="CT269" s="237"/>
      <c r="CU269" s="237"/>
      <c r="CV269" s="237"/>
      <c r="CW269" s="237"/>
      <c r="CX269" s="232"/>
      <c r="CY269" s="232"/>
      <c r="CZ269" s="179">
        <f t="shared" ref="CZ269:CZ332" si="331">SUM(BI269:CY269)</f>
        <v>0</v>
      </c>
      <c r="DA269" s="180"/>
      <c r="DB269" s="241"/>
      <c r="DC269" s="181">
        <f t="shared" ref="DC269:DC332" si="332">(64+$DC$10/8)*DD269</f>
        <v>0</v>
      </c>
      <c r="DD269" s="240"/>
      <c r="DE269" s="241"/>
      <c r="DF269" s="182">
        <f t="shared" ref="DF269:DF332" si="333">COUNTIF(D269:AI269,"LL")*$DF$10*1.2</f>
        <v>0</v>
      </c>
      <c r="DG269" s="182">
        <f t="shared" ref="DG269:DG332" si="334">DL269*$DF$10</f>
        <v>0</v>
      </c>
      <c r="DH269" s="183">
        <f t="shared" ref="DH269:DH332" si="335">AS269*DM269</f>
        <v>0</v>
      </c>
      <c r="DI269" s="184">
        <f t="shared" ref="DI269:DI332" si="336">+DC269+DE269+DF269+DG269+DH269</f>
        <v>0</v>
      </c>
      <c r="DJ269" s="42"/>
      <c r="DK269" s="177">
        <f t="shared" ref="DK269:DK332" si="337">DL269+COUNTIF(DN269:EA269,"F")+COUNTIF(DN269:EA269,"E")+COUNTIF(DN269:EA269,"P")+COUNTIF(DN269:EA269,"A")</f>
        <v>0</v>
      </c>
      <c r="DL269" s="177">
        <f t="shared" ref="DL269:DL332" si="338">COUNTIF(DN269:EA269,"LL")</f>
        <v>0</v>
      </c>
      <c r="DM269" s="177">
        <f t="shared" ref="DM269:DM332" si="339">COUNTIF(DN269:EA269,"X")</f>
        <v>0</v>
      </c>
      <c r="DN269" s="242"/>
      <c r="DO269" s="243"/>
      <c r="DP269" s="243"/>
      <c r="DQ269" s="243"/>
      <c r="DR269" s="303"/>
      <c r="DS269" s="243"/>
      <c r="DT269" s="243"/>
      <c r="DU269" s="243"/>
      <c r="DV269" s="244"/>
      <c r="DW269" s="243"/>
      <c r="DX269" s="243"/>
      <c r="DY269" s="245"/>
      <c r="DZ269" s="245"/>
      <c r="EA269" s="246"/>
      <c r="EB269" s="175" t="s">
        <v>283</v>
      </c>
      <c r="EC269" s="188" t="s">
        <v>298</v>
      </c>
      <c r="ED269" s="188">
        <v>1030237</v>
      </c>
      <c r="EE269" s="188"/>
      <c r="EF269" s="189">
        <f>'Datos Mes'!$B$23</f>
        <v>8033.333333333333</v>
      </c>
      <c r="EG269" s="189">
        <f t="shared" ref="EG269:EG332" si="340">AS269</f>
        <v>0</v>
      </c>
      <c r="EH269" s="189">
        <f t="shared" ref="EH269:EH332" si="341">EG269*AL269</f>
        <v>0</v>
      </c>
      <c r="EI269" s="189" t="e">
        <f t="shared" ref="EI269:EI332" si="342">(EH269+EL269)/AO269*AM269</f>
        <v>#DIV/0!</v>
      </c>
      <c r="EJ269" s="189" t="e">
        <f t="shared" ref="EJ269:EJ332" si="343">(EH269+EI269+EK269+EL269)/AP269*AN269</f>
        <v>#DIV/0!</v>
      </c>
      <c r="EK269" s="189">
        <f t="shared" ref="EK269:EK332" si="344">AT269</f>
        <v>0</v>
      </c>
      <c r="EL269" s="189">
        <f t="shared" ref="EL269:EL332" si="345">-AV269</f>
        <v>0</v>
      </c>
      <c r="EM269" s="189">
        <f t="shared" ref="EM269:EM332" si="346">AY269</f>
        <v>0</v>
      </c>
      <c r="EN269" s="189">
        <f>'Datos Mes'!$B$24*AL269</f>
        <v>0</v>
      </c>
      <c r="EO269" s="189" t="e">
        <f>IF(SUM(EH269:EN269)&gt;'Datos Mes'!$B$21,'Datos Mes'!$B$21,SUM(EH269:EN269))</f>
        <v>#DIV/0!</v>
      </c>
      <c r="EP269" s="189" t="e">
        <f>IF(SUM(EH269:EN269)&gt;'Datos Mes'!$B$21,SUM(EH269:EN269)-EO269,0)</f>
        <v>#DIV/0!</v>
      </c>
      <c r="EQ269" s="189"/>
      <c r="ER269" s="189" t="e">
        <f>LOOKUP(EO269/AL269,'Datos Mes'!$B$75:$B$82,'Datos Mes'!$C$75:$C$82)*EQ269</f>
        <v>#DIV/0!</v>
      </c>
      <c r="ES269" s="189">
        <f>'Datos Mes'!$B$25*$AQ269</f>
        <v>0</v>
      </c>
      <c r="ET269" s="189">
        <f>'Datos Mes'!$B$26*$AQ269</f>
        <v>0</v>
      </c>
      <c r="EU269" s="189">
        <f t="shared" ref="EU269:EU332" si="347">AZ269</f>
        <v>0</v>
      </c>
      <c r="EV269" s="190" t="e">
        <f t="shared" ref="EV269:EV332" si="348">ER269+ES269+ET269+EU269</f>
        <v>#DIV/0!</v>
      </c>
      <c r="EW269" s="280" t="s">
        <v>140</v>
      </c>
      <c r="EX269" s="281"/>
      <c r="EY269" s="190" t="e">
        <f>'Datos Mes'!$B$28*EO269</f>
        <v>#DIV/0!</v>
      </c>
      <c r="EZ269" s="190" t="e">
        <f>IF(EX269*'Datos Mes'!$B$19-EY269&gt;0,EX269*'Datos Mes'!$B$19-EY269,0)</f>
        <v>#DIV/0!</v>
      </c>
      <c r="FA269" s="281" t="s">
        <v>116</v>
      </c>
      <c r="FB269" s="280" t="s">
        <v>299</v>
      </c>
      <c r="FC269" s="192">
        <f>IF(FB269&lt;&gt;"Pensionado",LOOKUP(FA269,'Datos Mes'!$A$87:$A$92,'Datos Mes'!$B$87:$B$92),0)</f>
        <v>0</v>
      </c>
      <c r="FD269" s="190" t="e">
        <f t="shared" ref="FD269:FD332" si="349">FC269*EO269</f>
        <v>#DIV/0!</v>
      </c>
      <c r="FE269" s="190" t="e">
        <f>IF(SUM(EH269:EN269)&gt;'Datos Mes'!$B$22,'Datos Mes'!$B$22,SUM(EH269:EN269))</f>
        <v>#DIV/0!</v>
      </c>
      <c r="FF269" s="190" t="e">
        <f>FE269*'Datos Mes'!$B$30</f>
        <v>#DIV/0!</v>
      </c>
      <c r="FG269" s="190" t="e">
        <f t="shared" ref="FG269:FG332" si="350">EY269+FD269+EZ269</f>
        <v>#DIV/0!</v>
      </c>
      <c r="FH269" s="190" t="e">
        <f t="shared" ref="FH269:FH332" si="351">EO269+EP269-FG269</f>
        <v>#DIV/0!</v>
      </c>
      <c r="FI269" s="193" t="e">
        <f>LOOKUP(FH269,'Datos Mes'!$B$54:$B$69,'Datos Mes'!$C$54:$C$69)</f>
        <v>#DIV/0!</v>
      </c>
      <c r="FJ269" s="190" t="e">
        <f>LOOKUP(FH269,'Datos Mes'!$B$54:$B$69,'Datos Mes'!$E$54:$E$69)</f>
        <v>#DIV/0!</v>
      </c>
      <c r="FK269" s="190" t="e">
        <f t="shared" ref="FK269:FK332" si="352">FH269*FI269-FJ269</f>
        <v>#DIV/0!</v>
      </c>
      <c r="FL269" s="190">
        <f t="shared" ref="FL269:FL332" si="353">R269</f>
        <v>0</v>
      </c>
      <c r="FM269" s="190">
        <f t="shared" ref="FM269:FM332" si="354">AW269</f>
        <v>0</v>
      </c>
      <c r="FN269" s="190">
        <f t="shared" ref="FN269:FN332" si="355">AX269</f>
        <v>0</v>
      </c>
      <c r="FO269" s="190" t="e">
        <f t="shared" ref="FO269:FO332" si="356">FG269+FK269+FL269+FM269+FN269</f>
        <v>#DIV/0!</v>
      </c>
      <c r="FP269" s="190" t="e">
        <f t="shared" ref="FP269:FP332" si="357">EO269+EP269+EV269-FO269</f>
        <v>#DIV/0!</v>
      </c>
      <c r="FQ269" s="320" t="e">
        <f t="shared" ref="FQ269:FQ332" si="358">FP269+FL269</f>
        <v>#DIV/0!</v>
      </c>
      <c r="FR269" s="188"/>
      <c r="FS269" s="190" t="e">
        <f t="shared" ref="FS269:FS332" si="359">EO269+EP269+EV269</f>
        <v>#DIV/0!</v>
      </c>
      <c r="FT269" s="190" t="e">
        <f>IF($FB269="Activo",LOOKUP($FA269,'Datos Mes'!$A$87:$A$92,'Datos Mes'!$C$87:$C$92),0)*$EO269</f>
        <v>#DIV/0!</v>
      </c>
      <c r="FU269" s="190" t="e">
        <f>IF($FB269="Activo",'Datos Mes'!$B$31,0)*$EO269</f>
        <v>#DIV/0!</v>
      </c>
      <c r="FV269" s="190" t="e">
        <f>'Datos Mes'!$B$32*$EO269</f>
        <v>#DIV/0!</v>
      </c>
      <c r="FW269" s="190" t="e">
        <f>'Datos Mes'!$D$28*$EO269</f>
        <v>#DIV/0!</v>
      </c>
      <c r="FX269" s="188">
        <v>1030237</v>
      </c>
      <c r="FY269" s="190" t="e">
        <f t="shared" ref="FY269:FY332" si="360">SUM(FS269:FV269)</f>
        <v>#DIV/0!</v>
      </c>
      <c r="FZ269" s="190" t="e">
        <f t="shared" si="318"/>
        <v>#DIV/0!</v>
      </c>
      <c r="GA269" s="190" t="e">
        <f t="shared" si="319"/>
        <v>#DIV/0!</v>
      </c>
      <c r="GB269" s="190">
        <f>(AS269+'Datos Mes'!B$24)*30/12</f>
        <v>11356.646825396825</v>
      </c>
      <c r="GC269" s="190" t="e">
        <f t="shared" ref="GC269:GC332" si="361">FY269+SUM(FZ269:GB269)</f>
        <v>#DIV/0!</v>
      </c>
      <c r="GD269" s="190" t="e">
        <f t="shared" ref="GD269:GD332" si="362">GC269/AQ269</f>
        <v>#DIV/0!</v>
      </c>
      <c r="GE269" s="192" t="e">
        <f t="shared" ref="GE269:GE332" si="363">GD269/AS269</f>
        <v>#DIV/0!</v>
      </c>
    </row>
    <row r="270" spans="1:187">
      <c r="A270" s="248"/>
      <c r="B270" s="248"/>
      <c r="C270" s="173">
        <f t="shared" si="320"/>
        <v>0</v>
      </c>
      <c r="D270" s="255"/>
      <c r="E270" s="255"/>
      <c r="F270" s="255"/>
      <c r="G270" s="255"/>
      <c r="H270" s="255"/>
      <c r="I270" s="255"/>
      <c r="J270" s="255"/>
      <c r="K270" s="255"/>
      <c r="L270" s="255"/>
      <c r="M270" s="255"/>
      <c r="N270" s="255"/>
      <c r="O270" s="255"/>
      <c r="P270" s="255"/>
      <c r="Q270" s="255"/>
      <c r="R270" s="174"/>
      <c r="S270" s="256"/>
      <c r="T270" s="255"/>
      <c r="U270" s="255"/>
      <c r="V270" s="255"/>
      <c r="W270" s="255"/>
      <c r="X270" s="255"/>
      <c r="Y270" s="255"/>
      <c r="Z270" s="255"/>
      <c r="AA270" s="255"/>
      <c r="AB270" s="255"/>
      <c r="AC270" s="255"/>
      <c r="AD270" s="255"/>
      <c r="AE270" s="255"/>
      <c r="AF270" s="255"/>
      <c r="AG270" s="255"/>
      <c r="AH270" s="255"/>
      <c r="AI270" s="257"/>
      <c r="AJ270" s="187"/>
      <c r="AK270" s="176">
        <f t="shared" si="321"/>
        <v>0</v>
      </c>
      <c r="AL270" s="294">
        <f t="shared" si="322"/>
        <v>0</v>
      </c>
      <c r="AM270" s="294">
        <f t="shared" si="323"/>
        <v>0</v>
      </c>
      <c r="AN270" s="295">
        <f t="shared" si="324"/>
        <v>0</v>
      </c>
      <c r="AO270" s="294">
        <f t="shared" si="317"/>
        <v>0</v>
      </c>
      <c r="AP270" s="294">
        <f t="shared" ref="AP270:AP333" si="364">COUNTIF($D270:$AI270,"X")+COUNTIF($D270:$AK270,"S")+COUNTIF($D270:$AI270,"LL")+COUNTIF($D270:$AK270,"P")+COUNTIF($D270:$AI270,"R")+COUNTIF($D270:$AI270,"F")+COUNTIF($D270:$AI270,"V")</f>
        <v>0</v>
      </c>
      <c r="AQ270" s="296">
        <f t="shared" si="325"/>
        <v>0</v>
      </c>
      <c r="AR270" s="297">
        <f t="shared" si="326"/>
        <v>0</v>
      </c>
      <c r="AS270" s="249"/>
      <c r="AT270" s="250">
        <f t="shared" si="327"/>
        <v>0</v>
      </c>
      <c r="AU270" s="316"/>
      <c r="AV270" s="177">
        <f t="shared" si="328"/>
        <v>0</v>
      </c>
      <c r="AW270" s="249"/>
      <c r="AX270" s="249"/>
      <c r="AY270" s="177">
        <f t="shared" si="329"/>
        <v>0</v>
      </c>
      <c r="AZ270" s="177">
        <f>(AQ270)*'Datos Mes'!$B$27+DB270</f>
        <v>0</v>
      </c>
      <c r="BA270" s="248"/>
      <c r="BB270" s="254"/>
      <c r="BC270" s="263"/>
      <c r="BD270" s="188"/>
      <c r="BE270" s="188"/>
      <c r="BF270" s="298"/>
      <c r="BG270" s="178">
        <f>(COUNTIF($D270:$AI270,"LL")+DL270)*(AS270-'Datos Mes'!$B$23)</f>
        <v>0</v>
      </c>
      <c r="BH270" s="299">
        <f t="shared" si="330"/>
        <v>0</v>
      </c>
      <c r="BI270" s="230"/>
      <c r="BJ270" s="239"/>
      <c r="BK270" s="231"/>
      <c r="BL270" s="231"/>
      <c r="BM270" s="231"/>
      <c r="BN270" s="231"/>
      <c r="BO270" s="231"/>
      <c r="BP270" s="239"/>
      <c r="BQ270" s="231"/>
      <c r="BR270" s="231"/>
      <c r="BS270" s="231"/>
      <c r="BT270" s="232"/>
      <c r="BU270" s="232"/>
      <c r="BV270" s="231"/>
      <c r="BW270" s="233"/>
      <c r="BX270" s="234"/>
      <c r="BY270" s="231"/>
      <c r="BZ270" s="231"/>
      <c r="CA270" s="235"/>
      <c r="CB270" s="235"/>
      <c r="CC270" s="236"/>
      <c r="CD270" s="236"/>
      <c r="CE270" s="236"/>
      <c r="CF270" s="236"/>
      <c r="CG270" s="236"/>
      <c r="CH270" s="235"/>
      <c r="CI270" s="235"/>
      <c r="CJ270" s="236"/>
      <c r="CK270" s="236"/>
      <c r="CL270" s="236"/>
      <c r="CM270" s="236"/>
      <c r="CN270" s="236"/>
      <c r="CO270" s="235"/>
      <c r="CP270" s="238"/>
      <c r="CQ270" s="237"/>
      <c r="CR270" s="238"/>
      <c r="CS270" s="237"/>
      <c r="CT270" s="237"/>
      <c r="CU270" s="237"/>
      <c r="CV270" s="237"/>
      <c r="CW270" s="237"/>
      <c r="CX270" s="232"/>
      <c r="CY270" s="232"/>
      <c r="CZ270" s="179">
        <f t="shared" si="331"/>
        <v>0</v>
      </c>
      <c r="DA270" s="180"/>
      <c r="DB270" s="241"/>
      <c r="DC270" s="181">
        <f t="shared" si="332"/>
        <v>0</v>
      </c>
      <c r="DD270" s="240"/>
      <c r="DE270" s="241"/>
      <c r="DF270" s="182">
        <f t="shared" si="333"/>
        <v>0</v>
      </c>
      <c r="DG270" s="182">
        <f t="shared" si="334"/>
        <v>0</v>
      </c>
      <c r="DH270" s="183">
        <f t="shared" si="335"/>
        <v>0</v>
      </c>
      <c r="DI270" s="184">
        <f t="shared" si="336"/>
        <v>0</v>
      </c>
      <c r="DJ270" s="42"/>
      <c r="DK270" s="177">
        <f t="shared" si="337"/>
        <v>0</v>
      </c>
      <c r="DL270" s="177">
        <f t="shared" si="338"/>
        <v>0</v>
      </c>
      <c r="DM270" s="177">
        <f t="shared" si="339"/>
        <v>0</v>
      </c>
      <c r="DN270" s="242"/>
      <c r="DO270" s="243"/>
      <c r="DP270" s="243"/>
      <c r="DQ270" s="243"/>
      <c r="DR270" s="303"/>
      <c r="DS270" s="243"/>
      <c r="DT270" s="243"/>
      <c r="DU270" s="243"/>
      <c r="DV270" s="244"/>
      <c r="DW270" s="243"/>
      <c r="DX270" s="243"/>
      <c r="DY270" s="245"/>
      <c r="DZ270" s="245"/>
      <c r="EA270" s="246"/>
      <c r="EB270" s="175" t="s">
        <v>283</v>
      </c>
      <c r="EC270" s="188" t="s">
        <v>298</v>
      </c>
      <c r="ED270" s="188">
        <v>1030238</v>
      </c>
      <c r="EE270" s="188"/>
      <c r="EF270" s="189">
        <f>'Datos Mes'!$B$23</f>
        <v>8033.333333333333</v>
      </c>
      <c r="EG270" s="189">
        <f t="shared" si="340"/>
        <v>0</v>
      </c>
      <c r="EH270" s="189">
        <f t="shared" si="341"/>
        <v>0</v>
      </c>
      <c r="EI270" s="189" t="e">
        <f t="shared" si="342"/>
        <v>#DIV/0!</v>
      </c>
      <c r="EJ270" s="189" t="e">
        <f t="shared" si="343"/>
        <v>#DIV/0!</v>
      </c>
      <c r="EK270" s="189">
        <f t="shared" si="344"/>
        <v>0</v>
      </c>
      <c r="EL270" s="189">
        <f t="shared" si="345"/>
        <v>0</v>
      </c>
      <c r="EM270" s="189">
        <f t="shared" si="346"/>
        <v>0</v>
      </c>
      <c r="EN270" s="189">
        <f>'Datos Mes'!$B$24*AL270</f>
        <v>0</v>
      </c>
      <c r="EO270" s="189" t="e">
        <f>IF(SUM(EH270:EN270)&gt;'Datos Mes'!$B$21,'Datos Mes'!$B$21,SUM(EH270:EN270))</f>
        <v>#DIV/0!</v>
      </c>
      <c r="EP270" s="189" t="e">
        <f>IF(SUM(EH270:EN270)&gt;'Datos Mes'!$B$21,SUM(EH270:EN270)-EO270,0)</f>
        <v>#DIV/0!</v>
      </c>
      <c r="EQ270" s="189"/>
      <c r="ER270" s="189" t="e">
        <f>LOOKUP(EO270/AL270,'Datos Mes'!$B$75:$B$82,'Datos Mes'!$C$75:$C$82)*EQ270</f>
        <v>#DIV/0!</v>
      </c>
      <c r="ES270" s="189">
        <f>'Datos Mes'!$B$25*$AQ270</f>
        <v>0</v>
      </c>
      <c r="ET270" s="189">
        <f>'Datos Mes'!$B$26*$AQ270</f>
        <v>0</v>
      </c>
      <c r="EU270" s="189">
        <f t="shared" si="347"/>
        <v>0</v>
      </c>
      <c r="EV270" s="190" t="e">
        <f t="shared" si="348"/>
        <v>#DIV/0!</v>
      </c>
      <c r="EW270" s="280" t="s">
        <v>140</v>
      </c>
      <c r="EX270" s="281"/>
      <c r="EY270" s="190" t="e">
        <f>'Datos Mes'!$B$28*EO270</f>
        <v>#DIV/0!</v>
      </c>
      <c r="EZ270" s="190" t="e">
        <f>IF(EX270*'Datos Mes'!$B$19-EY270&gt;0,EX270*'Datos Mes'!$B$19-EY270,0)</f>
        <v>#DIV/0!</v>
      </c>
      <c r="FA270" s="281" t="s">
        <v>116</v>
      </c>
      <c r="FB270" s="280" t="s">
        <v>299</v>
      </c>
      <c r="FC270" s="192">
        <f>IF(FB270&lt;&gt;"Pensionado",LOOKUP(FA270,'Datos Mes'!$A$87:$A$92,'Datos Mes'!$B$87:$B$92),0)</f>
        <v>0</v>
      </c>
      <c r="FD270" s="190" t="e">
        <f t="shared" si="349"/>
        <v>#DIV/0!</v>
      </c>
      <c r="FE270" s="190" t="e">
        <f>IF(SUM(EH270:EN270)&gt;'Datos Mes'!$B$22,'Datos Mes'!$B$22,SUM(EH270:EN270))</f>
        <v>#DIV/0!</v>
      </c>
      <c r="FF270" s="190" t="e">
        <f>FE270*'Datos Mes'!$B$30</f>
        <v>#DIV/0!</v>
      </c>
      <c r="FG270" s="190" t="e">
        <f t="shared" si="350"/>
        <v>#DIV/0!</v>
      </c>
      <c r="FH270" s="190" t="e">
        <f t="shared" si="351"/>
        <v>#DIV/0!</v>
      </c>
      <c r="FI270" s="193" t="e">
        <f>LOOKUP(FH270,'Datos Mes'!$B$54:$B$69,'Datos Mes'!$C$54:$C$69)</f>
        <v>#DIV/0!</v>
      </c>
      <c r="FJ270" s="190" t="e">
        <f>LOOKUP(FH270,'Datos Mes'!$B$54:$B$69,'Datos Mes'!$E$54:$E$69)</f>
        <v>#DIV/0!</v>
      </c>
      <c r="FK270" s="190" t="e">
        <f t="shared" si="352"/>
        <v>#DIV/0!</v>
      </c>
      <c r="FL270" s="190">
        <f t="shared" si="353"/>
        <v>0</v>
      </c>
      <c r="FM270" s="190">
        <f t="shared" si="354"/>
        <v>0</v>
      </c>
      <c r="FN270" s="190">
        <f t="shared" si="355"/>
        <v>0</v>
      </c>
      <c r="FO270" s="190" t="e">
        <f t="shared" si="356"/>
        <v>#DIV/0!</v>
      </c>
      <c r="FP270" s="190" t="e">
        <f t="shared" si="357"/>
        <v>#DIV/0!</v>
      </c>
      <c r="FQ270" s="320" t="e">
        <f t="shared" si="358"/>
        <v>#DIV/0!</v>
      </c>
      <c r="FR270" s="188"/>
      <c r="FS270" s="190" t="e">
        <f t="shared" si="359"/>
        <v>#DIV/0!</v>
      </c>
      <c r="FT270" s="190" t="e">
        <f>IF($FB270="Activo",LOOKUP($FA270,'Datos Mes'!$A$87:$A$92,'Datos Mes'!$C$87:$C$92),0)*$EO270</f>
        <v>#DIV/0!</v>
      </c>
      <c r="FU270" s="190" t="e">
        <f>IF($FB270="Activo",'Datos Mes'!$B$31,0)*$EO270</f>
        <v>#DIV/0!</v>
      </c>
      <c r="FV270" s="190" t="e">
        <f>'Datos Mes'!$B$32*$EO270</f>
        <v>#DIV/0!</v>
      </c>
      <c r="FW270" s="190" t="e">
        <f>'Datos Mes'!$D$28*$EO270</f>
        <v>#DIV/0!</v>
      </c>
      <c r="FX270" s="188">
        <v>1030238</v>
      </c>
      <c r="FY270" s="190" t="e">
        <f t="shared" si="360"/>
        <v>#DIV/0!</v>
      </c>
      <c r="FZ270" s="190" t="e">
        <f t="shared" si="318"/>
        <v>#DIV/0!</v>
      </c>
      <c r="GA270" s="190" t="e">
        <f t="shared" si="319"/>
        <v>#DIV/0!</v>
      </c>
      <c r="GB270" s="190">
        <f>(AS270+'Datos Mes'!B$24)*30/12</f>
        <v>11356.646825396825</v>
      </c>
      <c r="GC270" s="190" t="e">
        <f t="shared" si="361"/>
        <v>#DIV/0!</v>
      </c>
      <c r="GD270" s="190" t="e">
        <f t="shared" si="362"/>
        <v>#DIV/0!</v>
      </c>
      <c r="GE270" s="192" t="e">
        <f t="shared" si="363"/>
        <v>#DIV/0!</v>
      </c>
    </row>
    <row r="271" spans="1:187">
      <c r="A271" s="248"/>
      <c r="B271" s="248"/>
      <c r="C271" s="173">
        <f t="shared" si="320"/>
        <v>0</v>
      </c>
      <c r="D271" s="255"/>
      <c r="E271" s="255"/>
      <c r="F271" s="255"/>
      <c r="G271" s="255"/>
      <c r="H271" s="255"/>
      <c r="I271" s="255"/>
      <c r="J271" s="255"/>
      <c r="K271" s="255"/>
      <c r="L271" s="255"/>
      <c r="M271" s="255"/>
      <c r="N271" s="255"/>
      <c r="O271" s="255"/>
      <c r="P271" s="255"/>
      <c r="Q271" s="255"/>
      <c r="R271" s="174"/>
      <c r="S271" s="256"/>
      <c r="T271" s="255"/>
      <c r="U271" s="255"/>
      <c r="V271" s="255"/>
      <c r="W271" s="255"/>
      <c r="X271" s="255"/>
      <c r="Y271" s="255"/>
      <c r="Z271" s="255"/>
      <c r="AA271" s="255"/>
      <c r="AB271" s="255"/>
      <c r="AC271" s="255"/>
      <c r="AD271" s="255"/>
      <c r="AE271" s="255"/>
      <c r="AF271" s="255"/>
      <c r="AG271" s="255"/>
      <c r="AH271" s="255"/>
      <c r="AI271" s="257"/>
      <c r="AJ271" s="187"/>
      <c r="AK271" s="176">
        <f t="shared" si="321"/>
        <v>0</v>
      </c>
      <c r="AL271" s="294">
        <f t="shared" si="322"/>
        <v>0</v>
      </c>
      <c r="AM271" s="294">
        <f t="shared" si="323"/>
        <v>0</v>
      </c>
      <c r="AN271" s="295">
        <f t="shared" si="324"/>
        <v>0</v>
      </c>
      <c r="AO271" s="294">
        <f t="shared" si="317"/>
        <v>0</v>
      </c>
      <c r="AP271" s="294">
        <f t="shared" si="364"/>
        <v>0</v>
      </c>
      <c r="AQ271" s="296">
        <f t="shared" si="325"/>
        <v>0</v>
      </c>
      <c r="AR271" s="297">
        <f t="shared" si="326"/>
        <v>0</v>
      </c>
      <c r="AS271" s="249"/>
      <c r="AT271" s="250">
        <f t="shared" si="327"/>
        <v>0</v>
      </c>
      <c r="AU271" s="316"/>
      <c r="AV271" s="177">
        <f t="shared" si="328"/>
        <v>0</v>
      </c>
      <c r="AW271" s="249"/>
      <c r="AX271" s="249"/>
      <c r="AY271" s="177">
        <f t="shared" si="329"/>
        <v>0</v>
      </c>
      <c r="AZ271" s="177">
        <f>(AQ271)*'Datos Mes'!$B$27+DB271</f>
        <v>0</v>
      </c>
      <c r="BA271" s="248"/>
      <c r="BB271" s="254"/>
      <c r="BC271" s="263"/>
      <c r="BD271" s="188"/>
      <c r="BE271" s="188"/>
      <c r="BF271" s="298"/>
      <c r="BG271" s="178">
        <f>(COUNTIF($D271:$AI271,"LL")+DL271)*(AS271-'Datos Mes'!$B$23)</f>
        <v>0</v>
      </c>
      <c r="BH271" s="299">
        <f t="shared" si="330"/>
        <v>0</v>
      </c>
      <c r="BI271" s="230"/>
      <c r="BJ271" s="239"/>
      <c r="BK271" s="231"/>
      <c r="BL271" s="231"/>
      <c r="BM271" s="231"/>
      <c r="BN271" s="231"/>
      <c r="BO271" s="231"/>
      <c r="BP271" s="239"/>
      <c r="BQ271" s="231"/>
      <c r="BR271" s="231"/>
      <c r="BS271" s="231"/>
      <c r="BT271" s="232"/>
      <c r="BU271" s="232"/>
      <c r="BV271" s="231"/>
      <c r="BW271" s="233"/>
      <c r="BX271" s="234"/>
      <c r="BY271" s="231"/>
      <c r="BZ271" s="231"/>
      <c r="CA271" s="235"/>
      <c r="CB271" s="235"/>
      <c r="CC271" s="236"/>
      <c r="CD271" s="236"/>
      <c r="CE271" s="236"/>
      <c r="CF271" s="236"/>
      <c r="CG271" s="236"/>
      <c r="CH271" s="235"/>
      <c r="CI271" s="235"/>
      <c r="CJ271" s="236"/>
      <c r="CK271" s="236"/>
      <c r="CL271" s="236"/>
      <c r="CM271" s="236"/>
      <c r="CN271" s="236"/>
      <c r="CO271" s="235"/>
      <c r="CP271" s="238"/>
      <c r="CQ271" s="237"/>
      <c r="CR271" s="238"/>
      <c r="CS271" s="237"/>
      <c r="CT271" s="237"/>
      <c r="CU271" s="237"/>
      <c r="CV271" s="237"/>
      <c r="CW271" s="237"/>
      <c r="CX271" s="232"/>
      <c r="CY271" s="232"/>
      <c r="CZ271" s="179">
        <f t="shared" si="331"/>
        <v>0</v>
      </c>
      <c r="DA271" s="180"/>
      <c r="DB271" s="241"/>
      <c r="DC271" s="181">
        <f t="shared" si="332"/>
        <v>0</v>
      </c>
      <c r="DD271" s="240"/>
      <c r="DE271" s="241"/>
      <c r="DF271" s="182">
        <f t="shared" si="333"/>
        <v>0</v>
      </c>
      <c r="DG271" s="182">
        <f t="shared" si="334"/>
        <v>0</v>
      </c>
      <c r="DH271" s="183">
        <f t="shared" si="335"/>
        <v>0</v>
      </c>
      <c r="DI271" s="184">
        <f t="shared" si="336"/>
        <v>0</v>
      </c>
      <c r="DJ271" s="42"/>
      <c r="DK271" s="177">
        <f t="shared" si="337"/>
        <v>0</v>
      </c>
      <c r="DL271" s="177">
        <f t="shared" si="338"/>
        <v>0</v>
      </c>
      <c r="DM271" s="177">
        <f t="shared" si="339"/>
        <v>0</v>
      </c>
      <c r="DN271" s="242"/>
      <c r="DO271" s="243"/>
      <c r="DP271" s="243"/>
      <c r="DQ271" s="243"/>
      <c r="DR271" s="303"/>
      <c r="DS271" s="243"/>
      <c r="DT271" s="243"/>
      <c r="DU271" s="243"/>
      <c r="DV271" s="244"/>
      <c r="DW271" s="243"/>
      <c r="DX271" s="243"/>
      <c r="DY271" s="245"/>
      <c r="DZ271" s="245"/>
      <c r="EA271" s="246"/>
      <c r="EB271" s="175" t="s">
        <v>283</v>
      </c>
      <c r="EC271" s="188" t="s">
        <v>298</v>
      </c>
      <c r="ED271" s="188">
        <v>1030239</v>
      </c>
      <c r="EE271" s="188"/>
      <c r="EF271" s="189">
        <f>'Datos Mes'!$B$23</f>
        <v>8033.333333333333</v>
      </c>
      <c r="EG271" s="189">
        <f t="shared" si="340"/>
        <v>0</v>
      </c>
      <c r="EH271" s="189">
        <f t="shared" si="341"/>
        <v>0</v>
      </c>
      <c r="EI271" s="189" t="e">
        <f t="shared" si="342"/>
        <v>#DIV/0!</v>
      </c>
      <c r="EJ271" s="189" t="e">
        <f t="shared" si="343"/>
        <v>#DIV/0!</v>
      </c>
      <c r="EK271" s="189">
        <f t="shared" si="344"/>
        <v>0</v>
      </c>
      <c r="EL271" s="189">
        <f t="shared" si="345"/>
        <v>0</v>
      </c>
      <c r="EM271" s="189">
        <f t="shared" si="346"/>
        <v>0</v>
      </c>
      <c r="EN271" s="189">
        <f>'Datos Mes'!$B$24*AL271</f>
        <v>0</v>
      </c>
      <c r="EO271" s="189" t="e">
        <f>IF(SUM(EH271:EN271)&gt;'Datos Mes'!$B$21,'Datos Mes'!$B$21,SUM(EH271:EN271))</f>
        <v>#DIV/0!</v>
      </c>
      <c r="EP271" s="189" t="e">
        <f>IF(SUM(EH271:EN271)&gt;'Datos Mes'!$B$21,SUM(EH271:EN271)-EO271,0)</f>
        <v>#DIV/0!</v>
      </c>
      <c r="EQ271" s="189"/>
      <c r="ER271" s="189" t="e">
        <f>LOOKUP(EO271/AL271,'Datos Mes'!$B$75:$B$82,'Datos Mes'!$C$75:$C$82)*EQ271</f>
        <v>#DIV/0!</v>
      </c>
      <c r="ES271" s="189">
        <f>'Datos Mes'!$B$25*$AQ271</f>
        <v>0</v>
      </c>
      <c r="ET271" s="189">
        <f>'Datos Mes'!$B$26*$AQ271</f>
        <v>0</v>
      </c>
      <c r="EU271" s="189">
        <f t="shared" si="347"/>
        <v>0</v>
      </c>
      <c r="EV271" s="190" t="e">
        <f t="shared" si="348"/>
        <v>#DIV/0!</v>
      </c>
      <c r="EW271" s="280" t="s">
        <v>140</v>
      </c>
      <c r="EX271" s="281"/>
      <c r="EY271" s="190" t="e">
        <f>'Datos Mes'!$B$28*EO271</f>
        <v>#DIV/0!</v>
      </c>
      <c r="EZ271" s="190" t="e">
        <f>IF(EX271*'Datos Mes'!$B$19-EY271&gt;0,EX271*'Datos Mes'!$B$19-EY271,0)</f>
        <v>#DIV/0!</v>
      </c>
      <c r="FA271" s="281" t="s">
        <v>116</v>
      </c>
      <c r="FB271" s="280" t="s">
        <v>299</v>
      </c>
      <c r="FC271" s="192">
        <f>IF(FB271&lt;&gt;"Pensionado",LOOKUP(FA271,'Datos Mes'!$A$87:$A$92,'Datos Mes'!$B$87:$B$92),0)</f>
        <v>0</v>
      </c>
      <c r="FD271" s="190" t="e">
        <f t="shared" si="349"/>
        <v>#DIV/0!</v>
      </c>
      <c r="FE271" s="190" t="e">
        <f>IF(SUM(EH271:EN271)&gt;'Datos Mes'!$B$22,'Datos Mes'!$B$22,SUM(EH271:EN271))</f>
        <v>#DIV/0!</v>
      </c>
      <c r="FF271" s="190" t="e">
        <f>FE271*'Datos Mes'!$B$30</f>
        <v>#DIV/0!</v>
      </c>
      <c r="FG271" s="190" t="e">
        <f t="shared" si="350"/>
        <v>#DIV/0!</v>
      </c>
      <c r="FH271" s="190" t="e">
        <f t="shared" si="351"/>
        <v>#DIV/0!</v>
      </c>
      <c r="FI271" s="193" t="e">
        <f>LOOKUP(FH271,'Datos Mes'!$B$54:$B$69,'Datos Mes'!$C$54:$C$69)</f>
        <v>#DIV/0!</v>
      </c>
      <c r="FJ271" s="190" t="e">
        <f>LOOKUP(FH271,'Datos Mes'!$B$54:$B$69,'Datos Mes'!$E$54:$E$69)</f>
        <v>#DIV/0!</v>
      </c>
      <c r="FK271" s="190" t="e">
        <f t="shared" si="352"/>
        <v>#DIV/0!</v>
      </c>
      <c r="FL271" s="190">
        <f t="shared" si="353"/>
        <v>0</v>
      </c>
      <c r="FM271" s="190">
        <f t="shared" si="354"/>
        <v>0</v>
      </c>
      <c r="FN271" s="190">
        <f t="shared" si="355"/>
        <v>0</v>
      </c>
      <c r="FO271" s="190" t="e">
        <f t="shared" si="356"/>
        <v>#DIV/0!</v>
      </c>
      <c r="FP271" s="190" t="e">
        <f t="shared" si="357"/>
        <v>#DIV/0!</v>
      </c>
      <c r="FQ271" s="320" t="e">
        <f t="shared" si="358"/>
        <v>#DIV/0!</v>
      </c>
      <c r="FR271" s="188"/>
      <c r="FS271" s="190" t="e">
        <f t="shared" si="359"/>
        <v>#DIV/0!</v>
      </c>
      <c r="FT271" s="190" t="e">
        <f>IF($FB271="Activo",LOOKUP($FA271,'Datos Mes'!$A$87:$A$92,'Datos Mes'!$C$87:$C$92),0)*$EO271</f>
        <v>#DIV/0!</v>
      </c>
      <c r="FU271" s="190" t="e">
        <f>IF($FB271="Activo",'Datos Mes'!$B$31,0)*$EO271</f>
        <v>#DIV/0!</v>
      </c>
      <c r="FV271" s="190" t="e">
        <f>'Datos Mes'!$B$32*$EO271</f>
        <v>#DIV/0!</v>
      </c>
      <c r="FW271" s="190" t="e">
        <f>'Datos Mes'!$D$28*$EO271</f>
        <v>#DIV/0!</v>
      </c>
      <c r="FX271" s="188">
        <v>1030239</v>
      </c>
      <c r="FY271" s="190" t="e">
        <f t="shared" si="360"/>
        <v>#DIV/0!</v>
      </c>
      <c r="FZ271" s="190" t="e">
        <f t="shared" si="318"/>
        <v>#DIV/0!</v>
      </c>
      <c r="GA271" s="190" t="e">
        <f t="shared" si="319"/>
        <v>#DIV/0!</v>
      </c>
      <c r="GB271" s="190">
        <f>(AS271+'Datos Mes'!B$24)*30/12</f>
        <v>11356.646825396825</v>
      </c>
      <c r="GC271" s="190" t="e">
        <f t="shared" si="361"/>
        <v>#DIV/0!</v>
      </c>
      <c r="GD271" s="190" t="e">
        <f t="shared" si="362"/>
        <v>#DIV/0!</v>
      </c>
      <c r="GE271" s="192" t="e">
        <f t="shared" si="363"/>
        <v>#DIV/0!</v>
      </c>
    </row>
    <row r="272" spans="1:187">
      <c r="A272" s="248"/>
      <c r="B272" s="248"/>
      <c r="C272" s="173">
        <f t="shared" si="320"/>
        <v>0</v>
      </c>
      <c r="D272" s="255"/>
      <c r="E272" s="255"/>
      <c r="F272" s="255"/>
      <c r="G272" s="255"/>
      <c r="H272" s="255"/>
      <c r="I272" s="255"/>
      <c r="J272" s="255"/>
      <c r="K272" s="255"/>
      <c r="L272" s="255"/>
      <c r="M272" s="255"/>
      <c r="N272" s="255"/>
      <c r="O272" s="255"/>
      <c r="P272" s="255"/>
      <c r="Q272" s="255"/>
      <c r="R272" s="174"/>
      <c r="S272" s="256"/>
      <c r="T272" s="255"/>
      <c r="U272" s="255"/>
      <c r="V272" s="255"/>
      <c r="W272" s="255"/>
      <c r="X272" s="255"/>
      <c r="Y272" s="255"/>
      <c r="Z272" s="255"/>
      <c r="AA272" s="255"/>
      <c r="AB272" s="255"/>
      <c r="AC272" s="255"/>
      <c r="AD272" s="255"/>
      <c r="AE272" s="255"/>
      <c r="AF272" s="255"/>
      <c r="AG272" s="255"/>
      <c r="AH272" s="255"/>
      <c r="AI272" s="257"/>
      <c r="AJ272" s="187"/>
      <c r="AK272" s="176">
        <f t="shared" si="321"/>
        <v>0</v>
      </c>
      <c r="AL272" s="294">
        <f t="shared" si="322"/>
        <v>0</v>
      </c>
      <c r="AM272" s="294">
        <f t="shared" si="323"/>
        <v>0</v>
      </c>
      <c r="AN272" s="295">
        <f t="shared" si="324"/>
        <v>0</v>
      </c>
      <c r="AO272" s="294">
        <f t="shared" si="317"/>
        <v>0</v>
      </c>
      <c r="AP272" s="294">
        <f t="shared" si="364"/>
        <v>0</v>
      </c>
      <c r="AQ272" s="296">
        <f t="shared" si="325"/>
        <v>0</v>
      </c>
      <c r="AR272" s="297">
        <f t="shared" si="326"/>
        <v>0</v>
      </c>
      <c r="AS272" s="249"/>
      <c r="AT272" s="250">
        <f t="shared" si="327"/>
        <v>0</v>
      </c>
      <c r="AU272" s="316"/>
      <c r="AV272" s="177">
        <f t="shared" si="328"/>
        <v>0</v>
      </c>
      <c r="AW272" s="249"/>
      <c r="AX272" s="249"/>
      <c r="AY272" s="177">
        <f t="shared" si="329"/>
        <v>0</v>
      </c>
      <c r="AZ272" s="177">
        <f>(AQ272)*'Datos Mes'!$B$27+DB272</f>
        <v>0</v>
      </c>
      <c r="BA272" s="248"/>
      <c r="BB272" s="254"/>
      <c r="BC272" s="263"/>
      <c r="BD272" s="188"/>
      <c r="BE272" s="188"/>
      <c r="BF272" s="298"/>
      <c r="BG272" s="178">
        <f>(COUNTIF($D272:$AI272,"LL")+DL272)*(AS272-'Datos Mes'!$B$23)</f>
        <v>0</v>
      </c>
      <c r="BH272" s="299">
        <f t="shared" si="330"/>
        <v>0</v>
      </c>
      <c r="BI272" s="230"/>
      <c r="BJ272" s="239"/>
      <c r="BK272" s="231"/>
      <c r="BL272" s="231"/>
      <c r="BM272" s="231"/>
      <c r="BN272" s="231"/>
      <c r="BO272" s="231"/>
      <c r="BP272" s="239"/>
      <c r="BQ272" s="231"/>
      <c r="BR272" s="231"/>
      <c r="BS272" s="231"/>
      <c r="BT272" s="232"/>
      <c r="BU272" s="232"/>
      <c r="BV272" s="231"/>
      <c r="BW272" s="233"/>
      <c r="BX272" s="234"/>
      <c r="BY272" s="231"/>
      <c r="BZ272" s="231"/>
      <c r="CA272" s="235"/>
      <c r="CB272" s="235"/>
      <c r="CC272" s="236"/>
      <c r="CD272" s="236"/>
      <c r="CE272" s="236"/>
      <c r="CF272" s="236"/>
      <c r="CG272" s="236"/>
      <c r="CH272" s="235"/>
      <c r="CI272" s="235"/>
      <c r="CJ272" s="236"/>
      <c r="CK272" s="236"/>
      <c r="CL272" s="236"/>
      <c r="CM272" s="236"/>
      <c r="CN272" s="236"/>
      <c r="CO272" s="235"/>
      <c r="CP272" s="238"/>
      <c r="CQ272" s="237"/>
      <c r="CR272" s="238"/>
      <c r="CS272" s="237"/>
      <c r="CT272" s="237"/>
      <c r="CU272" s="237"/>
      <c r="CV272" s="237"/>
      <c r="CW272" s="237"/>
      <c r="CX272" s="232"/>
      <c r="CY272" s="232"/>
      <c r="CZ272" s="179">
        <f t="shared" si="331"/>
        <v>0</v>
      </c>
      <c r="DA272" s="180"/>
      <c r="DB272" s="241"/>
      <c r="DC272" s="181">
        <f t="shared" si="332"/>
        <v>0</v>
      </c>
      <c r="DD272" s="240"/>
      <c r="DE272" s="241"/>
      <c r="DF272" s="182">
        <f t="shared" si="333"/>
        <v>0</v>
      </c>
      <c r="DG272" s="182">
        <f t="shared" si="334"/>
        <v>0</v>
      </c>
      <c r="DH272" s="183">
        <f t="shared" si="335"/>
        <v>0</v>
      </c>
      <c r="DI272" s="184">
        <f t="shared" si="336"/>
        <v>0</v>
      </c>
      <c r="DJ272" s="42"/>
      <c r="DK272" s="177">
        <f t="shared" si="337"/>
        <v>0</v>
      </c>
      <c r="DL272" s="177">
        <f t="shared" si="338"/>
        <v>0</v>
      </c>
      <c r="DM272" s="177">
        <f t="shared" si="339"/>
        <v>0</v>
      </c>
      <c r="DN272" s="242"/>
      <c r="DO272" s="243"/>
      <c r="DP272" s="243"/>
      <c r="DQ272" s="243"/>
      <c r="DR272" s="303"/>
      <c r="DS272" s="243"/>
      <c r="DT272" s="243"/>
      <c r="DU272" s="243"/>
      <c r="DV272" s="244"/>
      <c r="DW272" s="243"/>
      <c r="DX272" s="243"/>
      <c r="DY272" s="245"/>
      <c r="DZ272" s="245"/>
      <c r="EA272" s="246"/>
      <c r="EB272" s="175" t="s">
        <v>283</v>
      </c>
      <c r="EC272" s="188" t="s">
        <v>298</v>
      </c>
      <c r="ED272" s="188">
        <v>1030240</v>
      </c>
      <c r="EE272" s="188"/>
      <c r="EF272" s="189">
        <f>'Datos Mes'!$B$23</f>
        <v>8033.333333333333</v>
      </c>
      <c r="EG272" s="189">
        <f t="shared" si="340"/>
        <v>0</v>
      </c>
      <c r="EH272" s="189">
        <f t="shared" si="341"/>
        <v>0</v>
      </c>
      <c r="EI272" s="189" t="e">
        <f t="shared" si="342"/>
        <v>#DIV/0!</v>
      </c>
      <c r="EJ272" s="189" t="e">
        <f t="shared" si="343"/>
        <v>#DIV/0!</v>
      </c>
      <c r="EK272" s="189">
        <f t="shared" si="344"/>
        <v>0</v>
      </c>
      <c r="EL272" s="189">
        <f t="shared" si="345"/>
        <v>0</v>
      </c>
      <c r="EM272" s="189">
        <f t="shared" si="346"/>
        <v>0</v>
      </c>
      <c r="EN272" s="189">
        <f>'Datos Mes'!$B$24*AL272</f>
        <v>0</v>
      </c>
      <c r="EO272" s="189" t="e">
        <f>IF(SUM(EH272:EN272)&gt;'Datos Mes'!$B$21,'Datos Mes'!$B$21,SUM(EH272:EN272))</f>
        <v>#DIV/0!</v>
      </c>
      <c r="EP272" s="189" t="e">
        <f>IF(SUM(EH272:EN272)&gt;'Datos Mes'!$B$21,SUM(EH272:EN272)-EO272,0)</f>
        <v>#DIV/0!</v>
      </c>
      <c r="EQ272" s="189"/>
      <c r="ER272" s="189" t="e">
        <f>LOOKUP(EO272/AL272,'Datos Mes'!$B$75:$B$82,'Datos Mes'!$C$75:$C$82)*EQ272</f>
        <v>#DIV/0!</v>
      </c>
      <c r="ES272" s="189">
        <f>'Datos Mes'!$B$25*$AQ272</f>
        <v>0</v>
      </c>
      <c r="ET272" s="189">
        <f>'Datos Mes'!$B$26*$AQ272</f>
        <v>0</v>
      </c>
      <c r="EU272" s="189">
        <f t="shared" si="347"/>
        <v>0</v>
      </c>
      <c r="EV272" s="190" t="e">
        <f t="shared" si="348"/>
        <v>#DIV/0!</v>
      </c>
      <c r="EW272" s="280" t="s">
        <v>140</v>
      </c>
      <c r="EX272" s="281"/>
      <c r="EY272" s="190" t="e">
        <f>'Datos Mes'!$B$28*EO272</f>
        <v>#DIV/0!</v>
      </c>
      <c r="EZ272" s="190" t="e">
        <f>IF(EX272*'Datos Mes'!$B$19-EY272&gt;0,EX272*'Datos Mes'!$B$19-EY272,0)</f>
        <v>#DIV/0!</v>
      </c>
      <c r="FA272" s="281" t="s">
        <v>116</v>
      </c>
      <c r="FB272" s="280" t="s">
        <v>299</v>
      </c>
      <c r="FC272" s="192">
        <f>IF(FB272&lt;&gt;"Pensionado",LOOKUP(FA272,'Datos Mes'!$A$87:$A$92,'Datos Mes'!$B$87:$B$92),0)</f>
        <v>0</v>
      </c>
      <c r="FD272" s="190" t="e">
        <f t="shared" si="349"/>
        <v>#DIV/0!</v>
      </c>
      <c r="FE272" s="190" t="e">
        <f>IF(SUM(EH272:EN272)&gt;'Datos Mes'!$B$22,'Datos Mes'!$B$22,SUM(EH272:EN272))</f>
        <v>#DIV/0!</v>
      </c>
      <c r="FF272" s="190" t="e">
        <f>FE272*'Datos Mes'!$B$30</f>
        <v>#DIV/0!</v>
      </c>
      <c r="FG272" s="190" t="e">
        <f t="shared" si="350"/>
        <v>#DIV/0!</v>
      </c>
      <c r="FH272" s="190" t="e">
        <f t="shared" si="351"/>
        <v>#DIV/0!</v>
      </c>
      <c r="FI272" s="193" t="e">
        <f>LOOKUP(FH272,'Datos Mes'!$B$54:$B$69,'Datos Mes'!$C$54:$C$69)</f>
        <v>#DIV/0!</v>
      </c>
      <c r="FJ272" s="190" t="e">
        <f>LOOKUP(FH272,'Datos Mes'!$B$54:$B$69,'Datos Mes'!$E$54:$E$69)</f>
        <v>#DIV/0!</v>
      </c>
      <c r="FK272" s="190" t="e">
        <f t="shared" si="352"/>
        <v>#DIV/0!</v>
      </c>
      <c r="FL272" s="190">
        <f t="shared" si="353"/>
        <v>0</v>
      </c>
      <c r="FM272" s="190">
        <f t="shared" si="354"/>
        <v>0</v>
      </c>
      <c r="FN272" s="190">
        <f t="shared" si="355"/>
        <v>0</v>
      </c>
      <c r="FO272" s="190" t="e">
        <f t="shared" si="356"/>
        <v>#DIV/0!</v>
      </c>
      <c r="FP272" s="190" t="e">
        <f t="shared" si="357"/>
        <v>#DIV/0!</v>
      </c>
      <c r="FQ272" s="320" t="e">
        <f t="shared" si="358"/>
        <v>#DIV/0!</v>
      </c>
      <c r="FR272" s="188"/>
      <c r="FS272" s="190" t="e">
        <f t="shared" si="359"/>
        <v>#DIV/0!</v>
      </c>
      <c r="FT272" s="190" t="e">
        <f>IF($FB272="Activo",LOOKUP($FA272,'Datos Mes'!$A$87:$A$92,'Datos Mes'!$C$87:$C$92),0)*$EO272</f>
        <v>#DIV/0!</v>
      </c>
      <c r="FU272" s="190" t="e">
        <f>IF($FB272="Activo",'Datos Mes'!$B$31,0)*$EO272</f>
        <v>#DIV/0!</v>
      </c>
      <c r="FV272" s="190" t="e">
        <f>'Datos Mes'!$B$32*$EO272</f>
        <v>#DIV/0!</v>
      </c>
      <c r="FW272" s="190" t="e">
        <f>'Datos Mes'!$D$28*$EO272</f>
        <v>#DIV/0!</v>
      </c>
      <c r="FX272" s="188">
        <v>1030240</v>
      </c>
      <c r="FY272" s="190" t="e">
        <f t="shared" si="360"/>
        <v>#DIV/0!</v>
      </c>
      <c r="FZ272" s="190" t="e">
        <f t="shared" si="318"/>
        <v>#DIV/0!</v>
      </c>
      <c r="GA272" s="190" t="e">
        <f t="shared" si="319"/>
        <v>#DIV/0!</v>
      </c>
      <c r="GB272" s="190">
        <f>(AS272+'Datos Mes'!B$24)*30/12</f>
        <v>11356.646825396825</v>
      </c>
      <c r="GC272" s="190" t="e">
        <f t="shared" si="361"/>
        <v>#DIV/0!</v>
      </c>
      <c r="GD272" s="190" t="e">
        <f t="shared" si="362"/>
        <v>#DIV/0!</v>
      </c>
      <c r="GE272" s="192" t="e">
        <f t="shared" si="363"/>
        <v>#DIV/0!</v>
      </c>
    </row>
    <row r="273" spans="1:187">
      <c r="A273" s="248"/>
      <c r="B273" s="248"/>
      <c r="C273" s="173">
        <f t="shared" si="320"/>
        <v>0</v>
      </c>
      <c r="D273" s="255"/>
      <c r="E273" s="255"/>
      <c r="F273" s="255"/>
      <c r="G273" s="255"/>
      <c r="H273" s="255"/>
      <c r="I273" s="255"/>
      <c r="J273" s="255"/>
      <c r="K273" s="255"/>
      <c r="L273" s="255"/>
      <c r="M273" s="255"/>
      <c r="N273" s="255"/>
      <c r="O273" s="255"/>
      <c r="P273" s="255"/>
      <c r="Q273" s="255"/>
      <c r="R273" s="174"/>
      <c r="S273" s="256"/>
      <c r="T273" s="255"/>
      <c r="U273" s="255"/>
      <c r="V273" s="255"/>
      <c r="W273" s="255"/>
      <c r="X273" s="255"/>
      <c r="Y273" s="255"/>
      <c r="Z273" s="255"/>
      <c r="AA273" s="255"/>
      <c r="AB273" s="255"/>
      <c r="AC273" s="255"/>
      <c r="AD273" s="255"/>
      <c r="AE273" s="255"/>
      <c r="AF273" s="255"/>
      <c r="AG273" s="255"/>
      <c r="AH273" s="255"/>
      <c r="AI273" s="257"/>
      <c r="AJ273" s="187"/>
      <c r="AK273" s="176">
        <f t="shared" si="321"/>
        <v>0</v>
      </c>
      <c r="AL273" s="294">
        <f t="shared" si="322"/>
        <v>0</v>
      </c>
      <c r="AM273" s="294">
        <f t="shared" si="323"/>
        <v>0</v>
      </c>
      <c r="AN273" s="295">
        <f t="shared" si="324"/>
        <v>0</v>
      </c>
      <c r="AO273" s="294">
        <f t="shared" si="317"/>
        <v>0</v>
      </c>
      <c r="AP273" s="294">
        <f t="shared" si="364"/>
        <v>0</v>
      </c>
      <c r="AQ273" s="296">
        <f t="shared" si="325"/>
        <v>0</v>
      </c>
      <c r="AR273" s="297">
        <f t="shared" si="326"/>
        <v>0</v>
      </c>
      <c r="AS273" s="249"/>
      <c r="AT273" s="250">
        <f t="shared" si="327"/>
        <v>0</v>
      </c>
      <c r="AU273" s="316"/>
      <c r="AV273" s="177">
        <f t="shared" si="328"/>
        <v>0</v>
      </c>
      <c r="AW273" s="249"/>
      <c r="AX273" s="249"/>
      <c r="AY273" s="177">
        <f t="shared" si="329"/>
        <v>0</v>
      </c>
      <c r="AZ273" s="177">
        <f>(AQ273)*'Datos Mes'!$B$27+DB273</f>
        <v>0</v>
      </c>
      <c r="BA273" s="248"/>
      <c r="BB273" s="254"/>
      <c r="BC273" s="263"/>
      <c r="BD273" s="188"/>
      <c r="BE273" s="188"/>
      <c r="BF273" s="298"/>
      <c r="BG273" s="178">
        <f>(COUNTIF($D273:$AI273,"LL")+DL273)*(AS273-'Datos Mes'!$B$23)</f>
        <v>0</v>
      </c>
      <c r="BH273" s="299">
        <f t="shared" si="330"/>
        <v>0</v>
      </c>
      <c r="BI273" s="230"/>
      <c r="BJ273" s="239"/>
      <c r="BK273" s="231"/>
      <c r="BL273" s="231"/>
      <c r="BM273" s="231"/>
      <c r="BN273" s="231"/>
      <c r="BO273" s="231"/>
      <c r="BP273" s="239"/>
      <c r="BQ273" s="231"/>
      <c r="BR273" s="231"/>
      <c r="BS273" s="231"/>
      <c r="BT273" s="232"/>
      <c r="BU273" s="232"/>
      <c r="BV273" s="231"/>
      <c r="BW273" s="233"/>
      <c r="BX273" s="234"/>
      <c r="BY273" s="231"/>
      <c r="BZ273" s="231"/>
      <c r="CA273" s="235"/>
      <c r="CB273" s="235"/>
      <c r="CC273" s="236"/>
      <c r="CD273" s="236"/>
      <c r="CE273" s="236"/>
      <c r="CF273" s="236"/>
      <c r="CG273" s="236"/>
      <c r="CH273" s="235"/>
      <c r="CI273" s="235"/>
      <c r="CJ273" s="236"/>
      <c r="CK273" s="236"/>
      <c r="CL273" s="236"/>
      <c r="CM273" s="236"/>
      <c r="CN273" s="236"/>
      <c r="CO273" s="235"/>
      <c r="CP273" s="238"/>
      <c r="CQ273" s="237"/>
      <c r="CR273" s="238"/>
      <c r="CS273" s="237"/>
      <c r="CT273" s="237"/>
      <c r="CU273" s="237"/>
      <c r="CV273" s="237"/>
      <c r="CW273" s="237"/>
      <c r="CX273" s="232"/>
      <c r="CY273" s="232"/>
      <c r="CZ273" s="179">
        <f t="shared" si="331"/>
        <v>0</v>
      </c>
      <c r="DA273" s="180"/>
      <c r="DB273" s="241"/>
      <c r="DC273" s="181">
        <f t="shared" si="332"/>
        <v>0</v>
      </c>
      <c r="DD273" s="240"/>
      <c r="DE273" s="241"/>
      <c r="DF273" s="182">
        <f t="shared" si="333"/>
        <v>0</v>
      </c>
      <c r="DG273" s="182">
        <f t="shared" si="334"/>
        <v>0</v>
      </c>
      <c r="DH273" s="183">
        <f t="shared" si="335"/>
        <v>0</v>
      </c>
      <c r="DI273" s="184">
        <f t="shared" si="336"/>
        <v>0</v>
      </c>
      <c r="DJ273" s="42"/>
      <c r="DK273" s="177">
        <f t="shared" si="337"/>
        <v>0</v>
      </c>
      <c r="DL273" s="177">
        <f t="shared" si="338"/>
        <v>0</v>
      </c>
      <c r="DM273" s="177">
        <f t="shared" si="339"/>
        <v>0</v>
      </c>
      <c r="DN273" s="242"/>
      <c r="DO273" s="243"/>
      <c r="DP273" s="243"/>
      <c r="DQ273" s="243"/>
      <c r="DR273" s="303"/>
      <c r="DS273" s="243"/>
      <c r="DT273" s="243"/>
      <c r="DU273" s="243"/>
      <c r="DV273" s="244"/>
      <c r="DW273" s="243"/>
      <c r="DX273" s="243"/>
      <c r="DY273" s="245"/>
      <c r="DZ273" s="245"/>
      <c r="EA273" s="246"/>
      <c r="EB273" s="175" t="s">
        <v>283</v>
      </c>
      <c r="EC273" s="188" t="s">
        <v>298</v>
      </c>
      <c r="ED273" s="188">
        <v>1030241</v>
      </c>
      <c r="EE273" s="188"/>
      <c r="EF273" s="189">
        <f>'Datos Mes'!$B$23</f>
        <v>8033.333333333333</v>
      </c>
      <c r="EG273" s="189">
        <f t="shared" si="340"/>
        <v>0</v>
      </c>
      <c r="EH273" s="189">
        <f t="shared" si="341"/>
        <v>0</v>
      </c>
      <c r="EI273" s="189" t="e">
        <f t="shared" si="342"/>
        <v>#DIV/0!</v>
      </c>
      <c r="EJ273" s="189" t="e">
        <f t="shared" si="343"/>
        <v>#DIV/0!</v>
      </c>
      <c r="EK273" s="189">
        <f t="shared" si="344"/>
        <v>0</v>
      </c>
      <c r="EL273" s="189">
        <f t="shared" si="345"/>
        <v>0</v>
      </c>
      <c r="EM273" s="189">
        <f t="shared" si="346"/>
        <v>0</v>
      </c>
      <c r="EN273" s="189">
        <f>'Datos Mes'!$B$24*AL273</f>
        <v>0</v>
      </c>
      <c r="EO273" s="189" t="e">
        <f>IF(SUM(EH273:EN273)&gt;'Datos Mes'!$B$21,'Datos Mes'!$B$21,SUM(EH273:EN273))</f>
        <v>#DIV/0!</v>
      </c>
      <c r="EP273" s="189" t="e">
        <f>IF(SUM(EH273:EN273)&gt;'Datos Mes'!$B$21,SUM(EH273:EN273)-EO273,0)</f>
        <v>#DIV/0!</v>
      </c>
      <c r="EQ273" s="189"/>
      <c r="ER273" s="189" t="e">
        <f>LOOKUP(EO273/AL273,'Datos Mes'!$B$75:$B$82,'Datos Mes'!$C$75:$C$82)*EQ273</f>
        <v>#DIV/0!</v>
      </c>
      <c r="ES273" s="189">
        <f>'Datos Mes'!$B$25*$AQ273</f>
        <v>0</v>
      </c>
      <c r="ET273" s="189">
        <f>'Datos Mes'!$B$26*$AQ273</f>
        <v>0</v>
      </c>
      <c r="EU273" s="189">
        <f t="shared" si="347"/>
        <v>0</v>
      </c>
      <c r="EV273" s="190" t="e">
        <f t="shared" si="348"/>
        <v>#DIV/0!</v>
      </c>
      <c r="EW273" s="280" t="s">
        <v>140</v>
      </c>
      <c r="EX273" s="281"/>
      <c r="EY273" s="190" t="e">
        <f>'Datos Mes'!$B$28*EO273</f>
        <v>#DIV/0!</v>
      </c>
      <c r="EZ273" s="190" t="e">
        <f>IF(EX273*'Datos Mes'!$B$19-EY273&gt;0,EX273*'Datos Mes'!$B$19-EY273,0)</f>
        <v>#DIV/0!</v>
      </c>
      <c r="FA273" s="281" t="s">
        <v>116</v>
      </c>
      <c r="FB273" s="280" t="s">
        <v>299</v>
      </c>
      <c r="FC273" s="192">
        <f>IF(FB273&lt;&gt;"Pensionado",LOOKUP(FA273,'Datos Mes'!$A$87:$A$92,'Datos Mes'!$B$87:$B$92),0)</f>
        <v>0</v>
      </c>
      <c r="FD273" s="190" t="e">
        <f t="shared" si="349"/>
        <v>#DIV/0!</v>
      </c>
      <c r="FE273" s="190" t="e">
        <f>IF(SUM(EH273:EN273)&gt;'Datos Mes'!$B$22,'Datos Mes'!$B$22,SUM(EH273:EN273))</f>
        <v>#DIV/0!</v>
      </c>
      <c r="FF273" s="190" t="e">
        <f>FE273*'Datos Mes'!$B$30</f>
        <v>#DIV/0!</v>
      </c>
      <c r="FG273" s="190" t="e">
        <f t="shared" si="350"/>
        <v>#DIV/0!</v>
      </c>
      <c r="FH273" s="190" t="e">
        <f t="shared" si="351"/>
        <v>#DIV/0!</v>
      </c>
      <c r="FI273" s="193" t="e">
        <f>LOOKUP(FH273,'Datos Mes'!$B$54:$B$69,'Datos Mes'!$C$54:$C$69)</f>
        <v>#DIV/0!</v>
      </c>
      <c r="FJ273" s="190" t="e">
        <f>LOOKUP(FH273,'Datos Mes'!$B$54:$B$69,'Datos Mes'!$E$54:$E$69)</f>
        <v>#DIV/0!</v>
      </c>
      <c r="FK273" s="190" t="e">
        <f t="shared" si="352"/>
        <v>#DIV/0!</v>
      </c>
      <c r="FL273" s="190">
        <f t="shared" si="353"/>
        <v>0</v>
      </c>
      <c r="FM273" s="190">
        <f t="shared" si="354"/>
        <v>0</v>
      </c>
      <c r="FN273" s="190">
        <f t="shared" si="355"/>
        <v>0</v>
      </c>
      <c r="FO273" s="190" t="e">
        <f t="shared" si="356"/>
        <v>#DIV/0!</v>
      </c>
      <c r="FP273" s="190" t="e">
        <f t="shared" si="357"/>
        <v>#DIV/0!</v>
      </c>
      <c r="FQ273" s="320" t="e">
        <f t="shared" si="358"/>
        <v>#DIV/0!</v>
      </c>
      <c r="FR273" s="188"/>
      <c r="FS273" s="190" t="e">
        <f t="shared" si="359"/>
        <v>#DIV/0!</v>
      </c>
      <c r="FT273" s="190" t="e">
        <f>IF($FB273="Activo",LOOKUP($FA273,'Datos Mes'!$A$87:$A$92,'Datos Mes'!$C$87:$C$92),0)*$EO273</f>
        <v>#DIV/0!</v>
      </c>
      <c r="FU273" s="190" t="e">
        <f>IF($FB273="Activo",'Datos Mes'!$B$31,0)*$EO273</f>
        <v>#DIV/0!</v>
      </c>
      <c r="FV273" s="190" t="e">
        <f>'Datos Mes'!$B$32*$EO273</f>
        <v>#DIV/0!</v>
      </c>
      <c r="FW273" s="190" t="e">
        <f>'Datos Mes'!$D$28*$EO273</f>
        <v>#DIV/0!</v>
      </c>
      <c r="FX273" s="188">
        <v>1030241</v>
      </c>
      <c r="FY273" s="190" t="e">
        <f t="shared" si="360"/>
        <v>#DIV/0!</v>
      </c>
      <c r="FZ273" s="190" t="e">
        <f t="shared" si="318"/>
        <v>#DIV/0!</v>
      </c>
      <c r="GA273" s="190" t="e">
        <f t="shared" si="319"/>
        <v>#DIV/0!</v>
      </c>
      <c r="GB273" s="190">
        <f>(AS273+'Datos Mes'!B$24)*30/12</f>
        <v>11356.646825396825</v>
      </c>
      <c r="GC273" s="190" t="e">
        <f t="shared" si="361"/>
        <v>#DIV/0!</v>
      </c>
      <c r="GD273" s="190" t="e">
        <f t="shared" si="362"/>
        <v>#DIV/0!</v>
      </c>
      <c r="GE273" s="192" t="e">
        <f t="shared" si="363"/>
        <v>#DIV/0!</v>
      </c>
    </row>
    <row r="274" spans="1:187">
      <c r="A274" s="248"/>
      <c r="B274" s="248"/>
      <c r="C274" s="173">
        <f t="shared" si="320"/>
        <v>0</v>
      </c>
      <c r="D274" s="255"/>
      <c r="E274" s="255"/>
      <c r="F274" s="255"/>
      <c r="G274" s="255"/>
      <c r="H274" s="255"/>
      <c r="I274" s="255"/>
      <c r="J274" s="255"/>
      <c r="K274" s="255"/>
      <c r="L274" s="255"/>
      <c r="M274" s="255"/>
      <c r="N274" s="255"/>
      <c r="O274" s="255"/>
      <c r="P274" s="255"/>
      <c r="Q274" s="255"/>
      <c r="R274" s="174"/>
      <c r="S274" s="256"/>
      <c r="T274" s="255"/>
      <c r="U274" s="255"/>
      <c r="V274" s="255"/>
      <c r="W274" s="255"/>
      <c r="X274" s="255"/>
      <c r="Y274" s="255"/>
      <c r="Z274" s="255"/>
      <c r="AA274" s="255"/>
      <c r="AB274" s="255"/>
      <c r="AC274" s="255"/>
      <c r="AD274" s="255"/>
      <c r="AE274" s="255"/>
      <c r="AF274" s="255"/>
      <c r="AG274" s="255"/>
      <c r="AH274" s="255"/>
      <c r="AI274" s="257"/>
      <c r="AJ274" s="187"/>
      <c r="AK274" s="176">
        <f t="shared" si="321"/>
        <v>0</v>
      </c>
      <c r="AL274" s="294">
        <f t="shared" si="322"/>
        <v>0</v>
      </c>
      <c r="AM274" s="294">
        <f t="shared" si="323"/>
        <v>0</v>
      </c>
      <c r="AN274" s="295">
        <f t="shared" si="324"/>
        <v>0</v>
      </c>
      <c r="AO274" s="294">
        <f t="shared" si="317"/>
        <v>0</v>
      </c>
      <c r="AP274" s="294">
        <f t="shared" si="364"/>
        <v>0</v>
      </c>
      <c r="AQ274" s="296">
        <f t="shared" si="325"/>
        <v>0</v>
      </c>
      <c r="AR274" s="297">
        <f t="shared" si="326"/>
        <v>0</v>
      </c>
      <c r="AS274" s="249"/>
      <c r="AT274" s="250">
        <f t="shared" si="327"/>
        <v>0</v>
      </c>
      <c r="AU274" s="316"/>
      <c r="AV274" s="177">
        <f t="shared" si="328"/>
        <v>0</v>
      </c>
      <c r="AW274" s="249"/>
      <c r="AX274" s="249"/>
      <c r="AY274" s="177">
        <f t="shared" si="329"/>
        <v>0</v>
      </c>
      <c r="AZ274" s="177">
        <f>(AQ274)*'Datos Mes'!$B$27+DB274</f>
        <v>0</v>
      </c>
      <c r="BA274" s="248"/>
      <c r="BB274" s="254"/>
      <c r="BC274" s="263"/>
      <c r="BD274" s="188"/>
      <c r="BE274" s="188"/>
      <c r="BF274" s="298"/>
      <c r="BG274" s="178">
        <f>(COUNTIF($D274:$AI274,"LL")+DL274)*(AS274-'Datos Mes'!$B$23)</f>
        <v>0</v>
      </c>
      <c r="BH274" s="299">
        <f t="shared" si="330"/>
        <v>0</v>
      </c>
      <c r="BI274" s="230"/>
      <c r="BJ274" s="239"/>
      <c r="BK274" s="231"/>
      <c r="BL274" s="231"/>
      <c r="BM274" s="231"/>
      <c r="BN274" s="231"/>
      <c r="BO274" s="231"/>
      <c r="BP274" s="239"/>
      <c r="BQ274" s="231"/>
      <c r="BR274" s="231"/>
      <c r="BS274" s="231"/>
      <c r="BT274" s="232"/>
      <c r="BU274" s="232"/>
      <c r="BV274" s="231"/>
      <c r="BW274" s="233"/>
      <c r="BX274" s="234"/>
      <c r="BY274" s="231"/>
      <c r="BZ274" s="231"/>
      <c r="CA274" s="235"/>
      <c r="CB274" s="235"/>
      <c r="CC274" s="236"/>
      <c r="CD274" s="236"/>
      <c r="CE274" s="236"/>
      <c r="CF274" s="236"/>
      <c r="CG274" s="236"/>
      <c r="CH274" s="235"/>
      <c r="CI274" s="235"/>
      <c r="CJ274" s="236"/>
      <c r="CK274" s="236"/>
      <c r="CL274" s="236"/>
      <c r="CM274" s="236"/>
      <c r="CN274" s="236"/>
      <c r="CO274" s="235"/>
      <c r="CP274" s="238"/>
      <c r="CQ274" s="237"/>
      <c r="CR274" s="238"/>
      <c r="CS274" s="237"/>
      <c r="CT274" s="237"/>
      <c r="CU274" s="237"/>
      <c r="CV274" s="237"/>
      <c r="CW274" s="237"/>
      <c r="CX274" s="232"/>
      <c r="CY274" s="232"/>
      <c r="CZ274" s="179">
        <f t="shared" si="331"/>
        <v>0</v>
      </c>
      <c r="DA274" s="180"/>
      <c r="DB274" s="241"/>
      <c r="DC274" s="181">
        <f t="shared" si="332"/>
        <v>0</v>
      </c>
      <c r="DD274" s="240"/>
      <c r="DE274" s="241"/>
      <c r="DF274" s="182">
        <f t="shared" si="333"/>
        <v>0</v>
      </c>
      <c r="DG274" s="182">
        <f t="shared" si="334"/>
        <v>0</v>
      </c>
      <c r="DH274" s="183">
        <f t="shared" si="335"/>
        <v>0</v>
      </c>
      <c r="DI274" s="184">
        <f t="shared" si="336"/>
        <v>0</v>
      </c>
      <c r="DJ274" s="42"/>
      <c r="DK274" s="177">
        <f t="shared" si="337"/>
        <v>0</v>
      </c>
      <c r="DL274" s="177">
        <f t="shared" si="338"/>
        <v>0</v>
      </c>
      <c r="DM274" s="177">
        <f t="shared" si="339"/>
        <v>0</v>
      </c>
      <c r="DN274" s="242"/>
      <c r="DO274" s="243"/>
      <c r="DP274" s="243"/>
      <c r="DQ274" s="243"/>
      <c r="DR274" s="303"/>
      <c r="DS274" s="243"/>
      <c r="DT274" s="243"/>
      <c r="DU274" s="243"/>
      <c r="DV274" s="244"/>
      <c r="DW274" s="243"/>
      <c r="DX274" s="243"/>
      <c r="DY274" s="245"/>
      <c r="DZ274" s="245"/>
      <c r="EA274" s="246"/>
      <c r="EB274" s="175" t="s">
        <v>283</v>
      </c>
      <c r="EC274" s="188" t="s">
        <v>298</v>
      </c>
      <c r="ED274" s="188">
        <v>1030242</v>
      </c>
      <c r="EE274" s="188"/>
      <c r="EF274" s="189">
        <f>'Datos Mes'!$B$23</f>
        <v>8033.333333333333</v>
      </c>
      <c r="EG274" s="189">
        <f t="shared" si="340"/>
        <v>0</v>
      </c>
      <c r="EH274" s="189">
        <f t="shared" si="341"/>
        <v>0</v>
      </c>
      <c r="EI274" s="189" t="e">
        <f t="shared" si="342"/>
        <v>#DIV/0!</v>
      </c>
      <c r="EJ274" s="189" t="e">
        <f t="shared" si="343"/>
        <v>#DIV/0!</v>
      </c>
      <c r="EK274" s="189">
        <f t="shared" si="344"/>
        <v>0</v>
      </c>
      <c r="EL274" s="189">
        <f t="shared" si="345"/>
        <v>0</v>
      </c>
      <c r="EM274" s="189">
        <f t="shared" si="346"/>
        <v>0</v>
      </c>
      <c r="EN274" s="189">
        <f>'Datos Mes'!$B$24*AL274</f>
        <v>0</v>
      </c>
      <c r="EO274" s="189" t="e">
        <f>IF(SUM(EH274:EN274)&gt;'Datos Mes'!$B$21,'Datos Mes'!$B$21,SUM(EH274:EN274))</f>
        <v>#DIV/0!</v>
      </c>
      <c r="EP274" s="189" t="e">
        <f>IF(SUM(EH274:EN274)&gt;'Datos Mes'!$B$21,SUM(EH274:EN274)-EO274,0)</f>
        <v>#DIV/0!</v>
      </c>
      <c r="EQ274" s="189"/>
      <c r="ER274" s="189" t="e">
        <f>LOOKUP(EO274/AL274,'Datos Mes'!$B$75:$B$82,'Datos Mes'!$C$75:$C$82)*EQ274</f>
        <v>#DIV/0!</v>
      </c>
      <c r="ES274" s="189">
        <f>'Datos Mes'!$B$25*$AQ274</f>
        <v>0</v>
      </c>
      <c r="ET274" s="189">
        <f>'Datos Mes'!$B$26*$AQ274</f>
        <v>0</v>
      </c>
      <c r="EU274" s="189">
        <f t="shared" si="347"/>
        <v>0</v>
      </c>
      <c r="EV274" s="190" t="e">
        <f t="shared" si="348"/>
        <v>#DIV/0!</v>
      </c>
      <c r="EW274" s="280" t="s">
        <v>140</v>
      </c>
      <c r="EX274" s="281"/>
      <c r="EY274" s="190" t="e">
        <f>'Datos Mes'!$B$28*EO274</f>
        <v>#DIV/0!</v>
      </c>
      <c r="EZ274" s="190" t="e">
        <f>IF(EX274*'Datos Mes'!$B$19-EY274&gt;0,EX274*'Datos Mes'!$B$19-EY274,0)</f>
        <v>#DIV/0!</v>
      </c>
      <c r="FA274" s="281" t="s">
        <v>116</v>
      </c>
      <c r="FB274" s="280" t="s">
        <v>299</v>
      </c>
      <c r="FC274" s="192">
        <f>IF(FB274&lt;&gt;"Pensionado",LOOKUP(FA274,'Datos Mes'!$A$87:$A$92,'Datos Mes'!$B$87:$B$92),0)</f>
        <v>0</v>
      </c>
      <c r="FD274" s="190" t="e">
        <f t="shared" si="349"/>
        <v>#DIV/0!</v>
      </c>
      <c r="FE274" s="190" t="e">
        <f>IF(SUM(EH274:EN274)&gt;'Datos Mes'!$B$22,'Datos Mes'!$B$22,SUM(EH274:EN274))</f>
        <v>#DIV/0!</v>
      </c>
      <c r="FF274" s="190" t="e">
        <f>FE274*'Datos Mes'!$B$30</f>
        <v>#DIV/0!</v>
      </c>
      <c r="FG274" s="190" t="e">
        <f t="shared" si="350"/>
        <v>#DIV/0!</v>
      </c>
      <c r="FH274" s="190" t="e">
        <f t="shared" si="351"/>
        <v>#DIV/0!</v>
      </c>
      <c r="FI274" s="193" t="e">
        <f>LOOKUP(FH274,'Datos Mes'!$B$54:$B$69,'Datos Mes'!$C$54:$C$69)</f>
        <v>#DIV/0!</v>
      </c>
      <c r="FJ274" s="190" t="e">
        <f>LOOKUP(FH274,'Datos Mes'!$B$54:$B$69,'Datos Mes'!$E$54:$E$69)</f>
        <v>#DIV/0!</v>
      </c>
      <c r="FK274" s="190" t="e">
        <f t="shared" si="352"/>
        <v>#DIV/0!</v>
      </c>
      <c r="FL274" s="190">
        <f t="shared" si="353"/>
        <v>0</v>
      </c>
      <c r="FM274" s="190">
        <f t="shared" si="354"/>
        <v>0</v>
      </c>
      <c r="FN274" s="190">
        <f t="shared" si="355"/>
        <v>0</v>
      </c>
      <c r="FO274" s="190" t="e">
        <f t="shared" si="356"/>
        <v>#DIV/0!</v>
      </c>
      <c r="FP274" s="190" t="e">
        <f t="shared" si="357"/>
        <v>#DIV/0!</v>
      </c>
      <c r="FQ274" s="320" t="e">
        <f t="shared" si="358"/>
        <v>#DIV/0!</v>
      </c>
      <c r="FR274" s="188"/>
      <c r="FS274" s="190" t="e">
        <f t="shared" si="359"/>
        <v>#DIV/0!</v>
      </c>
      <c r="FT274" s="190" t="e">
        <f>IF($FB274="Activo",LOOKUP($FA274,'Datos Mes'!$A$87:$A$92,'Datos Mes'!$C$87:$C$92),0)*$EO274</f>
        <v>#DIV/0!</v>
      </c>
      <c r="FU274" s="190" t="e">
        <f>IF($FB274="Activo",'Datos Mes'!$B$31,0)*$EO274</f>
        <v>#DIV/0!</v>
      </c>
      <c r="FV274" s="190" t="e">
        <f>'Datos Mes'!$B$32*$EO274</f>
        <v>#DIV/0!</v>
      </c>
      <c r="FW274" s="190" t="e">
        <f>'Datos Mes'!$D$28*$EO274</f>
        <v>#DIV/0!</v>
      </c>
      <c r="FX274" s="188">
        <v>1030242</v>
      </c>
      <c r="FY274" s="190" t="e">
        <f t="shared" si="360"/>
        <v>#DIV/0!</v>
      </c>
      <c r="FZ274" s="190" t="e">
        <f t="shared" si="318"/>
        <v>#DIV/0!</v>
      </c>
      <c r="GA274" s="190" t="e">
        <f t="shared" si="319"/>
        <v>#DIV/0!</v>
      </c>
      <c r="GB274" s="190">
        <f>(AS274+'Datos Mes'!B$24)*30/12</f>
        <v>11356.646825396825</v>
      </c>
      <c r="GC274" s="190" t="e">
        <f t="shared" si="361"/>
        <v>#DIV/0!</v>
      </c>
      <c r="GD274" s="190" t="e">
        <f t="shared" si="362"/>
        <v>#DIV/0!</v>
      </c>
      <c r="GE274" s="192" t="e">
        <f t="shared" si="363"/>
        <v>#DIV/0!</v>
      </c>
    </row>
    <row r="275" spans="1:187">
      <c r="A275" s="248"/>
      <c r="B275" s="248"/>
      <c r="C275" s="173">
        <f t="shared" si="320"/>
        <v>0</v>
      </c>
      <c r="D275" s="255"/>
      <c r="E275" s="255"/>
      <c r="F275" s="255"/>
      <c r="G275" s="255"/>
      <c r="H275" s="255"/>
      <c r="I275" s="255"/>
      <c r="J275" s="255"/>
      <c r="K275" s="255"/>
      <c r="L275" s="255"/>
      <c r="M275" s="255"/>
      <c r="N275" s="255"/>
      <c r="O275" s="255"/>
      <c r="P275" s="255"/>
      <c r="Q275" s="255"/>
      <c r="R275" s="174"/>
      <c r="S275" s="256"/>
      <c r="T275" s="255"/>
      <c r="U275" s="255"/>
      <c r="V275" s="255"/>
      <c r="W275" s="255"/>
      <c r="X275" s="255"/>
      <c r="Y275" s="255"/>
      <c r="Z275" s="255"/>
      <c r="AA275" s="255"/>
      <c r="AB275" s="255"/>
      <c r="AC275" s="255"/>
      <c r="AD275" s="255"/>
      <c r="AE275" s="255"/>
      <c r="AF275" s="255"/>
      <c r="AG275" s="255"/>
      <c r="AH275" s="255"/>
      <c r="AI275" s="257"/>
      <c r="AJ275" s="187"/>
      <c r="AK275" s="176">
        <f t="shared" si="321"/>
        <v>0</v>
      </c>
      <c r="AL275" s="294">
        <f t="shared" si="322"/>
        <v>0</v>
      </c>
      <c r="AM275" s="294">
        <f t="shared" si="323"/>
        <v>0</v>
      </c>
      <c r="AN275" s="295">
        <f t="shared" si="324"/>
        <v>0</v>
      </c>
      <c r="AO275" s="294">
        <f t="shared" si="317"/>
        <v>0</v>
      </c>
      <c r="AP275" s="294">
        <f t="shared" si="364"/>
        <v>0</v>
      </c>
      <c r="AQ275" s="296">
        <f t="shared" si="325"/>
        <v>0</v>
      </c>
      <c r="AR275" s="297">
        <f t="shared" si="326"/>
        <v>0</v>
      </c>
      <c r="AS275" s="249"/>
      <c r="AT275" s="250">
        <f t="shared" si="327"/>
        <v>0</v>
      </c>
      <c r="AU275" s="316"/>
      <c r="AV275" s="177">
        <f t="shared" si="328"/>
        <v>0</v>
      </c>
      <c r="AW275" s="249"/>
      <c r="AX275" s="249"/>
      <c r="AY275" s="177">
        <f t="shared" si="329"/>
        <v>0</v>
      </c>
      <c r="AZ275" s="177">
        <f>(AQ275)*'Datos Mes'!$B$27+DB275</f>
        <v>0</v>
      </c>
      <c r="BA275" s="248"/>
      <c r="BB275" s="254"/>
      <c r="BC275" s="263"/>
      <c r="BD275" s="188"/>
      <c r="BE275" s="188"/>
      <c r="BF275" s="298"/>
      <c r="BG275" s="178">
        <f>(COUNTIF($D275:$AI275,"LL")+DL275)*(AS275-'Datos Mes'!$B$23)</f>
        <v>0</v>
      </c>
      <c r="BH275" s="299">
        <f t="shared" si="330"/>
        <v>0</v>
      </c>
      <c r="BI275" s="230"/>
      <c r="BJ275" s="239"/>
      <c r="BK275" s="231"/>
      <c r="BL275" s="231"/>
      <c r="BM275" s="231"/>
      <c r="BN275" s="231"/>
      <c r="BO275" s="231"/>
      <c r="BP275" s="239"/>
      <c r="BQ275" s="231"/>
      <c r="BR275" s="231"/>
      <c r="BS275" s="231"/>
      <c r="BT275" s="232"/>
      <c r="BU275" s="232"/>
      <c r="BV275" s="231"/>
      <c r="BW275" s="233"/>
      <c r="BX275" s="234"/>
      <c r="BY275" s="231"/>
      <c r="BZ275" s="231"/>
      <c r="CA275" s="235"/>
      <c r="CB275" s="235"/>
      <c r="CC275" s="236"/>
      <c r="CD275" s="236"/>
      <c r="CE275" s="236"/>
      <c r="CF275" s="236"/>
      <c r="CG275" s="236"/>
      <c r="CH275" s="235"/>
      <c r="CI275" s="235"/>
      <c r="CJ275" s="236"/>
      <c r="CK275" s="236"/>
      <c r="CL275" s="236"/>
      <c r="CM275" s="236"/>
      <c r="CN275" s="236"/>
      <c r="CO275" s="235"/>
      <c r="CP275" s="238"/>
      <c r="CQ275" s="237"/>
      <c r="CR275" s="238"/>
      <c r="CS275" s="237"/>
      <c r="CT275" s="237"/>
      <c r="CU275" s="237"/>
      <c r="CV275" s="237"/>
      <c r="CW275" s="237"/>
      <c r="CX275" s="232"/>
      <c r="CY275" s="232"/>
      <c r="CZ275" s="179">
        <f t="shared" si="331"/>
        <v>0</v>
      </c>
      <c r="DA275" s="180"/>
      <c r="DB275" s="241"/>
      <c r="DC275" s="181">
        <f t="shared" si="332"/>
        <v>0</v>
      </c>
      <c r="DD275" s="240"/>
      <c r="DE275" s="241"/>
      <c r="DF275" s="182">
        <f t="shared" si="333"/>
        <v>0</v>
      </c>
      <c r="DG275" s="182">
        <f t="shared" si="334"/>
        <v>0</v>
      </c>
      <c r="DH275" s="183">
        <f t="shared" si="335"/>
        <v>0</v>
      </c>
      <c r="DI275" s="184">
        <f t="shared" si="336"/>
        <v>0</v>
      </c>
      <c r="DJ275" s="42"/>
      <c r="DK275" s="177">
        <f t="shared" si="337"/>
        <v>0</v>
      </c>
      <c r="DL275" s="177">
        <f t="shared" si="338"/>
        <v>0</v>
      </c>
      <c r="DM275" s="177">
        <f t="shared" si="339"/>
        <v>0</v>
      </c>
      <c r="DN275" s="242"/>
      <c r="DO275" s="243"/>
      <c r="DP275" s="243"/>
      <c r="DQ275" s="243"/>
      <c r="DR275" s="303"/>
      <c r="DS275" s="243"/>
      <c r="DT275" s="243"/>
      <c r="DU275" s="243"/>
      <c r="DV275" s="244"/>
      <c r="DW275" s="243"/>
      <c r="DX275" s="243"/>
      <c r="DY275" s="245"/>
      <c r="DZ275" s="245"/>
      <c r="EA275" s="246"/>
      <c r="EB275" s="175" t="s">
        <v>283</v>
      </c>
      <c r="EC275" s="188" t="s">
        <v>298</v>
      </c>
      <c r="ED275" s="188">
        <v>1030243</v>
      </c>
      <c r="EE275" s="188"/>
      <c r="EF275" s="189">
        <f>'Datos Mes'!$B$23</f>
        <v>8033.333333333333</v>
      </c>
      <c r="EG275" s="189">
        <f t="shared" si="340"/>
        <v>0</v>
      </c>
      <c r="EH275" s="189">
        <f t="shared" si="341"/>
        <v>0</v>
      </c>
      <c r="EI275" s="189" t="e">
        <f t="shared" si="342"/>
        <v>#DIV/0!</v>
      </c>
      <c r="EJ275" s="189" t="e">
        <f t="shared" si="343"/>
        <v>#DIV/0!</v>
      </c>
      <c r="EK275" s="189">
        <f t="shared" si="344"/>
        <v>0</v>
      </c>
      <c r="EL275" s="189">
        <f t="shared" si="345"/>
        <v>0</v>
      </c>
      <c r="EM275" s="189">
        <f t="shared" si="346"/>
        <v>0</v>
      </c>
      <c r="EN275" s="189">
        <f>'Datos Mes'!$B$24*AL275</f>
        <v>0</v>
      </c>
      <c r="EO275" s="189" t="e">
        <f>IF(SUM(EH275:EN275)&gt;'Datos Mes'!$B$21,'Datos Mes'!$B$21,SUM(EH275:EN275))</f>
        <v>#DIV/0!</v>
      </c>
      <c r="EP275" s="189" t="e">
        <f>IF(SUM(EH275:EN275)&gt;'Datos Mes'!$B$21,SUM(EH275:EN275)-EO275,0)</f>
        <v>#DIV/0!</v>
      </c>
      <c r="EQ275" s="189"/>
      <c r="ER275" s="189" t="e">
        <f>LOOKUP(EO275/AL275,'Datos Mes'!$B$75:$B$82,'Datos Mes'!$C$75:$C$82)*EQ275</f>
        <v>#DIV/0!</v>
      </c>
      <c r="ES275" s="189">
        <f>'Datos Mes'!$B$25*$AQ275</f>
        <v>0</v>
      </c>
      <c r="ET275" s="189">
        <f>'Datos Mes'!$B$26*$AQ275</f>
        <v>0</v>
      </c>
      <c r="EU275" s="189">
        <f t="shared" si="347"/>
        <v>0</v>
      </c>
      <c r="EV275" s="190" t="e">
        <f t="shared" si="348"/>
        <v>#DIV/0!</v>
      </c>
      <c r="EW275" s="280" t="s">
        <v>140</v>
      </c>
      <c r="EX275" s="281"/>
      <c r="EY275" s="190" t="e">
        <f>'Datos Mes'!$B$28*EO275</f>
        <v>#DIV/0!</v>
      </c>
      <c r="EZ275" s="190" t="e">
        <f>IF(EX275*'Datos Mes'!$B$19-EY275&gt;0,EX275*'Datos Mes'!$B$19-EY275,0)</f>
        <v>#DIV/0!</v>
      </c>
      <c r="FA275" s="281" t="s">
        <v>116</v>
      </c>
      <c r="FB275" s="280" t="s">
        <v>299</v>
      </c>
      <c r="FC275" s="192">
        <f>IF(FB275&lt;&gt;"Pensionado",LOOKUP(FA275,'Datos Mes'!$A$87:$A$92,'Datos Mes'!$B$87:$B$92),0)</f>
        <v>0</v>
      </c>
      <c r="FD275" s="190" t="e">
        <f t="shared" si="349"/>
        <v>#DIV/0!</v>
      </c>
      <c r="FE275" s="190" t="e">
        <f>IF(SUM(EH275:EN275)&gt;'Datos Mes'!$B$22,'Datos Mes'!$B$22,SUM(EH275:EN275))</f>
        <v>#DIV/0!</v>
      </c>
      <c r="FF275" s="190" t="e">
        <f>FE275*'Datos Mes'!$B$30</f>
        <v>#DIV/0!</v>
      </c>
      <c r="FG275" s="190" t="e">
        <f t="shared" si="350"/>
        <v>#DIV/0!</v>
      </c>
      <c r="FH275" s="190" t="e">
        <f t="shared" si="351"/>
        <v>#DIV/0!</v>
      </c>
      <c r="FI275" s="193" t="e">
        <f>LOOKUP(FH275,'Datos Mes'!$B$54:$B$69,'Datos Mes'!$C$54:$C$69)</f>
        <v>#DIV/0!</v>
      </c>
      <c r="FJ275" s="190" t="e">
        <f>LOOKUP(FH275,'Datos Mes'!$B$54:$B$69,'Datos Mes'!$E$54:$E$69)</f>
        <v>#DIV/0!</v>
      </c>
      <c r="FK275" s="190" t="e">
        <f t="shared" si="352"/>
        <v>#DIV/0!</v>
      </c>
      <c r="FL275" s="190">
        <f t="shared" si="353"/>
        <v>0</v>
      </c>
      <c r="FM275" s="190">
        <f t="shared" si="354"/>
        <v>0</v>
      </c>
      <c r="FN275" s="190">
        <f t="shared" si="355"/>
        <v>0</v>
      </c>
      <c r="FO275" s="190" t="e">
        <f t="shared" si="356"/>
        <v>#DIV/0!</v>
      </c>
      <c r="FP275" s="190" t="e">
        <f t="shared" si="357"/>
        <v>#DIV/0!</v>
      </c>
      <c r="FQ275" s="320" t="e">
        <f t="shared" si="358"/>
        <v>#DIV/0!</v>
      </c>
      <c r="FR275" s="188"/>
      <c r="FS275" s="190" t="e">
        <f t="shared" si="359"/>
        <v>#DIV/0!</v>
      </c>
      <c r="FT275" s="190" t="e">
        <f>IF($FB275="Activo",LOOKUP($FA275,'Datos Mes'!$A$87:$A$92,'Datos Mes'!$C$87:$C$92),0)*$EO275</f>
        <v>#DIV/0!</v>
      </c>
      <c r="FU275" s="190" t="e">
        <f>IF($FB275="Activo",'Datos Mes'!$B$31,0)*$EO275</f>
        <v>#DIV/0!</v>
      </c>
      <c r="FV275" s="190" t="e">
        <f>'Datos Mes'!$B$32*$EO275</f>
        <v>#DIV/0!</v>
      </c>
      <c r="FW275" s="190" t="e">
        <f>'Datos Mes'!$D$28*$EO275</f>
        <v>#DIV/0!</v>
      </c>
      <c r="FX275" s="188">
        <v>1030243</v>
      </c>
      <c r="FY275" s="190" t="e">
        <f t="shared" si="360"/>
        <v>#DIV/0!</v>
      </c>
      <c r="FZ275" s="190" t="e">
        <f t="shared" si="318"/>
        <v>#DIV/0!</v>
      </c>
      <c r="GA275" s="190" t="e">
        <f t="shared" si="319"/>
        <v>#DIV/0!</v>
      </c>
      <c r="GB275" s="190">
        <f>(AS275+'Datos Mes'!B$24)*30/12</f>
        <v>11356.646825396825</v>
      </c>
      <c r="GC275" s="190" t="e">
        <f t="shared" si="361"/>
        <v>#DIV/0!</v>
      </c>
      <c r="GD275" s="190" t="e">
        <f t="shared" si="362"/>
        <v>#DIV/0!</v>
      </c>
      <c r="GE275" s="192" t="e">
        <f t="shared" si="363"/>
        <v>#DIV/0!</v>
      </c>
    </row>
    <row r="276" spans="1:187">
      <c r="A276" s="248"/>
      <c r="B276" s="248"/>
      <c r="C276" s="173">
        <f t="shared" si="320"/>
        <v>0</v>
      </c>
      <c r="D276" s="255"/>
      <c r="E276" s="255"/>
      <c r="F276" s="255"/>
      <c r="G276" s="255"/>
      <c r="H276" s="255"/>
      <c r="I276" s="255"/>
      <c r="J276" s="255"/>
      <c r="K276" s="255"/>
      <c r="L276" s="255"/>
      <c r="M276" s="255"/>
      <c r="N276" s="255"/>
      <c r="O276" s="255"/>
      <c r="P276" s="255"/>
      <c r="Q276" s="255"/>
      <c r="R276" s="174"/>
      <c r="S276" s="256"/>
      <c r="T276" s="255"/>
      <c r="U276" s="255"/>
      <c r="V276" s="255"/>
      <c r="W276" s="255"/>
      <c r="X276" s="255"/>
      <c r="Y276" s="255"/>
      <c r="Z276" s="255"/>
      <c r="AA276" s="255"/>
      <c r="AB276" s="255"/>
      <c r="AC276" s="255"/>
      <c r="AD276" s="255"/>
      <c r="AE276" s="255"/>
      <c r="AF276" s="255"/>
      <c r="AG276" s="255"/>
      <c r="AH276" s="255"/>
      <c r="AI276" s="257"/>
      <c r="AJ276" s="187"/>
      <c r="AK276" s="176">
        <f t="shared" si="321"/>
        <v>0</v>
      </c>
      <c r="AL276" s="294">
        <f t="shared" si="322"/>
        <v>0</v>
      </c>
      <c r="AM276" s="294">
        <f t="shared" si="323"/>
        <v>0</v>
      </c>
      <c r="AN276" s="295">
        <f t="shared" si="324"/>
        <v>0</v>
      </c>
      <c r="AO276" s="294">
        <f t="shared" si="317"/>
        <v>0</v>
      </c>
      <c r="AP276" s="294">
        <f t="shared" si="364"/>
        <v>0</v>
      </c>
      <c r="AQ276" s="296">
        <f t="shared" si="325"/>
        <v>0</v>
      </c>
      <c r="AR276" s="297">
        <f t="shared" si="326"/>
        <v>0</v>
      </c>
      <c r="AS276" s="249"/>
      <c r="AT276" s="250">
        <f t="shared" si="327"/>
        <v>0</v>
      </c>
      <c r="AU276" s="316"/>
      <c r="AV276" s="177">
        <f t="shared" si="328"/>
        <v>0</v>
      </c>
      <c r="AW276" s="249"/>
      <c r="AX276" s="249"/>
      <c r="AY276" s="177">
        <f t="shared" si="329"/>
        <v>0</v>
      </c>
      <c r="AZ276" s="177">
        <f>(AQ276)*'Datos Mes'!$B$27+DB276</f>
        <v>0</v>
      </c>
      <c r="BA276" s="248"/>
      <c r="BB276" s="254"/>
      <c r="BC276" s="263"/>
      <c r="BD276" s="188"/>
      <c r="BE276" s="188"/>
      <c r="BF276" s="298"/>
      <c r="BG276" s="178">
        <f>(COUNTIF($D276:$AI276,"LL")+DL276)*(AS276-'Datos Mes'!$B$23)</f>
        <v>0</v>
      </c>
      <c r="BH276" s="299">
        <f t="shared" si="330"/>
        <v>0</v>
      </c>
      <c r="BI276" s="230"/>
      <c r="BJ276" s="239"/>
      <c r="BK276" s="231"/>
      <c r="BL276" s="231"/>
      <c r="BM276" s="231"/>
      <c r="BN276" s="231"/>
      <c r="BO276" s="231"/>
      <c r="BP276" s="239"/>
      <c r="BQ276" s="231"/>
      <c r="BR276" s="231"/>
      <c r="BS276" s="231"/>
      <c r="BT276" s="232"/>
      <c r="BU276" s="232"/>
      <c r="BV276" s="231"/>
      <c r="BW276" s="233"/>
      <c r="BX276" s="234"/>
      <c r="BY276" s="231"/>
      <c r="BZ276" s="231"/>
      <c r="CA276" s="235"/>
      <c r="CB276" s="235"/>
      <c r="CC276" s="236"/>
      <c r="CD276" s="236"/>
      <c r="CE276" s="236"/>
      <c r="CF276" s="236"/>
      <c r="CG276" s="236"/>
      <c r="CH276" s="235"/>
      <c r="CI276" s="235"/>
      <c r="CJ276" s="236"/>
      <c r="CK276" s="236"/>
      <c r="CL276" s="236"/>
      <c r="CM276" s="236"/>
      <c r="CN276" s="236"/>
      <c r="CO276" s="235"/>
      <c r="CP276" s="238"/>
      <c r="CQ276" s="237"/>
      <c r="CR276" s="238"/>
      <c r="CS276" s="237"/>
      <c r="CT276" s="237"/>
      <c r="CU276" s="237"/>
      <c r="CV276" s="237"/>
      <c r="CW276" s="237"/>
      <c r="CX276" s="232"/>
      <c r="CY276" s="232"/>
      <c r="CZ276" s="179">
        <f t="shared" si="331"/>
        <v>0</v>
      </c>
      <c r="DA276" s="180"/>
      <c r="DB276" s="241"/>
      <c r="DC276" s="181">
        <f t="shared" si="332"/>
        <v>0</v>
      </c>
      <c r="DD276" s="240"/>
      <c r="DE276" s="241"/>
      <c r="DF276" s="182">
        <f t="shared" si="333"/>
        <v>0</v>
      </c>
      <c r="DG276" s="182">
        <f t="shared" si="334"/>
        <v>0</v>
      </c>
      <c r="DH276" s="183">
        <f t="shared" si="335"/>
        <v>0</v>
      </c>
      <c r="DI276" s="184">
        <f t="shared" si="336"/>
        <v>0</v>
      </c>
      <c r="DJ276" s="42"/>
      <c r="DK276" s="177">
        <f t="shared" si="337"/>
        <v>0</v>
      </c>
      <c r="DL276" s="177">
        <f t="shared" si="338"/>
        <v>0</v>
      </c>
      <c r="DM276" s="177">
        <f t="shared" si="339"/>
        <v>0</v>
      </c>
      <c r="DN276" s="242"/>
      <c r="DO276" s="243"/>
      <c r="DP276" s="243"/>
      <c r="DQ276" s="243"/>
      <c r="DR276" s="303"/>
      <c r="DS276" s="243"/>
      <c r="DT276" s="243"/>
      <c r="DU276" s="243"/>
      <c r="DV276" s="244"/>
      <c r="DW276" s="243"/>
      <c r="DX276" s="243"/>
      <c r="DY276" s="245"/>
      <c r="DZ276" s="245"/>
      <c r="EA276" s="246"/>
      <c r="EB276" s="175" t="s">
        <v>283</v>
      </c>
      <c r="EC276" s="188" t="s">
        <v>298</v>
      </c>
      <c r="ED276" s="188">
        <v>1030244</v>
      </c>
      <c r="EE276" s="188"/>
      <c r="EF276" s="189">
        <f>'Datos Mes'!$B$23</f>
        <v>8033.333333333333</v>
      </c>
      <c r="EG276" s="189">
        <f t="shared" si="340"/>
        <v>0</v>
      </c>
      <c r="EH276" s="189">
        <f t="shared" si="341"/>
        <v>0</v>
      </c>
      <c r="EI276" s="189" t="e">
        <f t="shared" si="342"/>
        <v>#DIV/0!</v>
      </c>
      <c r="EJ276" s="189" t="e">
        <f t="shared" si="343"/>
        <v>#DIV/0!</v>
      </c>
      <c r="EK276" s="189">
        <f t="shared" si="344"/>
        <v>0</v>
      </c>
      <c r="EL276" s="189">
        <f t="shared" si="345"/>
        <v>0</v>
      </c>
      <c r="EM276" s="189">
        <f t="shared" si="346"/>
        <v>0</v>
      </c>
      <c r="EN276" s="189">
        <f>'Datos Mes'!$B$24*AL276</f>
        <v>0</v>
      </c>
      <c r="EO276" s="189" t="e">
        <f>IF(SUM(EH276:EN276)&gt;'Datos Mes'!$B$21,'Datos Mes'!$B$21,SUM(EH276:EN276))</f>
        <v>#DIV/0!</v>
      </c>
      <c r="EP276" s="189" t="e">
        <f>IF(SUM(EH276:EN276)&gt;'Datos Mes'!$B$21,SUM(EH276:EN276)-EO276,0)</f>
        <v>#DIV/0!</v>
      </c>
      <c r="EQ276" s="189"/>
      <c r="ER276" s="189" t="e">
        <f>LOOKUP(EO276/AL276,'Datos Mes'!$B$75:$B$82,'Datos Mes'!$C$75:$C$82)*EQ276</f>
        <v>#DIV/0!</v>
      </c>
      <c r="ES276" s="189">
        <f>'Datos Mes'!$B$25*$AQ276</f>
        <v>0</v>
      </c>
      <c r="ET276" s="189">
        <f>'Datos Mes'!$B$26*$AQ276</f>
        <v>0</v>
      </c>
      <c r="EU276" s="189">
        <f t="shared" si="347"/>
        <v>0</v>
      </c>
      <c r="EV276" s="190" t="e">
        <f t="shared" si="348"/>
        <v>#DIV/0!</v>
      </c>
      <c r="EW276" s="280" t="s">
        <v>140</v>
      </c>
      <c r="EX276" s="281"/>
      <c r="EY276" s="190" t="e">
        <f>'Datos Mes'!$B$28*EO276</f>
        <v>#DIV/0!</v>
      </c>
      <c r="EZ276" s="190" t="e">
        <f>IF(EX276*'Datos Mes'!$B$19-EY276&gt;0,EX276*'Datos Mes'!$B$19-EY276,0)</f>
        <v>#DIV/0!</v>
      </c>
      <c r="FA276" s="281" t="s">
        <v>116</v>
      </c>
      <c r="FB276" s="280" t="s">
        <v>299</v>
      </c>
      <c r="FC276" s="192">
        <f>IF(FB276&lt;&gt;"Pensionado",LOOKUP(FA276,'Datos Mes'!$A$87:$A$92,'Datos Mes'!$B$87:$B$92),0)</f>
        <v>0</v>
      </c>
      <c r="FD276" s="190" t="e">
        <f t="shared" si="349"/>
        <v>#DIV/0!</v>
      </c>
      <c r="FE276" s="190" t="e">
        <f>IF(SUM(EH276:EN276)&gt;'Datos Mes'!$B$22,'Datos Mes'!$B$22,SUM(EH276:EN276))</f>
        <v>#DIV/0!</v>
      </c>
      <c r="FF276" s="190" t="e">
        <f>FE276*'Datos Mes'!$B$30</f>
        <v>#DIV/0!</v>
      </c>
      <c r="FG276" s="190" t="e">
        <f t="shared" si="350"/>
        <v>#DIV/0!</v>
      </c>
      <c r="FH276" s="190" t="e">
        <f t="shared" si="351"/>
        <v>#DIV/0!</v>
      </c>
      <c r="FI276" s="193" t="e">
        <f>LOOKUP(FH276,'Datos Mes'!$B$54:$B$69,'Datos Mes'!$C$54:$C$69)</f>
        <v>#DIV/0!</v>
      </c>
      <c r="FJ276" s="190" t="e">
        <f>LOOKUP(FH276,'Datos Mes'!$B$54:$B$69,'Datos Mes'!$E$54:$E$69)</f>
        <v>#DIV/0!</v>
      </c>
      <c r="FK276" s="190" t="e">
        <f t="shared" si="352"/>
        <v>#DIV/0!</v>
      </c>
      <c r="FL276" s="190">
        <f t="shared" si="353"/>
        <v>0</v>
      </c>
      <c r="FM276" s="190">
        <f t="shared" si="354"/>
        <v>0</v>
      </c>
      <c r="FN276" s="190">
        <f t="shared" si="355"/>
        <v>0</v>
      </c>
      <c r="FO276" s="190" t="e">
        <f t="shared" si="356"/>
        <v>#DIV/0!</v>
      </c>
      <c r="FP276" s="190" t="e">
        <f t="shared" si="357"/>
        <v>#DIV/0!</v>
      </c>
      <c r="FQ276" s="320" t="e">
        <f t="shared" si="358"/>
        <v>#DIV/0!</v>
      </c>
      <c r="FR276" s="188"/>
      <c r="FS276" s="190" t="e">
        <f t="shared" si="359"/>
        <v>#DIV/0!</v>
      </c>
      <c r="FT276" s="190" t="e">
        <f>IF($FB276="Activo",LOOKUP($FA276,'Datos Mes'!$A$87:$A$92,'Datos Mes'!$C$87:$C$92),0)*$EO276</f>
        <v>#DIV/0!</v>
      </c>
      <c r="FU276" s="190" t="e">
        <f>IF($FB276="Activo",'Datos Mes'!$B$31,0)*$EO276</f>
        <v>#DIV/0!</v>
      </c>
      <c r="FV276" s="190" t="e">
        <f>'Datos Mes'!$B$32*$EO276</f>
        <v>#DIV/0!</v>
      </c>
      <c r="FW276" s="190" t="e">
        <f>'Datos Mes'!$D$28*$EO276</f>
        <v>#DIV/0!</v>
      </c>
      <c r="FX276" s="188">
        <v>1030244</v>
      </c>
      <c r="FY276" s="190" t="e">
        <f t="shared" si="360"/>
        <v>#DIV/0!</v>
      </c>
      <c r="FZ276" s="190" t="e">
        <f t="shared" si="318"/>
        <v>#DIV/0!</v>
      </c>
      <c r="GA276" s="190" t="e">
        <f t="shared" si="319"/>
        <v>#DIV/0!</v>
      </c>
      <c r="GB276" s="190">
        <f>(AS276+'Datos Mes'!B$24)*30/12</f>
        <v>11356.646825396825</v>
      </c>
      <c r="GC276" s="190" t="e">
        <f t="shared" si="361"/>
        <v>#DIV/0!</v>
      </c>
      <c r="GD276" s="190" t="e">
        <f t="shared" si="362"/>
        <v>#DIV/0!</v>
      </c>
      <c r="GE276" s="192" t="e">
        <f t="shared" si="363"/>
        <v>#DIV/0!</v>
      </c>
    </row>
    <row r="277" spans="1:187">
      <c r="A277" s="248"/>
      <c r="B277" s="248"/>
      <c r="C277" s="173">
        <f t="shared" si="320"/>
        <v>0</v>
      </c>
      <c r="D277" s="255"/>
      <c r="E277" s="255"/>
      <c r="F277" s="255"/>
      <c r="G277" s="255"/>
      <c r="H277" s="255"/>
      <c r="I277" s="255"/>
      <c r="J277" s="255"/>
      <c r="K277" s="255"/>
      <c r="L277" s="255"/>
      <c r="M277" s="255"/>
      <c r="N277" s="255"/>
      <c r="O277" s="255"/>
      <c r="P277" s="255"/>
      <c r="Q277" s="255"/>
      <c r="R277" s="174"/>
      <c r="S277" s="256"/>
      <c r="T277" s="255"/>
      <c r="U277" s="255"/>
      <c r="V277" s="255"/>
      <c r="W277" s="255"/>
      <c r="X277" s="255"/>
      <c r="Y277" s="255"/>
      <c r="Z277" s="255"/>
      <c r="AA277" s="255"/>
      <c r="AB277" s="255"/>
      <c r="AC277" s="255"/>
      <c r="AD277" s="255"/>
      <c r="AE277" s="255"/>
      <c r="AF277" s="255"/>
      <c r="AG277" s="255"/>
      <c r="AH277" s="255"/>
      <c r="AI277" s="257"/>
      <c r="AJ277" s="187"/>
      <c r="AK277" s="176">
        <f t="shared" si="321"/>
        <v>0</v>
      </c>
      <c r="AL277" s="294">
        <f t="shared" si="322"/>
        <v>0</v>
      </c>
      <c r="AM277" s="294">
        <f t="shared" si="323"/>
        <v>0</v>
      </c>
      <c r="AN277" s="295">
        <f t="shared" si="324"/>
        <v>0</v>
      </c>
      <c r="AO277" s="294">
        <f t="shared" si="317"/>
        <v>0</v>
      </c>
      <c r="AP277" s="294">
        <f t="shared" si="364"/>
        <v>0</v>
      </c>
      <c r="AQ277" s="296">
        <f t="shared" si="325"/>
        <v>0</v>
      </c>
      <c r="AR277" s="297">
        <f t="shared" si="326"/>
        <v>0</v>
      </c>
      <c r="AS277" s="249"/>
      <c r="AT277" s="250">
        <f t="shared" si="327"/>
        <v>0</v>
      </c>
      <c r="AU277" s="316"/>
      <c r="AV277" s="177">
        <f t="shared" si="328"/>
        <v>0</v>
      </c>
      <c r="AW277" s="249"/>
      <c r="AX277" s="249"/>
      <c r="AY277" s="177">
        <f t="shared" si="329"/>
        <v>0</v>
      </c>
      <c r="AZ277" s="177">
        <f>(AQ277)*'Datos Mes'!$B$27+DB277</f>
        <v>0</v>
      </c>
      <c r="BA277" s="248"/>
      <c r="BB277" s="254"/>
      <c r="BC277" s="263"/>
      <c r="BD277" s="188"/>
      <c r="BE277" s="188"/>
      <c r="BF277" s="298"/>
      <c r="BG277" s="178">
        <f>(COUNTIF($D277:$AI277,"LL")+DL277)*(AS277-'Datos Mes'!$B$23)</f>
        <v>0</v>
      </c>
      <c r="BH277" s="299">
        <f t="shared" si="330"/>
        <v>0</v>
      </c>
      <c r="BI277" s="230"/>
      <c r="BJ277" s="239"/>
      <c r="BK277" s="231"/>
      <c r="BL277" s="231"/>
      <c r="BM277" s="231"/>
      <c r="BN277" s="231"/>
      <c r="BO277" s="231"/>
      <c r="BP277" s="239"/>
      <c r="BQ277" s="231"/>
      <c r="BR277" s="231"/>
      <c r="BS277" s="231"/>
      <c r="BT277" s="232"/>
      <c r="BU277" s="232"/>
      <c r="BV277" s="231"/>
      <c r="BW277" s="233"/>
      <c r="BX277" s="234"/>
      <c r="BY277" s="231"/>
      <c r="BZ277" s="231"/>
      <c r="CA277" s="235"/>
      <c r="CB277" s="235"/>
      <c r="CC277" s="236"/>
      <c r="CD277" s="236"/>
      <c r="CE277" s="236"/>
      <c r="CF277" s="236"/>
      <c r="CG277" s="236"/>
      <c r="CH277" s="235"/>
      <c r="CI277" s="235"/>
      <c r="CJ277" s="236"/>
      <c r="CK277" s="236"/>
      <c r="CL277" s="236"/>
      <c r="CM277" s="236"/>
      <c r="CN277" s="236"/>
      <c r="CO277" s="235"/>
      <c r="CP277" s="238"/>
      <c r="CQ277" s="237"/>
      <c r="CR277" s="238"/>
      <c r="CS277" s="237"/>
      <c r="CT277" s="237"/>
      <c r="CU277" s="237"/>
      <c r="CV277" s="237"/>
      <c r="CW277" s="237"/>
      <c r="CX277" s="232"/>
      <c r="CY277" s="232"/>
      <c r="CZ277" s="179">
        <f t="shared" si="331"/>
        <v>0</v>
      </c>
      <c r="DA277" s="180"/>
      <c r="DB277" s="241"/>
      <c r="DC277" s="181">
        <f t="shared" si="332"/>
        <v>0</v>
      </c>
      <c r="DD277" s="240"/>
      <c r="DE277" s="241"/>
      <c r="DF277" s="182">
        <f t="shared" si="333"/>
        <v>0</v>
      </c>
      <c r="DG277" s="182">
        <f t="shared" si="334"/>
        <v>0</v>
      </c>
      <c r="DH277" s="183">
        <f t="shared" si="335"/>
        <v>0</v>
      </c>
      <c r="DI277" s="184">
        <f t="shared" si="336"/>
        <v>0</v>
      </c>
      <c r="DJ277" s="42"/>
      <c r="DK277" s="177">
        <f t="shared" si="337"/>
        <v>0</v>
      </c>
      <c r="DL277" s="177">
        <f t="shared" si="338"/>
        <v>0</v>
      </c>
      <c r="DM277" s="177">
        <f t="shared" si="339"/>
        <v>0</v>
      </c>
      <c r="DN277" s="242"/>
      <c r="DO277" s="243"/>
      <c r="DP277" s="243"/>
      <c r="DQ277" s="243"/>
      <c r="DR277" s="303"/>
      <c r="DS277" s="243"/>
      <c r="DT277" s="243"/>
      <c r="DU277" s="243"/>
      <c r="DV277" s="244"/>
      <c r="DW277" s="243"/>
      <c r="DX277" s="243"/>
      <c r="DY277" s="245"/>
      <c r="DZ277" s="245"/>
      <c r="EA277" s="246"/>
      <c r="EB277" s="175" t="s">
        <v>283</v>
      </c>
      <c r="EC277" s="188" t="s">
        <v>298</v>
      </c>
      <c r="ED277" s="188">
        <v>1030245</v>
      </c>
      <c r="EE277" s="188"/>
      <c r="EF277" s="189">
        <f>'Datos Mes'!$B$23</f>
        <v>8033.333333333333</v>
      </c>
      <c r="EG277" s="189">
        <f t="shared" si="340"/>
        <v>0</v>
      </c>
      <c r="EH277" s="189">
        <f t="shared" si="341"/>
        <v>0</v>
      </c>
      <c r="EI277" s="189" t="e">
        <f t="shared" si="342"/>
        <v>#DIV/0!</v>
      </c>
      <c r="EJ277" s="189" t="e">
        <f t="shared" si="343"/>
        <v>#DIV/0!</v>
      </c>
      <c r="EK277" s="189">
        <f t="shared" si="344"/>
        <v>0</v>
      </c>
      <c r="EL277" s="189">
        <f t="shared" si="345"/>
        <v>0</v>
      </c>
      <c r="EM277" s="189">
        <f t="shared" si="346"/>
        <v>0</v>
      </c>
      <c r="EN277" s="189">
        <f>'Datos Mes'!$B$24*AL277</f>
        <v>0</v>
      </c>
      <c r="EO277" s="189" t="e">
        <f>IF(SUM(EH277:EN277)&gt;'Datos Mes'!$B$21,'Datos Mes'!$B$21,SUM(EH277:EN277))</f>
        <v>#DIV/0!</v>
      </c>
      <c r="EP277" s="189" t="e">
        <f>IF(SUM(EH277:EN277)&gt;'Datos Mes'!$B$21,SUM(EH277:EN277)-EO277,0)</f>
        <v>#DIV/0!</v>
      </c>
      <c r="EQ277" s="189"/>
      <c r="ER277" s="189" t="e">
        <f>LOOKUP(EO277/AL277,'Datos Mes'!$B$75:$B$82,'Datos Mes'!$C$75:$C$82)*EQ277</f>
        <v>#DIV/0!</v>
      </c>
      <c r="ES277" s="189">
        <f>'Datos Mes'!$B$25*$AQ277</f>
        <v>0</v>
      </c>
      <c r="ET277" s="189">
        <f>'Datos Mes'!$B$26*$AQ277</f>
        <v>0</v>
      </c>
      <c r="EU277" s="189">
        <f t="shared" si="347"/>
        <v>0</v>
      </c>
      <c r="EV277" s="190" t="e">
        <f t="shared" si="348"/>
        <v>#DIV/0!</v>
      </c>
      <c r="EW277" s="280" t="s">
        <v>140</v>
      </c>
      <c r="EX277" s="281"/>
      <c r="EY277" s="190" t="e">
        <f>'Datos Mes'!$B$28*EO277</f>
        <v>#DIV/0!</v>
      </c>
      <c r="EZ277" s="190" t="e">
        <f>IF(EX277*'Datos Mes'!$B$19-EY277&gt;0,EX277*'Datos Mes'!$B$19-EY277,0)</f>
        <v>#DIV/0!</v>
      </c>
      <c r="FA277" s="281" t="s">
        <v>116</v>
      </c>
      <c r="FB277" s="280" t="s">
        <v>299</v>
      </c>
      <c r="FC277" s="192">
        <f>IF(FB277&lt;&gt;"Pensionado",LOOKUP(FA277,'Datos Mes'!$A$87:$A$92,'Datos Mes'!$B$87:$B$92),0)</f>
        <v>0</v>
      </c>
      <c r="FD277" s="190" t="e">
        <f t="shared" si="349"/>
        <v>#DIV/0!</v>
      </c>
      <c r="FE277" s="190" t="e">
        <f>IF(SUM(EH277:EN277)&gt;'Datos Mes'!$B$22,'Datos Mes'!$B$22,SUM(EH277:EN277))</f>
        <v>#DIV/0!</v>
      </c>
      <c r="FF277" s="190" t="e">
        <f>FE277*'Datos Mes'!$B$30</f>
        <v>#DIV/0!</v>
      </c>
      <c r="FG277" s="190" t="e">
        <f t="shared" si="350"/>
        <v>#DIV/0!</v>
      </c>
      <c r="FH277" s="190" t="e">
        <f t="shared" si="351"/>
        <v>#DIV/0!</v>
      </c>
      <c r="FI277" s="193" t="e">
        <f>LOOKUP(FH277,'Datos Mes'!$B$54:$B$69,'Datos Mes'!$C$54:$C$69)</f>
        <v>#DIV/0!</v>
      </c>
      <c r="FJ277" s="190" t="e">
        <f>LOOKUP(FH277,'Datos Mes'!$B$54:$B$69,'Datos Mes'!$E$54:$E$69)</f>
        <v>#DIV/0!</v>
      </c>
      <c r="FK277" s="190" t="e">
        <f t="shared" si="352"/>
        <v>#DIV/0!</v>
      </c>
      <c r="FL277" s="190">
        <f t="shared" si="353"/>
        <v>0</v>
      </c>
      <c r="FM277" s="190">
        <f t="shared" si="354"/>
        <v>0</v>
      </c>
      <c r="FN277" s="190">
        <f t="shared" si="355"/>
        <v>0</v>
      </c>
      <c r="FO277" s="190" t="e">
        <f t="shared" si="356"/>
        <v>#DIV/0!</v>
      </c>
      <c r="FP277" s="190" t="e">
        <f t="shared" si="357"/>
        <v>#DIV/0!</v>
      </c>
      <c r="FQ277" s="320" t="e">
        <f t="shared" si="358"/>
        <v>#DIV/0!</v>
      </c>
      <c r="FR277" s="188"/>
      <c r="FS277" s="190" t="e">
        <f t="shared" si="359"/>
        <v>#DIV/0!</v>
      </c>
      <c r="FT277" s="190" t="e">
        <f>IF($FB277="Activo",LOOKUP($FA277,'Datos Mes'!$A$87:$A$92,'Datos Mes'!$C$87:$C$92),0)*$EO277</f>
        <v>#DIV/0!</v>
      </c>
      <c r="FU277" s="190" t="e">
        <f>IF($FB277="Activo",'Datos Mes'!$B$31,0)*$EO277</f>
        <v>#DIV/0!</v>
      </c>
      <c r="FV277" s="190" t="e">
        <f>'Datos Mes'!$B$32*$EO277</f>
        <v>#DIV/0!</v>
      </c>
      <c r="FW277" s="190" t="e">
        <f>'Datos Mes'!$D$28*$EO277</f>
        <v>#DIV/0!</v>
      </c>
      <c r="FX277" s="188">
        <v>1030245</v>
      </c>
      <c r="FY277" s="190" t="e">
        <f t="shared" si="360"/>
        <v>#DIV/0!</v>
      </c>
      <c r="FZ277" s="190" t="e">
        <f t="shared" si="318"/>
        <v>#DIV/0!</v>
      </c>
      <c r="GA277" s="190" t="e">
        <f t="shared" si="319"/>
        <v>#DIV/0!</v>
      </c>
      <c r="GB277" s="190">
        <f>(AS277+'Datos Mes'!B$24)*30/12</f>
        <v>11356.646825396825</v>
      </c>
      <c r="GC277" s="190" t="e">
        <f t="shared" si="361"/>
        <v>#DIV/0!</v>
      </c>
      <c r="GD277" s="190" t="e">
        <f t="shared" si="362"/>
        <v>#DIV/0!</v>
      </c>
      <c r="GE277" s="192" t="e">
        <f t="shared" si="363"/>
        <v>#DIV/0!</v>
      </c>
    </row>
    <row r="278" spans="1:187">
      <c r="A278" s="248"/>
      <c r="B278" s="248"/>
      <c r="C278" s="173">
        <f t="shared" si="320"/>
        <v>0</v>
      </c>
      <c r="D278" s="255"/>
      <c r="E278" s="255"/>
      <c r="F278" s="255"/>
      <c r="G278" s="255"/>
      <c r="H278" s="255"/>
      <c r="I278" s="255"/>
      <c r="J278" s="255"/>
      <c r="K278" s="255"/>
      <c r="L278" s="255"/>
      <c r="M278" s="255"/>
      <c r="N278" s="255"/>
      <c r="O278" s="255"/>
      <c r="P278" s="255"/>
      <c r="Q278" s="255"/>
      <c r="R278" s="174"/>
      <c r="S278" s="256"/>
      <c r="T278" s="255"/>
      <c r="U278" s="255"/>
      <c r="V278" s="255"/>
      <c r="W278" s="255"/>
      <c r="X278" s="255"/>
      <c r="Y278" s="255"/>
      <c r="Z278" s="255"/>
      <c r="AA278" s="255"/>
      <c r="AB278" s="255"/>
      <c r="AC278" s="255"/>
      <c r="AD278" s="255"/>
      <c r="AE278" s="255"/>
      <c r="AF278" s="255"/>
      <c r="AG278" s="255"/>
      <c r="AH278" s="255"/>
      <c r="AI278" s="257"/>
      <c r="AJ278" s="187"/>
      <c r="AK278" s="176">
        <f t="shared" si="321"/>
        <v>0</v>
      </c>
      <c r="AL278" s="294">
        <f t="shared" si="322"/>
        <v>0</v>
      </c>
      <c r="AM278" s="294">
        <f t="shared" si="323"/>
        <v>0</v>
      </c>
      <c r="AN278" s="295">
        <f t="shared" si="324"/>
        <v>0</v>
      </c>
      <c r="AO278" s="294">
        <f t="shared" si="317"/>
        <v>0</v>
      </c>
      <c r="AP278" s="294">
        <f t="shared" si="364"/>
        <v>0</v>
      </c>
      <c r="AQ278" s="296">
        <f t="shared" si="325"/>
        <v>0</v>
      </c>
      <c r="AR278" s="297">
        <f t="shared" si="326"/>
        <v>0</v>
      </c>
      <c r="AS278" s="249"/>
      <c r="AT278" s="250">
        <f t="shared" si="327"/>
        <v>0</v>
      </c>
      <c r="AU278" s="316"/>
      <c r="AV278" s="177">
        <f t="shared" si="328"/>
        <v>0</v>
      </c>
      <c r="AW278" s="249"/>
      <c r="AX278" s="249"/>
      <c r="AY278" s="177">
        <f t="shared" si="329"/>
        <v>0</v>
      </c>
      <c r="AZ278" s="177">
        <f>(AQ278)*'Datos Mes'!$B$27+DB278</f>
        <v>0</v>
      </c>
      <c r="BA278" s="248"/>
      <c r="BB278" s="254"/>
      <c r="BC278" s="263"/>
      <c r="BD278" s="188"/>
      <c r="BE278" s="188"/>
      <c r="BF278" s="298"/>
      <c r="BG278" s="178">
        <f>(COUNTIF($D278:$AI278,"LL")+DL278)*(AS278-'Datos Mes'!$B$23)</f>
        <v>0</v>
      </c>
      <c r="BH278" s="299">
        <f t="shared" si="330"/>
        <v>0</v>
      </c>
      <c r="BI278" s="230"/>
      <c r="BJ278" s="239"/>
      <c r="BK278" s="231"/>
      <c r="BL278" s="231"/>
      <c r="BM278" s="231"/>
      <c r="BN278" s="231"/>
      <c r="BO278" s="231"/>
      <c r="BP278" s="239"/>
      <c r="BQ278" s="231"/>
      <c r="BR278" s="231"/>
      <c r="BS278" s="231"/>
      <c r="BT278" s="232"/>
      <c r="BU278" s="232"/>
      <c r="BV278" s="231"/>
      <c r="BW278" s="233"/>
      <c r="BX278" s="234"/>
      <c r="BY278" s="231"/>
      <c r="BZ278" s="231"/>
      <c r="CA278" s="235"/>
      <c r="CB278" s="235"/>
      <c r="CC278" s="236"/>
      <c r="CD278" s="236"/>
      <c r="CE278" s="236"/>
      <c r="CF278" s="236"/>
      <c r="CG278" s="236"/>
      <c r="CH278" s="235"/>
      <c r="CI278" s="235"/>
      <c r="CJ278" s="236"/>
      <c r="CK278" s="236"/>
      <c r="CL278" s="236"/>
      <c r="CM278" s="236"/>
      <c r="CN278" s="236"/>
      <c r="CO278" s="235"/>
      <c r="CP278" s="238"/>
      <c r="CQ278" s="237"/>
      <c r="CR278" s="238"/>
      <c r="CS278" s="237"/>
      <c r="CT278" s="237"/>
      <c r="CU278" s="237"/>
      <c r="CV278" s="237"/>
      <c r="CW278" s="237"/>
      <c r="CX278" s="232"/>
      <c r="CY278" s="232"/>
      <c r="CZ278" s="179">
        <f t="shared" si="331"/>
        <v>0</v>
      </c>
      <c r="DA278" s="180"/>
      <c r="DB278" s="241"/>
      <c r="DC278" s="181">
        <f t="shared" si="332"/>
        <v>0</v>
      </c>
      <c r="DD278" s="240"/>
      <c r="DE278" s="241"/>
      <c r="DF278" s="182">
        <f t="shared" si="333"/>
        <v>0</v>
      </c>
      <c r="DG278" s="182">
        <f t="shared" si="334"/>
        <v>0</v>
      </c>
      <c r="DH278" s="183">
        <f t="shared" si="335"/>
        <v>0</v>
      </c>
      <c r="DI278" s="184">
        <f t="shared" si="336"/>
        <v>0</v>
      </c>
      <c r="DJ278" s="42"/>
      <c r="DK278" s="177">
        <f t="shared" si="337"/>
        <v>0</v>
      </c>
      <c r="DL278" s="177">
        <f t="shared" si="338"/>
        <v>0</v>
      </c>
      <c r="DM278" s="177">
        <f t="shared" si="339"/>
        <v>0</v>
      </c>
      <c r="DN278" s="242"/>
      <c r="DO278" s="243"/>
      <c r="DP278" s="243"/>
      <c r="DQ278" s="243"/>
      <c r="DR278" s="303"/>
      <c r="DS278" s="243"/>
      <c r="DT278" s="243"/>
      <c r="DU278" s="243"/>
      <c r="DV278" s="244"/>
      <c r="DW278" s="243"/>
      <c r="DX278" s="243"/>
      <c r="DY278" s="245"/>
      <c r="DZ278" s="245"/>
      <c r="EA278" s="246"/>
      <c r="EB278" s="175" t="s">
        <v>283</v>
      </c>
      <c r="EC278" s="188" t="s">
        <v>298</v>
      </c>
      <c r="ED278" s="188">
        <v>1030246</v>
      </c>
      <c r="EE278" s="188"/>
      <c r="EF278" s="189">
        <f>'Datos Mes'!$B$23</f>
        <v>8033.333333333333</v>
      </c>
      <c r="EG278" s="189">
        <f t="shared" si="340"/>
        <v>0</v>
      </c>
      <c r="EH278" s="189">
        <f t="shared" si="341"/>
        <v>0</v>
      </c>
      <c r="EI278" s="189" t="e">
        <f t="shared" si="342"/>
        <v>#DIV/0!</v>
      </c>
      <c r="EJ278" s="189" t="e">
        <f t="shared" si="343"/>
        <v>#DIV/0!</v>
      </c>
      <c r="EK278" s="189">
        <f t="shared" si="344"/>
        <v>0</v>
      </c>
      <c r="EL278" s="189">
        <f t="shared" si="345"/>
        <v>0</v>
      </c>
      <c r="EM278" s="189">
        <f t="shared" si="346"/>
        <v>0</v>
      </c>
      <c r="EN278" s="189">
        <f>'Datos Mes'!$B$24*AL278</f>
        <v>0</v>
      </c>
      <c r="EO278" s="189" t="e">
        <f>IF(SUM(EH278:EN278)&gt;'Datos Mes'!$B$21,'Datos Mes'!$B$21,SUM(EH278:EN278))</f>
        <v>#DIV/0!</v>
      </c>
      <c r="EP278" s="189" t="e">
        <f>IF(SUM(EH278:EN278)&gt;'Datos Mes'!$B$21,SUM(EH278:EN278)-EO278,0)</f>
        <v>#DIV/0!</v>
      </c>
      <c r="EQ278" s="189"/>
      <c r="ER278" s="189" t="e">
        <f>LOOKUP(EO278/AL278,'Datos Mes'!$B$75:$B$82,'Datos Mes'!$C$75:$C$82)*EQ278</f>
        <v>#DIV/0!</v>
      </c>
      <c r="ES278" s="189">
        <f>'Datos Mes'!$B$25*$AQ278</f>
        <v>0</v>
      </c>
      <c r="ET278" s="189">
        <f>'Datos Mes'!$B$26*$AQ278</f>
        <v>0</v>
      </c>
      <c r="EU278" s="189">
        <f t="shared" si="347"/>
        <v>0</v>
      </c>
      <c r="EV278" s="190" t="e">
        <f t="shared" si="348"/>
        <v>#DIV/0!</v>
      </c>
      <c r="EW278" s="280" t="s">
        <v>140</v>
      </c>
      <c r="EX278" s="281"/>
      <c r="EY278" s="190" t="e">
        <f>'Datos Mes'!$B$28*EO278</f>
        <v>#DIV/0!</v>
      </c>
      <c r="EZ278" s="190" t="e">
        <f>IF(EX278*'Datos Mes'!$B$19-EY278&gt;0,EX278*'Datos Mes'!$B$19-EY278,0)</f>
        <v>#DIV/0!</v>
      </c>
      <c r="FA278" s="281" t="s">
        <v>116</v>
      </c>
      <c r="FB278" s="280" t="s">
        <v>299</v>
      </c>
      <c r="FC278" s="192">
        <f>IF(FB278&lt;&gt;"Pensionado",LOOKUP(FA278,'Datos Mes'!$A$87:$A$92,'Datos Mes'!$B$87:$B$92),0)</f>
        <v>0</v>
      </c>
      <c r="FD278" s="190" t="e">
        <f t="shared" si="349"/>
        <v>#DIV/0!</v>
      </c>
      <c r="FE278" s="190" t="e">
        <f>IF(SUM(EH278:EN278)&gt;'Datos Mes'!$B$22,'Datos Mes'!$B$22,SUM(EH278:EN278))</f>
        <v>#DIV/0!</v>
      </c>
      <c r="FF278" s="190" t="e">
        <f>FE278*'Datos Mes'!$B$30</f>
        <v>#DIV/0!</v>
      </c>
      <c r="FG278" s="190" t="e">
        <f t="shared" si="350"/>
        <v>#DIV/0!</v>
      </c>
      <c r="FH278" s="190" t="e">
        <f t="shared" si="351"/>
        <v>#DIV/0!</v>
      </c>
      <c r="FI278" s="193" t="e">
        <f>LOOKUP(FH278,'Datos Mes'!$B$54:$B$69,'Datos Mes'!$C$54:$C$69)</f>
        <v>#DIV/0!</v>
      </c>
      <c r="FJ278" s="190" t="e">
        <f>LOOKUP(FH278,'Datos Mes'!$B$54:$B$69,'Datos Mes'!$E$54:$E$69)</f>
        <v>#DIV/0!</v>
      </c>
      <c r="FK278" s="190" t="e">
        <f t="shared" si="352"/>
        <v>#DIV/0!</v>
      </c>
      <c r="FL278" s="190">
        <f t="shared" si="353"/>
        <v>0</v>
      </c>
      <c r="FM278" s="190">
        <f t="shared" si="354"/>
        <v>0</v>
      </c>
      <c r="FN278" s="190">
        <f t="shared" si="355"/>
        <v>0</v>
      </c>
      <c r="FO278" s="190" t="e">
        <f t="shared" si="356"/>
        <v>#DIV/0!</v>
      </c>
      <c r="FP278" s="190" t="e">
        <f t="shared" si="357"/>
        <v>#DIV/0!</v>
      </c>
      <c r="FQ278" s="320" t="e">
        <f t="shared" si="358"/>
        <v>#DIV/0!</v>
      </c>
      <c r="FR278" s="188"/>
      <c r="FS278" s="190" t="e">
        <f t="shared" si="359"/>
        <v>#DIV/0!</v>
      </c>
      <c r="FT278" s="190" t="e">
        <f>IF($FB278="Activo",LOOKUP($FA278,'Datos Mes'!$A$87:$A$92,'Datos Mes'!$C$87:$C$92),0)*$EO278</f>
        <v>#DIV/0!</v>
      </c>
      <c r="FU278" s="190" t="e">
        <f>IF($FB278="Activo",'Datos Mes'!$B$31,0)*$EO278</f>
        <v>#DIV/0!</v>
      </c>
      <c r="FV278" s="190" t="e">
        <f>'Datos Mes'!$B$32*$EO278</f>
        <v>#DIV/0!</v>
      </c>
      <c r="FW278" s="190" t="e">
        <f>'Datos Mes'!$D$28*$EO278</f>
        <v>#DIV/0!</v>
      </c>
      <c r="FX278" s="188">
        <v>1030246</v>
      </c>
      <c r="FY278" s="190" t="e">
        <f t="shared" si="360"/>
        <v>#DIV/0!</v>
      </c>
      <c r="FZ278" s="190" t="e">
        <f t="shared" si="318"/>
        <v>#DIV/0!</v>
      </c>
      <c r="GA278" s="190" t="e">
        <f t="shared" si="319"/>
        <v>#DIV/0!</v>
      </c>
      <c r="GB278" s="190">
        <f>(AS278+'Datos Mes'!B$24)*30/12</f>
        <v>11356.646825396825</v>
      </c>
      <c r="GC278" s="190" t="e">
        <f t="shared" si="361"/>
        <v>#DIV/0!</v>
      </c>
      <c r="GD278" s="190" t="e">
        <f t="shared" si="362"/>
        <v>#DIV/0!</v>
      </c>
      <c r="GE278" s="192" t="e">
        <f t="shared" si="363"/>
        <v>#DIV/0!</v>
      </c>
    </row>
    <row r="279" spans="1:187">
      <c r="A279" s="248"/>
      <c r="B279" s="248"/>
      <c r="C279" s="173">
        <f t="shared" si="320"/>
        <v>0</v>
      </c>
      <c r="D279" s="255"/>
      <c r="E279" s="255"/>
      <c r="F279" s="255"/>
      <c r="G279" s="255"/>
      <c r="H279" s="255"/>
      <c r="I279" s="255"/>
      <c r="J279" s="255"/>
      <c r="K279" s="255"/>
      <c r="L279" s="255"/>
      <c r="M279" s="255"/>
      <c r="N279" s="255"/>
      <c r="O279" s="255"/>
      <c r="P279" s="255"/>
      <c r="Q279" s="255"/>
      <c r="R279" s="174"/>
      <c r="S279" s="256"/>
      <c r="T279" s="255"/>
      <c r="U279" s="255"/>
      <c r="V279" s="255"/>
      <c r="W279" s="255"/>
      <c r="X279" s="255"/>
      <c r="Y279" s="255"/>
      <c r="Z279" s="255"/>
      <c r="AA279" s="255"/>
      <c r="AB279" s="255"/>
      <c r="AC279" s="255"/>
      <c r="AD279" s="255"/>
      <c r="AE279" s="255"/>
      <c r="AF279" s="255"/>
      <c r="AG279" s="255"/>
      <c r="AH279" s="255"/>
      <c r="AI279" s="257"/>
      <c r="AJ279" s="187"/>
      <c r="AK279" s="176">
        <f t="shared" si="321"/>
        <v>0</v>
      </c>
      <c r="AL279" s="294">
        <f t="shared" si="322"/>
        <v>0</v>
      </c>
      <c r="AM279" s="294">
        <f t="shared" si="323"/>
        <v>0</v>
      </c>
      <c r="AN279" s="295">
        <f t="shared" si="324"/>
        <v>0</v>
      </c>
      <c r="AO279" s="294">
        <f t="shared" si="317"/>
        <v>0</v>
      </c>
      <c r="AP279" s="294">
        <f t="shared" si="364"/>
        <v>0</v>
      </c>
      <c r="AQ279" s="296">
        <f t="shared" si="325"/>
        <v>0</v>
      </c>
      <c r="AR279" s="297">
        <f t="shared" si="326"/>
        <v>0</v>
      </c>
      <c r="AS279" s="249"/>
      <c r="AT279" s="250">
        <f t="shared" si="327"/>
        <v>0</v>
      </c>
      <c r="AU279" s="316"/>
      <c r="AV279" s="177">
        <f t="shared" si="328"/>
        <v>0</v>
      </c>
      <c r="AW279" s="249"/>
      <c r="AX279" s="249"/>
      <c r="AY279" s="177">
        <f t="shared" si="329"/>
        <v>0</v>
      </c>
      <c r="AZ279" s="177">
        <f>(AQ279)*'Datos Mes'!$B$27+DB279</f>
        <v>0</v>
      </c>
      <c r="BA279" s="248"/>
      <c r="BB279" s="254"/>
      <c r="BC279" s="263"/>
      <c r="BD279" s="188"/>
      <c r="BE279" s="188"/>
      <c r="BF279" s="298"/>
      <c r="BG279" s="178">
        <f>(COUNTIF($D279:$AI279,"LL")+DL279)*(AS279-'Datos Mes'!$B$23)</f>
        <v>0</v>
      </c>
      <c r="BH279" s="299">
        <f t="shared" si="330"/>
        <v>0</v>
      </c>
      <c r="BI279" s="230"/>
      <c r="BJ279" s="239"/>
      <c r="BK279" s="231"/>
      <c r="BL279" s="231"/>
      <c r="BM279" s="231"/>
      <c r="BN279" s="231"/>
      <c r="BO279" s="231"/>
      <c r="BP279" s="239"/>
      <c r="BQ279" s="231"/>
      <c r="BR279" s="231"/>
      <c r="BS279" s="231"/>
      <c r="BT279" s="232"/>
      <c r="BU279" s="232"/>
      <c r="BV279" s="231"/>
      <c r="BW279" s="233"/>
      <c r="BX279" s="234"/>
      <c r="BY279" s="231"/>
      <c r="BZ279" s="231"/>
      <c r="CA279" s="235"/>
      <c r="CB279" s="235"/>
      <c r="CC279" s="236"/>
      <c r="CD279" s="236"/>
      <c r="CE279" s="236"/>
      <c r="CF279" s="236"/>
      <c r="CG279" s="236"/>
      <c r="CH279" s="235"/>
      <c r="CI279" s="235"/>
      <c r="CJ279" s="236"/>
      <c r="CK279" s="236"/>
      <c r="CL279" s="236"/>
      <c r="CM279" s="236"/>
      <c r="CN279" s="236"/>
      <c r="CO279" s="235"/>
      <c r="CP279" s="238"/>
      <c r="CQ279" s="237"/>
      <c r="CR279" s="238"/>
      <c r="CS279" s="237"/>
      <c r="CT279" s="237"/>
      <c r="CU279" s="237"/>
      <c r="CV279" s="237"/>
      <c r="CW279" s="237"/>
      <c r="CX279" s="232"/>
      <c r="CY279" s="232"/>
      <c r="CZ279" s="179">
        <f t="shared" si="331"/>
        <v>0</v>
      </c>
      <c r="DA279" s="180"/>
      <c r="DB279" s="241"/>
      <c r="DC279" s="181">
        <f t="shared" si="332"/>
        <v>0</v>
      </c>
      <c r="DD279" s="240"/>
      <c r="DE279" s="241"/>
      <c r="DF279" s="182">
        <f t="shared" si="333"/>
        <v>0</v>
      </c>
      <c r="DG279" s="182">
        <f t="shared" si="334"/>
        <v>0</v>
      </c>
      <c r="DH279" s="183">
        <f t="shared" si="335"/>
        <v>0</v>
      </c>
      <c r="DI279" s="184">
        <f t="shared" si="336"/>
        <v>0</v>
      </c>
      <c r="DJ279" s="42"/>
      <c r="DK279" s="177">
        <f t="shared" si="337"/>
        <v>0</v>
      </c>
      <c r="DL279" s="177">
        <f t="shared" si="338"/>
        <v>0</v>
      </c>
      <c r="DM279" s="177">
        <f t="shared" si="339"/>
        <v>0</v>
      </c>
      <c r="DN279" s="242"/>
      <c r="DO279" s="243"/>
      <c r="DP279" s="243"/>
      <c r="DQ279" s="243"/>
      <c r="DR279" s="303"/>
      <c r="DS279" s="243"/>
      <c r="DT279" s="243"/>
      <c r="DU279" s="243"/>
      <c r="DV279" s="244"/>
      <c r="DW279" s="243"/>
      <c r="DX279" s="243"/>
      <c r="DY279" s="245"/>
      <c r="DZ279" s="245"/>
      <c r="EA279" s="246"/>
      <c r="EB279" s="175" t="s">
        <v>283</v>
      </c>
      <c r="EC279" s="188" t="s">
        <v>298</v>
      </c>
      <c r="ED279" s="188">
        <v>1030247</v>
      </c>
      <c r="EE279" s="188"/>
      <c r="EF279" s="189">
        <f>'Datos Mes'!$B$23</f>
        <v>8033.333333333333</v>
      </c>
      <c r="EG279" s="189">
        <f t="shared" si="340"/>
        <v>0</v>
      </c>
      <c r="EH279" s="189">
        <f t="shared" si="341"/>
        <v>0</v>
      </c>
      <c r="EI279" s="189" t="e">
        <f t="shared" si="342"/>
        <v>#DIV/0!</v>
      </c>
      <c r="EJ279" s="189" t="e">
        <f t="shared" si="343"/>
        <v>#DIV/0!</v>
      </c>
      <c r="EK279" s="189">
        <f t="shared" si="344"/>
        <v>0</v>
      </c>
      <c r="EL279" s="189">
        <f t="shared" si="345"/>
        <v>0</v>
      </c>
      <c r="EM279" s="189">
        <f t="shared" si="346"/>
        <v>0</v>
      </c>
      <c r="EN279" s="189">
        <f>'Datos Mes'!$B$24*AL279</f>
        <v>0</v>
      </c>
      <c r="EO279" s="189" t="e">
        <f>IF(SUM(EH279:EN279)&gt;'Datos Mes'!$B$21,'Datos Mes'!$B$21,SUM(EH279:EN279))</f>
        <v>#DIV/0!</v>
      </c>
      <c r="EP279" s="189" t="e">
        <f>IF(SUM(EH279:EN279)&gt;'Datos Mes'!$B$21,SUM(EH279:EN279)-EO279,0)</f>
        <v>#DIV/0!</v>
      </c>
      <c r="EQ279" s="189"/>
      <c r="ER279" s="189" t="e">
        <f>LOOKUP(EO279/AL279,'Datos Mes'!$B$75:$B$82,'Datos Mes'!$C$75:$C$82)*EQ279</f>
        <v>#DIV/0!</v>
      </c>
      <c r="ES279" s="189">
        <f>'Datos Mes'!$B$25*$AQ279</f>
        <v>0</v>
      </c>
      <c r="ET279" s="189">
        <f>'Datos Mes'!$B$26*$AQ279</f>
        <v>0</v>
      </c>
      <c r="EU279" s="189">
        <f t="shared" si="347"/>
        <v>0</v>
      </c>
      <c r="EV279" s="190" t="e">
        <f t="shared" si="348"/>
        <v>#DIV/0!</v>
      </c>
      <c r="EW279" s="280" t="s">
        <v>140</v>
      </c>
      <c r="EX279" s="281"/>
      <c r="EY279" s="190" t="e">
        <f>'Datos Mes'!$B$28*EO279</f>
        <v>#DIV/0!</v>
      </c>
      <c r="EZ279" s="190" t="e">
        <f>IF(EX279*'Datos Mes'!$B$19-EY279&gt;0,EX279*'Datos Mes'!$B$19-EY279,0)</f>
        <v>#DIV/0!</v>
      </c>
      <c r="FA279" s="281" t="s">
        <v>116</v>
      </c>
      <c r="FB279" s="280" t="s">
        <v>299</v>
      </c>
      <c r="FC279" s="192">
        <f>IF(FB279&lt;&gt;"Pensionado",LOOKUP(FA279,'Datos Mes'!$A$87:$A$92,'Datos Mes'!$B$87:$B$92),0)</f>
        <v>0</v>
      </c>
      <c r="FD279" s="190" t="e">
        <f t="shared" si="349"/>
        <v>#DIV/0!</v>
      </c>
      <c r="FE279" s="190" t="e">
        <f>IF(SUM(EH279:EN279)&gt;'Datos Mes'!$B$22,'Datos Mes'!$B$22,SUM(EH279:EN279))</f>
        <v>#DIV/0!</v>
      </c>
      <c r="FF279" s="190" t="e">
        <f>FE279*'Datos Mes'!$B$30</f>
        <v>#DIV/0!</v>
      </c>
      <c r="FG279" s="190" t="e">
        <f t="shared" si="350"/>
        <v>#DIV/0!</v>
      </c>
      <c r="FH279" s="190" t="e">
        <f t="shared" si="351"/>
        <v>#DIV/0!</v>
      </c>
      <c r="FI279" s="193" t="e">
        <f>LOOKUP(FH279,'Datos Mes'!$B$54:$B$69,'Datos Mes'!$C$54:$C$69)</f>
        <v>#DIV/0!</v>
      </c>
      <c r="FJ279" s="190" t="e">
        <f>LOOKUP(FH279,'Datos Mes'!$B$54:$B$69,'Datos Mes'!$E$54:$E$69)</f>
        <v>#DIV/0!</v>
      </c>
      <c r="FK279" s="190" t="e">
        <f t="shared" si="352"/>
        <v>#DIV/0!</v>
      </c>
      <c r="FL279" s="190">
        <f t="shared" si="353"/>
        <v>0</v>
      </c>
      <c r="FM279" s="190">
        <f t="shared" si="354"/>
        <v>0</v>
      </c>
      <c r="FN279" s="190">
        <f t="shared" si="355"/>
        <v>0</v>
      </c>
      <c r="FO279" s="190" t="e">
        <f t="shared" si="356"/>
        <v>#DIV/0!</v>
      </c>
      <c r="FP279" s="190" t="e">
        <f t="shared" si="357"/>
        <v>#DIV/0!</v>
      </c>
      <c r="FQ279" s="320" t="e">
        <f t="shared" si="358"/>
        <v>#DIV/0!</v>
      </c>
      <c r="FR279" s="188"/>
      <c r="FS279" s="190" t="e">
        <f t="shared" si="359"/>
        <v>#DIV/0!</v>
      </c>
      <c r="FT279" s="190" t="e">
        <f>IF($FB279="Activo",LOOKUP($FA279,'Datos Mes'!$A$87:$A$92,'Datos Mes'!$C$87:$C$92),0)*$EO279</f>
        <v>#DIV/0!</v>
      </c>
      <c r="FU279" s="190" t="e">
        <f>IF($FB279="Activo",'Datos Mes'!$B$31,0)*$EO279</f>
        <v>#DIV/0!</v>
      </c>
      <c r="FV279" s="190" t="e">
        <f>'Datos Mes'!$B$32*$EO279</f>
        <v>#DIV/0!</v>
      </c>
      <c r="FW279" s="190" t="e">
        <f>'Datos Mes'!$D$28*$EO279</f>
        <v>#DIV/0!</v>
      </c>
      <c r="FX279" s="188">
        <v>1030247</v>
      </c>
      <c r="FY279" s="190" t="e">
        <f t="shared" si="360"/>
        <v>#DIV/0!</v>
      </c>
      <c r="FZ279" s="190" t="e">
        <f t="shared" si="318"/>
        <v>#DIV/0!</v>
      </c>
      <c r="GA279" s="190" t="e">
        <f t="shared" si="319"/>
        <v>#DIV/0!</v>
      </c>
      <c r="GB279" s="190">
        <f>(AS279+'Datos Mes'!B$24)*30/12</f>
        <v>11356.646825396825</v>
      </c>
      <c r="GC279" s="190" t="e">
        <f t="shared" si="361"/>
        <v>#DIV/0!</v>
      </c>
      <c r="GD279" s="190" t="e">
        <f t="shared" si="362"/>
        <v>#DIV/0!</v>
      </c>
      <c r="GE279" s="192" t="e">
        <f t="shared" si="363"/>
        <v>#DIV/0!</v>
      </c>
    </row>
    <row r="280" spans="1:187">
      <c r="A280" s="248"/>
      <c r="B280" s="248"/>
      <c r="C280" s="173">
        <f t="shared" si="320"/>
        <v>0</v>
      </c>
      <c r="D280" s="255"/>
      <c r="E280" s="255"/>
      <c r="F280" s="255"/>
      <c r="G280" s="255"/>
      <c r="H280" s="255"/>
      <c r="I280" s="255"/>
      <c r="J280" s="255"/>
      <c r="K280" s="255"/>
      <c r="L280" s="255"/>
      <c r="M280" s="255"/>
      <c r="N280" s="255"/>
      <c r="O280" s="255"/>
      <c r="P280" s="255"/>
      <c r="Q280" s="255"/>
      <c r="R280" s="174"/>
      <c r="S280" s="256"/>
      <c r="T280" s="255"/>
      <c r="U280" s="255"/>
      <c r="V280" s="255"/>
      <c r="W280" s="255"/>
      <c r="X280" s="255"/>
      <c r="Y280" s="255"/>
      <c r="Z280" s="255"/>
      <c r="AA280" s="255"/>
      <c r="AB280" s="255"/>
      <c r="AC280" s="255"/>
      <c r="AD280" s="255"/>
      <c r="AE280" s="255"/>
      <c r="AF280" s="255"/>
      <c r="AG280" s="255"/>
      <c r="AH280" s="255"/>
      <c r="AI280" s="257"/>
      <c r="AJ280" s="187"/>
      <c r="AK280" s="176">
        <f t="shared" si="321"/>
        <v>0</v>
      </c>
      <c r="AL280" s="294">
        <f t="shared" si="322"/>
        <v>0</v>
      </c>
      <c r="AM280" s="294">
        <f t="shared" si="323"/>
        <v>0</v>
      </c>
      <c r="AN280" s="295">
        <f t="shared" si="324"/>
        <v>0</v>
      </c>
      <c r="AO280" s="294">
        <f t="shared" si="317"/>
        <v>0</v>
      </c>
      <c r="AP280" s="294">
        <f t="shared" si="364"/>
        <v>0</v>
      </c>
      <c r="AQ280" s="296">
        <f t="shared" si="325"/>
        <v>0</v>
      </c>
      <c r="AR280" s="297">
        <f t="shared" si="326"/>
        <v>0</v>
      </c>
      <c r="AS280" s="249"/>
      <c r="AT280" s="250">
        <f t="shared" si="327"/>
        <v>0</v>
      </c>
      <c r="AU280" s="316"/>
      <c r="AV280" s="177">
        <f t="shared" si="328"/>
        <v>0</v>
      </c>
      <c r="AW280" s="249"/>
      <c r="AX280" s="249"/>
      <c r="AY280" s="177">
        <f t="shared" si="329"/>
        <v>0</v>
      </c>
      <c r="AZ280" s="177">
        <f>(AQ280)*'Datos Mes'!$B$27+DB280</f>
        <v>0</v>
      </c>
      <c r="BA280" s="248"/>
      <c r="BB280" s="254"/>
      <c r="BC280" s="263"/>
      <c r="BD280" s="188"/>
      <c r="BE280" s="188"/>
      <c r="BF280" s="298"/>
      <c r="BG280" s="178">
        <f>(COUNTIF($D280:$AI280,"LL")+DL280)*(AS280-'Datos Mes'!$B$23)</f>
        <v>0</v>
      </c>
      <c r="BH280" s="299">
        <f t="shared" si="330"/>
        <v>0</v>
      </c>
      <c r="BI280" s="230"/>
      <c r="BJ280" s="239"/>
      <c r="BK280" s="231"/>
      <c r="BL280" s="231"/>
      <c r="BM280" s="231"/>
      <c r="BN280" s="231"/>
      <c r="BO280" s="231"/>
      <c r="BP280" s="239"/>
      <c r="BQ280" s="231"/>
      <c r="BR280" s="231"/>
      <c r="BS280" s="231"/>
      <c r="BT280" s="232"/>
      <c r="BU280" s="232"/>
      <c r="BV280" s="231"/>
      <c r="BW280" s="233"/>
      <c r="BX280" s="234"/>
      <c r="BY280" s="231"/>
      <c r="BZ280" s="231"/>
      <c r="CA280" s="235"/>
      <c r="CB280" s="235"/>
      <c r="CC280" s="236"/>
      <c r="CD280" s="236"/>
      <c r="CE280" s="236"/>
      <c r="CF280" s="236"/>
      <c r="CG280" s="236"/>
      <c r="CH280" s="235"/>
      <c r="CI280" s="235"/>
      <c r="CJ280" s="236"/>
      <c r="CK280" s="236"/>
      <c r="CL280" s="236"/>
      <c r="CM280" s="236"/>
      <c r="CN280" s="236"/>
      <c r="CO280" s="235"/>
      <c r="CP280" s="238"/>
      <c r="CQ280" s="237"/>
      <c r="CR280" s="238"/>
      <c r="CS280" s="237"/>
      <c r="CT280" s="237"/>
      <c r="CU280" s="237"/>
      <c r="CV280" s="237"/>
      <c r="CW280" s="237"/>
      <c r="CX280" s="232"/>
      <c r="CY280" s="232"/>
      <c r="CZ280" s="179">
        <f t="shared" si="331"/>
        <v>0</v>
      </c>
      <c r="DA280" s="180"/>
      <c r="DB280" s="241"/>
      <c r="DC280" s="181">
        <f t="shared" si="332"/>
        <v>0</v>
      </c>
      <c r="DD280" s="240"/>
      <c r="DE280" s="241"/>
      <c r="DF280" s="182">
        <f t="shared" si="333"/>
        <v>0</v>
      </c>
      <c r="DG280" s="182">
        <f t="shared" si="334"/>
        <v>0</v>
      </c>
      <c r="DH280" s="183">
        <f t="shared" si="335"/>
        <v>0</v>
      </c>
      <c r="DI280" s="184">
        <f t="shared" si="336"/>
        <v>0</v>
      </c>
      <c r="DJ280" s="42"/>
      <c r="DK280" s="177">
        <f t="shared" si="337"/>
        <v>0</v>
      </c>
      <c r="DL280" s="177">
        <f t="shared" si="338"/>
        <v>0</v>
      </c>
      <c r="DM280" s="177">
        <f t="shared" si="339"/>
        <v>0</v>
      </c>
      <c r="DN280" s="242"/>
      <c r="DO280" s="243"/>
      <c r="DP280" s="243"/>
      <c r="DQ280" s="243"/>
      <c r="DR280" s="303"/>
      <c r="DS280" s="243"/>
      <c r="DT280" s="243"/>
      <c r="DU280" s="243"/>
      <c r="DV280" s="244"/>
      <c r="DW280" s="243"/>
      <c r="DX280" s="243"/>
      <c r="DY280" s="245"/>
      <c r="DZ280" s="245"/>
      <c r="EA280" s="246"/>
      <c r="EB280" s="175" t="s">
        <v>283</v>
      </c>
      <c r="EC280" s="188" t="s">
        <v>298</v>
      </c>
      <c r="ED280" s="188">
        <v>1030248</v>
      </c>
      <c r="EE280" s="188"/>
      <c r="EF280" s="189">
        <f>'Datos Mes'!$B$23</f>
        <v>8033.333333333333</v>
      </c>
      <c r="EG280" s="189">
        <f t="shared" si="340"/>
        <v>0</v>
      </c>
      <c r="EH280" s="189">
        <f t="shared" si="341"/>
        <v>0</v>
      </c>
      <c r="EI280" s="189" t="e">
        <f t="shared" si="342"/>
        <v>#DIV/0!</v>
      </c>
      <c r="EJ280" s="189" t="e">
        <f t="shared" si="343"/>
        <v>#DIV/0!</v>
      </c>
      <c r="EK280" s="189">
        <f t="shared" si="344"/>
        <v>0</v>
      </c>
      <c r="EL280" s="189">
        <f t="shared" si="345"/>
        <v>0</v>
      </c>
      <c r="EM280" s="189">
        <f t="shared" si="346"/>
        <v>0</v>
      </c>
      <c r="EN280" s="189">
        <f>'Datos Mes'!$B$24*AL280</f>
        <v>0</v>
      </c>
      <c r="EO280" s="189" t="e">
        <f>IF(SUM(EH280:EN280)&gt;'Datos Mes'!$B$21,'Datos Mes'!$B$21,SUM(EH280:EN280))</f>
        <v>#DIV/0!</v>
      </c>
      <c r="EP280" s="189" t="e">
        <f>IF(SUM(EH280:EN280)&gt;'Datos Mes'!$B$21,SUM(EH280:EN280)-EO280,0)</f>
        <v>#DIV/0!</v>
      </c>
      <c r="EQ280" s="189"/>
      <c r="ER280" s="189" t="e">
        <f>LOOKUP(EO280/AL280,'Datos Mes'!$B$75:$B$82,'Datos Mes'!$C$75:$C$82)*EQ280</f>
        <v>#DIV/0!</v>
      </c>
      <c r="ES280" s="189">
        <f>'Datos Mes'!$B$25*$AQ280</f>
        <v>0</v>
      </c>
      <c r="ET280" s="189">
        <f>'Datos Mes'!$B$26*$AQ280</f>
        <v>0</v>
      </c>
      <c r="EU280" s="189">
        <f t="shared" si="347"/>
        <v>0</v>
      </c>
      <c r="EV280" s="190" t="e">
        <f t="shared" si="348"/>
        <v>#DIV/0!</v>
      </c>
      <c r="EW280" s="280" t="s">
        <v>140</v>
      </c>
      <c r="EX280" s="281"/>
      <c r="EY280" s="190" t="e">
        <f>'Datos Mes'!$B$28*EO280</f>
        <v>#DIV/0!</v>
      </c>
      <c r="EZ280" s="190" t="e">
        <f>IF(EX280*'Datos Mes'!$B$19-EY280&gt;0,EX280*'Datos Mes'!$B$19-EY280,0)</f>
        <v>#DIV/0!</v>
      </c>
      <c r="FA280" s="281" t="s">
        <v>116</v>
      </c>
      <c r="FB280" s="280" t="s">
        <v>299</v>
      </c>
      <c r="FC280" s="192">
        <f>IF(FB280&lt;&gt;"Pensionado",LOOKUP(FA280,'Datos Mes'!$A$87:$A$92,'Datos Mes'!$B$87:$B$92),0)</f>
        <v>0</v>
      </c>
      <c r="FD280" s="190" t="e">
        <f t="shared" si="349"/>
        <v>#DIV/0!</v>
      </c>
      <c r="FE280" s="190" t="e">
        <f>IF(SUM(EH280:EN280)&gt;'Datos Mes'!$B$22,'Datos Mes'!$B$22,SUM(EH280:EN280))</f>
        <v>#DIV/0!</v>
      </c>
      <c r="FF280" s="190" t="e">
        <f>FE280*'Datos Mes'!$B$30</f>
        <v>#DIV/0!</v>
      </c>
      <c r="FG280" s="190" t="e">
        <f t="shared" si="350"/>
        <v>#DIV/0!</v>
      </c>
      <c r="FH280" s="190" t="e">
        <f t="shared" si="351"/>
        <v>#DIV/0!</v>
      </c>
      <c r="FI280" s="193" t="e">
        <f>LOOKUP(FH280,'Datos Mes'!$B$54:$B$69,'Datos Mes'!$C$54:$C$69)</f>
        <v>#DIV/0!</v>
      </c>
      <c r="FJ280" s="190" t="e">
        <f>LOOKUP(FH280,'Datos Mes'!$B$54:$B$69,'Datos Mes'!$E$54:$E$69)</f>
        <v>#DIV/0!</v>
      </c>
      <c r="FK280" s="190" t="e">
        <f t="shared" si="352"/>
        <v>#DIV/0!</v>
      </c>
      <c r="FL280" s="190">
        <f t="shared" si="353"/>
        <v>0</v>
      </c>
      <c r="FM280" s="190">
        <f t="shared" si="354"/>
        <v>0</v>
      </c>
      <c r="FN280" s="190">
        <f t="shared" si="355"/>
        <v>0</v>
      </c>
      <c r="FO280" s="190" t="e">
        <f t="shared" si="356"/>
        <v>#DIV/0!</v>
      </c>
      <c r="FP280" s="190" t="e">
        <f t="shared" si="357"/>
        <v>#DIV/0!</v>
      </c>
      <c r="FQ280" s="320" t="e">
        <f t="shared" si="358"/>
        <v>#DIV/0!</v>
      </c>
      <c r="FR280" s="188"/>
      <c r="FS280" s="190" t="e">
        <f t="shared" si="359"/>
        <v>#DIV/0!</v>
      </c>
      <c r="FT280" s="190" t="e">
        <f>IF($FB280="Activo",LOOKUP($FA280,'Datos Mes'!$A$87:$A$92,'Datos Mes'!$C$87:$C$92),0)*$EO280</f>
        <v>#DIV/0!</v>
      </c>
      <c r="FU280" s="190" t="e">
        <f>IF($FB280="Activo",'Datos Mes'!$B$31,0)*$EO280</f>
        <v>#DIV/0!</v>
      </c>
      <c r="FV280" s="190" t="e">
        <f>'Datos Mes'!$B$32*$EO280</f>
        <v>#DIV/0!</v>
      </c>
      <c r="FW280" s="190" t="e">
        <f>'Datos Mes'!$D$28*$EO280</f>
        <v>#DIV/0!</v>
      </c>
      <c r="FX280" s="188">
        <v>1030248</v>
      </c>
      <c r="FY280" s="190" t="e">
        <f t="shared" si="360"/>
        <v>#DIV/0!</v>
      </c>
      <c r="FZ280" s="190" t="e">
        <f t="shared" si="318"/>
        <v>#DIV/0!</v>
      </c>
      <c r="GA280" s="190" t="e">
        <f t="shared" si="319"/>
        <v>#DIV/0!</v>
      </c>
      <c r="GB280" s="190">
        <f>(AS280+'Datos Mes'!B$24)*30/12</f>
        <v>11356.646825396825</v>
      </c>
      <c r="GC280" s="190" t="e">
        <f t="shared" si="361"/>
        <v>#DIV/0!</v>
      </c>
      <c r="GD280" s="190" t="e">
        <f t="shared" si="362"/>
        <v>#DIV/0!</v>
      </c>
      <c r="GE280" s="192" t="e">
        <f t="shared" si="363"/>
        <v>#DIV/0!</v>
      </c>
    </row>
    <row r="281" spans="1:187">
      <c r="A281" s="248"/>
      <c r="B281" s="248"/>
      <c r="C281" s="173">
        <f t="shared" si="320"/>
        <v>0</v>
      </c>
      <c r="D281" s="255"/>
      <c r="E281" s="255"/>
      <c r="F281" s="255"/>
      <c r="G281" s="255"/>
      <c r="H281" s="255"/>
      <c r="I281" s="255"/>
      <c r="J281" s="255"/>
      <c r="K281" s="255"/>
      <c r="L281" s="255"/>
      <c r="M281" s="255"/>
      <c r="N281" s="255"/>
      <c r="O281" s="255"/>
      <c r="P281" s="255"/>
      <c r="Q281" s="255"/>
      <c r="R281" s="174"/>
      <c r="S281" s="256"/>
      <c r="T281" s="255"/>
      <c r="U281" s="255"/>
      <c r="V281" s="255"/>
      <c r="W281" s="255"/>
      <c r="X281" s="255"/>
      <c r="Y281" s="255"/>
      <c r="Z281" s="255"/>
      <c r="AA281" s="255"/>
      <c r="AB281" s="255"/>
      <c r="AC281" s="255"/>
      <c r="AD281" s="255"/>
      <c r="AE281" s="255"/>
      <c r="AF281" s="255"/>
      <c r="AG281" s="255"/>
      <c r="AH281" s="255"/>
      <c r="AI281" s="257"/>
      <c r="AJ281" s="187"/>
      <c r="AK281" s="176">
        <f t="shared" si="321"/>
        <v>0</v>
      </c>
      <c r="AL281" s="294">
        <f t="shared" si="322"/>
        <v>0</v>
      </c>
      <c r="AM281" s="294">
        <f t="shared" si="323"/>
        <v>0</v>
      </c>
      <c r="AN281" s="295">
        <f t="shared" si="324"/>
        <v>0</v>
      </c>
      <c r="AO281" s="294">
        <f t="shared" si="317"/>
        <v>0</v>
      </c>
      <c r="AP281" s="294">
        <f t="shared" si="364"/>
        <v>0</v>
      </c>
      <c r="AQ281" s="296">
        <f t="shared" si="325"/>
        <v>0</v>
      </c>
      <c r="AR281" s="297">
        <f t="shared" si="326"/>
        <v>0</v>
      </c>
      <c r="AS281" s="249"/>
      <c r="AT281" s="250">
        <f t="shared" si="327"/>
        <v>0</v>
      </c>
      <c r="AU281" s="316"/>
      <c r="AV281" s="177">
        <f t="shared" si="328"/>
        <v>0</v>
      </c>
      <c r="AW281" s="249"/>
      <c r="AX281" s="249"/>
      <c r="AY281" s="177">
        <f t="shared" si="329"/>
        <v>0</v>
      </c>
      <c r="AZ281" s="177">
        <f>(AQ281)*'Datos Mes'!$B$27+DB281</f>
        <v>0</v>
      </c>
      <c r="BA281" s="248"/>
      <c r="BB281" s="254"/>
      <c r="BC281" s="263"/>
      <c r="BD281" s="188"/>
      <c r="BE281" s="188"/>
      <c r="BF281" s="298"/>
      <c r="BG281" s="178">
        <f>(COUNTIF($D281:$AI281,"LL")+DL281)*(AS281-'Datos Mes'!$B$23)</f>
        <v>0</v>
      </c>
      <c r="BH281" s="299">
        <f t="shared" si="330"/>
        <v>0</v>
      </c>
      <c r="BI281" s="230"/>
      <c r="BJ281" s="239"/>
      <c r="BK281" s="231"/>
      <c r="BL281" s="231"/>
      <c r="BM281" s="231"/>
      <c r="BN281" s="231"/>
      <c r="BO281" s="231"/>
      <c r="BP281" s="239"/>
      <c r="BQ281" s="231"/>
      <c r="BR281" s="231"/>
      <c r="BS281" s="231"/>
      <c r="BT281" s="232"/>
      <c r="BU281" s="232"/>
      <c r="BV281" s="231"/>
      <c r="BW281" s="233"/>
      <c r="BX281" s="234"/>
      <c r="BY281" s="231"/>
      <c r="BZ281" s="231"/>
      <c r="CA281" s="235"/>
      <c r="CB281" s="235"/>
      <c r="CC281" s="236"/>
      <c r="CD281" s="236"/>
      <c r="CE281" s="236"/>
      <c r="CF281" s="236"/>
      <c r="CG281" s="236"/>
      <c r="CH281" s="235"/>
      <c r="CI281" s="235"/>
      <c r="CJ281" s="236"/>
      <c r="CK281" s="236"/>
      <c r="CL281" s="236"/>
      <c r="CM281" s="236"/>
      <c r="CN281" s="236"/>
      <c r="CO281" s="235"/>
      <c r="CP281" s="238"/>
      <c r="CQ281" s="237"/>
      <c r="CR281" s="238"/>
      <c r="CS281" s="237"/>
      <c r="CT281" s="237"/>
      <c r="CU281" s="237"/>
      <c r="CV281" s="237"/>
      <c r="CW281" s="237"/>
      <c r="CX281" s="232"/>
      <c r="CY281" s="232"/>
      <c r="CZ281" s="179">
        <f t="shared" si="331"/>
        <v>0</v>
      </c>
      <c r="DA281" s="180"/>
      <c r="DB281" s="241"/>
      <c r="DC281" s="181">
        <f t="shared" si="332"/>
        <v>0</v>
      </c>
      <c r="DD281" s="240"/>
      <c r="DE281" s="241"/>
      <c r="DF281" s="182">
        <f t="shared" si="333"/>
        <v>0</v>
      </c>
      <c r="DG281" s="182">
        <f t="shared" si="334"/>
        <v>0</v>
      </c>
      <c r="DH281" s="183">
        <f t="shared" si="335"/>
        <v>0</v>
      </c>
      <c r="DI281" s="184">
        <f t="shared" si="336"/>
        <v>0</v>
      </c>
      <c r="DJ281" s="42"/>
      <c r="DK281" s="177">
        <f t="shared" si="337"/>
        <v>0</v>
      </c>
      <c r="DL281" s="177">
        <f t="shared" si="338"/>
        <v>0</v>
      </c>
      <c r="DM281" s="177">
        <f t="shared" si="339"/>
        <v>0</v>
      </c>
      <c r="DN281" s="242"/>
      <c r="DO281" s="243"/>
      <c r="DP281" s="243"/>
      <c r="DQ281" s="243"/>
      <c r="DR281" s="303"/>
      <c r="DS281" s="243"/>
      <c r="DT281" s="243"/>
      <c r="DU281" s="243"/>
      <c r="DV281" s="244"/>
      <c r="DW281" s="243"/>
      <c r="DX281" s="243"/>
      <c r="DY281" s="245"/>
      <c r="DZ281" s="245"/>
      <c r="EA281" s="246"/>
      <c r="EB281" s="175" t="s">
        <v>283</v>
      </c>
      <c r="EC281" s="188" t="s">
        <v>298</v>
      </c>
      <c r="ED281" s="188">
        <v>1030249</v>
      </c>
      <c r="EE281" s="188"/>
      <c r="EF281" s="189">
        <f>'Datos Mes'!$B$23</f>
        <v>8033.333333333333</v>
      </c>
      <c r="EG281" s="189">
        <f t="shared" si="340"/>
        <v>0</v>
      </c>
      <c r="EH281" s="189">
        <f t="shared" si="341"/>
        <v>0</v>
      </c>
      <c r="EI281" s="189" t="e">
        <f t="shared" si="342"/>
        <v>#DIV/0!</v>
      </c>
      <c r="EJ281" s="189" t="e">
        <f t="shared" si="343"/>
        <v>#DIV/0!</v>
      </c>
      <c r="EK281" s="189">
        <f t="shared" si="344"/>
        <v>0</v>
      </c>
      <c r="EL281" s="189">
        <f t="shared" si="345"/>
        <v>0</v>
      </c>
      <c r="EM281" s="189">
        <f t="shared" si="346"/>
        <v>0</v>
      </c>
      <c r="EN281" s="189">
        <f>'Datos Mes'!$B$24*AL281</f>
        <v>0</v>
      </c>
      <c r="EO281" s="189" t="e">
        <f>IF(SUM(EH281:EN281)&gt;'Datos Mes'!$B$21,'Datos Mes'!$B$21,SUM(EH281:EN281))</f>
        <v>#DIV/0!</v>
      </c>
      <c r="EP281" s="189" t="e">
        <f>IF(SUM(EH281:EN281)&gt;'Datos Mes'!$B$21,SUM(EH281:EN281)-EO281,0)</f>
        <v>#DIV/0!</v>
      </c>
      <c r="EQ281" s="189"/>
      <c r="ER281" s="189" t="e">
        <f>LOOKUP(EO281/AL281,'Datos Mes'!$B$75:$B$82,'Datos Mes'!$C$75:$C$82)*EQ281</f>
        <v>#DIV/0!</v>
      </c>
      <c r="ES281" s="189">
        <f>'Datos Mes'!$B$25*$AQ281</f>
        <v>0</v>
      </c>
      <c r="ET281" s="189">
        <f>'Datos Mes'!$B$26*$AQ281</f>
        <v>0</v>
      </c>
      <c r="EU281" s="189">
        <f t="shared" si="347"/>
        <v>0</v>
      </c>
      <c r="EV281" s="190" t="e">
        <f t="shared" si="348"/>
        <v>#DIV/0!</v>
      </c>
      <c r="EW281" s="280" t="s">
        <v>140</v>
      </c>
      <c r="EX281" s="281"/>
      <c r="EY281" s="190" t="e">
        <f>'Datos Mes'!$B$28*EO281</f>
        <v>#DIV/0!</v>
      </c>
      <c r="EZ281" s="190" t="e">
        <f>IF(EX281*'Datos Mes'!$B$19-EY281&gt;0,EX281*'Datos Mes'!$B$19-EY281,0)</f>
        <v>#DIV/0!</v>
      </c>
      <c r="FA281" s="281" t="s">
        <v>116</v>
      </c>
      <c r="FB281" s="280" t="s">
        <v>299</v>
      </c>
      <c r="FC281" s="192">
        <f>IF(FB281&lt;&gt;"Pensionado",LOOKUP(FA281,'Datos Mes'!$A$87:$A$92,'Datos Mes'!$B$87:$B$92),0)</f>
        <v>0</v>
      </c>
      <c r="FD281" s="190" t="e">
        <f t="shared" si="349"/>
        <v>#DIV/0!</v>
      </c>
      <c r="FE281" s="190" t="e">
        <f>IF(SUM(EH281:EN281)&gt;'Datos Mes'!$B$22,'Datos Mes'!$B$22,SUM(EH281:EN281))</f>
        <v>#DIV/0!</v>
      </c>
      <c r="FF281" s="190" t="e">
        <f>FE281*'Datos Mes'!$B$30</f>
        <v>#DIV/0!</v>
      </c>
      <c r="FG281" s="190" t="e">
        <f t="shared" si="350"/>
        <v>#DIV/0!</v>
      </c>
      <c r="FH281" s="190" t="e">
        <f t="shared" si="351"/>
        <v>#DIV/0!</v>
      </c>
      <c r="FI281" s="193" t="e">
        <f>LOOKUP(FH281,'Datos Mes'!$B$54:$B$69,'Datos Mes'!$C$54:$C$69)</f>
        <v>#DIV/0!</v>
      </c>
      <c r="FJ281" s="190" t="e">
        <f>LOOKUP(FH281,'Datos Mes'!$B$54:$B$69,'Datos Mes'!$E$54:$E$69)</f>
        <v>#DIV/0!</v>
      </c>
      <c r="FK281" s="190" t="e">
        <f t="shared" si="352"/>
        <v>#DIV/0!</v>
      </c>
      <c r="FL281" s="190">
        <f t="shared" si="353"/>
        <v>0</v>
      </c>
      <c r="FM281" s="190">
        <f t="shared" si="354"/>
        <v>0</v>
      </c>
      <c r="FN281" s="190">
        <f t="shared" si="355"/>
        <v>0</v>
      </c>
      <c r="FO281" s="190" t="e">
        <f t="shared" si="356"/>
        <v>#DIV/0!</v>
      </c>
      <c r="FP281" s="190" t="e">
        <f t="shared" si="357"/>
        <v>#DIV/0!</v>
      </c>
      <c r="FQ281" s="320" t="e">
        <f t="shared" si="358"/>
        <v>#DIV/0!</v>
      </c>
      <c r="FR281" s="188"/>
      <c r="FS281" s="190" t="e">
        <f t="shared" si="359"/>
        <v>#DIV/0!</v>
      </c>
      <c r="FT281" s="190" t="e">
        <f>IF($FB281="Activo",LOOKUP($FA281,'Datos Mes'!$A$87:$A$92,'Datos Mes'!$C$87:$C$92),0)*$EO281</f>
        <v>#DIV/0!</v>
      </c>
      <c r="FU281" s="190" t="e">
        <f>IF($FB281="Activo",'Datos Mes'!$B$31,0)*$EO281</f>
        <v>#DIV/0!</v>
      </c>
      <c r="FV281" s="190" t="e">
        <f>'Datos Mes'!$B$32*$EO281</f>
        <v>#DIV/0!</v>
      </c>
      <c r="FW281" s="190" t="e">
        <f>'Datos Mes'!$D$28*$EO281</f>
        <v>#DIV/0!</v>
      </c>
      <c r="FX281" s="188">
        <v>1030249</v>
      </c>
      <c r="FY281" s="190" t="e">
        <f t="shared" si="360"/>
        <v>#DIV/0!</v>
      </c>
      <c r="FZ281" s="190" t="e">
        <f t="shared" si="318"/>
        <v>#DIV/0!</v>
      </c>
      <c r="GA281" s="190" t="e">
        <f t="shared" si="319"/>
        <v>#DIV/0!</v>
      </c>
      <c r="GB281" s="190">
        <f>(AS281+'Datos Mes'!B$24)*30/12</f>
        <v>11356.646825396825</v>
      </c>
      <c r="GC281" s="190" t="e">
        <f t="shared" si="361"/>
        <v>#DIV/0!</v>
      </c>
      <c r="GD281" s="190" t="e">
        <f t="shared" si="362"/>
        <v>#DIV/0!</v>
      </c>
      <c r="GE281" s="192" t="e">
        <f t="shared" si="363"/>
        <v>#DIV/0!</v>
      </c>
    </row>
    <row r="282" spans="1:187">
      <c r="A282" s="248"/>
      <c r="B282" s="248"/>
      <c r="C282" s="173">
        <f t="shared" si="320"/>
        <v>0</v>
      </c>
      <c r="D282" s="255"/>
      <c r="E282" s="255"/>
      <c r="F282" s="255"/>
      <c r="G282" s="255"/>
      <c r="H282" s="255"/>
      <c r="I282" s="255"/>
      <c r="J282" s="255"/>
      <c r="K282" s="255"/>
      <c r="L282" s="255"/>
      <c r="M282" s="255"/>
      <c r="N282" s="255"/>
      <c r="O282" s="255"/>
      <c r="P282" s="255"/>
      <c r="Q282" s="255"/>
      <c r="R282" s="174"/>
      <c r="S282" s="256"/>
      <c r="T282" s="255"/>
      <c r="U282" s="255"/>
      <c r="V282" s="255"/>
      <c r="W282" s="255"/>
      <c r="X282" s="255"/>
      <c r="Y282" s="255"/>
      <c r="Z282" s="255"/>
      <c r="AA282" s="255"/>
      <c r="AB282" s="255"/>
      <c r="AC282" s="255"/>
      <c r="AD282" s="255"/>
      <c r="AE282" s="255"/>
      <c r="AF282" s="255"/>
      <c r="AG282" s="255"/>
      <c r="AH282" s="255"/>
      <c r="AI282" s="257"/>
      <c r="AJ282" s="187"/>
      <c r="AK282" s="176">
        <f t="shared" si="321"/>
        <v>0</v>
      </c>
      <c r="AL282" s="294">
        <f t="shared" si="322"/>
        <v>0</v>
      </c>
      <c r="AM282" s="294">
        <f t="shared" si="323"/>
        <v>0</v>
      </c>
      <c r="AN282" s="295">
        <f t="shared" si="324"/>
        <v>0</v>
      </c>
      <c r="AO282" s="294">
        <f t="shared" ref="AO282:AO345" si="365">COUNTIF($D282:$AI282,"X")+COUNTIF($D282:$AI282,"LL")+COUNTIF($D282:$AK282,"P")+COUNTIF($D282:$AI282,"R")+COUNTIF($D282:$AI282,"F")+COUNTIF($D282:$AI282,"V")</f>
        <v>0</v>
      </c>
      <c r="AP282" s="294">
        <f t="shared" si="364"/>
        <v>0</v>
      </c>
      <c r="AQ282" s="296">
        <f t="shared" si="325"/>
        <v>0</v>
      </c>
      <c r="AR282" s="297">
        <f t="shared" si="326"/>
        <v>0</v>
      </c>
      <c r="AS282" s="249"/>
      <c r="AT282" s="250">
        <f t="shared" si="327"/>
        <v>0</v>
      </c>
      <c r="AU282" s="316"/>
      <c r="AV282" s="177">
        <f t="shared" si="328"/>
        <v>0</v>
      </c>
      <c r="AW282" s="249"/>
      <c r="AX282" s="249"/>
      <c r="AY282" s="177">
        <f t="shared" si="329"/>
        <v>0</v>
      </c>
      <c r="AZ282" s="177">
        <f>(AQ282)*'Datos Mes'!$B$27+DB282</f>
        <v>0</v>
      </c>
      <c r="BA282" s="248"/>
      <c r="BB282" s="254"/>
      <c r="BC282" s="263"/>
      <c r="BD282" s="188"/>
      <c r="BE282" s="188"/>
      <c r="BF282" s="298"/>
      <c r="BG282" s="178">
        <f>(COUNTIF($D282:$AI282,"LL")+DL282)*(AS282-'Datos Mes'!$B$23)</f>
        <v>0</v>
      </c>
      <c r="BH282" s="299">
        <f t="shared" si="330"/>
        <v>0</v>
      </c>
      <c r="BI282" s="230"/>
      <c r="BJ282" s="239"/>
      <c r="BK282" s="231"/>
      <c r="BL282" s="231"/>
      <c r="BM282" s="231"/>
      <c r="BN282" s="231"/>
      <c r="BO282" s="231"/>
      <c r="BP282" s="239"/>
      <c r="BQ282" s="231"/>
      <c r="BR282" s="231"/>
      <c r="BS282" s="231"/>
      <c r="BT282" s="232"/>
      <c r="BU282" s="232"/>
      <c r="BV282" s="231"/>
      <c r="BW282" s="233"/>
      <c r="BX282" s="234"/>
      <c r="BY282" s="231"/>
      <c r="BZ282" s="231"/>
      <c r="CA282" s="235"/>
      <c r="CB282" s="235"/>
      <c r="CC282" s="236"/>
      <c r="CD282" s="236"/>
      <c r="CE282" s="236"/>
      <c r="CF282" s="236"/>
      <c r="CG282" s="236"/>
      <c r="CH282" s="235"/>
      <c r="CI282" s="235"/>
      <c r="CJ282" s="236"/>
      <c r="CK282" s="236"/>
      <c r="CL282" s="236"/>
      <c r="CM282" s="236"/>
      <c r="CN282" s="236"/>
      <c r="CO282" s="235"/>
      <c r="CP282" s="238"/>
      <c r="CQ282" s="237"/>
      <c r="CR282" s="238"/>
      <c r="CS282" s="237"/>
      <c r="CT282" s="237"/>
      <c r="CU282" s="237"/>
      <c r="CV282" s="237"/>
      <c r="CW282" s="237"/>
      <c r="CX282" s="232"/>
      <c r="CY282" s="232"/>
      <c r="CZ282" s="179">
        <f t="shared" si="331"/>
        <v>0</v>
      </c>
      <c r="DA282" s="180"/>
      <c r="DB282" s="241"/>
      <c r="DC282" s="181">
        <f t="shared" si="332"/>
        <v>0</v>
      </c>
      <c r="DD282" s="240"/>
      <c r="DE282" s="241"/>
      <c r="DF282" s="182">
        <f t="shared" si="333"/>
        <v>0</v>
      </c>
      <c r="DG282" s="182">
        <f t="shared" si="334"/>
        <v>0</v>
      </c>
      <c r="DH282" s="183">
        <f t="shared" si="335"/>
        <v>0</v>
      </c>
      <c r="DI282" s="184">
        <f t="shared" si="336"/>
        <v>0</v>
      </c>
      <c r="DJ282" s="42"/>
      <c r="DK282" s="177">
        <f t="shared" si="337"/>
        <v>0</v>
      </c>
      <c r="DL282" s="177">
        <f t="shared" si="338"/>
        <v>0</v>
      </c>
      <c r="DM282" s="177">
        <f t="shared" si="339"/>
        <v>0</v>
      </c>
      <c r="DN282" s="242"/>
      <c r="DO282" s="243"/>
      <c r="DP282" s="243"/>
      <c r="DQ282" s="243"/>
      <c r="DR282" s="303"/>
      <c r="DS282" s="243"/>
      <c r="DT282" s="243"/>
      <c r="DU282" s="243"/>
      <c r="DV282" s="244"/>
      <c r="DW282" s="243"/>
      <c r="DX282" s="243"/>
      <c r="DY282" s="245"/>
      <c r="DZ282" s="245"/>
      <c r="EA282" s="246"/>
      <c r="EB282" s="175" t="s">
        <v>283</v>
      </c>
      <c r="EC282" s="188" t="s">
        <v>298</v>
      </c>
      <c r="ED282" s="188">
        <v>1030250</v>
      </c>
      <c r="EE282" s="188"/>
      <c r="EF282" s="189">
        <f>'Datos Mes'!$B$23</f>
        <v>8033.333333333333</v>
      </c>
      <c r="EG282" s="189">
        <f t="shared" si="340"/>
        <v>0</v>
      </c>
      <c r="EH282" s="189">
        <f t="shared" si="341"/>
        <v>0</v>
      </c>
      <c r="EI282" s="189" t="e">
        <f t="shared" si="342"/>
        <v>#DIV/0!</v>
      </c>
      <c r="EJ282" s="189" t="e">
        <f t="shared" si="343"/>
        <v>#DIV/0!</v>
      </c>
      <c r="EK282" s="189">
        <f t="shared" si="344"/>
        <v>0</v>
      </c>
      <c r="EL282" s="189">
        <f t="shared" si="345"/>
        <v>0</v>
      </c>
      <c r="EM282" s="189">
        <f t="shared" si="346"/>
        <v>0</v>
      </c>
      <c r="EN282" s="189">
        <f>'Datos Mes'!$B$24*AL282</f>
        <v>0</v>
      </c>
      <c r="EO282" s="189" t="e">
        <f>IF(SUM(EH282:EN282)&gt;'Datos Mes'!$B$21,'Datos Mes'!$B$21,SUM(EH282:EN282))</f>
        <v>#DIV/0!</v>
      </c>
      <c r="EP282" s="189" t="e">
        <f>IF(SUM(EH282:EN282)&gt;'Datos Mes'!$B$21,SUM(EH282:EN282)-EO282,0)</f>
        <v>#DIV/0!</v>
      </c>
      <c r="EQ282" s="189"/>
      <c r="ER282" s="189" t="e">
        <f>LOOKUP(EO282/AL282,'Datos Mes'!$B$75:$B$82,'Datos Mes'!$C$75:$C$82)*EQ282</f>
        <v>#DIV/0!</v>
      </c>
      <c r="ES282" s="189">
        <f>'Datos Mes'!$B$25*$AQ282</f>
        <v>0</v>
      </c>
      <c r="ET282" s="189">
        <f>'Datos Mes'!$B$26*$AQ282</f>
        <v>0</v>
      </c>
      <c r="EU282" s="189">
        <f t="shared" si="347"/>
        <v>0</v>
      </c>
      <c r="EV282" s="190" t="e">
        <f t="shared" si="348"/>
        <v>#DIV/0!</v>
      </c>
      <c r="EW282" s="280" t="s">
        <v>140</v>
      </c>
      <c r="EX282" s="281"/>
      <c r="EY282" s="190" t="e">
        <f>'Datos Mes'!$B$28*EO282</f>
        <v>#DIV/0!</v>
      </c>
      <c r="EZ282" s="190" t="e">
        <f>IF(EX282*'Datos Mes'!$B$19-EY282&gt;0,EX282*'Datos Mes'!$B$19-EY282,0)</f>
        <v>#DIV/0!</v>
      </c>
      <c r="FA282" s="281" t="s">
        <v>116</v>
      </c>
      <c r="FB282" s="280" t="s">
        <v>299</v>
      </c>
      <c r="FC282" s="192">
        <f>IF(FB282&lt;&gt;"Pensionado",LOOKUP(FA282,'Datos Mes'!$A$87:$A$92,'Datos Mes'!$B$87:$B$92),0)</f>
        <v>0</v>
      </c>
      <c r="FD282" s="190" t="e">
        <f t="shared" si="349"/>
        <v>#DIV/0!</v>
      </c>
      <c r="FE282" s="190" t="e">
        <f>IF(SUM(EH282:EN282)&gt;'Datos Mes'!$B$22,'Datos Mes'!$B$22,SUM(EH282:EN282))</f>
        <v>#DIV/0!</v>
      </c>
      <c r="FF282" s="190" t="e">
        <f>FE282*'Datos Mes'!$B$30</f>
        <v>#DIV/0!</v>
      </c>
      <c r="FG282" s="190" t="e">
        <f t="shared" si="350"/>
        <v>#DIV/0!</v>
      </c>
      <c r="FH282" s="190" t="e">
        <f t="shared" si="351"/>
        <v>#DIV/0!</v>
      </c>
      <c r="FI282" s="193" t="e">
        <f>LOOKUP(FH282,'Datos Mes'!$B$54:$B$69,'Datos Mes'!$C$54:$C$69)</f>
        <v>#DIV/0!</v>
      </c>
      <c r="FJ282" s="190" t="e">
        <f>LOOKUP(FH282,'Datos Mes'!$B$54:$B$69,'Datos Mes'!$E$54:$E$69)</f>
        <v>#DIV/0!</v>
      </c>
      <c r="FK282" s="190" t="e">
        <f t="shared" si="352"/>
        <v>#DIV/0!</v>
      </c>
      <c r="FL282" s="190">
        <f t="shared" si="353"/>
        <v>0</v>
      </c>
      <c r="FM282" s="190">
        <f t="shared" si="354"/>
        <v>0</v>
      </c>
      <c r="FN282" s="190">
        <f t="shared" si="355"/>
        <v>0</v>
      </c>
      <c r="FO282" s="190" t="e">
        <f t="shared" si="356"/>
        <v>#DIV/0!</v>
      </c>
      <c r="FP282" s="190" t="e">
        <f t="shared" si="357"/>
        <v>#DIV/0!</v>
      </c>
      <c r="FQ282" s="320" t="e">
        <f t="shared" si="358"/>
        <v>#DIV/0!</v>
      </c>
      <c r="FR282" s="188"/>
      <c r="FS282" s="190" t="e">
        <f t="shared" si="359"/>
        <v>#DIV/0!</v>
      </c>
      <c r="FT282" s="190" t="e">
        <f>IF($FB282="Activo",LOOKUP($FA282,'Datos Mes'!$A$87:$A$92,'Datos Mes'!$C$87:$C$92),0)*$EO282</f>
        <v>#DIV/0!</v>
      </c>
      <c r="FU282" s="190" t="e">
        <f>IF($FB282="Activo",'Datos Mes'!$B$31,0)*$EO282</f>
        <v>#DIV/0!</v>
      </c>
      <c r="FV282" s="190" t="e">
        <f>'Datos Mes'!$B$32*$EO282</f>
        <v>#DIV/0!</v>
      </c>
      <c r="FW282" s="190" t="e">
        <f>'Datos Mes'!$D$28*$EO282</f>
        <v>#DIV/0!</v>
      </c>
      <c r="FX282" s="188">
        <v>1030250</v>
      </c>
      <c r="FY282" s="190" t="e">
        <f t="shared" si="360"/>
        <v>#DIV/0!</v>
      </c>
      <c r="FZ282" s="190" t="e">
        <f t="shared" ref="FZ282:FZ345" si="366">$FY282/($AL282+$AN282)*1.75</f>
        <v>#DIV/0!</v>
      </c>
      <c r="GA282" s="190" t="e">
        <f t="shared" ref="GA282:GA345" si="367">$FY282/($AL282+$AN282)*13/12</f>
        <v>#DIV/0!</v>
      </c>
      <c r="GB282" s="190">
        <f>(AS282+'Datos Mes'!B$24)*30/12</f>
        <v>11356.646825396825</v>
      </c>
      <c r="GC282" s="190" t="e">
        <f t="shared" si="361"/>
        <v>#DIV/0!</v>
      </c>
      <c r="GD282" s="190" t="e">
        <f t="shared" si="362"/>
        <v>#DIV/0!</v>
      </c>
      <c r="GE282" s="192" t="e">
        <f t="shared" si="363"/>
        <v>#DIV/0!</v>
      </c>
    </row>
    <row r="283" spans="1:187">
      <c r="A283" s="248"/>
      <c r="B283" s="248"/>
      <c r="C283" s="173">
        <f t="shared" si="320"/>
        <v>0</v>
      </c>
      <c r="D283" s="255"/>
      <c r="E283" s="255"/>
      <c r="F283" s="255"/>
      <c r="G283" s="255"/>
      <c r="H283" s="255"/>
      <c r="I283" s="255"/>
      <c r="J283" s="255"/>
      <c r="K283" s="255"/>
      <c r="L283" s="255"/>
      <c r="M283" s="255"/>
      <c r="N283" s="255"/>
      <c r="O283" s="255"/>
      <c r="P283" s="255"/>
      <c r="Q283" s="255"/>
      <c r="R283" s="174"/>
      <c r="S283" s="256"/>
      <c r="T283" s="255"/>
      <c r="U283" s="255"/>
      <c r="V283" s="255"/>
      <c r="W283" s="255"/>
      <c r="X283" s="255"/>
      <c r="Y283" s="255"/>
      <c r="Z283" s="255"/>
      <c r="AA283" s="255"/>
      <c r="AB283" s="255"/>
      <c r="AC283" s="255"/>
      <c r="AD283" s="255"/>
      <c r="AE283" s="255"/>
      <c r="AF283" s="255"/>
      <c r="AG283" s="255"/>
      <c r="AH283" s="255"/>
      <c r="AI283" s="257"/>
      <c r="AJ283" s="187"/>
      <c r="AK283" s="176">
        <f t="shared" si="321"/>
        <v>0</v>
      </c>
      <c r="AL283" s="294">
        <f t="shared" si="322"/>
        <v>0</v>
      </c>
      <c r="AM283" s="294">
        <f t="shared" si="323"/>
        <v>0</v>
      </c>
      <c r="AN283" s="295">
        <f t="shared" si="324"/>
        <v>0</v>
      </c>
      <c r="AO283" s="294">
        <f t="shared" si="365"/>
        <v>0</v>
      </c>
      <c r="AP283" s="294">
        <f t="shared" si="364"/>
        <v>0</v>
      </c>
      <c r="AQ283" s="296">
        <f t="shared" si="325"/>
        <v>0</v>
      </c>
      <c r="AR283" s="297">
        <f t="shared" si="326"/>
        <v>0</v>
      </c>
      <c r="AS283" s="249"/>
      <c r="AT283" s="250">
        <f t="shared" si="327"/>
        <v>0</v>
      </c>
      <c r="AU283" s="316"/>
      <c r="AV283" s="177">
        <f t="shared" si="328"/>
        <v>0</v>
      </c>
      <c r="AW283" s="249"/>
      <c r="AX283" s="249"/>
      <c r="AY283" s="177">
        <f t="shared" si="329"/>
        <v>0</v>
      </c>
      <c r="AZ283" s="177">
        <f>(AQ283)*'Datos Mes'!$B$27+DB283</f>
        <v>0</v>
      </c>
      <c r="BA283" s="248"/>
      <c r="BB283" s="254"/>
      <c r="BC283" s="263"/>
      <c r="BD283" s="188"/>
      <c r="BE283" s="188"/>
      <c r="BF283" s="298"/>
      <c r="BG283" s="178">
        <f>(COUNTIF($D283:$AI283,"LL")+DL283)*(AS283-'Datos Mes'!$B$23)</f>
        <v>0</v>
      </c>
      <c r="BH283" s="299">
        <f t="shared" si="330"/>
        <v>0</v>
      </c>
      <c r="BI283" s="230"/>
      <c r="BJ283" s="239"/>
      <c r="BK283" s="231"/>
      <c r="BL283" s="231"/>
      <c r="BM283" s="231"/>
      <c r="BN283" s="231"/>
      <c r="BO283" s="231"/>
      <c r="BP283" s="239"/>
      <c r="BQ283" s="231"/>
      <c r="BR283" s="231"/>
      <c r="BS283" s="231"/>
      <c r="BT283" s="232"/>
      <c r="BU283" s="232"/>
      <c r="BV283" s="231"/>
      <c r="BW283" s="233"/>
      <c r="BX283" s="234"/>
      <c r="BY283" s="231"/>
      <c r="BZ283" s="231"/>
      <c r="CA283" s="235"/>
      <c r="CB283" s="235"/>
      <c r="CC283" s="236"/>
      <c r="CD283" s="236"/>
      <c r="CE283" s="236"/>
      <c r="CF283" s="236"/>
      <c r="CG283" s="236"/>
      <c r="CH283" s="235"/>
      <c r="CI283" s="235"/>
      <c r="CJ283" s="236"/>
      <c r="CK283" s="236"/>
      <c r="CL283" s="236"/>
      <c r="CM283" s="236"/>
      <c r="CN283" s="236"/>
      <c r="CO283" s="235"/>
      <c r="CP283" s="238"/>
      <c r="CQ283" s="237"/>
      <c r="CR283" s="238"/>
      <c r="CS283" s="237"/>
      <c r="CT283" s="237"/>
      <c r="CU283" s="237"/>
      <c r="CV283" s="237"/>
      <c r="CW283" s="237"/>
      <c r="CX283" s="232"/>
      <c r="CY283" s="232"/>
      <c r="CZ283" s="179">
        <f t="shared" si="331"/>
        <v>0</v>
      </c>
      <c r="DA283" s="180"/>
      <c r="DB283" s="241"/>
      <c r="DC283" s="181">
        <f t="shared" si="332"/>
        <v>0</v>
      </c>
      <c r="DD283" s="240"/>
      <c r="DE283" s="241"/>
      <c r="DF283" s="182">
        <f t="shared" si="333"/>
        <v>0</v>
      </c>
      <c r="DG283" s="182">
        <f t="shared" si="334"/>
        <v>0</v>
      </c>
      <c r="DH283" s="183">
        <f t="shared" si="335"/>
        <v>0</v>
      </c>
      <c r="DI283" s="184">
        <f t="shared" si="336"/>
        <v>0</v>
      </c>
      <c r="DJ283" s="42"/>
      <c r="DK283" s="177">
        <f t="shared" si="337"/>
        <v>0</v>
      </c>
      <c r="DL283" s="177">
        <f t="shared" si="338"/>
        <v>0</v>
      </c>
      <c r="DM283" s="177">
        <f t="shared" si="339"/>
        <v>0</v>
      </c>
      <c r="DN283" s="242"/>
      <c r="DO283" s="243"/>
      <c r="DP283" s="243"/>
      <c r="DQ283" s="243"/>
      <c r="DR283" s="303"/>
      <c r="DS283" s="243"/>
      <c r="DT283" s="243"/>
      <c r="DU283" s="243"/>
      <c r="DV283" s="244"/>
      <c r="DW283" s="243"/>
      <c r="DX283" s="243"/>
      <c r="DY283" s="245"/>
      <c r="DZ283" s="245"/>
      <c r="EA283" s="246"/>
      <c r="EB283" s="175" t="s">
        <v>283</v>
      </c>
      <c r="EC283" s="188" t="s">
        <v>298</v>
      </c>
      <c r="ED283" s="188">
        <v>1030251</v>
      </c>
      <c r="EE283" s="188"/>
      <c r="EF283" s="189">
        <f>'Datos Mes'!$B$23</f>
        <v>8033.333333333333</v>
      </c>
      <c r="EG283" s="189">
        <f t="shared" si="340"/>
        <v>0</v>
      </c>
      <c r="EH283" s="189">
        <f t="shared" si="341"/>
        <v>0</v>
      </c>
      <c r="EI283" s="189" t="e">
        <f t="shared" si="342"/>
        <v>#DIV/0!</v>
      </c>
      <c r="EJ283" s="189" t="e">
        <f t="shared" si="343"/>
        <v>#DIV/0!</v>
      </c>
      <c r="EK283" s="189">
        <f t="shared" si="344"/>
        <v>0</v>
      </c>
      <c r="EL283" s="189">
        <f t="shared" si="345"/>
        <v>0</v>
      </c>
      <c r="EM283" s="189">
        <f t="shared" si="346"/>
        <v>0</v>
      </c>
      <c r="EN283" s="189">
        <f>'Datos Mes'!$B$24*AL283</f>
        <v>0</v>
      </c>
      <c r="EO283" s="189" t="e">
        <f>IF(SUM(EH283:EN283)&gt;'Datos Mes'!$B$21,'Datos Mes'!$B$21,SUM(EH283:EN283))</f>
        <v>#DIV/0!</v>
      </c>
      <c r="EP283" s="189" t="e">
        <f>IF(SUM(EH283:EN283)&gt;'Datos Mes'!$B$21,SUM(EH283:EN283)-EO283,0)</f>
        <v>#DIV/0!</v>
      </c>
      <c r="EQ283" s="189"/>
      <c r="ER283" s="189" t="e">
        <f>LOOKUP(EO283/AL283,'Datos Mes'!$B$75:$B$82,'Datos Mes'!$C$75:$C$82)*EQ283</f>
        <v>#DIV/0!</v>
      </c>
      <c r="ES283" s="189">
        <f>'Datos Mes'!$B$25*$AQ283</f>
        <v>0</v>
      </c>
      <c r="ET283" s="189">
        <f>'Datos Mes'!$B$26*$AQ283</f>
        <v>0</v>
      </c>
      <c r="EU283" s="189">
        <f t="shared" si="347"/>
        <v>0</v>
      </c>
      <c r="EV283" s="190" t="e">
        <f t="shared" si="348"/>
        <v>#DIV/0!</v>
      </c>
      <c r="EW283" s="280" t="s">
        <v>140</v>
      </c>
      <c r="EX283" s="281"/>
      <c r="EY283" s="190" t="e">
        <f>'Datos Mes'!$B$28*EO283</f>
        <v>#DIV/0!</v>
      </c>
      <c r="EZ283" s="190" t="e">
        <f>IF(EX283*'Datos Mes'!$B$19-EY283&gt;0,EX283*'Datos Mes'!$B$19-EY283,0)</f>
        <v>#DIV/0!</v>
      </c>
      <c r="FA283" s="281" t="s">
        <v>116</v>
      </c>
      <c r="FB283" s="280" t="s">
        <v>299</v>
      </c>
      <c r="FC283" s="192">
        <f>IF(FB283&lt;&gt;"Pensionado",LOOKUP(FA283,'Datos Mes'!$A$87:$A$92,'Datos Mes'!$B$87:$B$92),0)</f>
        <v>0</v>
      </c>
      <c r="FD283" s="190" t="e">
        <f t="shared" si="349"/>
        <v>#DIV/0!</v>
      </c>
      <c r="FE283" s="190" t="e">
        <f>IF(SUM(EH283:EN283)&gt;'Datos Mes'!$B$22,'Datos Mes'!$B$22,SUM(EH283:EN283))</f>
        <v>#DIV/0!</v>
      </c>
      <c r="FF283" s="190" t="e">
        <f>FE283*'Datos Mes'!$B$30</f>
        <v>#DIV/0!</v>
      </c>
      <c r="FG283" s="190" t="e">
        <f t="shared" si="350"/>
        <v>#DIV/0!</v>
      </c>
      <c r="FH283" s="190" t="e">
        <f t="shared" si="351"/>
        <v>#DIV/0!</v>
      </c>
      <c r="FI283" s="193" t="e">
        <f>LOOKUP(FH283,'Datos Mes'!$B$54:$B$69,'Datos Mes'!$C$54:$C$69)</f>
        <v>#DIV/0!</v>
      </c>
      <c r="FJ283" s="190" t="e">
        <f>LOOKUP(FH283,'Datos Mes'!$B$54:$B$69,'Datos Mes'!$E$54:$E$69)</f>
        <v>#DIV/0!</v>
      </c>
      <c r="FK283" s="190" t="e">
        <f t="shared" si="352"/>
        <v>#DIV/0!</v>
      </c>
      <c r="FL283" s="190">
        <f t="shared" si="353"/>
        <v>0</v>
      </c>
      <c r="FM283" s="190">
        <f t="shared" si="354"/>
        <v>0</v>
      </c>
      <c r="FN283" s="190">
        <f t="shared" si="355"/>
        <v>0</v>
      </c>
      <c r="FO283" s="190" t="e">
        <f t="shared" si="356"/>
        <v>#DIV/0!</v>
      </c>
      <c r="FP283" s="190" t="e">
        <f t="shared" si="357"/>
        <v>#DIV/0!</v>
      </c>
      <c r="FQ283" s="320" t="e">
        <f t="shared" si="358"/>
        <v>#DIV/0!</v>
      </c>
      <c r="FR283" s="188"/>
      <c r="FS283" s="190" t="e">
        <f t="shared" si="359"/>
        <v>#DIV/0!</v>
      </c>
      <c r="FT283" s="190" t="e">
        <f>IF($FB283="Activo",LOOKUP($FA283,'Datos Mes'!$A$87:$A$92,'Datos Mes'!$C$87:$C$92),0)*$EO283</f>
        <v>#DIV/0!</v>
      </c>
      <c r="FU283" s="190" t="e">
        <f>IF($FB283="Activo",'Datos Mes'!$B$31,0)*$EO283</f>
        <v>#DIV/0!</v>
      </c>
      <c r="FV283" s="190" t="e">
        <f>'Datos Mes'!$B$32*$EO283</f>
        <v>#DIV/0!</v>
      </c>
      <c r="FW283" s="190" t="e">
        <f>'Datos Mes'!$D$28*$EO283</f>
        <v>#DIV/0!</v>
      </c>
      <c r="FX283" s="188">
        <v>1030251</v>
      </c>
      <c r="FY283" s="190" t="e">
        <f t="shared" si="360"/>
        <v>#DIV/0!</v>
      </c>
      <c r="FZ283" s="190" t="e">
        <f t="shared" si="366"/>
        <v>#DIV/0!</v>
      </c>
      <c r="GA283" s="190" t="e">
        <f t="shared" si="367"/>
        <v>#DIV/0!</v>
      </c>
      <c r="GB283" s="190">
        <f>(AS283+'Datos Mes'!B$24)*30/12</f>
        <v>11356.646825396825</v>
      </c>
      <c r="GC283" s="190" t="e">
        <f t="shared" si="361"/>
        <v>#DIV/0!</v>
      </c>
      <c r="GD283" s="190" t="e">
        <f t="shared" si="362"/>
        <v>#DIV/0!</v>
      </c>
      <c r="GE283" s="192" t="e">
        <f t="shared" si="363"/>
        <v>#DIV/0!</v>
      </c>
    </row>
    <row r="284" spans="1:187">
      <c r="A284" s="248"/>
      <c r="B284" s="248"/>
      <c r="C284" s="173">
        <f t="shared" si="320"/>
        <v>0</v>
      </c>
      <c r="D284" s="255"/>
      <c r="E284" s="255"/>
      <c r="F284" s="255"/>
      <c r="G284" s="255"/>
      <c r="H284" s="255"/>
      <c r="I284" s="255"/>
      <c r="J284" s="255"/>
      <c r="K284" s="255"/>
      <c r="L284" s="255"/>
      <c r="M284" s="255"/>
      <c r="N284" s="255"/>
      <c r="O284" s="255"/>
      <c r="P284" s="255"/>
      <c r="Q284" s="255"/>
      <c r="R284" s="174"/>
      <c r="S284" s="256"/>
      <c r="T284" s="255"/>
      <c r="U284" s="255"/>
      <c r="V284" s="255"/>
      <c r="W284" s="255"/>
      <c r="X284" s="255"/>
      <c r="Y284" s="255"/>
      <c r="Z284" s="255"/>
      <c r="AA284" s="255"/>
      <c r="AB284" s="255"/>
      <c r="AC284" s="255"/>
      <c r="AD284" s="255"/>
      <c r="AE284" s="255"/>
      <c r="AF284" s="255"/>
      <c r="AG284" s="255"/>
      <c r="AH284" s="255"/>
      <c r="AI284" s="257"/>
      <c r="AJ284" s="187"/>
      <c r="AK284" s="176">
        <f t="shared" si="321"/>
        <v>0</v>
      </c>
      <c r="AL284" s="294">
        <f t="shared" si="322"/>
        <v>0</v>
      </c>
      <c r="AM284" s="294">
        <f t="shared" si="323"/>
        <v>0</v>
      </c>
      <c r="AN284" s="295">
        <f t="shared" si="324"/>
        <v>0</v>
      </c>
      <c r="AO284" s="294">
        <f t="shared" si="365"/>
        <v>0</v>
      </c>
      <c r="AP284" s="294">
        <f t="shared" si="364"/>
        <v>0</v>
      </c>
      <c r="AQ284" s="296">
        <f t="shared" si="325"/>
        <v>0</v>
      </c>
      <c r="AR284" s="297">
        <f t="shared" si="326"/>
        <v>0</v>
      </c>
      <c r="AS284" s="249"/>
      <c r="AT284" s="250">
        <f t="shared" si="327"/>
        <v>0</v>
      </c>
      <c r="AU284" s="316"/>
      <c r="AV284" s="177">
        <f t="shared" si="328"/>
        <v>0</v>
      </c>
      <c r="AW284" s="249"/>
      <c r="AX284" s="249"/>
      <c r="AY284" s="177">
        <f t="shared" si="329"/>
        <v>0</v>
      </c>
      <c r="AZ284" s="177">
        <f>(AQ284)*'Datos Mes'!$B$27+DB284</f>
        <v>0</v>
      </c>
      <c r="BA284" s="248"/>
      <c r="BB284" s="254"/>
      <c r="BC284" s="263"/>
      <c r="BD284" s="188"/>
      <c r="BE284" s="188"/>
      <c r="BF284" s="298"/>
      <c r="BG284" s="178">
        <f>(COUNTIF($D284:$AI284,"LL")+DL284)*(AS284-'Datos Mes'!$B$23)</f>
        <v>0</v>
      </c>
      <c r="BH284" s="299">
        <f t="shared" si="330"/>
        <v>0</v>
      </c>
      <c r="BI284" s="230"/>
      <c r="BJ284" s="239"/>
      <c r="BK284" s="231"/>
      <c r="BL284" s="231"/>
      <c r="BM284" s="231"/>
      <c r="BN284" s="231"/>
      <c r="BO284" s="231"/>
      <c r="BP284" s="239"/>
      <c r="BQ284" s="231"/>
      <c r="BR284" s="231"/>
      <c r="BS284" s="231"/>
      <c r="BT284" s="232"/>
      <c r="BU284" s="232"/>
      <c r="BV284" s="231"/>
      <c r="BW284" s="233"/>
      <c r="BX284" s="234"/>
      <c r="BY284" s="231"/>
      <c r="BZ284" s="231"/>
      <c r="CA284" s="235"/>
      <c r="CB284" s="235"/>
      <c r="CC284" s="236"/>
      <c r="CD284" s="236"/>
      <c r="CE284" s="236"/>
      <c r="CF284" s="236"/>
      <c r="CG284" s="236"/>
      <c r="CH284" s="235"/>
      <c r="CI284" s="235"/>
      <c r="CJ284" s="236"/>
      <c r="CK284" s="236"/>
      <c r="CL284" s="236"/>
      <c r="CM284" s="236"/>
      <c r="CN284" s="236"/>
      <c r="CO284" s="235"/>
      <c r="CP284" s="238"/>
      <c r="CQ284" s="237"/>
      <c r="CR284" s="238"/>
      <c r="CS284" s="237"/>
      <c r="CT284" s="237"/>
      <c r="CU284" s="237"/>
      <c r="CV284" s="237"/>
      <c r="CW284" s="237"/>
      <c r="CX284" s="232"/>
      <c r="CY284" s="232"/>
      <c r="CZ284" s="179">
        <f t="shared" si="331"/>
        <v>0</v>
      </c>
      <c r="DA284" s="180"/>
      <c r="DB284" s="241"/>
      <c r="DC284" s="181">
        <f t="shared" si="332"/>
        <v>0</v>
      </c>
      <c r="DD284" s="240"/>
      <c r="DE284" s="241"/>
      <c r="DF284" s="182">
        <f t="shared" si="333"/>
        <v>0</v>
      </c>
      <c r="DG284" s="182">
        <f t="shared" si="334"/>
        <v>0</v>
      </c>
      <c r="DH284" s="183">
        <f t="shared" si="335"/>
        <v>0</v>
      </c>
      <c r="DI284" s="184">
        <f t="shared" si="336"/>
        <v>0</v>
      </c>
      <c r="DJ284" s="42"/>
      <c r="DK284" s="177">
        <f t="shared" si="337"/>
        <v>0</v>
      </c>
      <c r="DL284" s="177">
        <f t="shared" si="338"/>
        <v>0</v>
      </c>
      <c r="DM284" s="177">
        <f t="shared" si="339"/>
        <v>0</v>
      </c>
      <c r="DN284" s="242"/>
      <c r="DO284" s="243"/>
      <c r="DP284" s="243"/>
      <c r="DQ284" s="243"/>
      <c r="DR284" s="303"/>
      <c r="DS284" s="243"/>
      <c r="DT284" s="243"/>
      <c r="DU284" s="243"/>
      <c r="DV284" s="244"/>
      <c r="DW284" s="243"/>
      <c r="DX284" s="243"/>
      <c r="DY284" s="245"/>
      <c r="DZ284" s="245"/>
      <c r="EA284" s="246"/>
      <c r="EB284" s="175" t="s">
        <v>283</v>
      </c>
      <c r="EC284" s="188" t="s">
        <v>298</v>
      </c>
      <c r="ED284" s="188">
        <v>1030252</v>
      </c>
      <c r="EE284" s="188"/>
      <c r="EF284" s="189">
        <f>'Datos Mes'!$B$23</f>
        <v>8033.333333333333</v>
      </c>
      <c r="EG284" s="189">
        <f t="shared" si="340"/>
        <v>0</v>
      </c>
      <c r="EH284" s="189">
        <f t="shared" si="341"/>
        <v>0</v>
      </c>
      <c r="EI284" s="189" t="e">
        <f t="shared" si="342"/>
        <v>#DIV/0!</v>
      </c>
      <c r="EJ284" s="189" t="e">
        <f t="shared" si="343"/>
        <v>#DIV/0!</v>
      </c>
      <c r="EK284" s="189">
        <f t="shared" si="344"/>
        <v>0</v>
      </c>
      <c r="EL284" s="189">
        <f t="shared" si="345"/>
        <v>0</v>
      </c>
      <c r="EM284" s="189">
        <f t="shared" si="346"/>
        <v>0</v>
      </c>
      <c r="EN284" s="189">
        <f>'Datos Mes'!$B$24*AL284</f>
        <v>0</v>
      </c>
      <c r="EO284" s="189" t="e">
        <f>IF(SUM(EH284:EN284)&gt;'Datos Mes'!$B$21,'Datos Mes'!$B$21,SUM(EH284:EN284))</f>
        <v>#DIV/0!</v>
      </c>
      <c r="EP284" s="189" t="e">
        <f>IF(SUM(EH284:EN284)&gt;'Datos Mes'!$B$21,SUM(EH284:EN284)-EO284,0)</f>
        <v>#DIV/0!</v>
      </c>
      <c r="EQ284" s="189"/>
      <c r="ER284" s="189" t="e">
        <f>LOOKUP(EO284/AL284,'Datos Mes'!$B$75:$B$82,'Datos Mes'!$C$75:$C$82)*EQ284</f>
        <v>#DIV/0!</v>
      </c>
      <c r="ES284" s="189">
        <f>'Datos Mes'!$B$25*$AQ284</f>
        <v>0</v>
      </c>
      <c r="ET284" s="189">
        <f>'Datos Mes'!$B$26*$AQ284</f>
        <v>0</v>
      </c>
      <c r="EU284" s="189">
        <f t="shared" si="347"/>
        <v>0</v>
      </c>
      <c r="EV284" s="190" t="e">
        <f t="shared" si="348"/>
        <v>#DIV/0!</v>
      </c>
      <c r="EW284" s="280" t="s">
        <v>140</v>
      </c>
      <c r="EX284" s="281"/>
      <c r="EY284" s="190" t="e">
        <f>'Datos Mes'!$B$28*EO284</f>
        <v>#DIV/0!</v>
      </c>
      <c r="EZ284" s="190" t="e">
        <f>IF(EX284*'Datos Mes'!$B$19-EY284&gt;0,EX284*'Datos Mes'!$B$19-EY284,0)</f>
        <v>#DIV/0!</v>
      </c>
      <c r="FA284" s="281" t="s">
        <v>116</v>
      </c>
      <c r="FB284" s="280" t="s">
        <v>299</v>
      </c>
      <c r="FC284" s="192">
        <f>IF(FB284&lt;&gt;"Pensionado",LOOKUP(FA284,'Datos Mes'!$A$87:$A$92,'Datos Mes'!$B$87:$B$92),0)</f>
        <v>0</v>
      </c>
      <c r="FD284" s="190" t="e">
        <f t="shared" si="349"/>
        <v>#DIV/0!</v>
      </c>
      <c r="FE284" s="190" t="e">
        <f>IF(SUM(EH284:EN284)&gt;'Datos Mes'!$B$22,'Datos Mes'!$B$22,SUM(EH284:EN284))</f>
        <v>#DIV/0!</v>
      </c>
      <c r="FF284" s="190" t="e">
        <f>FE284*'Datos Mes'!$B$30</f>
        <v>#DIV/0!</v>
      </c>
      <c r="FG284" s="190" t="e">
        <f t="shared" si="350"/>
        <v>#DIV/0!</v>
      </c>
      <c r="FH284" s="190" t="e">
        <f t="shared" si="351"/>
        <v>#DIV/0!</v>
      </c>
      <c r="FI284" s="193" t="e">
        <f>LOOKUP(FH284,'Datos Mes'!$B$54:$B$69,'Datos Mes'!$C$54:$C$69)</f>
        <v>#DIV/0!</v>
      </c>
      <c r="FJ284" s="190" t="e">
        <f>LOOKUP(FH284,'Datos Mes'!$B$54:$B$69,'Datos Mes'!$E$54:$E$69)</f>
        <v>#DIV/0!</v>
      </c>
      <c r="FK284" s="190" t="e">
        <f t="shared" si="352"/>
        <v>#DIV/0!</v>
      </c>
      <c r="FL284" s="190">
        <f t="shared" si="353"/>
        <v>0</v>
      </c>
      <c r="FM284" s="190">
        <f t="shared" si="354"/>
        <v>0</v>
      </c>
      <c r="FN284" s="190">
        <f t="shared" si="355"/>
        <v>0</v>
      </c>
      <c r="FO284" s="190" t="e">
        <f t="shared" si="356"/>
        <v>#DIV/0!</v>
      </c>
      <c r="FP284" s="190" t="e">
        <f t="shared" si="357"/>
        <v>#DIV/0!</v>
      </c>
      <c r="FQ284" s="320" t="e">
        <f t="shared" si="358"/>
        <v>#DIV/0!</v>
      </c>
      <c r="FR284" s="188"/>
      <c r="FS284" s="190" t="e">
        <f t="shared" si="359"/>
        <v>#DIV/0!</v>
      </c>
      <c r="FT284" s="190" t="e">
        <f>IF($FB284="Activo",LOOKUP($FA284,'Datos Mes'!$A$87:$A$92,'Datos Mes'!$C$87:$C$92),0)*$EO284</f>
        <v>#DIV/0!</v>
      </c>
      <c r="FU284" s="190" t="e">
        <f>IF($FB284="Activo",'Datos Mes'!$B$31,0)*$EO284</f>
        <v>#DIV/0!</v>
      </c>
      <c r="FV284" s="190" t="e">
        <f>'Datos Mes'!$B$32*$EO284</f>
        <v>#DIV/0!</v>
      </c>
      <c r="FW284" s="190" t="e">
        <f>'Datos Mes'!$D$28*$EO284</f>
        <v>#DIV/0!</v>
      </c>
      <c r="FX284" s="188">
        <v>1030252</v>
      </c>
      <c r="FY284" s="190" t="e">
        <f t="shared" si="360"/>
        <v>#DIV/0!</v>
      </c>
      <c r="FZ284" s="190" t="e">
        <f t="shared" si="366"/>
        <v>#DIV/0!</v>
      </c>
      <c r="GA284" s="190" t="e">
        <f t="shared" si="367"/>
        <v>#DIV/0!</v>
      </c>
      <c r="GB284" s="190">
        <f>(AS284+'Datos Mes'!B$24)*30/12</f>
        <v>11356.646825396825</v>
      </c>
      <c r="GC284" s="190" t="e">
        <f t="shared" si="361"/>
        <v>#DIV/0!</v>
      </c>
      <c r="GD284" s="190" t="e">
        <f t="shared" si="362"/>
        <v>#DIV/0!</v>
      </c>
      <c r="GE284" s="192" t="e">
        <f t="shared" si="363"/>
        <v>#DIV/0!</v>
      </c>
    </row>
    <row r="285" spans="1:187">
      <c r="A285" s="248"/>
      <c r="B285" s="248"/>
      <c r="C285" s="173">
        <f t="shared" si="320"/>
        <v>0</v>
      </c>
      <c r="D285" s="255"/>
      <c r="E285" s="255"/>
      <c r="F285" s="255"/>
      <c r="G285" s="255"/>
      <c r="H285" s="255"/>
      <c r="I285" s="255"/>
      <c r="J285" s="255"/>
      <c r="K285" s="255"/>
      <c r="L285" s="255"/>
      <c r="M285" s="255"/>
      <c r="N285" s="255"/>
      <c r="O285" s="255"/>
      <c r="P285" s="255"/>
      <c r="Q285" s="255"/>
      <c r="R285" s="174"/>
      <c r="S285" s="256"/>
      <c r="T285" s="255"/>
      <c r="U285" s="255"/>
      <c r="V285" s="255"/>
      <c r="W285" s="255"/>
      <c r="X285" s="255"/>
      <c r="Y285" s="255"/>
      <c r="Z285" s="255"/>
      <c r="AA285" s="255"/>
      <c r="AB285" s="255"/>
      <c r="AC285" s="255"/>
      <c r="AD285" s="255"/>
      <c r="AE285" s="255"/>
      <c r="AF285" s="255"/>
      <c r="AG285" s="255"/>
      <c r="AH285" s="255"/>
      <c r="AI285" s="257"/>
      <c r="AJ285" s="187"/>
      <c r="AK285" s="176">
        <f t="shared" si="321"/>
        <v>0</v>
      </c>
      <c r="AL285" s="294">
        <f t="shared" si="322"/>
        <v>0</v>
      </c>
      <c r="AM285" s="294">
        <f t="shared" si="323"/>
        <v>0</v>
      </c>
      <c r="AN285" s="295">
        <f t="shared" si="324"/>
        <v>0</v>
      </c>
      <c r="AO285" s="294">
        <f t="shared" si="365"/>
        <v>0</v>
      </c>
      <c r="AP285" s="294">
        <f t="shared" si="364"/>
        <v>0</v>
      </c>
      <c r="AQ285" s="296">
        <f t="shared" si="325"/>
        <v>0</v>
      </c>
      <c r="AR285" s="297">
        <f t="shared" si="326"/>
        <v>0</v>
      </c>
      <c r="AS285" s="249"/>
      <c r="AT285" s="250">
        <f t="shared" si="327"/>
        <v>0</v>
      </c>
      <c r="AU285" s="316"/>
      <c r="AV285" s="177">
        <f t="shared" si="328"/>
        <v>0</v>
      </c>
      <c r="AW285" s="249"/>
      <c r="AX285" s="249"/>
      <c r="AY285" s="177">
        <f t="shared" si="329"/>
        <v>0</v>
      </c>
      <c r="AZ285" s="177">
        <f>(AQ285)*'Datos Mes'!$B$27+DB285</f>
        <v>0</v>
      </c>
      <c r="BA285" s="248"/>
      <c r="BB285" s="254"/>
      <c r="BC285" s="263"/>
      <c r="BD285" s="188"/>
      <c r="BE285" s="188"/>
      <c r="BF285" s="298"/>
      <c r="BG285" s="178">
        <f>(COUNTIF($D285:$AI285,"LL")+DL285)*(AS285-'Datos Mes'!$B$23)</f>
        <v>0</v>
      </c>
      <c r="BH285" s="299">
        <f t="shared" si="330"/>
        <v>0</v>
      </c>
      <c r="BI285" s="230"/>
      <c r="BJ285" s="239"/>
      <c r="BK285" s="231"/>
      <c r="BL285" s="231"/>
      <c r="BM285" s="231"/>
      <c r="BN285" s="231"/>
      <c r="BO285" s="231"/>
      <c r="BP285" s="239"/>
      <c r="BQ285" s="231"/>
      <c r="BR285" s="231"/>
      <c r="BS285" s="231"/>
      <c r="BT285" s="232"/>
      <c r="BU285" s="232"/>
      <c r="BV285" s="231"/>
      <c r="BW285" s="233"/>
      <c r="BX285" s="234"/>
      <c r="BY285" s="231"/>
      <c r="BZ285" s="231"/>
      <c r="CA285" s="235"/>
      <c r="CB285" s="235"/>
      <c r="CC285" s="236"/>
      <c r="CD285" s="236"/>
      <c r="CE285" s="236"/>
      <c r="CF285" s="236"/>
      <c r="CG285" s="236"/>
      <c r="CH285" s="235"/>
      <c r="CI285" s="235"/>
      <c r="CJ285" s="236"/>
      <c r="CK285" s="236"/>
      <c r="CL285" s="236"/>
      <c r="CM285" s="236"/>
      <c r="CN285" s="236"/>
      <c r="CO285" s="235"/>
      <c r="CP285" s="238"/>
      <c r="CQ285" s="237"/>
      <c r="CR285" s="238"/>
      <c r="CS285" s="237"/>
      <c r="CT285" s="237"/>
      <c r="CU285" s="237"/>
      <c r="CV285" s="237"/>
      <c r="CW285" s="237"/>
      <c r="CX285" s="232"/>
      <c r="CY285" s="232"/>
      <c r="CZ285" s="179">
        <f t="shared" si="331"/>
        <v>0</v>
      </c>
      <c r="DA285" s="180"/>
      <c r="DB285" s="241"/>
      <c r="DC285" s="181">
        <f t="shared" si="332"/>
        <v>0</v>
      </c>
      <c r="DD285" s="240"/>
      <c r="DE285" s="241"/>
      <c r="DF285" s="182">
        <f t="shared" si="333"/>
        <v>0</v>
      </c>
      <c r="DG285" s="182">
        <f t="shared" si="334"/>
        <v>0</v>
      </c>
      <c r="DH285" s="183">
        <f t="shared" si="335"/>
        <v>0</v>
      </c>
      <c r="DI285" s="184">
        <f t="shared" si="336"/>
        <v>0</v>
      </c>
      <c r="DJ285" s="42"/>
      <c r="DK285" s="177">
        <f t="shared" si="337"/>
        <v>0</v>
      </c>
      <c r="DL285" s="177">
        <f t="shared" si="338"/>
        <v>0</v>
      </c>
      <c r="DM285" s="177">
        <f t="shared" si="339"/>
        <v>0</v>
      </c>
      <c r="DN285" s="242"/>
      <c r="DO285" s="243"/>
      <c r="DP285" s="243"/>
      <c r="DQ285" s="243"/>
      <c r="DR285" s="303"/>
      <c r="DS285" s="243"/>
      <c r="DT285" s="243"/>
      <c r="DU285" s="243"/>
      <c r="DV285" s="244"/>
      <c r="DW285" s="243"/>
      <c r="DX285" s="243"/>
      <c r="DY285" s="245"/>
      <c r="DZ285" s="245"/>
      <c r="EA285" s="246"/>
      <c r="EB285" s="175" t="s">
        <v>283</v>
      </c>
      <c r="EC285" s="188" t="s">
        <v>298</v>
      </c>
      <c r="ED285" s="188">
        <v>1030253</v>
      </c>
      <c r="EE285" s="188"/>
      <c r="EF285" s="189">
        <f>'Datos Mes'!$B$23</f>
        <v>8033.333333333333</v>
      </c>
      <c r="EG285" s="189">
        <f t="shared" si="340"/>
        <v>0</v>
      </c>
      <c r="EH285" s="189">
        <f t="shared" si="341"/>
        <v>0</v>
      </c>
      <c r="EI285" s="189" t="e">
        <f t="shared" si="342"/>
        <v>#DIV/0!</v>
      </c>
      <c r="EJ285" s="189" t="e">
        <f t="shared" si="343"/>
        <v>#DIV/0!</v>
      </c>
      <c r="EK285" s="189">
        <f t="shared" si="344"/>
        <v>0</v>
      </c>
      <c r="EL285" s="189">
        <f t="shared" si="345"/>
        <v>0</v>
      </c>
      <c r="EM285" s="189">
        <f t="shared" si="346"/>
        <v>0</v>
      </c>
      <c r="EN285" s="189">
        <f>'Datos Mes'!$B$24*AL285</f>
        <v>0</v>
      </c>
      <c r="EO285" s="189" t="e">
        <f>IF(SUM(EH285:EN285)&gt;'Datos Mes'!$B$21,'Datos Mes'!$B$21,SUM(EH285:EN285))</f>
        <v>#DIV/0!</v>
      </c>
      <c r="EP285" s="189" t="e">
        <f>IF(SUM(EH285:EN285)&gt;'Datos Mes'!$B$21,SUM(EH285:EN285)-EO285,0)</f>
        <v>#DIV/0!</v>
      </c>
      <c r="EQ285" s="189"/>
      <c r="ER285" s="189" t="e">
        <f>LOOKUP(EO285/AL285,'Datos Mes'!$B$75:$B$82,'Datos Mes'!$C$75:$C$82)*EQ285</f>
        <v>#DIV/0!</v>
      </c>
      <c r="ES285" s="189">
        <f>'Datos Mes'!$B$25*$AQ285</f>
        <v>0</v>
      </c>
      <c r="ET285" s="189">
        <f>'Datos Mes'!$B$26*$AQ285</f>
        <v>0</v>
      </c>
      <c r="EU285" s="189">
        <f t="shared" si="347"/>
        <v>0</v>
      </c>
      <c r="EV285" s="190" t="e">
        <f t="shared" si="348"/>
        <v>#DIV/0!</v>
      </c>
      <c r="EW285" s="280" t="s">
        <v>140</v>
      </c>
      <c r="EX285" s="281"/>
      <c r="EY285" s="190" t="e">
        <f>'Datos Mes'!$B$28*EO285</f>
        <v>#DIV/0!</v>
      </c>
      <c r="EZ285" s="190" t="e">
        <f>IF(EX285*'Datos Mes'!$B$19-EY285&gt;0,EX285*'Datos Mes'!$B$19-EY285,0)</f>
        <v>#DIV/0!</v>
      </c>
      <c r="FA285" s="281" t="s">
        <v>116</v>
      </c>
      <c r="FB285" s="280" t="s">
        <v>299</v>
      </c>
      <c r="FC285" s="192">
        <f>IF(FB285&lt;&gt;"Pensionado",LOOKUP(FA285,'Datos Mes'!$A$87:$A$92,'Datos Mes'!$B$87:$B$92),0)</f>
        <v>0</v>
      </c>
      <c r="FD285" s="190" t="e">
        <f t="shared" si="349"/>
        <v>#DIV/0!</v>
      </c>
      <c r="FE285" s="190" t="e">
        <f>IF(SUM(EH285:EN285)&gt;'Datos Mes'!$B$22,'Datos Mes'!$B$22,SUM(EH285:EN285))</f>
        <v>#DIV/0!</v>
      </c>
      <c r="FF285" s="190" t="e">
        <f>FE285*'Datos Mes'!$B$30</f>
        <v>#DIV/0!</v>
      </c>
      <c r="FG285" s="190" t="e">
        <f t="shared" si="350"/>
        <v>#DIV/0!</v>
      </c>
      <c r="FH285" s="190" t="e">
        <f t="shared" si="351"/>
        <v>#DIV/0!</v>
      </c>
      <c r="FI285" s="193" t="e">
        <f>LOOKUP(FH285,'Datos Mes'!$B$54:$B$69,'Datos Mes'!$C$54:$C$69)</f>
        <v>#DIV/0!</v>
      </c>
      <c r="FJ285" s="190" t="e">
        <f>LOOKUP(FH285,'Datos Mes'!$B$54:$B$69,'Datos Mes'!$E$54:$E$69)</f>
        <v>#DIV/0!</v>
      </c>
      <c r="FK285" s="190" t="e">
        <f t="shared" si="352"/>
        <v>#DIV/0!</v>
      </c>
      <c r="FL285" s="190">
        <f t="shared" si="353"/>
        <v>0</v>
      </c>
      <c r="FM285" s="190">
        <f t="shared" si="354"/>
        <v>0</v>
      </c>
      <c r="FN285" s="190">
        <f t="shared" si="355"/>
        <v>0</v>
      </c>
      <c r="FO285" s="190" t="e">
        <f t="shared" si="356"/>
        <v>#DIV/0!</v>
      </c>
      <c r="FP285" s="190" t="e">
        <f t="shared" si="357"/>
        <v>#DIV/0!</v>
      </c>
      <c r="FQ285" s="320" t="e">
        <f t="shared" si="358"/>
        <v>#DIV/0!</v>
      </c>
      <c r="FR285" s="188"/>
      <c r="FS285" s="190" t="e">
        <f t="shared" si="359"/>
        <v>#DIV/0!</v>
      </c>
      <c r="FT285" s="190" t="e">
        <f>IF($FB285="Activo",LOOKUP($FA285,'Datos Mes'!$A$87:$A$92,'Datos Mes'!$C$87:$C$92),0)*$EO285</f>
        <v>#DIV/0!</v>
      </c>
      <c r="FU285" s="190" t="e">
        <f>IF($FB285="Activo",'Datos Mes'!$B$31,0)*$EO285</f>
        <v>#DIV/0!</v>
      </c>
      <c r="FV285" s="190" t="e">
        <f>'Datos Mes'!$B$32*$EO285</f>
        <v>#DIV/0!</v>
      </c>
      <c r="FW285" s="190" t="e">
        <f>'Datos Mes'!$D$28*$EO285</f>
        <v>#DIV/0!</v>
      </c>
      <c r="FX285" s="188">
        <v>1030253</v>
      </c>
      <c r="FY285" s="190" t="e">
        <f t="shared" si="360"/>
        <v>#DIV/0!</v>
      </c>
      <c r="FZ285" s="190" t="e">
        <f t="shared" si="366"/>
        <v>#DIV/0!</v>
      </c>
      <c r="GA285" s="190" t="e">
        <f t="shared" si="367"/>
        <v>#DIV/0!</v>
      </c>
      <c r="GB285" s="190">
        <f>(AS285+'Datos Mes'!B$24)*30/12</f>
        <v>11356.646825396825</v>
      </c>
      <c r="GC285" s="190" t="e">
        <f t="shared" si="361"/>
        <v>#DIV/0!</v>
      </c>
      <c r="GD285" s="190" t="e">
        <f t="shared" si="362"/>
        <v>#DIV/0!</v>
      </c>
      <c r="GE285" s="192" t="e">
        <f t="shared" si="363"/>
        <v>#DIV/0!</v>
      </c>
    </row>
    <row r="286" spans="1:187">
      <c r="A286" s="248"/>
      <c r="B286" s="248"/>
      <c r="C286" s="173">
        <f t="shared" si="320"/>
        <v>0</v>
      </c>
      <c r="D286" s="255"/>
      <c r="E286" s="255"/>
      <c r="F286" s="255"/>
      <c r="G286" s="255"/>
      <c r="H286" s="255"/>
      <c r="I286" s="255"/>
      <c r="J286" s="255"/>
      <c r="K286" s="255"/>
      <c r="L286" s="255"/>
      <c r="M286" s="255"/>
      <c r="N286" s="255"/>
      <c r="O286" s="255"/>
      <c r="P286" s="255"/>
      <c r="Q286" s="255"/>
      <c r="R286" s="174"/>
      <c r="S286" s="256"/>
      <c r="T286" s="255"/>
      <c r="U286" s="255"/>
      <c r="V286" s="255"/>
      <c r="W286" s="255"/>
      <c r="X286" s="255"/>
      <c r="Y286" s="255"/>
      <c r="Z286" s="255"/>
      <c r="AA286" s="255"/>
      <c r="AB286" s="255"/>
      <c r="AC286" s="255"/>
      <c r="AD286" s="255"/>
      <c r="AE286" s="255"/>
      <c r="AF286" s="255"/>
      <c r="AG286" s="255"/>
      <c r="AH286" s="255"/>
      <c r="AI286" s="257"/>
      <c r="AJ286" s="187"/>
      <c r="AK286" s="176">
        <f t="shared" si="321"/>
        <v>0</v>
      </c>
      <c r="AL286" s="294">
        <f t="shared" si="322"/>
        <v>0</v>
      </c>
      <c r="AM286" s="294">
        <f t="shared" si="323"/>
        <v>0</v>
      </c>
      <c r="AN286" s="295">
        <f t="shared" si="324"/>
        <v>0</v>
      </c>
      <c r="AO286" s="294">
        <f t="shared" si="365"/>
        <v>0</v>
      </c>
      <c r="AP286" s="294">
        <f t="shared" si="364"/>
        <v>0</v>
      </c>
      <c r="AQ286" s="296">
        <f t="shared" si="325"/>
        <v>0</v>
      </c>
      <c r="AR286" s="297">
        <f t="shared" si="326"/>
        <v>0</v>
      </c>
      <c r="AS286" s="249"/>
      <c r="AT286" s="250">
        <f t="shared" si="327"/>
        <v>0</v>
      </c>
      <c r="AU286" s="316"/>
      <c r="AV286" s="177">
        <f t="shared" si="328"/>
        <v>0</v>
      </c>
      <c r="AW286" s="249"/>
      <c r="AX286" s="249"/>
      <c r="AY286" s="177">
        <f t="shared" si="329"/>
        <v>0</v>
      </c>
      <c r="AZ286" s="177">
        <f>(AQ286)*'Datos Mes'!$B$27+DB286</f>
        <v>0</v>
      </c>
      <c r="BA286" s="248"/>
      <c r="BB286" s="254"/>
      <c r="BC286" s="263"/>
      <c r="BD286" s="188"/>
      <c r="BE286" s="188"/>
      <c r="BF286" s="298"/>
      <c r="BG286" s="178">
        <f>(COUNTIF($D286:$AI286,"LL")+DL286)*(AS286-'Datos Mes'!$B$23)</f>
        <v>0</v>
      </c>
      <c r="BH286" s="299">
        <f t="shared" si="330"/>
        <v>0</v>
      </c>
      <c r="BI286" s="230"/>
      <c r="BJ286" s="239"/>
      <c r="BK286" s="231"/>
      <c r="BL286" s="231"/>
      <c r="BM286" s="231"/>
      <c r="BN286" s="231"/>
      <c r="BO286" s="231"/>
      <c r="BP286" s="239"/>
      <c r="BQ286" s="231"/>
      <c r="BR286" s="231"/>
      <c r="BS286" s="231"/>
      <c r="BT286" s="232"/>
      <c r="BU286" s="232"/>
      <c r="BV286" s="231"/>
      <c r="BW286" s="233"/>
      <c r="BX286" s="234"/>
      <c r="BY286" s="231"/>
      <c r="BZ286" s="231"/>
      <c r="CA286" s="235"/>
      <c r="CB286" s="235"/>
      <c r="CC286" s="236"/>
      <c r="CD286" s="236"/>
      <c r="CE286" s="236"/>
      <c r="CF286" s="236"/>
      <c r="CG286" s="236"/>
      <c r="CH286" s="235"/>
      <c r="CI286" s="235"/>
      <c r="CJ286" s="236"/>
      <c r="CK286" s="236"/>
      <c r="CL286" s="236"/>
      <c r="CM286" s="236"/>
      <c r="CN286" s="236"/>
      <c r="CO286" s="235"/>
      <c r="CP286" s="238"/>
      <c r="CQ286" s="237"/>
      <c r="CR286" s="238"/>
      <c r="CS286" s="237"/>
      <c r="CT286" s="237"/>
      <c r="CU286" s="237"/>
      <c r="CV286" s="237"/>
      <c r="CW286" s="237"/>
      <c r="CX286" s="232"/>
      <c r="CY286" s="232"/>
      <c r="CZ286" s="179">
        <f t="shared" si="331"/>
        <v>0</v>
      </c>
      <c r="DA286" s="180"/>
      <c r="DB286" s="241"/>
      <c r="DC286" s="181">
        <f t="shared" si="332"/>
        <v>0</v>
      </c>
      <c r="DD286" s="240"/>
      <c r="DE286" s="241"/>
      <c r="DF286" s="182">
        <f t="shared" si="333"/>
        <v>0</v>
      </c>
      <c r="DG286" s="182">
        <f t="shared" si="334"/>
        <v>0</v>
      </c>
      <c r="DH286" s="183">
        <f t="shared" si="335"/>
        <v>0</v>
      </c>
      <c r="DI286" s="184">
        <f t="shared" si="336"/>
        <v>0</v>
      </c>
      <c r="DJ286" s="42"/>
      <c r="DK286" s="177">
        <f t="shared" si="337"/>
        <v>0</v>
      </c>
      <c r="DL286" s="177">
        <f t="shared" si="338"/>
        <v>0</v>
      </c>
      <c r="DM286" s="177">
        <f t="shared" si="339"/>
        <v>0</v>
      </c>
      <c r="DN286" s="242"/>
      <c r="DO286" s="243"/>
      <c r="DP286" s="243"/>
      <c r="DQ286" s="243"/>
      <c r="DR286" s="303"/>
      <c r="DS286" s="243"/>
      <c r="DT286" s="243"/>
      <c r="DU286" s="243"/>
      <c r="DV286" s="244"/>
      <c r="DW286" s="243"/>
      <c r="DX286" s="243"/>
      <c r="DY286" s="245"/>
      <c r="DZ286" s="245"/>
      <c r="EA286" s="246"/>
      <c r="EB286" s="175" t="s">
        <v>283</v>
      </c>
      <c r="EC286" s="188" t="s">
        <v>298</v>
      </c>
      <c r="ED286" s="188">
        <v>1030254</v>
      </c>
      <c r="EE286" s="188"/>
      <c r="EF286" s="189">
        <f>'Datos Mes'!$B$23</f>
        <v>8033.333333333333</v>
      </c>
      <c r="EG286" s="189">
        <f t="shared" si="340"/>
        <v>0</v>
      </c>
      <c r="EH286" s="189">
        <f t="shared" si="341"/>
        <v>0</v>
      </c>
      <c r="EI286" s="189" t="e">
        <f t="shared" si="342"/>
        <v>#DIV/0!</v>
      </c>
      <c r="EJ286" s="189" t="e">
        <f t="shared" si="343"/>
        <v>#DIV/0!</v>
      </c>
      <c r="EK286" s="189">
        <f t="shared" si="344"/>
        <v>0</v>
      </c>
      <c r="EL286" s="189">
        <f t="shared" si="345"/>
        <v>0</v>
      </c>
      <c r="EM286" s="189">
        <f t="shared" si="346"/>
        <v>0</v>
      </c>
      <c r="EN286" s="189">
        <f>'Datos Mes'!$B$24*AL286</f>
        <v>0</v>
      </c>
      <c r="EO286" s="189" t="e">
        <f>IF(SUM(EH286:EN286)&gt;'Datos Mes'!$B$21,'Datos Mes'!$B$21,SUM(EH286:EN286))</f>
        <v>#DIV/0!</v>
      </c>
      <c r="EP286" s="189" t="e">
        <f>IF(SUM(EH286:EN286)&gt;'Datos Mes'!$B$21,SUM(EH286:EN286)-EO286,0)</f>
        <v>#DIV/0!</v>
      </c>
      <c r="EQ286" s="189"/>
      <c r="ER286" s="189" t="e">
        <f>LOOKUP(EO286/AL286,'Datos Mes'!$B$75:$B$82,'Datos Mes'!$C$75:$C$82)*EQ286</f>
        <v>#DIV/0!</v>
      </c>
      <c r="ES286" s="189">
        <f>'Datos Mes'!$B$25*$AQ286</f>
        <v>0</v>
      </c>
      <c r="ET286" s="189">
        <f>'Datos Mes'!$B$26*$AQ286</f>
        <v>0</v>
      </c>
      <c r="EU286" s="189">
        <f t="shared" si="347"/>
        <v>0</v>
      </c>
      <c r="EV286" s="190" t="e">
        <f t="shared" si="348"/>
        <v>#DIV/0!</v>
      </c>
      <c r="EW286" s="280" t="s">
        <v>140</v>
      </c>
      <c r="EX286" s="281"/>
      <c r="EY286" s="190" t="e">
        <f>'Datos Mes'!$B$28*EO286</f>
        <v>#DIV/0!</v>
      </c>
      <c r="EZ286" s="190" t="e">
        <f>IF(EX286*'Datos Mes'!$B$19-EY286&gt;0,EX286*'Datos Mes'!$B$19-EY286,0)</f>
        <v>#DIV/0!</v>
      </c>
      <c r="FA286" s="281" t="s">
        <v>116</v>
      </c>
      <c r="FB286" s="280" t="s">
        <v>299</v>
      </c>
      <c r="FC286" s="192">
        <f>IF(FB286&lt;&gt;"Pensionado",LOOKUP(FA286,'Datos Mes'!$A$87:$A$92,'Datos Mes'!$B$87:$B$92),0)</f>
        <v>0</v>
      </c>
      <c r="FD286" s="190" t="e">
        <f t="shared" si="349"/>
        <v>#DIV/0!</v>
      </c>
      <c r="FE286" s="190" t="e">
        <f>IF(SUM(EH286:EN286)&gt;'Datos Mes'!$B$22,'Datos Mes'!$B$22,SUM(EH286:EN286))</f>
        <v>#DIV/0!</v>
      </c>
      <c r="FF286" s="190" t="e">
        <f>FE286*'Datos Mes'!$B$30</f>
        <v>#DIV/0!</v>
      </c>
      <c r="FG286" s="190" t="e">
        <f t="shared" si="350"/>
        <v>#DIV/0!</v>
      </c>
      <c r="FH286" s="190" t="e">
        <f t="shared" si="351"/>
        <v>#DIV/0!</v>
      </c>
      <c r="FI286" s="193" t="e">
        <f>LOOKUP(FH286,'Datos Mes'!$B$54:$B$69,'Datos Mes'!$C$54:$C$69)</f>
        <v>#DIV/0!</v>
      </c>
      <c r="FJ286" s="190" t="e">
        <f>LOOKUP(FH286,'Datos Mes'!$B$54:$B$69,'Datos Mes'!$E$54:$E$69)</f>
        <v>#DIV/0!</v>
      </c>
      <c r="FK286" s="190" t="e">
        <f t="shared" si="352"/>
        <v>#DIV/0!</v>
      </c>
      <c r="FL286" s="190">
        <f t="shared" si="353"/>
        <v>0</v>
      </c>
      <c r="FM286" s="190">
        <f t="shared" si="354"/>
        <v>0</v>
      </c>
      <c r="FN286" s="190">
        <f t="shared" si="355"/>
        <v>0</v>
      </c>
      <c r="FO286" s="190" t="e">
        <f t="shared" si="356"/>
        <v>#DIV/0!</v>
      </c>
      <c r="FP286" s="190" t="e">
        <f t="shared" si="357"/>
        <v>#DIV/0!</v>
      </c>
      <c r="FQ286" s="320" t="e">
        <f t="shared" si="358"/>
        <v>#DIV/0!</v>
      </c>
      <c r="FR286" s="188"/>
      <c r="FS286" s="190" t="e">
        <f t="shared" si="359"/>
        <v>#DIV/0!</v>
      </c>
      <c r="FT286" s="190" t="e">
        <f>IF($FB286="Activo",LOOKUP($FA286,'Datos Mes'!$A$87:$A$92,'Datos Mes'!$C$87:$C$92),0)*$EO286</f>
        <v>#DIV/0!</v>
      </c>
      <c r="FU286" s="190" t="e">
        <f>IF($FB286="Activo",'Datos Mes'!$B$31,0)*$EO286</f>
        <v>#DIV/0!</v>
      </c>
      <c r="FV286" s="190" t="e">
        <f>'Datos Mes'!$B$32*$EO286</f>
        <v>#DIV/0!</v>
      </c>
      <c r="FW286" s="190" t="e">
        <f>'Datos Mes'!$D$28*$EO286</f>
        <v>#DIV/0!</v>
      </c>
      <c r="FX286" s="188">
        <v>1030254</v>
      </c>
      <c r="FY286" s="190" t="e">
        <f t="shared" si="360"/>
        <v>#DIV/0!</v>
      </c>
      <c r="FZ286" s="190" t="e">
        <f t="shared" si="366"/>
        <v>#DIV/0!</v>
      </c>
      <c r="GA286" s="190" t="e">
        <f t="shared" si="367"/>
        <v>#DIV/0!</v>
      </c>
      <c r="GB286" s="190">
        <f>(AS286+'Datos Mes'!B$24)*30/12</f>
        <v>11356.646825396825</v>
      </c>
      <c r="GC286" s="190" t="e">
        <f t="shared" si="361"/>
        <v>#DIV/0!</v>
      </c>
      <c r="GD286" s="190" t="e">
        <f t="shared" si="362"/>
        <v>#DIV/0!</v>
      </c>
      <c r="GE286" s="192" t="e">
        <f t="shared" si="363"/>
        <v>#DIV/0!</v>
      </c>
    </row>
    <row r="287" spans="1:187">
      <c r="A287" s="248"/>
      <c r="B287" s="248"/>
      <c r="C287" s="173">
        <f t="shared" si="320"/>
        <v>0</v>
      </c>
      <c r="D287" s="255"/>
      <c r="E287" s="255"/>
      <c r="F287" s="255"/>
      <c r="G287" s="255"/>
      <c r="H287" s="255"/>
      <c r="I287" s="255"/>
      <c r="J287" s="255"/>
      <c r="K287" s="255"/>
      <c r="L287" s="255"/>
      <c r="M287" s="255"/>
      <c r="N287" s="255"/>
      <c r="O287" s="255"/>
      <c r="P287" s="255"/>
      <c r="Q287" s="255"/>
      <c r="R287" s="174"/>
      <c r="S287" s="256"/>
      <c r="T287" s="255"/>
      <c r="U287" s="255"/>
      <c r="V287" s="255"/>
      <c r="W287" s="255"/>
      <c r="X287" s="255"/>
      <c r="Y287" s="255"/>
      <c r="Z287" s="255"/>
      <c r="AA287" s="255"/>
      <c r="AB287" s="255"/>
      <c r="AC287" s="255"/>
      <c r="AD287" s="255"/>
      <c r="AE287" s="255"/>
      <c r="AF287" s="255"/>
      <c r="AG287" s="255"/>
      <c r="AH287" s="255"/>
      <c r="AI287" s="257"/>
      <c r="AJ287" s="187"/>
      <c r="AK287" s="176">
        <f t="shared" si="321"/>
        <v>0</v>
      </c>
      <c r="AL287" s="294">
        <f t="shared" si="322"/>
        <v>0</v>
      </c>
      <c r="AM287" s="294">
        <f t="shared" si="323"/>
        <v>0</v>
      </c>
      <c r="AN287" s="295">
        <f t="shared" si="324"/>
        <v>0</v>
      </c>
      <c r="AO287" s="294">
        <f t="shared" si="365"/>
        <v>0</v>
      </c>
      <c r="AP287" s="294">
        <f t="shared" si="364"/>
        <v>0</v>
      </c>
      <c r="AQ287" s="296">
        <f t="shared" si="325"/>
        <v>0</v>
      </c>
      <c r="AR287" s="297">
        <f t="shared" si="326"/>
        <v>0</v>
      </c>
      <c r="AS287" s="249"/>
      <c r="AT287" s="250">
        <f t="shared" si="327"/>
        <v>0</v>
      </c>
      <c r="AU287" s="316"/>
      <c r="AV287" s="177">
        <f t="shared" si="328"/>
        <v>0</v>
      </c>
      <c r="AW287" s="249"/>
      <c r="AX287" s="249"/>
      <c r="AY287" s="177">
        <f t="shared" si="329"/>
        <v>0</v>
      </c>
      <c r="AZ287" s="177">
        <f>(AQ287)*'Datos Mes'!$B$27+DB287</f>
        <v>0</v>
      </c>
      <c r="BA287" s="248"/>
      <c r="BB287" s="254"/>
      <c r="BC287" s="263"/>
      <c r="BD287" s="188"/>
      <c r="BE287" s="188"/>
      <c r="BF287" s="298"/>
      <c r="BG287" s="178">
        <f>(COUNTIF($D287:$AI287,"LL")+DL287)*(AS287-'Datos Mes'!$B$23)</f>
        <v>0</v>
      </c>
      <c r="BH287" s="299">
        <f t="shared" si="330"/>
        <v>0</v>
      </c>
      <c r="BI287" s="230"/>
      <c r="BJ287" s="239"/>
      <c r="BK287" s="231"/>
      <c r="BL287" s="231"/>
      <c r="BM287" s="231"/>
      <c r="BN287" s="231"/>
      <c r="BO287" s="231"/>
      <c r="BP287" s="239"/>
      <c r="BQ287" s="231"/>
      <c r="BR287" s="231"/>
      <c r="BS287" s="231"/>
      <c r="BT287" s="232"/>
      <c r="BU287" s="232"/>
      <c r="BV287" s="231"/>
      <c r="BW287" s="233"/>
      <c r="BX287" s="234"/>
      <c r="BY287" s="231"/>
      <c r="BZ287" s="231"/>
      <c r="CA287" s="235"/>
      <c r="CB287" s="235"/>
      <c r="CC287" s="236"/>
      <c r="CD287" s="236"/>
      <c r="CE287" s="236"/>
      <c r="CF287" s="236"/>
      <c r="CG287" s="236"/>
      <c r="CH287" s="235"/>
      <c r="CI287" s="235"/>
      <c r="CJ287" s="236"/>
      <c r="CK287" s="236"/>
      <c r="CL287" s="236"/>
      <c r="CM287" s="236"/>
      <c r="CN287" s="236"/>
      <c r="CO287" s="235"/>
      <c r="CP287" s="238"/>
      <c r="CQ287" s="237"/>
      <c r="CR287" s="238"/>
      <c r="CS287" s="237"/>
      <c r="CT287" s="237"/>
      <c r="CU287" s="237"/>
      <c r="CV287" s="237"/>
      <c r="CW287" s="237"/>
      <c r="CX287" s="232"/>
      <c r="CY287" s="232"/>
      <c r="CZ287" s="179">
        <f t="shared" si="331"/>
        <v>0</v>
      </c>
      <c r="DA287" s="180"/>
      <c r="DB287" s="241"/>
      <c r="DC287" s="181">
        <f t="shared" si="332"/>
        <v>0</v>
      </c>
      <c r="DD287" s="240"/>
      <c r="DE287" s="241"/>
      <c r="DF287" s="182">
        <f t="shared" si="333"/>
        <v>0</v>
      </c>
      <c r="DG287" s="182">
        <f t="shared" si="334"/>
        <v>0</v>
      </c>
      <c r="DH287" s="183">
        <f t="shared" si="335"/>
        <v>0</v>
      </c>
      <c r="DI287" s="184">
        <f t="shared" si="336"/>
        <v>0</v>
      </c>
      <c r="DJ287" s="42"/>
      <c r="DK287" s="177">
        <f t="shared" si="337"/>
        <v>0</v>
      </c>
      <c r="DL287" s="177">
        <f t="shared" si="338"/>
        <v>0</v>
      </c>
      <c r="DM287" s="177">
        <f t="shared" si="339"/>
        <v>0</v>
      </c>
      <c r="DN287" s="242"/>
      <c r="DO287" s="243"/>
      <c r="DP287" s="243"/>
      <c r="DQ287" s="243"/>
      <c r="DR287" s="303"/>
      <c r="DS287" s="243"/>
      <c r="DT287" s="243"/>
      <c r="DU287" s="243"/>
      <c r="DV287" s="244"/>
      <c r="DW287" s="243"/>
      <c r="DX287" s="243"/>
      <c r="DY287" s="245"/>
      <c r="DZ287" s="245"/>
      <c r="EA287" s="246"/>
      <c r="EB287" s="175" t="s">
        <v>283</v>
      </c>
      <c r="EC287" s="188" t="s">
        <v>298</v>
      </c>
      <c r="ED287" s="188">
        <v>1030255</v>
      </c>
      <c r="EE287" s="188"/>
      <c r="EF287" s="189">
        <f>'Datos Mes'!$B$23</f>
        <v>8033.333333333333</v>
      </c>
      <c r="EG287" s="189">
        <f t="shared" si="340"/>
        <v>0</v>
      </c>
      <c r="EH287" s="189">
        <f t="shared" si="341"/>
        <v>0</v>
      </c>
      <c r="EI287" s="189" t="e">
        <f t="shared" si="342"/>
        <v>#DIV/0!</v>
      </c>
      <c r="EJ287" s="189" t="e">
        <f t="shared" si="343"/>
        <v>#DIV/0!</v>
      </c>
      <c r="EK287" s="189">
        <f t="shared" si="344"/>
        <v>0</v>
      </c>
      <c r="EL287" s="189">
        <f t="shared" si="345"/>
        <v>0</v>
      </c>
      <c r="EM287" s="189">
        <f t="shared" si="346"/>
        <v>0</v>
      </c>
      <c r="EN287" s="189">
        <f>'Datos Mes'!$B$24*AL287</f>
        <v>0</v>
      </c>
      <c r="EO287" s="189" t="e">
        <f>IF(SUM(EH287:EN287)&gt;'Datos Mes'!$B$21,'Datos Mes'!$B$21,SUM(EH287:EN287))</f>
        <v>#DIV/0!</v>
      </c>
      <c r="EP287" s="189" t="e">
        <f>IF(SUM(EH287:EN287)&gt;'Datos Mes'!$B$21,SUM(EH287:EN287)-EO287,0)</f>
        <v>#DIV/0!</v>
      </c>
      <c r="EQ287" s="189"/>
      <c r="ER287" s="189" t="e">
        <f>LOOKUP(EO287/AL287,'Datos Mes'!$B$75:$B$82,'Datos Mes'!$C$75:$C$82)*EQ287</f>
        <v>#DIV/0!</v>
      </c>
      <c r="ES287" s="189">
        <f>'Datos Mes'!$B$25*$AQ287</f>
        <v>0</v>
      </c>
      <c r="ET287" s="189">
        <f>'Datos Mes'!$B$26*$AQ287</f>
        <v>0</v>
      </c>
      <c r="EU287" s="189">
        <f t="shared" si="347"/>
        <v>0</v>
      </c>
      <c r="EV287" s="190" t="e">
        <f t="shared" si="348"/>
        <v>#DIV/0!</v>
      </c>
      <c r="EW287" s="280" t="s">
        <v>140</v>
      </c>
      <c r="EX287" s="281"/>
      <c r="EY287" s="190" t="e">
        <f>'Datos Mes'!$B$28*EO287</f>
        <v>#DIV/0!</v>
      </c>
      <c r="EZ287" s="190" t="e">
        <f>IF(EX287*'Datos Mes'!$B$19-EY287&gt;0,EX287*'Datos Mes'!$B$19-EY287,0)</f>
        <v>#DIV/0!</v>
      </c>
      <c r="FA287" s="281" t="s">
        <v>116</v>
      </c>
      <c r="FB287" s="280" t="s">
        <v>299</v>
      </c>
      <c r="FC287" s="192">
        <f>IF(FB287&lt;&gt;"Pensionado",LOOKUP(FA287,'Datos Mes'!$A$87:$A$92,'Datos Mes'!$B$87:$B$92),0)</f>
        <v>0</v>
      </c>
      <c r="FD287" s="190" t="e">
        <f t="shared" si="349"/>
        <v>#DIV/0!</v>
      </c>
      <c r="FE287" s="190" t="e">
        <f>IF(SUM(EH287:EN287)&gt;'Datos Mes'!$B$22,'Datos Mes'!$B$22,SUM(EH287:EN287))</f>
        <v>#DIV/0!</v>
      </c>
      <c r="FF287" s="190" t="e">
        <f>FE287*'Datos Mes'!$B$30</f>
        <v>#DIV/0!</v>
      </c>
      <c r="FG287" s="190" t="e">
        <f t="shared" si="350"/>
        <v>#DIV/0!</v>
      </c>
      <c r="FH287" s="190" t="e">
        <f t="shared" si="351"/>
        <v>#DIV/0!</v>
      </c>
      <c r="FI287" s="193" t="e">
        <f>LOOKUP(FH287,'Datos Mes'!$B$54:$B$69,'Datos Mes'!$C$54:$C$69)</f>
        <v>#DIV/0!</v>
      </c>
      <c r="FJ287" s="190" t="e">
        <f>LOOKUP(FH287,'Datos Mes'!$B$54:$B$69,'Datos Mes'!$E$54:$E$69)</f>
        <v>#DIV/0!</v>
      </c>
      <c r="FK287" s="190" t="e">
        <f t="shared" si="352"/>
        <v>#DIV/0!</v>
      </c>
      <c r="FL287" s="190">
        <f t="shared" si="353"/>
        <v>0</v>
      </c>
      <c r="FM287" s="190">
        <f t="shared" si="354"/>
        <v>0</v>
      </c>
      <c r="FN287" s="190">
        <f t="shared" si="355"/>
        <v>0</v>
      </c>
      <c r="FO287" s="190" t="e">
        <f t="shared" si="356"/>
        <v>#DIV/0!</v>
      </c>
      <c r="FP287" s="190" t="e">
        <f t="shared" si="357"/>
        <v>#DIV/0!</v>
      </c>
      <c r="FQ287" s="320" t="e">
        <f t="shared" si="358"/>
        <v>#DIV/0!</v>
      </c>
      <c r="FR287" s="188"/>
      <c r="FS287" s="190" t="e">
        <f t="shared" si="359"/>
        <v>#DIV/0!</v>
      </c>
      <c r="FT287" s="190" t="e">
        <f>IF($FB287="Activo",LOOKUP($FA287,'Datos Mes'!$A$87:$A$92,'Datos Mes'!$C$87:$C$92),0)*$EO287</f>
        <v>#DIV/0!</v>
      </c>
      <c r="FU287" s="190" t="e">
        <f>IF($FB287="Activo",'Datos Mes'!$B$31,0)*$EO287</f>
        <v>#DIV/0!</v>
      </c>
      <c r="FV287" s="190" t="e">
        <f>'Datos Mes'!$B$32*$EO287</f>
        <v>#DIV/0!</v>
      </c>
      <c r="FW287" s="190" t="e">
        <f>'Datos Mes'!$D$28*$EO287</f>
        <v>#DIV/0!</v>
      </c>
      <c r="FX287" s="188">
        <v>1030255</v>
      </c>
      <c r="FY287" s="190" t="e">
        <f t="shared" si="360"/>
        <v>#DIV/0!</v>
      </c>
      <c r="FZ287" s="190" t="e">
        <f t="shared" si="366"/>
        <v>#DIV/0!</v>
      </c>
      <c r="GA287" s="190" t="e">
        <f t="shared" si="367"/>
        <v>#DIV/0!</v>
      </c>
      <c r="GB287" s="190">
        <f>(AS287+'Datos Mes'!B$24)*30/12</f>
        <v>11356.646825396825</v>
      </c>
      <c r="GC287" s="190" t="e">
        <f t="shared" si="361"/>
        <v>#DIV/0!</v>
      </c>
      <c r="GD287" s="190" t="e">
        <f t="shared" si="362"/>
        <v>#DIV/0!</v>
      </c>
      <c r="GE287" s="192" t="e">
        <f t="shared" si="363"/>
        <v>#DIV/0!</v>
      </c>
    </row>
    <row r="288" spans="1:187">
      <c r="A288" s="248"/>
      <c r="B288" s="248"/>
      <c r="C288" s="173">
        <f t="shared" si="320"/>
        <v>0</v>
      </c>
      <c r="D288" s="255"/>
      <c r="E288" s="255"/>
      <c r="F288" s="255"/>
      <c r="G288" s="255"/>
      <c r="H288" s="255"/>
      <c r="I288" s="255"/>
      <c r="J288" s="255"/>
      <c r="K288" s="255"/>
      <c r="L288" s="255"/>
      <c r="M288" s="255"/>
      <c r="N288" s="255"/>
      <c r="O288" s="255"/>
      <c r="P288" s="255"/>
      <c r="Q288" s="255"/>
      <c r="R288" s="174"/>
      <c r="S288" s="256"/>
      <c r="T288" s="255"/>
      <c r="U288" s="255"/>
      <c r="V288" s="255"/>
      <c r="W288" s="255"/>
      <c r="X288" s="255"/>
      <c r="Y288" s="255"/>
      <c r="Z288" s="255"/>
      <c r="AA288" s="255"/>
      <c r="AB288" s="255"/>
      <c r="AC288" s="255"/>
      <c r="AD288" s="255"/>
      <c r="AE288" s="255"/>
      <c r="AF288" s="255"/>
      <c r="AG288" s="255"/>
      <c r="AH288" s="255"/>
      <c r="AI288" s="257"/>
      <c r="AJ288" s="187"/>
      <c r="AK288" s="176">
        <f t="shared" si="321"/>
        <v>0</v>
      </c>
      <c r="AL288" s="294">
        <f t="shared" si="322"/>
        <v>0</v>
      </c>
      <c r="AM288" s="294">
        <f t="shared" si="323"/>
        <v>0</v>
      </c>
      <c r="AN288" s="295">
        <f t="shared" si="324"/>
        <v>0</v>
      </c>
      <c r="AO288" s="294">
        <f t="shared" si="365"/>
        <v>0</v>
      </c>
      <c r="AP288" s="294">
        <f t="shared" si="364"/>
        <v>0</v>
      </c>
      <c r="AQ288" s="296">
        <f t="shared" si="325"/>
        <v>0</v>
      </c>
      <c r="AR288" s="297">
        <f t="shared" si="326"/>
        <v>0</v>
      </c>
      <c r="AS288" s="249"/>
      <c r="AT288" s="250">
        <f t="shared" si="327"/>
        <v>0</v>
      </c>
      <c r="AU288" s="316"/>
      <c r="AV288" s="177">
        <f t="shared" si="328"/>
        <v>0</v>
      </c>
      <c r="AW288" s="249"/>
      <c r="AX288" s="249"/>
      <c r="AY288" s="177">
        <f t="shared" si="329"/>
        <v>0</v>
      </c>
      <c r="AZ288" s="177">
        <f>(AQ288)*'Datos Mes'!$B$27+DB288</f>
        <v>0</v>
      </c>
      <c r="BA288" s="248"/>
      <c r="BB288" s="254"/>
      <c r="BC288" s="263"/>
      <c r="BD288" s="188"/>
      <c r="BE288" s="188"/>
      <c r="BF288" s="298"/>
      <c r="BG288" s="178">
        <f>(COUNTIF($D288:$AI288,"LL")+DL288)*(AS288-'Datos Mes'!$B$23)</f>
        <v>0</v>
      </c>
      <c r="BH288" s="299">
        <f t="shared" si="330"/>
        <v>0</v>
      </c>
      <c r="BI288" s="230"/>
      <c r="BJ288" s="239"/>
      <c r="BK288" s="231"/>
      <c r="BL288" s="231"/>
      <c r="BM288" s="231"/>
      <c r="BN288" s="231"/>
      <c r="BO288" s="231"/>
      <c r="BP288" s="239"/>
      <c r="BQ288" s="231"/>
      <c r="BR288" s="231"/>
      <c r="BS288" s="231"/>
      <c r="BT288" s="232"/>
      <c r="BU288" s="232"/>
      <c r="BV288" s="231"/>
      <c r="BW288" s="233"/>
      <c r="BX288" s="234"/>
      <c r="BY288" s="231"/>
      <c r="BZ288" s="231"/>
      <c r="CA288" s="235"/>
      <c r="CB288" s="235"/>
      <c r="CC288" s="236"/>
      <c r="CD288" s="236"/>
      <c r="CE288" s="236"/>
      <c r="CF288" s="236"/>
      <c r="CG288" s="236"/>
      <c r="CH288" s="235"/>
      <c r="CI288" s="235"/>
      <c r="CJ288" s="236"/>
      <c r="CK288" s="236"/>
      <c r="CL288" s="236"/>
      <c r="CM288" s="236"/>
      <c r="CN288" s="236"/>
      <c r="CO288" s="235"/>
      <c r="CP288" s="238"/>
      <c r="CQ288" s="237"/>
      <c r="CR288" s="238"/>
      <c r="CS288" s="237"/>
      <c r="CT288" s="237"/>
      <c r="CU288" s="237"/>
      <c r="CV288" s="237"/>
      <c r="CW288" s="237"/>
      <c r="CX288" s="232"/>
      <c r="CY288" s="232"/>
      <c r="CZ288" s="179">
        <f t="shared" si="331"/>
        <v>0</v>
      </c>
      <c r="DA288" s="180"/>
      <c r="DB288" s="241"/>
      <c r="DC288" s="181">
        <f t="shared" si="332"/>
        <v>0</v>
      </c>
      <c r="DD288" s="240"/>
      <c r="DE288" s="241"/>
      <c r="DF288" s="182">
        <f t="shared" si="333"/>
        <v>0</v>
      </c>
      <c r="DG288" s="182">
        <f t="shared" si="334"/>
        <v>0</v>
      </c>
      <c r="DH288" s="183">
        <f t="shared" si="335"/>
        <v>0</v>
      </c>
      <c r="DI288" s="184">
        <f t="shared" si="336"/>
        <v>0</v>
      </c>
      <c r="DJ288" s="42"/>
      <c r="DK288" s="177">
        <f t="shared" si="337"/>
        <v>0</v>
      </c>
      <c r="DL288" s="177">
        <f t="shared" si="338"/>
        <v>0</v>
      </c>
      <c r="DM288" s="177">
        <f t="shared" si="339"/>
        <v>0</v>
      </c>
      <c r="DN288" s="242"/>
      <c r="DO288" s="243"/>
      <c r="DP288" s="243"/>
      <c r="DQ288" s="243"/>
      <c r="DR288" s="303"/>
      <c r="DS288" s="243"/>
      <c r="DT288" s="243"/>
      <c r="DU288" s="243"/>
      <c r="DV288" s="244"/>
      <c r="DW288" s="243"/>
      <c r="DX288" s="243"/>
      <c r="DY288" s="245"/>
      <c r="DZ288" s="245"/>
      <c r="EA288" s="246"/>
      <c r="EB288" s="175" t="s">
        <v>283</v>
      </c>
      <c r="EC288" s="188" t="s">
        <v>298</v>
      </c>
      <c r="ED288" s="188">
        <v>1030256</v>
      </c>
      <c r="EE288" s="188"/>
      <c r="EF288" s="189">
        <f>'Datos Mes'!$B$23</f>
        <v>8033.333333333333</v>
      </c>
      <c r="EG288" s="189">
        <f t="shared" si="340"/>
        <v>0</v>
      </c>
      <c r="EH288" s="189">
        <f t="shared" si="341"/>
        <v>0</v>
      </c>
      <c r="EI288" s="189" t="e">
        <f t="shared" si="342"/>
        <v>#DIV/0!</v>
      </c>
      <c r="EJ288" s="189" t="e">
        <f t="shared" si="343"/>
        <v>#DIV/0!</v>
      </c>
      <c r="EK288" s="189">
        <f t="shared" si="344"/>
        <v>0</v>
      </c>
      <c r="EL288" s="189">
        <f t="shared" si="345"/>
        <v>0</v>
      </c>
      <c r="EM288" s="189">
        <f t="shared" si="346"/>
        <v>0</v>
      </c>
      <c r="EN288" s="189">
        <f>'Datos Mes'!$B$24*AL288</f>
        <v>0</v>
      </c>
      <c r="EO288" s="189" t="e">
        <f>IF(SUM(EH288:EN288)&gt;'Datos Mes'!$B$21,'Datos Mes'!$B$21,SUM(EH288:EN288))</f>
        <v>#DIV/0!</v>
      </c>
      <c r="EP288" s="189" t="e">
        <f>IF(SUM(EH288:EN288)&gt;'Datos Mes'!$B$21,SUM(EH288:EN288)-EO288,0)</f>
        <v>#DIV/0!</v>
      </c>
      <c r="EQ288" s="189"/>
      <c r="ER288" s="189" t="e">
        <f>LOOKUP(EO288/AL288,'Datos Mes'!$B$75:$B$82,'Datos Mes'!$C$75:$C$82)*EQ288</f>
        <v>#DIV/0!</v>
      </c>
      <c r="ES288" s="189">
        <f>'Datos Mes'!$B$25*$AQ288</f>
        <v>0</v>
      </c>
      <c r="ET288" s="189">
        <f>'Datos Mes'!$B$26*$AQ288</f>
        <v>0</v>
      </c>
      <c r="EU288" s="189">
        <f t="shared" si="347"/>
        <v>0</v>
      </c>
      <c r="EV288" s="190" t="e">
        <f t="shared" si="348"/>
        <v>#DIV/0!</v>
      </c>
      <c r="EW288" s="280" t="s">
        <v>140</v>
      </c>
      <c r="EX288" s="281"/>
      <c r="EY288" s="190" t="e">
        <f>'Datos Mes'!$B$28*EO288</f>
        <v>#DIV/0!</v>
      </c>
      <c r="EZ288" s="190" t="e">
        <f>IF(EX288*'Datos Mes'!$B$19-EY288&gt;0,EX288*'Datos Mes'!$B$19-EY288,0)</f>
        <v>#DIV/0!</v>
      </c>
      <c r="FA288" s="281" t="s">
        <v>116</v>
      </c>
      <c r="FB288" s="280" t="s">
        <v>299</v>
      </c>
      <c r="FC288" s="192">
        <f>IF(FB288&lt;&gt;"Pensionado",LOOKUP(FA288,'Datos Mes'!$A$87:$A$92,'Datos Mes'!$B$87:$B$92),0)</f>
        <v>0</v>
      </c>
      <c r="FD288" s="190" t="e">
        <f t="shared" si="349"/>
        <v>#DIV/0!</v>
      </c>
      <c r="FE288" s="190" t="e">
        <f>IF(SUM(EH288:EN288)&gt;'Datos Mes'!$B$22,'Datos Mes'!$B$22,SUM(EH288:EN288))</f>
        <v>#DIV/0!</v>
      </c>
      <c r="FF288" s="190" t="e">
        <f>FE288*'Datos Mes'!$B$30</f>
        <v>#DIV/0!</v>
      </c>
      <c r="FG288" s="190" t="e">
        <f t="shared" si="350"/>
        <v>#DIV/0!</v>
      </c>
      <c r="FH288" s="190" t="e">
        <f t="shared" si="351"/>
        <v>#DIV/0!</v>
      </c>
      <c r="FI288" s="193" t="e">
        <f>LOOKUP(FH288,'Datos Mes'!$B$54:$B$69,'Datos Mes'!$C$54:$C$69)</f>
        <v>#DIV/0!</v>
      </c>
      <c r="FJ288" s="190" t="e">
        <f>LOOKUP(FH288,'Datos Mes'!$B$54:$B$69,'Datos Mes'!$E$54:$E$69)</f>
        <v>#DIV/0!</v>
      </c>
      <c r="FK288" s="190" t="e">
        <f t="shared" si="352"/>
        <v>#DIV/0!</v>
      </c>
      <c r="FL288" s="190">
        <f t="shared" si="353"/>
        <v>0</v>
      </c>
      <c r="FM288" s="190">
        <f t="shared" si="354"/>
        <v>0</v>
      </c>
      <c r="FN288" s="190">
        <f t="shared" si="355"/>
        <v>0</v>
      </c>
      <c r="FO288" s="190" t="e">
        <f t="shared" si="356"/>
        <v>#DIV/0!</v>
      </c>
      <c r="FP288" s="190" t="e">
        <f t="shared" si="357"/>
        <v>#DIV/0!</v>
      </c>
      <c r="FQ288" s="320" t="e">
        <f t="shared" si="358"/>
        <v>#DIV/0!</v>
      </c>
      <c r="FR288" s="188"/>
      <c r="FS288" s="190" t="e">
        <f t="shared" si="359"/>
        <v>#DIV/0!</v>
      </c>
      <c r="FT288" s="190" t="e">
        <f>IF($FB288="Activo",LOOKUP($FA288,'Datos Mes'!$A$87:$A$92,'Datos Mes'!$C$87:$C$92),0)*$EO288</f>
        <v>#DIV/0!</v>
      </c>
      <c r="FU288" s="190" t="e">
        <f>IF($FB288="Activo",'Datos Mes'!$B$31,0)*$EO288</f>
        <v>#DIV/0!</v>
      </c>
      <c r="FV288" s="190" t="e">
        <f>'Datos Mes'!$B$32*$EO288</f>
        <v>#DIV/0!</v>
      </c>
      <c r="FW288" s="190" t="e">
        <f>'Datos Mes'!$D$28*$EO288</f>
        <v>#DIV/0!</v>
      </c>
      <c r="FX288" s="188">
        <v>1030256</v>
      </c>
      <c r="FY288" s="190" t="e">
        <f t="shared" si="360"/>
        <v>#DIV/0!</v>
      </c>
      <c r="FZ288" s="190" t="e">
        <f t="shared" si="366"/>
        <v>#DIV/0!</v>
      </c>
      <c r="GA288" s="190" t="e">
        <f t="shared" si="367"/>
        <v>#DIV/0!</v>
      </c>
      <c r="GB288" s="190">
        <f>(AS288+'Datos Mes'!B$24)*30/12</f>
        <v>11356.646825396825</v>
      </c>
      <c r="GC288" s="190" t="e">
        <f t="shared" si="361"/>
        <v>#DIV/0!</v>
      </c>
      <c r="GD288" s="190" t="e">
        <f t="shared" si="362"/>
        <v>#DIV/0!</v>
      </c>
      <c r="GE288" s="192" t="e">
        <f t="shared" si="363"/>
        <v>#DIV/0!</v>
      </c>
    </row>
    <row r="289" spans="1:187">
      <c r="A289" s="248"/>
      <c r="B289" s="248"/>
      <c r="C289" s="173">
        <f t="shared" si="320"/>
        <v>0</v>
      </c>
      <c r="D289" s="255"/>
      <c r="E289" s="255"/>
      <c r="F289" s="255"/>
      <c r="G289" s="255"/>
      <c r="H289" s="255"/>
      <c r="I289" s="255"/>
      <c r="J289" s="255"/>
      <c r="K289" s="255"/>
      <c r="L289" s="255"/>
      <c r="M289" s="255"/>
      <c r="N289" s="255"/>
      <c r="O289" s="255"/>
      <c r="P289" s="255"/>
      <c r="Q289" s="255"/>
      <c r="R289" s="174"/>
      <c r="S289" s="256"/>
      <c r="T289" s="255"/>
      <c r="U289" s="255"/>
      <c r="V289" s="255"/>
      <c r="W289" s="255"/>
      <c r="X289" s="255"/>
      <c r="Y289" s="255"/>
      <c r="Z289" s="255"/>
      <c r="AA289" s="255"/>
      <c r="AB289" s="255"/>
      <c r="AC289" s="255"/>
      <c r="AD289" s="255"/>
      <c r="AE289" s="255"/>
      <c r="AF289" s="255"/>
      <c r="AG289" s="255"/>
      <c r="AH289" s="255"/>
      <c r="AI289" s="257"/>
      <c r="AJ289" s="187"/>
      <c r="AK289" s="176">
        <f t="shared" si="321"/>
        <v>0</v>
      </c>
      <c r="AL289" s="294">
        <f t="shared" si="322"/>
        <v>0</v>
      </c>
      <c r="AM289" s="294">
        <f t="shared" si="323"/>
        <v>0</v>
      </c>
      <c r="AN289" s="295">
        <f t="shared" si="324"/>
        <v>0</v>
      </c>
      <c r="AO289" s="294">
        <f t="shared" si="365"/>
        <v>0</v>
      </c>
      <c r="AP289" s="294">
        <f t="shared" si="364"/>
        <v>0</v>
      </c>
      <c r="AQ289" s="296">
        <f t="shared" si="325"/>
        <v>0</v>
      </c>
      <c r="AR289" s="297">
        <f t="shared" si="326"/>
        <v>0</v>
      </c>
      <c r="AS289" s="249"/>
      <c r="AT289" s="250">
        <f t="shared" si="327"/>
        <v>0</v>
      </c>
      <c r="AU289" s="316"/>
      <c r="AV289" s="177">
        <f t="shared" si="328"/>
        <v>0</v>
      </c>
      <c r="AW289" s="249"/>
      <c r="AX289" s="249"/>
      <c r="AY289" s="177">
        <f t="shared" si="329"/>
        <v>0</v>
      </c>
      <c r="AZ289" s="177">
        <f>(AQ289)*'Datos Mes'!$B$27+DB289</f>
        <v>0</v>
      </c>
      <c r="BA289" s="248"/>
      <c r="BB289" s="254"/>
      <c r="BC289" s="263"/>
      <c r="BD289" s="188"/>
      <c r="BE289" s="188"/>
      <c r="BF289" s="298"/>
      <c r="BG289" s="178">
        <f>(COUNTIF($D289:$AI289,"LL")+DL289)*(AS289-'Datos Mes'!$B$23)</f>
        <v>0</v>
      </c>
      <c r="BH289" s="299">
        <f t="shared" si="330"/>
        <v>0</v>
      </c>
      <c r="BI289" s="230"/>
      <c r="BJ289" s="239"/>
      <c r="BK289" s="231"/>
      <c r="BL289" s="231"/>
      <c r="BM289" s="231"/>
      <c r="BN289" s="231"/>
      <c r="BO289" s="231"/>
      <c r="BP289" s="239"/>
      <c r="BQ289" s="231"/>
      <c r="BR289" s="231"/>
      <c r="BS289" s="231"/>
      <c r="BT289" s="232"/>
      <c r="BU289" s="232"/>
      <c r="BV289" s="231"/>
      <c r="BW289" s="233"/>
      <c r="BX289" s="234"/>
      <c r="BY289" s="231"/>
      <c r="BZ289" s="231"/>
      <c r="CA289" s="235"/>
      <c r="CB289" s="235"/>
      <c r="CC289" s="236"/>
      <c r="CD289" s="236"/>
      <c r="CE289" s="236"/>
      <c r="CF289" s="236"/>
      <c r="CG289" s="236"/>
      <c r="CH289" s="235"/>
      <c r="CI289" s="235"/>
      <c r="CJ289" s="236"/>
      <c r="CK289" s="236"/>
      <c r="CL289" s="236"/>
      <c r="CM289" s="236"/>
      <c r="CN289" s="236"/>
      <c r="CO289" s="235"/>
      <c r="CP289" s="238"/>
      <c r="CQ289" s="237"/>
      <c r="CR289" s="238"/>
      <c r="CS289" s="237"/>
      <c r="CT289" s="237"/>
      <c r="CU289" s="237"/>
      <c r="CV289" s="237"/>
      <c r="CW289" s="237"/>
      <c r="CX289" s="232"/>
      <c r="CY289" s="232"/>
      <c r="CZ289" s="179">
        <f t="shared" si="331"/>
        <v>0</v>
      </c>
      <c r="DA289" s="180"/>
      <c r="DB289" s="241"/>
      <c r="DC289" s="181">
        <f t="shared" si="332"/>
        <v>0</v>
      </c>
      <c r="DD289" s="240"/>
      <c r="DE289" s="241"/>
      <c r="DF289" s="182">
        <f t="shared" si="333"/>
        <v>0</v>
      </c>
      <c r="DG289" s="182">
        <f t="shared" si="334"/>
        <v>0</v>
      </c>
      <c r="DH289" s="183">
        <f t="shared" si="335"/>
        <v>0</v>
      </c>
      <c r="DI289" s="184">
        <f t="shared" si="336"/>
        <v>0</v>
      </c>
      <c r="DJ289" s="42"/>
      <c r="DK289" s="177">
        <f t="shared" si="337"/>
        <v>0</v>
      </c>
      <c r="DL289" s="177">
        <f t="shared" si="338"/>
        <v>0</v>
      </c>
      <c r="DM289" s="177">
        <f t="shared" si="339"/>
        <v>0</v>
      </c>
      <c r="DN289" s="242"/>
      <c r="DO289" s="243"/>
      <c r="DP289" s="243"/>
      <c r="DQ289" s="243"/>
      <c r="DR289" s="303"/>
      <c r="DS289" s="243"/>
      <c r="DT289" s="243"/>
      <c r="DU289" s="243"/>
      <c r="DV289" s="244"/>
      <c r="DW289" s="243"/>
      <c r="DX289" s="243"/>
      <c r="DY289" s="245"/>
      <c r="DZ289" s="245"/>
      <c r="EA289" s="246"/>
      <c r="EB289" s="175" t="s">
        <v>283</v>
      </c>
      <c r="EC289" s="188" t="s">
        <v>298</v>
      </c>
      <c r="ED289" s="188">
        <v>1030257</v>
      </c>
      <c r="EE289" s="188"/>
      <c r="EF289" s="189">
        <f>'Datos Mes'!$B$23</f>
        <v>8033.333333333333</v>
      </c>
      <c r="EG289" s="189">
        <f t="shared" si="340"/>
        <v>0</v>
      </c>
      <c r="EH289" s="189">
        <f t="shared" si="341"/>
        <v>0</v>
      </c>
      <c r="EI289" s="189" t="e">
        <f t="shared" si="342"/>
        <v>#DIV/0!</v>
      </c>
      <c r="EJ289" s="189" t="e">
        <f t="shared" si="343"/>
        <v>#DIV/0!</v>
      </c>
      <c r="EK289" s="189">
        <f t="shared" si="344"/>
        <v>0</v>
      </c>
      <c r="EL289" s="189">
        <f t="shared" si="345"/>
        <v>0</v>
      </c>
      <c r="EM289" s="189">
        <f t="shared" si="346"/>
        <v>0</v>
      </c>
      <c r="EN289" s="189">
        <f>'Datos Mes'!$B$24*AL289</f>
        <v>0</v>
      </c>
      <c r="EO289" s="189" t="e">
        <f>IF(SUM(EH289:EN289)&gt;'Datos Mes'!$B$21,'Datos Mes'!$B$21,SUM(EH289:EN289))</f>
        <v>#DIV/0!</v>
      </c>
      <c r="EP289" s="189" t="e">
        <f>IF(SUM(EH289:EN289)&gt;'Datos Mes'!$B$21,SUM(EH289:EN289)-EO289,0)</f>
        <v>#DIV/0!</v>
      </c>
      <c r="EQ289" s="189"/>
      <c r="ER289" s="189" t="e">
        <f>LOOKUP(EO289/AL289,'Datos Mes'!$B$75:$B$82,'Datos Mes'!$C$75:$C$82)*EQ289</f>
        <v>#DIV/0!</v>
      </c>
      <c r="ES289" s="189">
        <f>'Datos Mes'!$B$25*$AQ289</f>
        <v>0</v>
      </c>
      <c r="ET289" s="189">
        <f>'Datos Mes'!$B$26*$AQ289</f>
        <v>0</v>
      </c>
      <c r="EU289" s="189">
        <f t="shared" si="347"/>
        <v>0</v>
      </c>
      <c r="EV289" s="190" t="e">
        <f t="shared" si="348"/>
        <v>#DIV/0!</v>
      </c>
      <c r="EW289" s="280" t="s">
        <v>140</v>
      </c>
      <c r="EX289" s="281"/>
      <c r="EY289" s="190" t="e">
        <f>'Datos Mes'!$B$28*EO289</f>
        <v>#DIV/0!</v>
      </c>
      <c r="EZ289" s="190" t="e">
        <f>IF(EX289*'Datos Mes'!$B$19-EY289&gt;0,EX289*'Datos Mes'!$B$19-EY289,0)</f>
        <v>#DIV/0!</v>
      </c>
      <c r="FA289" s="281" t="s">
        <v>116</v>
      </c>
      <c r="FB289" s="280" t="s">
        <v>299</v>
      </c>
      <c r="FC289" s="192">
        <f>IF(FB289&lt;&gt;"Pensionado",LOOKUP(FA289,'Datos Mes'!$A$87:$A$92,'Datos Mes'!$B$87:$B$92),0)</f>
        <v>0</v>
      </c>
      <c r="FD289" s="190" t="e">
        <f t="shared" si="349"/>
        <v>#DIV/0!</v>
      </c>
      <c r="FE289" s="190" t="e">
        <f>IF(SUM(EH289:EN289)&gt;'Datos Mes'!$B$22,'Datos Mes'!$B$22,SUM(EH289:EN289))</f>
        <v>#DIV/0!</v>
      </c>
      <c r="FF289" s="190" t="e">
        <f>FE289*'Datos Mes'!$B$30</f>
        <v>#DIV/0!</v>
      </c>
      <c r="FG289" s="190" t="e">
        <f t="shared" si="350"/>
        <v>#DIV/0!</v>
      </c>
      <c r="FH289" s="190" t="e">
        <f t="shared" si="351"/>
        <v>#DIV/0!</v>
      </c>
      <c r="FI289" s="193" t="e">
        <f>LOOKUP(FH289,'Datos Mes'!$B$54:$B$69,'Datos Mes'!$C$54:$C$69)</f>
        <v>#DIV/0!</v>
      </c>
      <c r="FJ289" s="190" t="e">
        <f>LOOKUP(FH289,'Datos Mes'!$B$54:$B$69,'Datos Mes'!$E$54:$E$69)</f>
        <v>#DIV/0!</v>
      </c>
      <c r="FK289" s="190" t="e">
        <f t="shared" si="352"/>
        <v>#DIV/0!</v>
      </c>
      <c r="FL289" s="190">
        <f t="shared" si="353"/>
        <v>0</v>
      </c>
      <c r="FM289" s="190">
        <f t="shared" si="354"/>
        <v>0</v>
      </c>
      <c r="FN289" s="190">
        <f t="shared" si="355"/>
        <v>0</v>
      </c>
      <c r="FO289" s="190" t="e">
        <f t="shared" si="356"/>
        <v>#DIV/0!</v>
      </c>
      <c r="FP289" s="190" t="e">
        <f t="shared" si="357"/>
        <v>#DIV/0!</v>
      </c>
      <c r="FQ289" s="320" t="e">
        <f t="shared" si="358"/>
        <v>#DIV/0!</v>
      </c>
      <c r="FR289" s="188"/>
      <c r="FS289" s="190" t="e">
        <f t="shared" si="359"/>
        <v>#DIV/0!</v>
      </c>
      <c r="FT289" s="190" t="e">
        <f>IF($FB289="Activo",LOOKUP($FA289,'Datos Mes'!$A$87:$A$92,'Datos Mes'!$C$87:$C$92),0)*$EO289</f>
        <v>#DIV/0!</v>
      </c>
      <c r="FU289" s="190" t="e">
        <f>IF($FB289="Activo",'Datos Mes'!$B$31,0)*$EO289</f>
        <v>#DIV/0!</v>
      </c>
      <c r="FV289" s="190" t="e">
        <f>'Datos Mes'!$B$32*$EO289</f>
        <v>#DIV/0!</v>
      </c>
      <c r="FW289" s="190" t="e">
        <f>'Datos Mes'!$D$28*$EO289</f>
        <v>#DIV/0!</v>
      </c>
      <c r="FX289" s="188">
        <v>1030257</v>
      </c>
      <c r="FY289" s="190" t="e">
        <f t="shared" si="360"/>
        <v>#DIV/0!</v>
      </c>
      <c r="FZ289" s="190" t="e">
        <f t="shared" si="366"/>
        <v>#DIV/0!</v>
      </c>
      <c r="GA289" s="190" t="e">
        <f t="shared" si="367"/>
        <v>#DIV/0!</v>
      </c>
      <c r="GB289" s="190">
        <f>(AS289+'Datos Mes'!B$24)*30/12</f>
        <v>11356.646825396825</v>
      </c>
      <c r="GC289" s="190" t="e">
        <f t="shared" si="361"/>
        <v>#DIV/0!</v>
      </c>
      <c r="GD289" s="190" t="e">
        <f t="shared" si="362"/>
        <v>#DIV/0!</v>
      </c>
      <c r="GE289" s="192" t="e">
        <f t="shared" si="363"/>
        <v>#DIV/0!</v>
      </c>
    </row>
    <row r="290" spans="1:187">
      <c r="A290" s="248"/>
      <c r="B290" s="248"/>
      <c r="C290" s="173">
        <f t="shared" si="320"/>
        <v>0</v>
      </c>
      <c r="D290" s="255"/>
      <c r="E290" s="255"/>
      <c r="F290" s="255"/>
      <c r="G290" s="255"/>
      <c r="H290" s="255"/>
      <c r="I290" s="255"/>
      <c r="J290" s="255"/>
      <c r="K290" s="255"/>
      <c r="L290" s="255"/>
      <c r="M290" s="255"/>
      <c r="N290" s="255"/>
      <c r="O290" s="255"/>
      <c r="P290" s="255"/>
      <c r="Q290" s="255"/>
      <c r="R290" s="174"/>
      <c r="S290" s="256"/>
      <c r="T290" s="255"/>
      <c r="U290" s="255"/>
      <c r="V290" s="255"/>
      <c r="W290" s="255"/>
      <c r="X290" s="255"/>
      <c r="Y290" s="255"/>
      <c r="Z290" s="255"/>
      <c r="AA290" s="255"/>
      <c r="AB290" s="255"/>
      <c r="AC290" s="255"/>
      <c r="AD290" s="255"/>
      <c r="AE290" s="255"/>
      <c r="AF290" s="255"/>
      <c r="AG290" s="255"/>
      <c r="AH290" s="255"/>
      <c r="AI290" s="257"/>
      <c r="AJ290" s="187"/>
      <c r="AK290" s="176">
        <f t="shared" si="321"/>
        <v>0</v>
      </c>
      <c r="AL290" s="294">
        <f t="shared" si="322"/>
        <v>0</v>
      </c>
      <c r="AM290" s="294">
        <f t="shared" si="323"/>
        <v>0</v>
      </c>
      <c r="AN290" s="295">
        <f t="shared" si="324"/>
        <v>0</v>
      </c>
      <c r="AO290" s="294">
        <f t="shared" si="365"/>
        <v>0</v>
      </c>
      <c r="AP290" s="294">
        <f t="shared" si="364"/>
        <v>0</v>
      </c>
      <c r="AQ290" s="296">
        <f t="shared" si="325"/>
        <v>0</v>
      </c>
      <c r="AR290" s="297">
        <f t="shared" si="326"/>
        <v>0</v>
      </c>
      <c r="AS290" s="249"/>
      <c r="AT290" s="250">
        <f t="shared" si="327"/>
        <v>0</v>
      </c>
      <c r="AU290" s="316"/>
      <c r="AV290" s="177">
        <f t="shared" si="328"/>
        <v>0</v>
      </c>
      <c r="AW290" s="249"/>
      <c r="AX290" s="249"/>
      <c r="AY290" s="177">
        <f t="shared" si="329"/>
        <v>0</v>
      </c>
      <c r="AZ290" s="177">
        <f>(AQ290)*'Datos Mes'!$B$27+DB290</f>
        <v>0</v>
      </c>
      <c r="BA290" s="248"/>
      <c r="BB290" s="254"/>
      <c r="BC290" s="263"/>
      <c r="BD290" s="188"/>
      <c r="BE290" s="188"/>
      <c r="BF290" s="298"/>
      <c r="BG290" s="178">
        <f>(COUNTIF($D290:$AI290,"LL")+DL290)*(AS290-'Datos Mes'!$B$23)</f>
        <v>0</v>
      </c>
      <c r="BH290" s="299">
        <f t="shared" si="330"/>
        <v>0</v>
      </c>
      <c r="BI290" s="230"/>
      <c r="BJ290" s="239"/>
      <c r="BK290" s="231"/>
      <c r="BL290" s="231"/>
      <c r="BM290" s="231"/>
      <c r="BN290" s="231"/>
      <c r="BO290" s="231"/>
      <c r="BP290" s="239"/>
      <c r="BQ290" s="231"/>
      <c r="BR290" s="231"/>
      <c r="BS290" s="231"/>
      <c r="BT290" s="232"/>
      <c r="BU290" s="232"/>
      <c r="BV290" s="231"/>
      <c r="BW290" s="233"/>
      <c r="BX290" s="234"/>
      <c r="BY290" s="231"/>
      <c r="BZ290" s="231"/>
      <c r="CA290" s="235"/>
      <c r="CB290" s="235"/>
      <c r="CC290" s="236"/>
      <c r="CD290" s="236"/>
      <c r="CE290" s="236"/>
      <c r="CF290" s="236"/>
      <c r="CG290" s="236"/>
      <c r="CH290" s="235"/>
      <c r="CI290" s="235"/>
      <c r="CJ290" s="236"/>
      <c r="CK290" s="236"/>
      <c r="CL290" s="236"/>
      <c r="CM290" s="236"/>
      <c r="CN290" s="236"/>
      <c r="CO290" s="235"/>
      <c r="CP290" s="238"/>
      <c r="CQ290" s="237"/>
      <c r="CR290" s="238"/>
      <c r="CS290" s="237"/>
      <c r="CT290" s="237"/>
      <c r="CU290" s="237"/>
      <c r="CV290" s="237"/>
      <c r="CW290" s="237"/>
      <c r="CX290" s="232"/>
      <c r="CY290" s="232"/>
      <c r="CZ290" s="179">
        <f t="shared" si="331"/>
        <v>0</v>
      </c>
      <c r="DA290" s="180"/>
      <c r="DB290" s="241"/>
      <c r="DC290" s="181">
        <f t="shared" si="332"/>
        <v>0</v>
      </c>
      <c r="DD290" s="240"/>
      <c r="DE290" s="241"/>
      <c r="DF290" s="182">
        <f t="shared" si="333"/>
        <v>0</v>
      </c>
      <c r="DG290" s="182">
        <f t="shared" si="334"/>
        <v>0</v>
      </c>
      <c r="DH290" s="183">
        <f t="shared" si="335"/>
        <v>0</v>
      </c>
      <c r="DI290" s="184">
        <f t="shared" si="336"/>
        <v>0</v>
      </c>
      <c r="DJ290" s="42"/>
      <c r="DK290" s="177">
        <f t="shared" si="337"/>
        <v>0</v>
      </c>
      <c r="DL290" s="177">
        <f t="shared" si="338"/>
        <v>0</v>
      </c>
      <c r="DM290" s="177">
        <f t="shared" si="339"/>
        <v>0</v>
      </c>
      <c r="DN290" s="242"/>
      <c r="DO290" s="243"/>
      <c r="DP290" s="243"/>
      <c r="DQ290" s="243"/>
      <c r="DR290" s="303"/>
      <c r="DS290" s="243"/>
      <c r="DT290" s="243"/>
      <c r="DU290" s="243"/>
      <c r="DV290" s="244"/>
      <c r="DW290" s="243"/>
      <c r="DX290" s="243"/>
      <c r="DY290" s="245"/>
      <c r="DZ290" s="245"/>
      <c r="EA290" s="246"/>
      <c r="EB290" s="175" t="s">
        <v>283</v>
      </c>
      <c r="EC290" s="188" t="s">
        <v>298</v>
      </c>
      <c r="ED290" s="188">
        <v>1030258</v>
      </c>
      <c r="EE290" s="188"/>
      <c r="EF290" s="189">
        <f>'Datos Mes'!$B$23</f>
        <v>8033.333333333333</v>
      </c>
      <c r="EG290" s="189">
        <f t="shared" si="340"/>
        <v>0</v>
      </c>
      <c r="EH290" s="189">
        <f t="shared" si="341"/>
        <v>0</v>
      </c>
      <c r="EI290" s="189" t="e">
        <f t="shared" si="342"/>
        <v>#DIV/0!</v>
      </c>
      <c r="EJ290" s="189" t="e">
        <f t="shared" si="343"/>
        <v>#DIV/0!</v>
      </c>
      <c r="EK290" s="189">
        <f t="shared" si="344"/>
        <v>0</v>
      </c>
      <c r="EL290" s="189">
        <f t="shared" si="345"/>
        <v>0</v>
      </c>
      <c r="EM290" s="189">
        <f t="shared" si="346"/>
        <v>0</v>
      </c>
      <c r="EN290" s="189">
        <f>'Datos Mes'!$B$24*AL290</f>
        <v>0</v>
      </c>
      <c r="EO290" s="189" t="e">
        <f>IF(SUM(EH290:EN290)&gt;'Datos Mes'!$B$21,'Datos Mes'!$B$21,SUM(EH290:EN290))</f>
        <v>#DIV/0!</v>
      </c>
      <c r="EP290" s="189" t="e">
        <f>IF(SUM(EH290:EN290)&gt;'Datos Mes'!$B$21,SUM(EH290:EN290)-EO290,0)</f>
        <v>#DIV/0!</v>
      </c>
      <c r="EQ290" s="189"/>
      <c r="ER290" s="189" t="e">
        <f>LOOKUP(EO290/AL290,'Datos Mes'!$B$75:$B$82,'Datos Mes'!$C$75:$C$82)*EQ290</f>
        <v>#DIV/0!</v>
      </c>
      <c r="ES290" s="189">
        <f>'Datos Mes'!$B$25*$AQ290</f>
        <v>0</v>
      </c>
      <c r="ET290" s="189">
        <f>'Datos Mes'!$B$26*$AQ290</f>
        <v>0</v>
      </c>
      <c r="EU290" s="189">
        <f t="shared" si="347"/>
        <v>0</v>
      </c>
      <c r="EV290" s="190" t="e">
        <f t="shared" si="348"/>
        <v>#DIV/0!</v>
      </c>
      <c r="EW290" s="280" t="s">
        <v>140</v>
      </c>
      <c r="EX290" s="281"/>
      <c r="EY290" s="190" t="e">
        <f>'Datos Mes'!$B$28*EO290</f>
        <v>#DIV/0!</v>
      </c>
      <c r="EZ290" s="190" t="e">
        <f>IF(EX290*'Datos Mes'!$B$19-EY290&gt;0,EX290*'Datos Mes'!$B$19-EY290,0)</f>
        <v>#DIV/0!</v>
      </c>
      <c r="FA290" s="281" t="s">
        <v>116</v>
      </c>
      <c r="FB290" s="280" t="s">
        <v>299</v>
      </c>
      <c r="FC290" s="192">
        <f>IF(FB290&lt;&gt;"Pensionado",LOOKUP(FA290,'Datos Mes'!$A$87:$A$92,'Datos Mes'!$B$87:$B$92),0)</f>
        <v>0</v>
      </c>
      <c r="FD290" s="190" t="e">
        <f t="shared" si="349"/>
        <v>#DIV/0!</v>
      </c>
      <c r="FE290" s="190" t="e">
        <f>IF(SUM(EH290:EN290)&gt;'Datos Mes'!$B$22,'Datos Mes'!$B$22,SUM(EH290:EN290))</f>
        <v>#DIV/0!</v>
      </c>
      <c r="FF290" s="190" t="e">
        <f>FE290*'Datos Mes'!$B$30</f>
        <v>#DIV/0!</v>
      </c>
      <c r="FG290" s="190" t="e">
        <f t="shared" si="350"/>
        <v>#DIV/0!</v>
      </c>
      <c r="FH290" s="190" t="e">
        <f t="shared" si="351"/>
        <v>#DIV/0!</v>
      </c>
      <c r="FI290" s="193" t="e">
        <f>LOOKUP(FH290,'Datos Mes'!$B$54:$B$69,'Datos Mes'!$C$54:$C$69)</f>
        <v>#DIV/0!</v>
      </c>
      <c r="FJ290" s="190" t="e">
        <f>LOOKUP(FH290,'Datos Mes'!$B$54:$B$69,'Datos Mes'!$E$54:$E$69)</f>
        <v>#DIV/0!</v>
      </c>
      <c r="FK290" s="190" t="e">
        <f t="shared" si="352"/>
        <v>#DIV/0!</v>
      </c>
      <c r="FL290" s="190">
        <f t="shared" si="353"/>
        <v>0</v>
      </c>
      <c r="FM290" s="190">
        <f t="shared" si="354"/>
        <v>0</v>
      </c>
      <c r="FN290" s="190">
        <f t="shared" si="355"/>
        <v>0</v>
      </c>
      <c r="FO290" s="190" t="e">
        <f t="shared" si="356"/>
        <v>#DIV/0!</v>
      </c>
      <c r="FP290" s="190" t="e">
        <f t="shared" si="357"/>
        <v>#DIV/0!</v>
      </c>
      <c r="FQ290" s="320" t="e">
        <f t="shared" si="358"/>
        <v>#DIV/0!</v>
      </c>
      <c r="FR290" s="188"/>
      <c r="FS290" s="190" t="e">
        <f t="shared" si="359"/>
        <v>#DIV/0!</v>
      </c>
      <c r="FT290" s="190" t="e">
        <f>IF($FB290="Activo",LOOKUP($FA290,'Datos Mes'!$A$87:$A$92,'Datos Mes'!$C$87:$C$92),0)*$EO290</f>
        <v>#DIV/0!</v>
      </c>
      <c r="FU290" s="190" t="e">
        <f>IF($FB290="Activo",'Datos Mes'!$B$31,0)*$EO290</f>
        <v>#DIV/0!</v>
      </c>
      <c r="FV290" s="190" t="e">
        <f>'Datos Mes'!$B$32*$EO290</f>
        <v>#DIV/0!</v>
      </c>
      <c r="FW290" s="190" t="e">
        <f>'Datos Mes'!$D$28*$EO290</f>
        <v>#DIV/0!</v>
      </c>
      <c r="FX290" s="188">
        <v>1030258</v>
      </c>
      <c r="FY290" s="190" t="e">
        <f t="shared" si="360"/>
        <v>#DIV/0!</v>
      </c>
      <c r="FZ290" s="190" t="e">
        <f t="shared" si="366"/>
        <v>#DIV/0!</v>
      </c>
      <c r="GA290" s="190" t="e">
        <f t="shared" si="367"/>
        <v>#DIV/0!</v>
      </c>
      <c r="GB290" s="190">
        <f>(AS290+'Datos Mes'!B$24)*30/12</f>
        <v>11356.646825396825</v>
      </c>
      <c r="GC290" s="190" t="e">
        <f t="shared" si="361"/>
        <v>#DIV/0!</v>
      </c>
      <c r="GD290" s="190" t="e">
        <f t="shared" si="362"/>
        <v>#DIV/0!</v>
      </c>
      <c r="GE290" s="192" t="e">
        <f t="shared" si="363"/>
        <v>#DIV/0!</v>
      </c>
    </row>
    <row r="291" spans="1:187">
      <c r="A291" s="248"/>
      <c r="B291" s="248"/>
      <c r="C291" s="173">
        <f t="shared" si="320"/>
        <v>0</v>
      </c>
      <c r="D291" s="255"/>
      <c r="E291" s="255"/>
      <c r="F291" s="255"/>
      <c r="G291" s="255"/>
      <c r="H291" s="255"/>
      <c r="I291" s="255"/>
      <c r="J291" s="255"/>
      <c r="K291" s="255"/>
      <c r="L291" s="255"/>
      <c r="M291" s="255"/>
      <c r="N291" s="255"/>
      <c r="O291" s="255"/>
      <c r="P291" s="255"/>
      <c r="Q291" s="255"/>
      <c r="R291" s="174"/>
      <c r="S291" s="256"/>
      <c r="T291" s="255"/>
      <c r="U291" s="255"/>
      <c r="V291" s="255"/>
      <c r="W291" s="255"/>
      <c r="X291" s="255"/>
      <c r="Y291" s="255"/>
      <c r="Z291" s="255"/>
      <c r="AA291" s="255"/>
      <c r="AB291" s="255"/>
      <c r="AC291" s="255"/>
      <c r="AD291" s="255"/>
      <c r="AE291" s="255"/>
      <c r="AF291" s="255"/>
      <c r="AG291" s="255"/>
      <c r="AH291" s="255"/>
      <c r="AI291" s="257"/>
      <c r="AJ291" s="187"/>
      <c r="AK291" s="176">
        <f t="shared" si="321"/>
        <v>0</v>
      </c>
      <c r="AL291" s="294">
        <f t="shared" si="322"/>
        <v>0</v>
      </c>
      <c r="AM291" s="294">
        <f t="shared" si="323"/>
        <v>0</v>
      </c>
      <c r="AN291" s="295">
        <f t="shared" si="324"/>
        <v>0</v>
      </c>
      <c r="AO291" s="294">
        <f t="shared" si="365"/>
        <v>0</v>
      </c>
      <c r="AP291" s="294">
        <f t="shared" si="364"/>
        <v>0</v>
      </c>
      <c r="AQ291" s="296">
        <f t="shared" si="325"/>
        <v>0</v>
      </c>
      <c r="AR291" s="297">
        <f t="shared" si="326"/>
        <v>0</v>
      </c>
      <c r="AS291" s="249"/>
      <c r="AT291" s="250">
        <f t="shared" si="327"/>
        <v>0</v>
      </c>
      <c r="AU291" s="316"/>
      <c r="AV291" s="177">
        <f t="shared" si="328"/>
        <v>0</v>
      </c>
      <c r="AW291" s="249"/>
      <c r="AX291" s="249"/>
      <c r="AY291" s="177">
        <f t="shared" si="329"/>
        <v>0</v>
      </c>
      <c r="AZ291" s="177">
        <f>(AQ291)*'Datos Mes'!$B$27+DB291</f>
        <v>0</v>
      </c>
      <c r="BA291" s="248"/>
      <c r="BB291" s="254"/>
      <c r="BC291" s="263"/>
      <c r="BD291" s="188"/>
      <c r="BE291" s="188"/>
      <c r="BF291" s="298"/>
      <c r="BG291" s="178">
        <f>(COUNTIF($D291:$AI291,"LL")+DL291)*(AS291-'Datos Mes'!$B$23)</f>
        <v>0</v>
      </c>
      <c r="BH291" s="299">
        <f t="shared" si="330"/>
        <v>0</v>
      </c>
      <c r="BI291" s="230"/>
      <c r="BJ291" s="239"/>
      <c r="BK291" s="231"/>
      <c r="BL291" s="231"/>
      <c r="BM291" s="231"/>
      <c r="BN291" s="231"/>
      <c r="BO291" s="231"/>
      <c r="BP291" s="239"/>
      <c r="BQ291" s="231"/>
      <c r="BR291" s="231"/>
      <c r="BS291" s="231"/>
      <c r="BT291" s="232"/>
      <c r="BU291" s="232"/>
      <c r="BV291" s="231"/>
      <c r="BW291" s="233"/>
      <c r="BX291" s="234"/>
      <c r="BY291" s="231"/>
      <c r="BZ291" s="231"/>
      <c r="CA291" s="235"/>
      <c r="CB291" s="235"/>
      <c r="CC291" s="236"/>
      <c r="CD291" s="236"/>
      <c r="CE291" s="236"/>
      <c r="CF291" s="236"/>
      <c r="CG291" s="236"/>
      <c r="CH291" s="235"/>
      <c r="CI291" s="235"/>
      <c r="CJ291" s="236"/>
      <c r="CK291" s="236"/>
      <c r="CL291" s="236"/>
      <c r="CM291" s="236"/>
      <c r="CN291" s="236"/>
      <c r="CO291" s="235"/>
      <c r="CP291" s="238"/>
      <c r="CQ291" s="237"/>
      <c r="CR291" s="238"/>
      <c r="CS291" s="237"/>
      <c r="CT291" s="237"/>
      <c r="CU291" s="237"/>
      <c r="CV291" s="237"/>
      <c r="CW291" s="237"/>
      <c r="CX291" s="232"/>
      <c r="CY291" s="232"/>
      <c r="CZ291" s="179">
        <f t="shared" si="331"/>
        <v>0</v>
      </c>
      <c r="DA291" s="180"/>
      <c r="DB291" s="241"/>
      <c r="DC291" s="181">
        <f t="shared" si="332"/>
        <v>0</v>
      </c>
      <c r="DD291" s="240"/>
      <c r="DE291" s="241"/>
      <c r="DF291" s="182">
        <f t="shared" si="333"/>
        <v>0</v>
      </c>
      <c r="DG291" s="182">
        <f t="shared" si="334"/>
        <v>0</v>
      </c>
      <c r="DH291" s="183">
        <f t="shared" si="335"/>
        <v>0</v>
      </c>
      <c r="DI291" s="184">
        <f t="shared" si="336"/>
        <v>0</v>
      </c>
      <c r="DJ291" s="42"/>
      <c r="DK291" s="177">
        <f t="shared" si="337"/>
        <v>0</v>
      </c>
      <c r="DL291" s="177">
        <f t="shared" si="338"/>
        <v>0</v>
      </c>
      <c r="DM291" s="177">
        <f t="shared" si="339"/>
        <v>0</v>
      </c>
      <c r="DN291" s="242"/>
      <c r="DO291" s="243"/>
      <c r="DP291" s="243"/>
      <c r="DQ291" s="243"/>
      <c r="DR291" s="303"/>
      <c r="DS291" s="243"/>
      <c r="DT291" s="243"/>
      <c r="DU291" s="243"/>
      <c r="DV291" s="244"/>
      <c r="DW291" s="243"/>
      <c r="DX291" s="243"/>
      <c r="DY291" s="245"/>
      <c r="DZ291" s="245"/>
      <c r="EA291" s="246"/>
      <c r="EB291" s="175" t="s">
        <v>283</v>
      </c>
      <c r="EC291" s="188" t="s">
        <v>298</v>
      </c>
      <c r="ED291" s="188">
        <v>1030259</v>
      </c>
      <c r="EE291" s="188"/>
      <c r="EF291" s="189">
        <f>'Datos Mes'!$B$23</f>
        <v>8033.333333333333</v>
      </c>
      <c r="EG291" s="189">
        <f t="shared" si="340"/>
        <v>0</v>
      </c>
      <c r="EH291" s="189">
        <f t="shared" si="341"/>
        <v>0</v>
      </c>
      <c r="EI291" s="189" t="e">
        <f t="shared" si="342"/>
        <v>#DIV/0!</v>
      </c>
      <c r="EJ291" s="189" t="e">
        <f t="shared" si="343"/>
        <v>#DIV/0!</v>
      </c>
      <c r="EK291" s="189">
        <f t="shared" si="344"/>
        <v>0</v>
      </c>
      <c r="EL291" s="189">
        <f t="shared" si="345"/>
        <v>0</v>
      </c>
      <c r="EM291" s="189">
        <f t="shared" si="346"/>
        <v>0</v>
      </c>
      <c r="EN291" s="189">
        <f>'Datos Mes'!$B$24*AL291</f>
        <v>0</v>
      </c>
      <c r="EO291" s="189" t="e">
        <f>IF(SUM(EH291:EN291)&gt;'Datos Mes'!$B$21,'Datos Mes'!$B$21,SUM(EH291:EN291))</f>
        <v>#DIV/0!</v>
      </c>
      <c r="EP291" s="189" t="e">
        <f>IF(SUM(EH291:EN291)&gt;'Datos Mes'!$B$21,SUM(EH291:EN291)-EO291,0)</f>
        <v>#DIV/0!</v>
      </c>
      <c r="EQ291" s="189"/>
      <c r="ER291" s="189" t="e">
        <f>LOOKUP(EO291/AL291,'Datos Mes'!$B$75:$B$82,'Datos Mes'!$C$75:$C$82)*EQ291</f>
        <v>#DIV/0!</v>
      </c>
      <c r="ES291" s="189">
        <f>'Datos Mes'!$B$25*$AQ291</f>
        <v>0</v>
      </c>
      <c r="ET291" s="189">
        <f>'Datos Mes'!$B$26*$AQ291</f>
        <v>0</v>
      </c>
      <c r="EU291" s="189">
        <f t="shared" si="347"/>
        <v>0</v>
      </c>
      <c r="EV291" s="190" t="e">
        <f t="shared" si="348"/>
        <v>#DIV/0!</v>
      </c>
      <c r="EW291" s="280" t="s">
        <v>140</v>
      </c>
      <c r="EX291" s="281"/>
      <c r="EY291" s="190" t="e">
        <f>'Datos Mes'!$B$28*EO291</f>
        <v>#DIV/0!</v>
      </c>
      <c r="EZ291" s="190" t="e">
        <f>IF(EX291*'Datos Mes'!$B$19-EY291&gt;0,EX291*'Datos Mes'!$B$19-EY291,0)</f>
        <v>#DIV/0!</v>
      </c>
      <c r="FA291" s="281" t="s">
        <v>116</v>
      </c>
      <c r="FB291" s="280" t="s">
        <v>299</v>
      </c>
      <c r="FC291" s="192">
        <f>IF(FB291&lt;&gt;"Pensionado",LOOKUP(FA291,'Datos Mes'!$A$87:$A$92,'Datos Mes'!$B$87:$B$92),0)</f>
        <v>0</v>
      </c>
      <c r="FD291" s="190" t="e">
        <f t="shared" si="349"/>
        <v>#DIV/0!</v>
      </c>
      <c r="FE291" s="190" t="e">
        <f>IF(SUM(EH291:EN291)&gt;'Datos Mes'!$B$22,'Datos Mes'!$B$22,SUM(EH291:EN291))</f>
        <v>#DIV/0!</v>
      </c>
      <c r="FF291" s="190" t="e">
        <f>FE291*'Datos Mes'!$B$30</f>
        <v>#DIV/0!</v>
      </c>
      <c r="FG291" s="190" t="e">
        <f t="shared" si="350"/>
        <v>#DIV/0!</v>
      </c>
      <c r="FH291" s="190" t="e">
        <f t="shared" si="351"/>
        <v>#DIV/0!</v>
      </c>
      <c r="FI291" s="193" t="e">
        <f>LOOKUP(FH291,'Datos Mes'!$B$54:$B$69,'Datos Mes'!$C$54:$C$69)</f>
        <v>#DIV/0!</v>
      </c>
      <c r="FJ291" s="190" t="e">
        <f>LOOKUP(FH291,'Datos Mes'!$B$54:$B$69,'Datos Mes'!$E$54:$E$69)</f>
        <v>#DIV/0!</v>
      </c>
      <c r="FK291" s="190" t="e">
        <f t="shared" si="352"/>
        <v>#DIV/0!</v>
      </c>
      <c r="FL291" s="190">
        <f t="shared" si="353"/>
        <v>0</v>
      </c>
      <c r="FM291" s="190">
        <f t="shared" si="354"/>
        <v>0</v>
      </c>
      <c r="FN291" s="190">
        <f t="shared" si="355"/>
        <v>0</v>
      </c>
      <c r="FO291" s="190" t="e">
        <f t="shared" si="356"/>
        <v>#DIV/0!</v>
      </c>
      <c r="FP291" s="190" t="e">
        <f t="shared" si="357"/>
        <v>#DIV/0!</v>
      </c>
      <c r="FQ291" s="320" t="e">
        <f t="shared" si="358"/>
        <v>#DIV/0!</v>
      </c>
      <c r="FR291" s="188"/>
      <c r="FS291" s="190" t="e">
        <f t="shared" si="359"/>
        <v>#DIV/0!</v>
      </c>
      <c r="FT291" s="190" t="e">
        <f>IF($FB291="Activo",LOOKUP($FA291,'Datos Mes'!$A$87:$A$92,'Datos Mes'!$C$87:$C$92),0)*$EO291</f>
        <v>#DIV/0!</v>
      </c>
      <c r="FU291" s="190" t="e">
        <f>IF($FB291="Activo",'Datos Mes'!$B$31,0)*$EO291</f>
        <v>#DIV/0!</v>
      </c>
      <c r="FV291" s="190" t="e">
        <f>'Datos Mes'!$B$32*$EO291</f>
        <v>#DIV/0!</v>
      </c>
      <c r="FW291" s="190" t="e">
        <f>'Datos Mes'!$D$28*$EO291</f>
        <v>#DIV/0!</v>
      </c>
      <c r="FX291" s="188">
        <v>1030259</v>
      </c>
      <c r="FY291" s="190" t="e">
        <f t="shared" si="360"/>
        <v>#DIV/0!</v>
      </c>
      <c r="FZ291" s="190" t="e">
        <f t="shared" si="366"/>
        <v>#DIV/0!</v>
      </c>
      <c r="GA291" s="190" t="e">
        <f t="shared" si="367"/>
        <v>#DIV/0!</v>
      </c>
      <c r="GB291" s="190">
        <f>(AS291+'Datos Mes'!B$24)*30/12</f>
        <v>11356.646825396825</v>
      </c>
      <c r="GC291" s="190" t="e">
        <f t="shared" si="361"/>
        <v>#DIV/0!</v>
      </c>
      <c r="GD291" s="190" t="e">
        <f t="shared" si="362"/>
        <v>#DIV/0!</v>
      </c>
      <c r="GE291" s="192" t="e">
        <f t="shared" si="363"/>
        <v>#DIV/0!</v>
      </c>
    </row>
    <row r="292" spans="1:187">
      <c r="A292" s="248"/>
      <c r="B292" s="248"/>
      <c r="C292" s="173">
        <f t="shared" si="320"/>
        <v>0</v>
      </c>
      <c r="D292" s="255"/>
      <c r="E292" s="255"/>
      <c r="F292" s="255"/>
      <c r="G292" s="255"/>
      <c r="H292" s="255"/>
      <c r="I292" s="255"/>
      <c r="J292" s="255"/>
      <c r="K292" s="255"/>
      <c r="L292" s="255"/>
      <c r="M292" s="255"/>
      <c r="N292" s="255"/>
      <c r="O292" s="255"/>
      <c r="P292" s="255"/>
      <c r="Q292" s="255"/>
      <c r="R292" s="174"/>
      <c r="S292" s="256"/>
      <c r="T292" s="255"/>
      <c r="U292" s="255"/>
      <c r="V292" s="255"/>
      <c r="W292" s="255"/>
      <c r="X292" s="255"/>
      <c r="Y292" s="255"/>
      <c r="Z292" s="255"/>
      <c r="AA292" s="255"/>
      <c r="AB292" s="255"/>
      <c r="AC292" s="255"/>
      <c r="AD292" s="255"/>
      <c r="AE292" s="255"/>
      <c r="AF292" s="255"/>
      <c r="AG292" s="255"/>
      <c r="AH292" s="255"/>
      <c r="AI292" s="257"/>
      <c r="AJ292" s="187"/>
      <c r="AK292" s="176">
        <f t="shared" si="321"/>
        <v>0</v>
      </c>
      <c r="AL292" s="294">
        <f t="shared" si="322"/>
        <v>0</v>
      </c>
      <c r="AM292" s="294">
        <f t="shared" si="323"/>
        <v>0</v>
      </c>
      <c r="AN292" s="295">
        <f t="shared" si="324"/>
        <v>0</v>
      </c>
      <c r="AO292" s="294">
        <f t="shared" si="365"/>
        <v>0</v>
      </c>
      <c r="AP292" s="294">
        <f t="shared" si="364"/>
        <v>0</v>
      </c>
      <c r="AQ292" s="296">
        <f t="shared" si="325"/>
        <v>0</v>
      </c>
      <c r="AR292" s="297">
        <f t="shared" si="326"/>
        <v>0</v>
      </c>
      <c r="AS292" s="249"/>
      <c r="AT292" s="250">
        <f t="shared" si="327"/>
        <v>0</v>
      </c>
      <c r="AU292" s="316"/>
      <c r="AV292" s="177">
        <f t="shared" si="328"/>
        <v>0</v>
      </c>
      <c r="AW292" s="249"/>
      <c r="AX292" s="249"/>
      <c r="AY292" s="177">
        <f t="shared" si="329"/>
        <v>0</v>
      </c>
      <c r="AZ292" s="177">
        <f>(AQ292)*'Datos Mes'!$B$27+DB292</f>
        <v>0</v>
      </c>
      <c r="BA292" s="248"/>
      <c r="BB292" s="254"/>
      <c r="BC292" s="263"/>
      <c r="BD292" s="188"/>
      <c r="BE292" s="188"/>
      <c r="BF292" s="298"/>
      <c r="BG292" s="178">
        <f>(COUNTIF($D292:$AI292,"LL")+DL292)*(AS292-'Datos Mes'!$B$23)</f>
        <v>0</v>
      </c>
      <c r="BH292" s="299">
        <f t="shared" si="330"/>
        <v>0</v>
      </c>
      <c r="BI292" s="230"/>
      <c r="BJ292" s="239"/>
      <c r="BK292" s="231"/>
      <c r="BL292" s="231"/>
      <c r="BM292" s="231"/>
      <c r="BN292" s="231"/>
      <c r="BO292" s="231"/>
      <c r="BP292" s="239"/>
      <c r="BQ292" s="231"/>
      <c r="BR292" s="231"/>
      <c r="BS292" s="231"/>
      <c r="BT292" s="232"/>
      <c r="BU292" s="232"/>
      <c r="BV292" s="231"/>
      <c r="BW292" s="233"/>
      <c r="BX292" s="234"/>
      <c r="BY292" s="231"/>
      <c r="BZ292" s="231"/>
      <c r="CA292" s="235"/>
      <c r="CB292" s="235"/>
      <c r="CC292" s="236"/>
      <c r="CD292" s="236"/>
      <c r="CE292" s="236"/>
      <c r="CF292" s="236"/>
      <c r="CG292" s="236"/>
      <c r="CH292" s="235"/>
      <c r="CI292" s="235"/>
      <c r="CJ292" s="236"/>
      <c r="CK292" s="236"/>
      <c r="CL292" s="236"/>
      <c r="CM292" s="236"/>
      <c r="CN292" s="236"/>
      <c r="CO292" s="235"/>
      <c r="CP292" s="238"/>
      <c r="CQ292" s="237"/>
      <c r="CR292" s="238"/>
      <c r="CS292" s="237"/>
      <c r="CT292" s="237"/>
      <c r="CU292" s="237"/>
      <c r="CV292" s="237"/>
      <c r="CW292" s="237"/>
      <c r="CX292" s="232"/>
      <c r="CY292" s="232"/>
      <c r="CZ292" s="179">
        <f t="shared" si="331"/>
        <v>0</v>
      </c>
      <c r="DA292" s="180"/>
      <c r="DB292" s="241"/>
      <c r="DC292" s="181">
        <f t="shared" si="332"/>
        <v>0</v>
      </c>
      <c r="DD292" s="240"/>
      <c r="DE292" s="241"/>
      <c r="DF292" s="182">
        <f t="shared" si="333"/>
        <v>0</v>
      </c>
      <c r="DG292" s="182">
        <f t="shared" si="334"/>
        <v>0</v>
      </c>
      <c r="DH292" s="183">
        <f t="shared" si="335"/>
        <v>0</v>
      </c>
      <c r="DI292" s="184">
        <f t="shared" si="336"/>
        <v>0</v>
      </c>
      <c r="DJ292" s="42"/>
      <c r="DK292" s="177">
        <f t="shared" si="337"/>
        <v>0</v>
      </c>
      <c r="DL292" s="177">
        <f t="shared" si="338"/>
        <v>0</v>
      </c>
      <c r="DM292" s="177">
        <f t="shared" si="339"/>
        <v>0</v>
      </c>
      <c r="DN292" s="242"/>
      <c r="DO292" s="243"/>
      <c r="DP292" s="243"/>
      <c r="DQ292" s="243"/>
      <c r="DR292" s="303"/>
      <c r="DS292" s="243"/>
      <c r="DT292" s="243"/>
      <c r="DU292" s="243"/>
      <c r="DV292" s="244"/>
      <c r="DW292" s="243"/>
      <c r="DX292" s="243"/>
      <c r="DY292" s="245"/>
      <c r="DZ292" s="245"/>
      <c r="EA292" s="246"/>
      <c r="EB292" s="175" t="s">
        <v>283</v>
      </c>
      <c r="EC292" s="188" t="s">
        <v>298</v>
      </c>
      <c r="ED292" s="188">
        <v>1030260</v>
      </c>
      <c r="EE292" s="188"/>
      <c r="EF292" s="189">
        <f>'Datos Mes'!$B$23</f>
        <v>8033.333333333333</v>
      </c>
      <c r="EG292" s="189">
        <f t="shared" si="340"/>
        <v>0</v>
      </c>
      <c r="EH292" s="189">
        <f t="shared" si="341"/>
        <v>0</v>
      </c>
      <c r="EI292" s="189" t="e">
        <f t="shared" si="342"/>
        <v>#DIV/0!</v>
      </c>
      <c r="EJ292" s="189" t="e">
        <f t="shared" si="343"/>
        <v>#DIV/0!</v>
      </c>
      <c r="EK292" s="189">
        <f t="shared" si="344"/>
        <v>0</v>
      </c>
      <c r="EL292" s="189">
        <f t="shared" si="345"/>
        <v>0</v>
      </c>
      <c r="EM292" s="189">
        <f t="shared" si="346"/>
        <v>0</v>
      </c>
      <c r="EN292" s="189">
        <f>'Datos Mes'!$B$24*AL292</f>
        <v>0</v>
      </c>
      <c r="EO292" s="189" t="e">
        <f>IF(SUM(EH292:EN292)&gt;'Datos Mes'!$B$21,'Datos Mes'!$B$21,SUM(EH292:EN292))</f>
        <v>#DIV/0!</v>
      </c>
      <c r="EP292" s="189" t="e">
        <f>IF(SUM(EH292:EN292)&gt;'Datos Mes'!$B$21,SUM(EH292:EN292)-EO292,0)</f>
        <v>#DIV/0!</v>
      </c>
      <c r="EQ292" s="189"/>
      <c r="ER292" s="189" t="e">
        <f>LOOKUP(EO292/AL292,'Datos Mes'!$B$75:$B$82,'Datos Mes'!$C$75:$C$82)*EQ292</f>
        <v>#DIV/0!</v>
      </c>
      <c r="ES292" s="189">
        <f>'Datos Mes'!$B$25*$AQ292</f>
        <v>0</v>
      </c>
      <c r="ET292" s="189">
        <f>'Datos Mes'!$B$26*$AQ292</f>
        <v>0</v>
      </c>
      <c r="EU292" s="189">
        <f t="shared" si="347"/>
        <v>0</v>
      </c>
      <c r="EV292" s="190" t="e">
        <f t="shared" si="348"/>
        <v>#DIV/0!</v>
      </c>
      <c r="EW292" s="280" t="s">
        <v>140</v>
      </c>
      <c r="EX292" s="281"/>
      <c r="EY292" s="190" t="e">
        <f>'Datos Mes'!$B$28*EO292</f>
        <v>#DIV/0!</v>
      </c>
      <c r="EZ292" s="190" t="e">
        <f>IF(EX292*'Datos Mes'!$B$19-EY292&gt;0,EX292*'Datos Mes'!$B$19-EY292,0)</f>
        <v>#DIV/0!</v>
      </c>
      <c r="FA292" s="281" t="s">
        <v>116</v>
      </c>
      <c r="FB292" s="280" t="s">
        <v>299</v>
      </c>
      <c r="FC292" s="192">
        <f>IF(FB292&lt;&gt;"Pensionado",LOOKUP(FA292,'Datos Mes'!$A$87:$A$92,'Datos Mes'!$B$87:$B$92),0)</f>
        <v>0</v>
      </c>
      <c r="FD292" s="190" t="e">
        <f t="shared" si="349"/>
        <v>#DIV/0!</v>
      </c>
      <c r="FE292" s="190" t="e">
        <f>IF(SUM(EH292:EN292)&gt;'Datos Mes'!$B$22,'Datos Mes'!$B$22,SUM(EH292:EN292))</f>
        <v>#DIV/0!</v>
      </c>
      <c r="FF292" s="190" t="e">
        <f>FE292*'Datos Mes'!$B$30</f>
        <v>#DIV/0!</v>
      </c>
      <c r="FG292" s="190" t="e">
        <f t="shared" si="350"/>
        <v>#DIV/0!</v>
      </c>
      <c r="FH292" s="190" t="e">
        <f t="shared" si="351"/>
        <v>#DIV/0!</v>
      </c>
      <c r="FI292" s="193" t="e">
        <f>LOOKUP(FH292,'Datos Mes'!$B$54:$B$69,'Datos Mes'!$C$54:$C$69)</f>
        <v>#DIV/0!</v>
      </c>
      <c r="FJ292" s="190" t="e">
        <f>LOOKUP(FH292,'Datos Mes'!$B$54:$B$69,'Datos Mes'!$E$54:$E$69)</f>
        <v>#DIV/0!</v>
      </c>
      <c r="FK292" s="190" t="e">
        <f t="shared" si="352"/>
        <v>#DIV/0!</v>
      </c>
      <c r="FL292" s="190">
        <f t="shared" si="353"/>
        <v>0</v>
      </c>
      <c r="FM292" s="190">
        <f t="shared" si="354"/>
        <v>0</v>
      </c>
      <c r="FN292" s="190">
        <f t="shared" si="355"/>
        <v>0</v>
      </c>
      <c r="FO292" s="190" t="e">
        <f t="shared" si="356"/>
        <v>#DIV/0!</v>
      </c>
      <c r="FP292" s="190" t="e">
        <f t="shared" si="357"/>
        <v>#DIV/0!</v>
      </c>
      <c r="FQ292" s="320" t="e">
        <f t="shared" si="358"/>
        <v>#DIV/0!</v>
      </c>
      <c r="FR292" s="188"/>
      <c r="FS292" s="190" t="e">
        <f t="shared" si="359"/>
        <v>#DIV/0!</v>
      </c>
      <c r="FT292" s="190" t="e">
        <f>IF($FB292="Activo",LOOKUP($FA292,'Datos Mes'!$A$87:$A$92,'Datos Mes'!$C$87:$C$92),0)*$EO292</f>
        <v>#DIV/0!</v>
      </c>
      <c r="FU292" s="190" t="e">
        <f>IF($FB292="Activo",'Datos Mes'!$B$31,0)*$EO292</f>
        <v>#DIV/0!</v>
      </c>
      <c r="FV292" s="190" t="e">
        <f>'Datos Mes'!$B$32*$EO292</f>
        <v>#DIV/0!</v>
      </c>
      <c r="FW292" s="190" t="e">
        <f>'Datos Mes'!$D$28*$EO292</f>
        <v>#DIV/0!</v>
      </c>
      <c r="FX292" s="188">
        <v>1030260</v>
      </c>
      <c r="FY292" s="190" t="e">
        <f t="shared" si="360"/>
        <v>#DIV/0!</v>
      </c>
      <c r="FZ292" s="190" t="e">
        <f t="shared" si="366"/>
        <v>#DIV/0!</v>
      </c>
      <c r="GA292" s="190" t="e">
        <f t="shared" si="367"/>
        <v>#DIV/0!</v>
      </c>
      <c r="GB292" s="190">
        <f>(AS292+'Datos Mes'!B$24)*30/12</f>
        <v>11356.646825396825</v>
      </c>
      <c r="GC292" s="190" t="e">
        <f t="shared" si="361"/>
        <v>#DIV/0!</v>
      </c>
      <c r="GD292" s="190" t="e">
        <f t="shared" si="362"/>
        <v>#DIV/0!</v>
      </c>
      <c r="GE292" s="192" t="e">
        <f t="shared" si="363"/>
        <v>#DIV/0!</v>
      </c>
    </row>
    <row r="293" spans="1:187">
      <c r="A293" s="248"/>
      <c r="B293" s="248"/>
      <c r="C293" s="173">
        <f t="shared" si="320"/>
        <v>0</v>
      </c>
      <c r="D293" s="255"/>
      <c r="E293" s="255"/>
      <c r="F293" s="255"/>
      <c r="G293" s="255"/>
      <c r="H293" s="255"/>
      <c r="I293" s="255"/>
      <c r="J293" s="255"/>
      <c r="K293" s="255"/>
      <c r="L293" s="255"/>
      <c r="M293" s="255"/>
      <c r="N293" s="255"/>
      <c r="O293" s="255"/>
      <c r="P293" s="255"/>
      <c r="Q293" s="255"/>
      <c r="R293" s="174"/>
      <c r="S293" s="256"/>
      <c r="T293" s="255"/>
      <c r="U293" s="255"/>
      <c r="V293" s="255"/>
      <c r="W293" s="255"/>
      <c r="X293" s="255"/>
      <c r="Y293" s="255"/>
      <c r="Z293" s="255"/>
      <c r="AA293" s="255"/>
      <c r="AB293" s="255"/>
      <c r="AC293" s="255"/>
      <c r="AD293" s="255"/>
      <c r="AE293" s="255"/>
      <c r="AF293" s="255"/>
      <c r="AG293" s="255"/>
      <c r="AH293" s="255"/>
      <c r="AI293" s="257"/>
      <c r="AJ293" s="187"/>
      <c r="AK293" s="176">
        <f t="shared" si="321"/>
        <v>0</v>
      </c>
      <c r="AL293" s="294">
        <f t="shared" si="322"/>
        <v>0</v>
      </c>
      <c r="AM293" s="294">
        <f t="shared" si="323"/>
        <v>0</v>
      </c>
      <c r="AN293" s="295">
        <f t="shared" si="324"/>
        <v>0</v>
      </c>
      <c r="AO293" s="294">
        <f t="shared" si="365"/>
        <v>0</v>
      </c>
      <c r="AP293" s="294">
        <f t="shared" si="364"/>
        <v>0</v>
      </c>
      <c r="AQ293" s="296">
        <f t="shared" si="325"/>
        <v>0</v>
      </c>
      <c r="AR293" s="297">
        <f t="shared" si="326"/>
        <v>0</v>
      </c>
      <c r="AS293" s="249"/>
      <c r="AT293" s="250">
        <f t="shared" si="327"/>
        <v>0</v>
      </c>
      <c r="AU293" s="316"/>
      <c r="AV293" s="177">
        <f t="shared" si="328"/>
        <v>0</v>
      </c>
      <c r="AW293" s="249"/>
      <c r="AX293" s="249"/>
      <c r="AY293" s="177">
        <f t="shared" si="329"/>
        <v>0</v>
      </c>
      <c r="AZ293" s="177">
        <f>(AQ293)*'Datos Mes'!$B$27+DB293</f>
        <v>0</v>
      </c>
      <c r="BA293" s="248"/>
      <c r="BB293" s="254"/>
      <c r="BC293" s="263"/>
      <c r="BD293" s="188"/>
      <c r="BE293" s="188"/>
      <c r="BF293" s="298"/>
      <c r="BG293" s="178">
        <f>(COUNTIF($D293:$AI293,"LL")+DL293)*(AS293-'Datos Mes'!$B$23)</f>
        <v>0</v>
      </c>
      <c r="BH293" s="299">
        <f t="shared" si="330"/>
        <v>0</v>
      </c>
      <c r="BI293" s="230"/>
      <c r="BJ293" s="239"/>
      <c r="BK293" s="231"/>
      <c r="BL293" s="231"/>
      <c r="BM293" s="231"/>
      <c r="BN293" s="231"/>
      <c r="BO293" s="231"/>
      <c r="BP293" s="239"/>
      <c r="BQ293" s="231"/>
      <c r="BR293" s="231"/>
      <c r="BS293" s="231"/>
      <c r="BT293" s="232"/>
      <c r="BU293" s="232"/>
      <c r="BV293" s="231"/>
      <c r="BW293" s="233"/>
      <c r="BX293" s="234"/>
      <c r="BY293" s="231"/>
      <c r="BZ293" s="231"/>
      <c r="CA293" s="235"/>
      <c r="CB293" s="235"/>
      <c r="CC293" s="236"/>
      <c r="CD293" s="236"/>
      <c r="CE293" s="236"/>
      <c r="CF293" s="236"/>
      <c r="CG293" s="236"/>
      <c r="CH293" s="235"/>
      <c r="CI293" s="235"/>
      <c r="CJ293" s="236"/>
      <c r="CK293" s="236"/>
      <c r="CL293" s="236"/>
      <c r="CM293" s="236"/>
      <c r="CN293" s="236"/>
      <c r="CO293" s="235"/>
      <c r="CP293" s="238"/>
      <c r="CQ293" s="237"/>
      <c r="CR293" s="238"/>
      <c r="CS293" s="237"/>
      <c r="CT293" s="237"/>
      <c r="CU293" s="237"/>
      <c r="CV293" s="237"/>
      <c r="CW293" s="237"/>
      <c r="CX293" s="232"/>
      <c r="CY293" s="232"/>
      <c r="CZ293" s="179">
        <f t="shared" si="331"/>
        <v>0</v>
      </c>
      <c r="DA293" s="180"/>
      <c r="DB293" s="241"/>
      <c r="DC293" s="181">
        <f t="shared" si="332"/>
        <v>0</v>
      </c>
      <c r="DD293" s="240"/>
      <c r="DE293" s="241"/>
      <c r="DF293" s="182">
        <f t="shared" si="333"/>
        <v>0</v>
      </c>
      <c r="DG293" s="182">
        <f t="shared" si="334"/>
        <v>0</v>
      </c>
      <c r="DH293" s="183">
        <f t="shared" si="335"/>
        <v>0</v>
      </c>
      <c r="DI293" s="184">
        <f t="shared" si="336"/>
        <v>0</v>
      </c>
      <c r="DJ293" s="42"/>
      <c r="DK293" s="177">
        <f t="shared" si="337"/>
        <v>0</v>
      </c>
      <c r="DL293" s="177">
        <f t="shared" si="338"/>
        <v>0</v>
      </c>
      <c r="DM293" s="177">
        <f t="shared" si="339"/>
        <v>0</v>
      </c>
      <c r="DN293" s="242"/>
      <c r="DO293" s="243"/>
      <c r="DP293" s="243"/>
      <c r="DQ293" s="243"/>
      <c r="DR293" s="303"/>
      <c r="DS293" s="243"/>
      <c r="DT293" s="243"/>
      <c r="DU293" s="243"/>
      <c r="DV293" s="244"/>
      <c r="DW293" s="243"/>
      <c r="DX293" s="243"/>
      <c r="DY293" s="245"/>
      <c r="DZ293" s="245"/>
      <c r="EA293" s="246"/>
      <c r="EB293" s="175" t="s">
        <v>283</v>
      </c>
      <c r="EC293" s="188" t="s">
        <v>298</v>
      </c>
      <c r="ED293" s="188">
        <v>1030261</v>
      </c>
      <c r="EE293" s="188"/>
      <c r="EF293" s="189">
        <f>'Datos Mes'!$B$23</f>
        <v>8033.333333333333</v>
      </c>
      <c r="EG293" s="189">
        <f t="shared" si="340"/>
        <v>0</v>
      </c>
      <c r="EH293" s="189">
        <f t="shared" si="341"/>
        <v>0</v>
      </c>
      <c r="EI293" s="189" t="e">
        <f t="shared" si="342"/>
        <v>#DIV/0!</v>
      </c>
      <c r="EJ293" s="189" t="e">
        <f t="shared" si="343"/>
        <v>#DIV/0!</v>
      </c>
      <c r="EK293" s="189">
        <f t="shared" si="344"/>
        <v>0</v>
      </c>
      <c r="EL293" s="189">
        <f t="shared" si="345"/>
        <v>0</v>
      </c>
      <c r="EM293" s="189">
        <f t="shared" si="346"/>
        <v>0</v>
      </c>
      <c r="EN293" s="189">
        <f>'Datos Mes'!$B$24*AL293</f>
        <v>0</v>
      </c>
      <c r="EO293" s="189" t="e">
        <f>IF(SUM(EH293:EN293)&gt;'Datos Mes'!$B$21,'Datos Mes'!$B$21,SUM(EH293:EN293))</f>
        <v>#DIV/0!</v>
      </c>
      <c r="EP293" s="189" t="e">
        <f>IF(SUM(EH293:EN293)&gt;'Datos Mes'!$B$21,SUM(EH293:EN293)-EO293,0)</f>
        <v>#DIV/0!</v>
      </c>
      <c r="EQ293" s="189"/>
      <c r="ER293" s="189" t="e">
        <f>LOOKUP(EO293/AL293,'Datos Mes'!$B$75:$B$82,'Datos Mes'!$C$75:$C$82)*EQ293</f>
        <v>#DIV/0!</v>
      </c>
      <c r="ES293" s="189">
        <f>'Datos Mes'!$B$25*$AQ293</f>
        <v>0</v>
      </c>
      <c r="ET293" s="189">
        <f>'Datos Mes'!$B$26*$AQ293</f>
        <v>0</v>
      </c>
      <c r="EU293" s="189">
        <f t="shared" si="347"/>
        <v>0</v>
      </c>
      <c r="EV293" s="190" t="e">
        <f t="shared" si="348"/>
        <v>#DIV/0!</v>
      </c>
      <c r="EW293" s="280" t="s">
        <v>140</v>
      </c>
      <c r="EX293" s="281"/>
      <c r="EY293" s="190" t="e">
        <f>'Datos Mes'!$B$28*EO293</f>
        <v>#DIV/0!</v>
      </c>
      <c r="EZ293" s="190" t="e">
        <f>IF(EX293*'Datos Mes'!$B$19-EY293&gt;0,EX293*'Datos Mes'!$B$19-EY293,0)</f>
        <v>#DIV/0!</v>
      </c>
      <c r="FA293" s="281" t="s">
        <v>116</v>
      </c>
      <c r="FB293" s="280" t="s">
        <v>299</v>
      </c>
      <c r="FC293" s="192">
        <f>IF(FB293&lt;&gt;"Pensionado",LOOKUP(FA293,'Datos Mes'!$A$87:$A$92,'Datos Mes'!$B$87:$B$92),0)</f>
        <v>0</v>
      </c>
      <c r="FD293" s="190" t="e">
        <f t="shared" si="349"/>
        <v>#DIV/0!</v>
      </c>
      <c r="FE293" s="190" t="e">
        <f>IF(SUM(EH293:EN293)&gt;'Datos Mes'!$B$22,'Datos Mes'!$B$22,SUM(EH293:EN293))</f>
        <v>#DIV/0!</v>
      </c>
      <c r="FF293" s="190" t="e">
        <f>FE293*'Datos Mes'!$B$30</f>
        <v>#DIV/0!</v>
      </c>
      <c r="FG293" s="190" t="e">
        <f t="shared" si="350"/>
        <v>#DIV/0!</v>
      </c>
      <c r="FH293" s="190" t="e">
        <f t="shared" si="351"/>
        <v>#DIV/0!</v>
      </c>
      <c r="FI293" s="193" t="e">
        <f>LOOKUP(FH293,'Datos Mes'!$B$54:$B$69,'Datos Mes'!$C$54:$C$69)</f>
        <v>#DIV/0!</v>
      </c>
      <c r="FJ293" s="190" t="e">
        <f>LOOKUP(FH293,'Datos Mes'!$B$54:$B$69,'Datos Mes'!$E$54:$E$69)</f>
        <v>#DIV/0!</v>
      </c>
      <c r="FK293" s="190" t="e">
        <f t="shared" si="352"/>
        <v>#DIV/0!</v>
      </c>
      <c r="FL293" s="190">
        <f t="shared" si="353"/>
        <v>0</v>
      </c>
      <c r="FM293" s="190">
        <f t="shared" si="354"/>
        <v>0</v>
      </c>
      <c r="FN293" s="190">
        <f t="shared" si="355"/>
        <v>0</v>
      </c>
      <c r="FO293" s="190" t="e">
        <f t="shared" si="356"/>
        <v>#DIV/0!</v>
      </c>
      <c r="FP293" s="190" t="e">
        <f t="shared" si="357"/>
        <v>#DIV/0!</v>
      </c>
      <c r="FQ293" s="320" t="e">
        <f t="shared" si="358"/>
        <v>#DIV/0!</v>
      </c>
      <c r="FR293" s="188"/>
      <c r="FS293" s="190" t="e">
        <f t="shared" si="359"/>
        <v>#DIV/0!</v>
      </c>
      <c r="FT293" s="190" t="e">
        <f>IF($FB293="Activo",LOOKUP($FA293,'Datos Mes'!$A$87:$A$92,'Datos Mes'!$C$87:$C$92),0)*$EO293</f>
        <v>#DIV/0!</v>
      </c>
      <c r="FU293" s="190" t="e">
        <f>IF($FB293="Activo",'Datos Mes'!$B$31,0)*$EO293</f>
        <v>#DIV/0!</v>
      </c>
      <c r="FV293" s="190" t="e">
        <f>'Datos Mes'!$B$32*$EO293</f>
        <v>#DIV/0!</v>
      </c>
      <c r="FW293" s="190" t="e">
        <f>'Datos Mes'!$D$28*$EO293</f>
        <v>#DIV/0!</v>
      </c>
      <c r="FX293" s="188">
        <v>1030261</v>
      </c>
      <c r="FY293" s="190" t="e">
        <f t="shared" si="360"/>
        <v>#DIV/0!</v>
      </c>
      <c r="FZ293" s="190" t="e">
        <f t="shared" si="366"/>
        <v>#DIV/0!</v>
      </c>
      <c r="GA293" s="190" t="e">
        <f t="shared" si="367"/>
        <v>#DIV/0!</v>
      </c>
      <c r="GB293" s="190">
        <f>(AS293+'Datos Mes'!B$24)*30/12</f>
        <v>11356.646825396825</v>
      </c>
      <c r="GC293" s="190" t="e">
        <f t="shared" si="361"/>
        <v>#DIV/0!</v>
      </c>
      <c r="GD293" s="190" t="e">
        <f t="shared" si="362"/>
        <v>#DIV/0!</v>
      </c>
      <c r="GE293" s="192" t="e">
        <f t="shared" si="363"/>
        <v>#DIV/0!</v>
      </c>
    </row>
    <row r="294" spans="1:187">
      <c r="A294" s="248"/>
      <c r="B294" s="248"/>
      <c r="C294" s="173">
        <f t="shared" si="320"/>
        <v>0</v>
      </c>
      <c r="D294" s="255"/>
      <c r="E294" s="255"/>
      <c r="F294" s="255"/>
      <c r="G294" s="255"/>
      <c r="H294" s="255"/>
      <c r="I294" s="255"/>
      <c r="J294" s="255"/>
      <c r="K294" s="255"/>
      <c r="L294" s="255"/>
      <c r="M294" s="255"/>
      <c r="N294" s="255"/>
      <c r="O294" s="255"/>
      <c r="P294" s="255"/>
      <c r="Q294" s="255"/>
      <c r="R294" s="174"/>
      <c r="S294" s="256"/>
      <c r="T294" s="255"/>
      <c r="U294" s="255"/>
      <c r="V294" s="255"/>
      <c r="W294" s="255"/>
      <c r="X294" s="255"/>
      <c r="Y294" s="255"/>
      <c r="Z294" s="255"/>
      <c r="AA294" s="255"/>
      <c r="AB294" s="255"/>
      <c r="AC294" s="255"/>
      <c r="AD294" s="255"/>
      <c r="AE294" s="255"/>
      <c r="AF294" s="255"/>
      <c r="AG294" s="255"/>
      <c r="AH294" s="255"/>
      <c r="AI294" s="257"/>
      <c r="AJ294" s="187"/>
      <c r="AK294" s="176">
        <f t="shared" si="321"/>
        <v>0</v>
      </c>
      <c r="AL294" s="294">
        <f t="shared" si="322"/>
        <v>0</v>
      </c>
      <c r="AM294" s="294">
        <f t="shared" si="323"/>
        <v>0</v>
      </c>
      <c r="AN294" s="295">
        <f t="shared" si="324"/>
        <v>0</v>
      </c>
      <c r="AO294" s="294">
        <f t="shared" si="365"/>
        <v>0</v>
      </c>
      <c r="AP294" s="294">
        <f t="shared" si="364"/>
        <v>0</v>
      </c>
      <c r="AQ294" s="296">
        <f t="shared" si="325"/>
        <v>0</v>
      </c>
      <c r="AR294" s="297">
        <f t="shared" si="326"/>
        <v>0</v>
      </c>
      <c r="AS294" s="249"/>
      <c r="AT294" s="250">
        <f t="shared" si="327"/>
        <v>0</v>
      </c>
      <c r="AU294" s="316"/>
      <c r="AV294" s="177">
        <f t="shared" si="328"/>
        <v>0</v>
      </c>
      <c r="AW294" s="249"/>
      <c r="AX294" s="249"/>
      <c r="AY294" s="177">
        <f t="shared" si="329"/>
        <v>0</v>
      </c>
      <c r="AZ294" s="177">
        <f>(AQ294)*'Datos Mes'!$B$27+DB294</f>
        <v>0</v>
      </c>
      <c r="BA294" s="248"/>
      <c r="BB294" s="254"/>
      <c r="BC294" s="263"/>
      <c r="BD294" s="188"/>
      <c r="BE294" s="188"/>
      <c r="BF294" s="298"/>
      <c r="BG294" s="178">
        <f>(COUNTIF($D294:$AI294,"LL")+DL294)*(AS294-'Datos Mes'!$B$23)</f>
        <v>0</v>
      </c>
      <c r="BH294" s="299">
        <f t="shared" si="330"/>
        <v>0</v>
      </c>
      <c r="BI294" s="230"/>
      <c r="BJ294" s="239"/>
      <c r="BK294" s="231"/>
      <c r="BL294" s="231"/>
      <c r="BM294" s="231"/>
      <c r="BN294" s="231"/>
      <c r="BO294" s="231"/>
      <c r="BP294" s="239"/>
      <c r="BQ294" s="231"/>
      <c r="BR294" s="231"/>
      <c r="BS294" s="231"/>
      <c r="BT294" s="232"/>
      <c r="BU294" s="232"/>
      <c r="BV294" s="231"/>
      <c r="BW294" s="233"/>
      <c r="BX294" s="234"/>
      <c r="BY294" s="231"/>
      <c r="BZ294" s="231"/>
      <c r="CA294" s="235"/>
      <c r="CB294" s="235"/>
      <c r="CC294" s="236"/>
      <c r="CD294" s="236"/>
      <c r="CE294" s="236"/>
      <c r="CF294" s="236"/>
      <c r="CG294" s="236"/>
      <c r="CH294" s="235"/>
      <c r="CI294" s="235"/>
      <c r="CJ294" s="236"/>
      <c r="CK294" s="236"/>
      <c r="CL294" s="236"/>
      <c r="CM294" s="236"/>
      <c r="CN294" s="236"/>
      <c r="CO294" s="235"/>
      <c r="CP294" s="238"/>
      <c r="CQ294" s="237"/>
      <c r="CR294" s="238"/>
      <c r="CS294" s="237"/>
      <c r="CT294" s="237"/>
      <c r="CU294" s="237"/>
      <c r="CV294" s="237"/>
      <c r="CW294" s="237"/>
      <c r="CX294" s="232"/>
      <c r="CY294" s="232"/>
      <c r="CZ294" s="179">
        <f t="shared" si="331"/>
        <v>0</v>
      </c>
      <c r="DA294" s="180"/>
      <c r="DB294" s="241"/>
      <c r="DC294" s="181">
        <f t="shared" si="332"/>
        <v>0</v>
      </c>
      <c r="DD294" s="240"/>
      <c r="DE294" s="241"/>
      <c r="DF294" s="182">
        <f t="shared" si="333"/>
        <v>0</v>
      </c>
      <c r="DG294" s="182">
        <f t="shared" si="334"/>
        <v>0</v>
      </c>
      <c r="DH294" s="183">
        <f t="shared" si="335"/>
        <v>0</v>
      </c>
      <c r="DI294" s="184">
        <f t="shared" si="336"/>
        <v>0</v>
      </c>
      <c r="DJ294" s="42"/>
      <c r="DK294" s="177">
        <f t="shared" si="337"/>
        <v>0</v>
      </c>
      <c r="DL294" s="177">
        <f t="shared" si="338"/>
        <v>0</v>
      </c>
      <c r="DM294" s="177">
        <f t="shared" si="339"/>
        <v>0</v>
      </c>
      <c r="DN294" s="242"/>
      <c r="DO294" s="243"/>
      <c r="DP294" s="243"/>
      <c r="DQ294" s="243"/>
      <c r="DR294" s="303"/>
      <c r="DS294" s="243"/>
      <c r="DT294" s="243"/>
      <c r="DU294" s="243"/>
      <c r="DV294" s="244"/>
      <c r="DW294" s="243"/>
      <c r="DX294" s="243"/>
      <c r="DY294" s="245"/>
      <c r="DZ294" s="245"/>
      <c r="EA294" s="246"/>
      <c r="EB294" s="175" t="s">
        <v>283</v>
      </c>
      <c r="EC294" s="188" t="s">
        <v>298</v>
      </c>
      <c r="ED294" s="188">
        <v>1030262</v>
      </c>
      <c r="EE294" s="188"/>
      <c r="EF294" s="189">
        <f>'Datos Mes'!$B$23</f>
        <v>8033.333333333333</v>
      </c>
      <c r="EG294" s="189">
        <f t="shared" si="340"/>
        <v>0</v>
      </c>
      <c r="EH294" s="189">
        <f t="shared" si="341"/>
        <v>0</v>
      </c>
      <c r="EI294" s="189" t="e">
        <f t="shared" si="342"/>
        <v>#DIV/0!</v>
      </c>
      <c r="EJ294" s="189" t="e">
        <f t="shared" si="343"/>
        <v>#DIV/0!</v>
      </c>
      <c r="EK294" s="189">
        <f t="shared" si="344"/>
        <v>0</v>
      </c>
      <c r="EL294" s="189">
        <f t="shared" si="345"/>
        <v>0</v>
      </c>
      <c r="EM294" s="189">
        <f t="shared" si="346"/>
        <v>0</v>
      </c>
      <c r="EN294" s="189">
        <f>'Datos Mes'!$B$24*AL294</f>
        <v>0</v>
      </c>
      <c r="EO294" s="189" t="e">
        <f>IF(SUM(EH294:EN294)&gt;'Datos Mes'!$B$21,'Datos Mes'!$B$21,SUM(EH294:EN294))</f>
        <v>#DIV/0!</v>
      </c>
      <c r="EP294" s="189" t="e">
        <f>IF(SUM(EH294:EN294)&gt;'Datos Mes'!$B$21,SUM(EH294:EN294)-EO294,0)</f>
        <v>#DIV/0!</v>
      </c>
      <c r="EQ294" s="189"/>
      <c r="ER294" s="189" t="e">
        <f>LOOKUP(EO294/AL294,'Datos Mes'!$B$75:$B$82,'Datos Mes'!$C$75:$C$82)*EQ294</f>
        <v>#DIV/0!</v>
      </c>
      <c r="ES294" s="189">
        <f>'Datos Mes'!$B$25*$AQ294</f>
        <v>0</v>
      </c>
      <c r="ET294" s="189">
        <f>'Datos Mes'!$B$26*$AQ294</f>
        <v>0</v>
      </c>
      <c r="EU294" s="189">
        <f t="shared" si="347"/>
        <v>0</v>
      </c>
      <c r="EV294" s="190" t="e">
        <f t="shared" si="348"/>
        <v>#DIV/0!</v>
      </c>
      <c r="EW294" s="280" t="s">
        <v>140</v>
      </c>
      <c r="EX294" s="281"/>
      <c r="EY294" s="190" t="e">
        <f>'Datos Mes'!$B$28*EO294</f>
        <v>#DIV/0!</v>
      </c>
      <c r="EZ294" s="190" t="e">
        <f>IF(EX294*'Datos Mes'!$B$19-EY294&gt;0,EX294*'Datos Mes'!$B$19-EY294,0)</f>
        <v>#DIV/0!</v>
      </c>
      <c r="FA294" s="281" t="s">
        <v>116</v>
      </c>
      <c r="FB294" s="280" t="s">
        <v>299</v>
      </c>
      <c r="FC294" s="192">
        <f>IF(FB294&lt;&gt;"Pensionado",LOOKUP(FA294,'Datos Mes'!$A$87:$A$92,'Datos Mes'!$B$87:$B$92),0)</f>
        <v>0</v>
      </c>
      <c r="FD294" s="190" t="e">
        <f t="shared" si="349"/>
        <v>#DIV/0!</v>
      </c>
      <c r="FE294" s="190" t="e">
        <f>IF(SUM(EH294:EN294)&gt;'Datos Mes'!$B$22,'Datos Mes'!$B$22,SUM(EH294:EN294))</f>
        <v>#DIV/0!</v>
      </c>
      <c r="FF294" s="190" t="e">
        <f>FE294*'Datos Mes'!$B$30</f>
        <v>#DIV/0!</v>
      </c>
      <c r="FG294" s="190" t="e">
        <f t="shared" si="350"/>
        <v>#DIV/0!</v>
      </c>
      <c r="FH294" s="190" t="e">
        <f t="shared" si="351"/>
        <v>#DIV/0!</v>
      </c>
      <c r="FI294" s="193" t="e">
        <f>LOOKUP(FH294,'Datos Mes'!$B$54:$B$69,'Datos Mes'!$C$54:$C$69)</f>
        <v>#DIV/0!</v>
      </c>
      <c r="FJ294" s="190" t="e">
        <f>LOOKUP(FH294,'Datos Mes'!$B$54:$B$69,'Datos Mes'!$E$54:$E$69)</f>
        <v>#DIV/0!</v>
      </c>
      <c r="FK294" s="190" t="e">
        <f t="shared" si="352"/>
        <v>#DIV/0!</v>
      </c>
      <c r="FL294" s="190">
        <f t="shared" si="353"/>
        <v>0</v>
      </c>
      <c r="FM294" s="190">
        <f t="shared" si="354"/>
        <v>0</v>
      </c>
      <c r="FN294" s="190">
        <f t="shared" si="355"/>
        <v>0</v>
      </c>
      <c r="FO294" s="190" t="e">
        <f t="shared" si="356"/>
        <v>#DIV/0!</v>
      </c>
      <c r="FP294" s="190" t="e">
        <f t="shared" si="357"/>
        <v>#DIV/0!</v>
      </c>
      <c r="FQ294" s="320" t="e">
        <f t="shared" si="358"/>
        <v>#DIV/0!</v>
      </c>
      <c r="FR294" s="188"/>
      <c r="FS294" s="190" t="e">
        <f t="shared" si="359"/>
        <v>#DIV/0!</v>
      </c>
      <c r="FT294" s="190" t="e">
        <f>IF($FB294="Activo",LOOKUP($FA294,'Datos Mes'!$A$87:$A$92,'Datos Mes'!$C$87:$C$92),0)*$EO294</f>
        <v>#DIV/0!</v>
      </c>
      <c r="FU294" s="190" t="e">
        <f>IF($FB294="Activo",'Datos Mes'!$B$31,0)*$EO294</f>
        <v>#DIV/0!</v>
      </c>
      <c r="FV294" s="190" t="e">
        <f>'Datos Mes'!$B$32*$EO294</f>
        <v>#DIV/0!</v>
      </c>
      <c r="FW294" s="190" t="e">
        <f>'Datos Mes'!$D$28*$EO294</f>
        <v>#DIV/0!</v>
      </c>
      <c r="FX294" s="188">
        <v>1030262</v>
      </c>
      <c r="FY294" s="190" t="e">
        <f t="shared" si="360"/>
        <v>#DIV/0!</v>
      </c>
      <c r="FZ294" s="190" t="e">
        <f t="shared" si="366"/>
        <v>#DIV/0!</v>
      </c>
      <c r="GA294" s="190" t="e">
        <f t="shared" si="367"/>
        <v>#DIV/0!</v>
      </c>
      <c r="GB294" s="190">
        <f>(AS294+'Datos Mes'!B$24)*30/12</f>
        <v>11356.646825396825</v>
      </c>
      <c r="GC294" s="190" t="e">
        <f t="shared" si="361"/>
        <v>#DIV/0!</v>
      </c>
      <c r="GD294" s="190" t="e">
        <f t="shared" si="362"/>
        <v>#DIV/0!</v>
      </c>
      <c r="GE294" s="192" t="e">
        <f t="shared" si="363"/>
        <v>#DIV/0!</v>
      </c>
    </row>
    <row r="295" spans="1:187">
      <c r="A295" s="248"/>
      <c r="B295" s="248"/>
      <c r="C295" s="173">
        <f t="shared" si="320"/>
        <v>0</v>
      </c>
      <c r="D295" s="255"/>
      <c r="E295" s="255"/>
      <c r="F295" s="255"/>
      <c r="G295" s="255"/>
      <c r="H295" s="255"/>
      <c r="I295" s="255"/>
      <c r="J295" s="255"/>
      <c r="K295" s="255"/>
      <c r="L295" s="255"/>
      <c r="M295" s="255"/>
      <c r="N295" s="255"/>
      <c r="O295" s="255"/>
      <c r="P295" s="255"/>
      <c r="Q295" s="255"/>
      <c r="R295" s="174"/>
      <c r="S295" s="256"/>
      <c r="T295" s="255"/>
      <c r="U295" s="255"/>
      <c r="V295" s="255"/>
      <c r="W295" s="255"/>
      <c r="X295" s="255"/>
      <c r="Y295" s="255"/>
      <c r="Z295" s="255"/>
      <c r="AA295" s="255"/>
      <c r="AB295" s="255"/>
      <c r="AC295" s="255"/>
      <c r="AD295" s="255"/>
      <c r="AE295" s="255"/>
      <c r="AF295" s="255"/>
      <c r="AG295" s="255"/>
      <c r="AH295" s="255"/>
      <c r="AI295" s="257"/>
      <c r="AJ295" s="187"/>
      <c r="AK295" s="176">
        <f t="shared" si="321"/>
        <v>0</v>
      </c>
      <c r="AL295" s="294">
        <f t="shared" si="322"/>
        <v>0</v>
      </c>
      <c r="AM295" s="294">
        <f t="shared" si="323"/>
        <v>0</v>
      </c>
      <c r="AN295" s="295">
        <f t="shared" si="324"/>
        <v>0</v>
      </c>
      <c r="AO295" s="294">
        <f t="shared" si="365"/>
        <v>0</v>
      </c>
      <c r="AP295" s="294">
        <f t="shared" si="364"/>
        <v>0</v>
      </c>
      <c r="AQ295" s="296">
        <f t="shared" si="325"/>
        <v>0</v>
      </c>
      <c r="AR295" s="297">
        <f t="shared" si="326"/>
        <v>0</v>
      </c>
      <c r="AS295" s="249"/>
      <c r="AT295" s="250">
        <f t="shared" si="327"/>
        <v>0</v>
      </c>
      <c r="AU295" s="316"/>
      <c r="AV295" s="177">
        <f t="shared" si="328"/>
        <v>0</v>
      </c>
      <c r="AW295" s="249"/>
      <c r="AX295" s="249"/>
      <c r="AY295" s="177">
        <f t="shared" si="329"/>
        <v>0</v>
      </c>
      <c r="AZ295" s="177">
        <f>(AQ295)*'Datos Mes'!$B$27+DB295</f>
        <v>0</v>
      </c>
      <c r="BA295" s="248"/>
      <c r="BB295" s="254"/>
      <c r="BC295" s="263"/>
      <c r="BD295" s="188"/>
      <c r="BE295" s="188"/>
      <c r="BF295" s="298"/>
      <c r="BG295" s="178">
        <f>(COUNTIF($D295:$AI295,"LL")+DL295)*(AS295-'Datos Mes'!$B$23)</f>
        <v>0</v>
      </c>
      <c r="BH295" s="299">
        <f t="shared" si="330"/>
        <v>0</v>
      </c>
      <c r="BI295" s="230"/>
      <c r="BJ295" s="239"/>
      <c r="BK295" s="231"/>
      <c r="BL295" s="231"/>
      <c r="BM295" s="231"/>
      <c r="BN295" s="231"/>
      <c r="BO295" s="231"/>
      <c r="BP295" s="239"/>
      <c r="BQ295" s="231"/>
      <c r="BR295" s="231"/>
      <c r="BS295" s="231"/>
      <c r="BT295" s="232"/>
      <c r="BU295" s="232"/>
      <c r="BV295" s="231"/>
      <c r="BW295" s="233"/>
      <c r="BX295" s="234"/>
      <c r="BY295" s="231"/>
      <c r="BZ295" s="231"/>
      <c r="CA295" s="235"/>
      <c r="CB295" s="235"/>
      <c r="CC295" s="236"/>
      <c r="CD295" s="236"/>
      <c r="CE295" s="236"/>
      <c r="CF295" s="236"/>
      <c r="CG295" s="236"/>
      <c r="CH295" s="235"/>
      <c r="CI295" s="235"/>
      <c r="CJ295" s="236"/>
      <c r="CK295" s="236"/>
      <c r="CL295" s="236"/>
      <c r="CM295" s="236"/>
      <c r="CN295" s="236"/>
      <c r="CO295" s="235"/>
      <c r="CP295" s="238"/>
      <c r="CQ295" s="237"/>
      <c r="CR295" s="238"/>
      <c r="CS295" s="237"/>
      <c r="CT295" s="237"/>
      <c r="CU295" s="237"/>
      <c r="CV295" s="237"/>
      <c r="CW295" s="237"/>
      <c r="CX295" s="232"/>
      <c r="CY295" s="232"/>
      <c r="CZ295" s="179">
        <f t="shared" si="331"/>
        <v>0</v>
      </c>
      <c r="DA295" s="180"/>
      <c r="DB295" s="241"/>
      <c r="DC295" s="181">
        <f t="shared" si="332"/>
        <v>0</v>
      </c>
      <c r="DD295" s="240"/>
      <c r="DE295" s="241"/>
      <c r="DF295" s="182">
        <f t="shared" si="333"/>
        <v>0</v>
      </c>
      <c r="DG295" s="182">
        <f t="shared" si="334"/>
        <v>0</v>
      </c>
      <c r="DH295" s="183">
        <f t="shared" si="335"/>
        <v>0</v>
      </c>
      <c r="DI295" s="184">
        <f t="shared" si="336"/>
        <v>0</v>
      </c>
      <c r="DJ295" s="42"/>
      <c r="DK295" s="177">
        <f t="shared" si="337"/>
        <v>0</v>
      </c>
      <c r="DL295" s="177">
        <f t="shared" si="338"/>
        <v>0</v>
      </c>
      <c r="DM295" s="177">
        <f t="shared" si="339"/>
        <v>0</v>
      </c>
      <c r="DN295" s="242"/>
      <c r="DO295" s="243"/>
      <c r="DP295" s="243"/>
      <c r="DQ295" s="243"/>
      <c r="DR295" s="303"/>
      <c r="DS295" s="243"/>
      <c r="DT295" s="243"/>
      <c r="DU295" s="243"/>
      <c r="DV295" s="244"/>
      <c r="DW295" s="243"/>
      <c r="DX295" s="243"/>
      <c r="DY295" s="245"/>
      <c r="DZ295" s="245"/>
      <c r="EA295" s="246"/>
      <c r="EB295" s="175" t="s">
        <v>283</v>
      </c>
      <c r="EC295" s="188" t="s">
        <v>298</v>
      </c>
      <c r="ED295" s="188">
        <v>1030263</v>
      </c>
      <c r="EE295" s="188"/>
      <c r="EF295" s="189">
        <f>'Datos Mes'!$B$23</f>
        <v>8033.333333333333</v>
      </c>
      <c r="EG295" s="189">
        <f t="shared" si="340"/>
        <v>0</v>
      </c>
      <c r="EH295" s="189">
        <f t="shared" si="341"/>
        <v>0</v>
      </c>
      <c r="EI295" s="189" t="e">
        <f t="shared" si="342"/>
        <v>#DIV/0!</v>
      </c>
      <c r="EJ295" s="189" t="e">
        <f t="shared" si="343"/>
        <v>#DIV/0!</v>
      </c>
      <c r="EK295" s="189">
        <f t="shared" si="344"/>
        <v>0</v>
      </c>
      <c r="EL295" s="189">
        <f t="shared" si="345"/>
        <v>0</v>
      </c>
      <c r="EM295" s="189">
        <f t="shared" si="346"/>
        <v>0</v>
      </c>
      <c r="EN295" s="189">
        <f>'Datos Mes'!$B$24*AL295</f>
        <v>0</v>
      </c>
      <c r="EO295" s="189" t="e">
        <f>IF(SUM(EH295:EN295)&gt;'Datos Mes'!$B$21,'Datos Mes'!$B$21,SUM(EH295:EN295))</f>
        <v>#DIV/0!</v>
      </c>
      <c r="EP295" s="189" t="e">
        <f>IF(SUM(EH295:EN295)&gt;'Datos Mes'!$B$21,SUM(EH295:EN295)-EO295,0)</f>
        <v>#DIV/0!</v>
      </c>
      <c r="EQ295" s="189"/>
      <c r="ER295" s="189" t="e">
        <f>LOOKUP(EO295/AL295,'Datos Mes'!$B$75:$B$82,'Datos Mes'!$C$75:$C$82)*EQ295</f>
        <v>#DIV/0!</v>
      </c>
      <c r="ES295" s="189">
        <f>'Datos Mes'!$B$25*$AQ295</f>
        <v>0</v>
      </c>
      <c r="ET295" s="189">
        <f>'Datos Mes'!$B$26*$AQ295</f>
        <v>0</v>
      </c>
      <c r="EU295" s="189">
        <f t="shared" si="347"/>
        <v>0</v>
      </c>
      <c r="EV295" s="190" t="e">
        <f t="shared" si="348"/>
        <v>#DIV/0!</v>
      </c>
      <c r="EW295" s="280" t="s">
        <v>140</v>
      </c>
      <c r="EX295" s="281"/>
      <c r="EY295" s="190" t="e">
        <f>'Datos Mes'!$B$28*EO295</f>
        <v>#DIV/0!</v>
      </c>
      <c r="EZ295" s="190" t="e">
        <f>IF(EX295*'Datos Mes'!$B$19-EY295&gt;0,EX295*'Datos Mes'!$B$19-EY295,0)</f>
        <v>#DIV/0!</v>
      </c>
      <c r="FA295" s="281" t="s">
        <v>116</v>
      </c>
      <c r="FB295" s="280" t="s">
        <v>299</v>
      </c>
      <c r="FC295" s="192">
        <f>IF(FB295&lt;&gt;"Pensionado",LOOKUP(FA295,'Datos Mes'!$A$87:$A$92,'Datos Mes'!$B$87:$B$92),0)</f>
        <v>0</v>
      </c>
      <c r="FD295" s="190" t="e">
        <f t="shared" si="349"/>
        <v>#DIV/0!</v>
      </c>
      <c r="FE295" s="190" t="e">
        <f>IF(SUM(EH295:EN295)&gt;'Datos Mes'!$B$22,'Datos Mes'!$B$22,SUM(EH295:EN295))</f>
        <v>#DIV/0!</v>
      </c>
      <c r="FF295" s="190" t="e">
        <f>FE295*'Datos Mes'!$B$30</f>
        <v>#DIV/0!</v>
      </c>
      <c r="FG295" s="190" t="e">
        <f t="shared" si="350"/>
        <v>#DIV/0!</v>
      </c>
      <c r="FH295" s="190" t="e">
        <f t="shared" si="351"/>
        <v>#DIV/0!</v>
      </c>
      <c r="FI295" s="193" t="e">
        <f>LOOKUP(FH295,'Datos Mes'!$B$54:$B$69,'Datos Mes'!$C$54:$C$69)</f>
        <v>#DIV/0!</v>
      </c>
      <c r="FJ295" s="190" t="e">
        <f>LOOKUP(FH295,'Datos Mes'!$B$54:$B$69,'Datos Mes'!$E$54:$E$69)</f>
        <v>#DIV/0!</v>
      </c>
      <c r="FK295" s="190" t="e">
        <f t="shared" si="352"/>
        <v>#DIV/0!</v>
      </c>
      <c r="FL295" s="190">
        <f t="shared" si="353"/>
        <v>0</v>
      </c>
      <c r="FM295" s="190">
        <f t="shared" si="354"/>
        <v>0</v>
      </c>
      <c r="FN295" s="190">
        <f t="shared" si="355"/>
        <v>0</v>
      </c>
      <c r="FO295" s="190" t="e">
        <f t="shared" si="356"/>
        <v>#DIV/0!</v>
      </c>
      <c r="FP295" s="190" t="e">
        <f t="shared" si="357"/>
        <v>#DIV/0!</v>
      </c>
      <c r="FQ295" s="320" t="e">
        <f t="shared" si="358"/>
        <v>#DIV/0!</v>
      </c>
      <c r="FR295" s="188"/>
      <c r="FS295" s="190" t="e">
        <f t="shared" si="359"/>
        <v>#DIV/0!</v>
      </c>
      <c r="FT295" s="190" t="e">
        <f>IF($FB295="Activo",LOOKUP($FA295,'Datos Mes'!$A$87:$A$92,'Datos Mes'!$C$87:$C$92),0)*$EO295</f>
        <v>#DIV/0!</v>
      </c>
      <c r="FU295" s="190" t="e">
        <f>IF($FB295="Activo",'Datos Mes'!$B$31,0)*$EO295</f>
        <v>#DIV/0!</v>
      </c>
      <c r="FV295" s="190" t="e">
        <f>'Datos Mes'!$B$32*$EO295</f>
        <v>#DIV/0!</v>
      </c>
      <c r="FW295" s="190" t="e">
        <f>'Datos Mes'!$D$28*$EO295</f>
        <v>#DIV/0!</v>
      </c>
      <c r="FX295" s="188">
        <v>1030263</v>
      </c>
      <c r="FY295" s="190" t="e">
        <f t="shared" si="360"/>
        <v>#DIV/0!</v>
      </c>
      <c r="FZ295" s="190" t="e">
        <f t="shared" si="366"/>
        <v>#DIV/0!</v>
      </c>
      <c r="GA295" s="190" t="e">
        <f t="shared" si="367"/>
        <v>#DIV/0!</v>
      </c>
      <c r="GB295" s="190">
        <f>(AS295+'Datos Mes'!B$24)*30/12</f>
        <v>11356.646825396825</v>
      </c>
      <c r="GC295" s="190" t="e">
        <f t="shared" si="361"/>
        <v>#DIV/0!</v>
      </c>
      <c r="GD295" s="190" t="e">
        <f t="shared" si="362"/>
        <v>#DIV/0!</v>
      </c>
      <c r="GE295" s="192" t="e">
        <f t="shared" si="363"/>
        <v>#DIV/0!</v>
      </c>
    </row>
    <row r="296" spans="1:187">
      <c r="A296" s="248"/>
      <c r="B296" s="248"/>
      <c r="C296" s="173">
        <f t="shared" si="320"/>
        <v>0</v>
      </c>
      <c r="D296" s="255"/>
      <c r="E296" s="255"/>
      <c r="F296" s="255"/>
      <c r="G296" s="255"/>
      <c r="H296" s="255"/>
      <c r="I296" s="255"/>
      <c r="J296" s="255"/>
      <c r="K296" s="255"/>
      <c r="L296" s="255"/>
      <c r="M296" s="255"/>
      <c r="N296" s="255"/>
      <c r="O296" s="255"/>
      <c r="P296" s="255"/>
      <c r="Q296" s="255"/>
      <c r="R296" s="174"/>
      <c r="S296" s="256"/>
      <c r="T296" s="255"/>
      <c r="U296" s="255"/>
      <c r="V296" s="255"/>
      <c r="W296" s="255"/>
      <c r="X296" s="255"/>
      <c r="Y296" s="255"/>
      <c r="Z296" s="255"/>
      <c r="AA296" s="255"/>
      <c r="AB296" s="255"/>
      <c r="AC296" s="255"/>
      <c r="AD296" s="255"/>
      <c r="AE296" s="255"/>
      <c r="AF296" s="255"/>
      <c r="AG296" s="255"/>
      <c r="AH296" s="255"/>
      <c r="AI296" s="257"/>
      <c r="AJ296" s="187"/>
      <c r="AK296" s="176">
        <f t="shared" si="321"/>
        <v>0</v>
      </c>
      <c r="AL296" s="294">
        <f t="shared" si="322"/>
        <v>0</v>
      </c>
      <c r="AM296" s="294">
        <f t="shared" si="323"/>
        <v>0</v>
      </c>
      <c r="AN296" s="295">
        <f t="shared" si="324"/>
        <v>0</v>
      </c>
      <c r="AO296" s="294">
        <f t="shared" si="365"/>
        <v>0</v>
      </c>
      <c r="AP296" s="294">
        <f t="shared" si="364"/>
        <v>0</v>
      </c>
      <c r="AQ296" s="296">
        <f t="shared" si="325"/>
        <v>0</v>
      </c>
      <c r="AR296" s="297">
        <f t="shared" si="326"/>
        <v>0</v>
      </c>
      <c r="AS296" s="249"/>
      <c r="AT296" s="250">
        <f t="shared" si="327"/>
        <v>0</v>
      </c>
      <c r="AU296" s="316"/>
      <c r="AV296" s="177">
        <f t="shared" si="328"/>
        <v>0</v>
      </c>
      <c r="AW296" s="249"/>
      <c r="AX296" s="249"/>
      <c r="AY296" s="177">
        <f t="shared" si="329"/>
        <v>0</v>
      </c>
      <c r="AZ296" s="177">
        <f>(AQ296)*'Datos Mes'!$B$27+DB296</f>
        <v>0</v>
      </c>
      <c r="BA296" s="248"/>
      <c r="BB296" s="254"/>
      <c r="BC296" s="263"/>
      <c r="BD296" s="188"/>
      <c r="BE296" s="188"/>
      <c r="BF296" s="298"/>
      <c r="BG296" s="178">
        <f>(COUNTIF($D296:$AI296,"LL")+DL296)*(AS296-'Datos Mes'!$B$23)</f>
        <v>0</v>
      </c>
      <c r="BH296" s="299">
        <f t="shared" si="330"/>
        <v>0</v>
      </c>
      <c r="BI296" s="230"/>
      <c r="BJ296" s="239"/>
      <c r="BK296" s="231"/>
      <c r="BL296" s="231"/>
      <c r="BM296" s="231"/>
      <c r="BN296" s="231"/>
      <c r="BO296" s="231"/>
      <c r="BP296" s="239"/>
      <c r="BQ296" s="231"/>
      <c r="BR296" s="231"/>
      <c r="BS296" s="231"/>
      <c r="BT296" s="232"/>
      <c r="BU296" s="232"/>
      <c r="BV296" s="231"/>
      <c r="BW296" s="233"/>
      <c r="BX296" s="234"/>
      <c r="BY296" s="231"/>
      <c r="BZ296" s="231"/>
      <c r="CA296" s="235"/>
      <c r="CB296" s="235"/>
      <c r="CC296" s="236"/>
      <c r="CD296" s="236"/>
      <c r="CE296" s="236"/>
      <c r="CF296" s="236"/>
      <c r="CG296" s="236"/>
      <c r="CH296" s="235"/>
      <c r="CI296" s="235"/>
      <c r="CJ296" s="236"/>
      <c r="CK296" s="236"/>
      <c r="CL296" s="236"/>
      <c r="CM296" s="236"/>
      <c r="CN296" s="236"/>
      <c r="CO296" s="235"/>
      <c r="CP296" s="238"/>
      <c r="CQ296" s="237"/>
      <c r="CR296" s="238"/>
      <c r="CS296" s="237"/>
      <c r="CT296" s="237"/>
      <c r="CU296" s="237"/>
      <c r="CV296" s="237"/>
      <c r="CW296" s="237"/>
      <c r="CX296" s="232"/>
      <c r="CY296" s="232"/>
      <c r="CZ296" s="179">
        <f t="shared" si="331"/>
        <v>0</v>
      </c>
      <c r="DA296" s="180"/>
      <c r="DB296" s="241"/>
      <c r="DC296" s="181">
        <f t="shared" si="332"/>
        <v>0</v>
      </c>
      <c r="DD296" s="240"/>
      <c r="DE296" s="241"/>
      <c r="DF296" s="182">
        <f t="shared" si="333"/>
        <v>0</v>
      </c>
      <c r="DG296" s="182">
        <f t="shared" si="334"/>
        <v>0</v>
      </c>
      <c r="DH296" s="183">
        <f t="shared" si="335"/>
        <v>0</v>
      </c>
      <c r="DI296" s="184">
        <f t="shared" si="336"/>
        <v>0</v>
      </c>
      <c r="DJ296" s="42"/>
      <c r="DK296" s="177">
        <f t="shared" si="337"/>
        <v>0</v>
      </c>
      <c r="DL296" s="177">
        <f t="shared" si="338"/>
        <v>0</v>
      </c>
      <c r="DM296" s="177">
        <f t="shared" si="339"/>
        <v>0</v>
      </c>
      <c r="DN296" s="242"/>
      <c r="DO296" s="243"/>
      <c r="DP296" s="243"/>
      <c r="DQ296" s="243"/>
      <c r="DR296" s="303"/>
      <c r="DS296" s="243"/>
      <c r="DT296" s="243"/>
      <c r="DU296" s="243"/>
      <c r="DV296" s="244"/>
      <c r="DW296" s="243"/>
      <c r="DX296" s="243"/>
      <c r="DY296" s="245"/>
      <c r="DZ296" s="245"/>
      <c r="EA296" s="246"/>
      <c r="EB296" s="175" t="s">
        <v>283</v>
      </c>
      <c r="EC296" s="188" t="s">
        <v>298</v>
      </c>
      <c r="ED296" s="188">
        <v>1030264</v>
      </c>
      <c r="EE296" s="188"/>
      <c r="EF296" s="189">
        <f>'Datos Mes'!$B$23</f>
        <v>8033.333333333333</v>
      </c>
      <c r="EG296" s="189">
        <f t="shared" si="340"/>
        <v>0</v>
      </c>
      <c r="EH296" s="189">
        <f t="shared" si="341"/>
        <v>0</v>
      </c>
      <c r="EI296" s="189" t="e">
        <f t="shared" si="342"/>
        <v>#DIV/0!</v>
      </c>
      <c r="EJ296" s="189" t="e">
        <f t="shared" si="343"/>
        <v>#DIV/0!</v>
      </c>
      <c r="EK296" s="189">
        <f t="shared" si="344"/>
        <v>0</v>
      </c>
      <c r="EL296" s="189">
        <f t="shared" si="345"/>
        <v>0</v>
      </c>
      <c r="EM296" s="189">
        <f t="shared" si="346"/>
        <v>0</v>
      </c>
      <c r="EN296" s="189">
        <f>'Datos Mes'!$B$24*AL296</f>
        <v>0</v>
      </c>
      <c r="EO296" s="189" t="e">
        <f>IF(SUM(EH296:EN296)&gt;'Datos Mes'!$B$21,'Datos Mes'!$B$21,SUM(EH296:EN296))</f>
        <v>#DIV/0!</v>
      </c>
      <c r="EP296" s="189" t="e">
        <f>IF(SUM(EH296:EN296)&gt;'Datos Mes'!$B$21,SUM(EH296:EN296)-EO296,0)</f>
        <v>#DIV/0!</v>
      </c>
      <c r="EQ296" s="189"/>
      <c r="ER296" s="189" t="e">
        <f>LOOKUP(EO296/AL296,'Datos Mes'!$B$75:$B$82,'Datos Mes'!$C$75:$C$82)*EQ296</f>
        <v>#DIV/0!</v>
      </c>
      <c r="ES296" s="189">
        <f>'Datos Mes'!$B$25*$AQ296</f>
        <v>0</v>
      </c>
      <c r="ET296" s="189">
        <f>'Datos Mes'!$B$26*$AQ296</f>
        <v>0</v>
      </c>
      <c r="EU296" s="189">
        <f t="shared" si="347"/>
        <v>0</v>
      </c>
      <c r="EV296" s="190" t="e">
        <f t="shared" si="348"/>
        <v>#DIV/0!</v>
      </c>
      <c r="EW296" s="280" t="s">
        <v>140</v>
      </c>
      <c r="EX296" s="281"/>
      <c r="EY296" s="190" t="e">
        <f>'Datos Mes'!$B$28*EO296</f>
        <v>#DIV/0!</v>
      </c>
      <c r="EZ296" s="190" t="e">
        <f>IF(EX296*'Datos Mes'!$B$19-EY296&gt;0,EX296*'Datos Mes'!$B$19-EY296,0)</f>
        <v>#DIV/0!</v>
      </c>
      <c r="FA296" s="281" t="s">
        <v>116</v>
      </c>
      <c r="FB296" s="280" t="s">
        <v>299</v>
      </c>
      <c r="FC296" s="192">
        <f>IF(FB296&lt;&gt;"Pensionado",LOOKUP(FA296,'Datos Mes'!$A$87:$A$92,'Datos Mes'!$B$87:$B$92),0)</f>
        <v>0</v>
      </c>
      <c r="FD296" s="190" t="e">
        <f t="shared" si="349"/>
        <v>#DIV/0!</v>
      </c>
      <c r="FE296" s="190" t="e">
        <f>IF(SUM(EH296:EN296)&gt;'Datos Mes'!$B$22,'Datos Mes'!$B$22,SUM(EH296:EN296))</f>
        <v>#DIV/0!</v>
      </c>
      <c r="FF296" s="190" t="e">
        <f>FE296*'Datos Mes'!$B$30</f>
        <v>#DIV/0!</v>
      </c>
      <c r="FG296" s="190" t="e">
        <f t="shared" si="350"/>
        <v>#DIV/0!</v>
      </c>
      <c r="FH296" s="190" t="e">
        <f t="shared" si="351"/>
        <v>#DIV/0!</v>
      </c>
      <c r="FI296" s="193" t="e">
        <f>LOOKUP(FH296,'Datos Mes'!$B$54:$B$69,'Datos Mes'!$C$54:$C$69)</f>
        <v>#DIV/0!</v>
      </c>
      <c r="FJ296" s="190" t="e">
        <f>LOOKUP(FH296,'Datos Mes'!$B$54:$B$69,'Datos Mes'!$E$54:$E$69)</f>
        <v>#DIV/0!</v>
      </c>
      <c r="FK296" s="190" t="e">
        <f t="shared" si="352"/>
        <v>#DIV/0!</v>
      </c>
      <c r="FL296" s="190">
        <f t="shared" si="353"/>
        <v>0</v>
      </c>
      <c r="FM296" s="190">
        <f t="shared" si="354"/>
        <v>0</v>
      </c>
      <c r="FN296" s="190">
        <f t="shared" si="355"/>
        <v>0</v>
      </c>
      <c r="FO296" s="190" t="e">
        <f t="shared" si="356"/>
        <v>#DIV/0!</v>
      </c>
      <c r="FP296" s="190" t="e">
        <f t="shared" si="357"/>
        <v>#DIV/0!</v>
      </c>
      <c r="FQ296" s="320" t="e">
        <f t="shared" si="358"/>
        <v>#DIV/0!</v>
      </c>
      <c r="FR296" s="188"/>
      <c r="FS296" s="190" t="e">
        <f t="shared" si="359"/>
        <v>#DIV/0!</v>
      </c>
      <c r="FT296" s="190" t="e">
        <f>IF($FB296="Activo",LOOKUP($FA296,'Datos Mes'!$A$87:$A$92,'Datos Mes'!$C$87:$C$92),0)*$EO296</f>
        <v>#DIV/0!</v>
      </c>
      <c r="FU296" s="190" t="e">
        <f>IF($FB296="Activo",'Datos Mes'!$B$31,0)*$EO296</f>
        <v>#DIV/0!</v>
      </c>
      <c r="FV296" s="190" t="e">
        <f>'Datos Mes'!$B$32*$EO296</f>
        <v>#DIV/0!</v>
      </c>
      <c r="FW296" s="190" t="e">
        <f>'Datos Mes'!$D$28*$EO296</f>
        <v>#DIV/0!</v>
      </c>
      <c r="FX296" s="188">
        <v>1030264</v>
      </c>
      <c r="FY296" s="190" t="e">
        <f t="shared" si="360"/>
        <v>#DIV/0!</v>
      </c>
      <c r="FZ296" s="190" t="e">
        <f t="shared" si="366"/>
        <v>#DIV/0!</v>
      </c>
      <c r="GA296" s="190" t="e">
        <f t="shared" si="367"/>
        <v>#DIV/0!</v>
      </c>
      <c r="GB296" s="190">
        <f>(AS296+'Datos Mes'!B$24)*30/12</f>
        <v>11356.646825396825</v>
      </c>
      <c r="GC296" s="190" t="e">
        <f t="shared" si="361"/>
        <v>#DIV/0!</v>
      </c>
      <c r="GD296" s="190" t="e">
        <f t="shared" si="362"/>
        <v>#DIV/0!</v>
      </c>
      <c r="GE296" s="192" t="e">
        <f t="shared" si="363"/>
        <v>#DIV/0!</v>
      </c>
    </row>
    <row r="297" spans="1:187">
      <c r="A297" s="248"/>
      <c r="B297" s="248"/>
      <c r="C297" s="173">
        <f t="shared" si="320"/>
        <v>0</v>
      </c>
      <c r="D297" s="255"/>
      <c r="E297" s="255"/>
      <c r="F297" s="255"/>
      <c r="G297" s="255"/>
      <c r="H297" s="255"/>
      <c r="I297" s="255"/>
      <c r="J297" s="255"/>
      <c r="K297" s="255"/>
      <c r="L297" s="255"/>
      <c r="M297" s="255"/>
      <c r="N297" s="255"/>
      <c r="O297" s="255"/>
      <c r="P297" s="255"/>
      <c r="Q297" s="255"/>
      <c r="R297" s="174"/>
      <c r="S297" s="256"/>
      <c r="T297" s="255"/>
      <c r="U297" s="255"/>
      <c r="V297" s="255"/>
      <c r="W297" s="255"/>
      <c r="X297" s="255"/>
      <c r="Y297" s="255"/>
      <c r="Z297" s="255"/>
      <c r="AA297" s="255"/>
      <c r="AB297" s="255"/>
      <c r="AC297" s="255"/>
      <c r="AD297" s="255"/>
      <c r="AE297" s="255"/>
      <c r="AF297" s="255"/>
      <c r="AG297" s="255"/>
      <c r="AH297" s="255"/>
      <c r="AI297" s="257"/>
      <c r="AJ297" s="187"/>
      <c r="AK297" s="176">
        <f t="shared" si="321"/>
        <v>0</v>
      </c>
      <c r="AL297" s="294">
        <f t="shared" si="322"/>
        <v>0</v>
      </c>
      <c r="AM297" s="294">
        <f t="shared" si="323"/>
        <v>0</v>
      </c>
      <c r="AN297" s="295">
        <f t="shared" si="324"/>
        <v>0</v>
      </c>
      <c r="AO297" s="294">
        <f t="shared" si="365"/>
        <v>0</v>
      </c>
      <c r="AP297" s="294">
        <f t="shared" si="364"/>
        <v>0</v>
      </c>
      <c r="AQ297" s="296">
        <f t="shared" si="325"/>
        <v>0</v>
      </c>
      <c r="AR297" s="297">
        <f t="shared" si="326"/>
        <v>0</v>
      </c>
      <c r="AS297" s="249"/>
      <c r="AT297" s="250">
        <f t="shared" si="327"/>
        <v>0</v>
      </c>
      <c r="AU297" s="316"/>
      <c r="AV297" s="177">
        <f t="shared" si="328"/>
        <v>0</v>
      </c>
      <c r="AW297" s="249"/>
      <c r="AX297" s="249"/>
      <c r="AY297" s="177">
        <f t="shared" si="329"/>
        <v>0</v>
      </c>
      <c r="AZ297" s="177">
        <f>(AQ297)*'Datos Mes'!$B$27+DB297</f>
        <v>0</v>
      </c>
      <c r="BA297" s="248"/>
      <c r="BB297" s="254"/>
      <c r="BC297" s="263"/>
      <c r="BD297" s="188"/>
      <c r="BE297" s="188"/>
      <c r="BF297" s="298"/>
      <c r="BG297" s="178">
        <f>(COUNTIF($D297:$AI297,"LL")+DL297)*(AS297-'Datos Mes'!$B$23)</f>
        <v>0</v>
      </c>
      <c r="BH297" s="299">
        <f t="shared" si="330"/>
        <v>0</v>
      </c>
      <c r="BI297" s="230"/>
      <c r="BJ297" s="239"/>
      <c r="BK297" s="231"/>
      <c r="BL297" s="231"/>
      <c r="BM297" s="231"/>
      <c r="BN297" s="231"/>
      <c r="BO297" s="231"/>
      <c r="BP297" s="239"/>
      <c r="BQ297" s="231"/>
      <c r="BR297" s="231"/>
      <c r="BS297" s="231"/>
      <c r="BT297" s="232"/>
      <c r="BU297" s="232"/>
      <c r="BV297" s="231"/>
      <c r="BW297" s="233"/>
      <c r="BX297" s="234"/>
      <c r="BY297" s="231"/>
      <c r="BZ297" s="231"/>
      <c r="CA297" s="235"/>
      <c r="CB297" s="235"/>
      <c r="CC297" s="236"/>
      <c r="CD297" s="236"/>
      <c r="CE297" s="236"/>
      <c r="CF297" s="236"/>
      <c r="CG297" s="236"/>
      <c r="CH297" s="235"/>
      <c r="CI297" s="235"/>
      <c r="CJ297" s="236"/>
      <c r="CK297" s="236"/>
      <c r="CL297" s="236"/>
      <c r="CM297" s="236"/>
      <c r="CN297" s="236"/>
      <c r="CO297" s="235"/>
      <c r="CP297" s="238"/>
      <c r="CQ297" s="237"/>
      <c r="CR297" s="238"/>
      <c r="CS297" s="237"/>
      <c r="CT297" s="237"/>
      <c r="CU297" s="237"/>
      <c r="CV297" s="237"/>
      <c r="CW297" s="237"/>
      <c r="CX297" s="232"/>
      <c r="CY297" s="232"/>
      <c r="CZ297" s="179">
        <f t="shared" si="331"/>
        <v>0</v>
      </c>
      <c r="DA297" s="180"/>
      <c r="DB297" s="241"/>
      <c r="DC297" s="181">
        <f t="shared" si="332"/>
        <v>0</v>
      </c>
      <c r="DD297" s="240"/>
      <c r="DE297" s="241"/>
      <c r="DF297" s="182">
        <f t="shared" si="333"/>
        <v>0</v>
      </c>
      <c r="DG297" s="182">
        <f t="shared" si="334"/>
        <v>0</v>
      </c>
      <c r="DH297" s="183">
        <f t="shared" si="335"/>
        <v>0</v>
      </c>
      <c r="DI297" s="184">
        <f t="shared" si="336"/>
        <v>0</v>
      </c>
      <c r="DJ297" s="42"/>
      <c r="DK297" s="177">
        <f t="shared" si="337"/>
        <v>0</v>
      </c>
      <c r="DL297" s="177">
        <f t="shared" si="338"/>
        <v>0</v>
      </c>
      <c r="DM297" s="177">
        <f t="shared" si="339"/>
        <v>0</v>
      </c>
      <c r="DN297" s="242"/>
      <c r="DO297" s="243"/>
      <c r="DP297" s="243"/>
      <c r="DQ297" s="243"/>
      <c r="DR297" s="303"/>
      <c r="DS297" s="243"/>
      <c r="DT297" s="243"/>
      <c r="DU297" s="243"/>
      <c r="DV297" s="244"/>
      <c r="DW297" s="243"/>
      <c r="DX297" s="243"/>
      <c r="DY297" s="245"/>
      <c r="DZ297" s="245"/>
      <c r="EA297" s="246"/>
      <c r="EB297" s="175" t="s">
        <v>283</v>
      </c>
      <c r="EC297" s="188" t="s">
        <v>298</v>
      </c>
      <c r="ED297" s="188">
        <v>1030265</v>
      </c>
      <c r="EE297" s="188"/>
      <c r="EF297" s="189">
        <f>'Datos Mes'!$B$23</f>
        <v>8033.333333333333</v>
      </c>
      <c r="EG297" s="189">
        <f t="shared" si="340"/>
        <v>0</v>
      </c>
      <c r="EH297" s="189">
        <f t="shared" si="341"/>
        <v>0</v>
      </c>
      <c r="EI297" s="189" t="e">
        <f t="shared" si="342"/>
        <v>#DIV/0!</v>
      </c>
      <c r="EJ297" s="189" t="e">
        <f t="shared" si="343"/>
        <v>#DIV/0!</v>
      </c>
      <c r="EK297" s="189">
        <f t="shared" si="344"/>
        <v>0</v>
      </c>
      <c r="EL297" s="189">
        <f t="shared" si="345"/>
        <v>0</v>
      </c>
      <c r="EM297" s="189">
        <f t="shared" si="346"/>
        <v>0</v>
      </c>
      <c r="EN297" s="189">
        <f>'Datos Mes'!$B$24*AL297</f>
        <v>0</v>
      </c>
      <c r="EO297" s="189" t="e">
        <f>IF(SUM(EH297:EN297)&gt;'Datos Mes'!$B$21,'Datos Mes'!$B$21,SUM(EH297:EN297))</f>
        <v>#DIV/0!</v>
      </c>
      <c r="EP297" s="189" t="e">
        <f>IF(SUM(EH297:EN297)&gt;'Datos Mes'!$B$21,SUM(EH297:EN297)-EO297,0)</f>
        <v>#DIV/0!</v>
      </c>
      <c r="EQ297" s="189"/>
      <c r="ER297" s="189" t="e">
        <f>LOOKUP(EO297/AL297,'Datos Mes'!$B$75:$B$82,'Datos Mes'!$C$75:$C$82)*EQ297</f>
        <v>#DIV/0!</v>
      </c>
      <c r="ES297" s="189">
        <f>'Datos Mes'!$B$25*$AQ297</f>
        <v>0</v>
      </c>
      <c r="ET297" s="189">
        <f>'Datos Mes'!$B$26*$AQ297</f>
        <v>0</v>
      </c>
      <c r="EU297" s="189">
        <f t="shared" si="347"/>
        <v>0</v>
      </c>
      <c r="EV297" s="190" t="e">
        <f t="shared" si="348"/>
        <v>#DIV/0!</v>
      </c>
      <c r="EW297" s="280" t="s">
        <v>140</v>
      </c>
      <c r="EX297" s="281"/>
      <c r="EY297" s="190" t="e">
        <f>'Datos Mes'!$B$28*EO297</f>
        <v>#DIV/0!</v>
      </c>
      <c r="EZ297" s="190" t="e">
        <f>IF(EX297*'Datos Mes'!$B$19-EY297&gt;0,EX297*'Datos Mes'!$B$19-EY297,0)</f>
        <v>#DIV/0!</v>
      </c>
      <c r="FA297" s="281" t="s">
        <v>116</v>
      </c>
      <c r="FB297" s="280" t="s">
        <v>299</v>
      </c>
      <c r="FC297" s="192">
        <f>IF(FB297&lt;&gt;"Pensionado",LOOKUP(FA297,'Datos Mes'!$A$87:$A$92,'Datos Mes'!$B$87:$B$92),0)</f>
        <v>0</v>
      </c>
      <c r="FD297" s="190" t="e">
        <f t="shared" si="349"/>
        <v>#DIV/0!</v>
      </c>
      <c r="FE297" s="190" t="e">
        <f>IF(SUM(EH297:EN297)&gt;'Datos Mes'!$B$22,'Datos Mes'!$B$22,SUM(EH297:EN297))</f>
        <v>#DIV/0!</v>
      </c>
      <c r="FF297" s="190" t="e">
        <f>FE297*'Datos Mes'!$B$30</f>
        <v>#DIV/0!</v>
      </c>
      <c r="FG297" s="190" t="e">
        <f t="shared" si="350"/>
        <v>#DIV/0!</v>
      </c>
      <c r="FH297" s="190" t="e">
        <f t="shared" si="351"/>
        <v>#DIV/0!</v>
      </c>
      <c r="FI297" s="193" t="e">
        <f>LOOKUP(FH297,'Datos Mes'!$B$54:$B$69,'Datos Mes'!$C$54:$C$69)</f>
        <v>#DIV/0!</v>
      </c>
      <c r="FJ297" s="190" t="e">
        <f>LOOKUP(FH297,'Datos Mes'!$B$54:$B$69,'Datos Mes'!$E$54:$E$69)</f>
        <v>#DIV/0!</v>
      </c>
      <c r="FK297" s="190" t="e">
        <f t="shared" si="352"/>
        <v>#DIV/0!</v>
      </c>
      <c r="FL297" s="190">
        <f t="shared" si="353"/>
        <v>0</v>
      </c>
      <c r="FM297" s="190">
        <f t="shared" si="354"/>
        <v>0</v>
      </c>
      <c r="FN297" s="190">
        <f t="shared" si="355"/>
        <v>0</v>
      </c>
      <c r="FO297" s="190" t="e">
        <f t="shared" si="356"/>
        <v>#DIV/0!</v>
      </c>
      <c r="FP297" s="190" t="e">
        <f t="shared" si="357"/>
        <v>#DIV/0!</v>
      </c>
      <c r="FQ297" s="320" t="e">
        <f t="shared" si="358"/>
        <v>#DIV/0!</v>
      </c>
      <c r="FR297" s="188"/>
      <c r="FS297" s="190" t="e">
        <f t="shared" si="359"/>
        <v>#DIV/0!</v>
      </c>
      <c r="FT297" s="190" t="e">
        <f>IF($FB297="Activo",LOOKUP($FA297,'Datos Mes'!$A$87:$A$92,'Datos Mes'!$C$87:$C$92),0)*$EO297</f>
        <v>#DIV/0!</v>
      </c>
      <c r="FU297" s="190" t="e">
        <f>IF($FB297="Activo",'Datos Mes'!$B$31,0)*$EO297</f>
        <v>#DIV/0!</v>
      </c>
      <c r="FV297" s="190" t="e">
        <f>'Datos Mes'!$B$32*$EO297</f>
        <v>#DIV/0!</v>
      </c>
      <c r="FW297" s="190" t="e">
        <f>'Datos Mes'!$D$28*$EO297</f>
        <v>#DIV/0!</v>
      </c>
      <c r="FX297" s="188">
        <v>1030265</v>
      </c>
      <c r="FY297" s="190" t="e">
        <f t="shared" si="360"/>
        <v>#DIV/0!</v>
      </c>
      <c r="FZ297" s="190" t="e">
        <f t="shared" si="366"/>
        <v>#DIV/0!</v>
      </c>
      <c r="GA297" s="190" t="e">
        <f t="shared" si="367"/>
        <v>#DIV/0!</v>
      </c>
      <c r="GB297" s="190">
        <f>(AS297+'Datos Mes'!B$24)*30/12</f>
        <v>11356.646825396825</v>
      </c>
      <c r="GC297" s="190" t="e">
        <f t="shared" si="361"/>
        <v>#DIV/0!</v>
      </c>
      <c r="GD297" s="190" t="e">
        <f t="shared" si="362"/>
        <v>#DIV/0!</v>
      </c>
      <c r="GE297" s="192" t="e">
        <f t="shared" si="363"/>
        <v>#DIV/0!</v>
      </c>
    </row>
    <row r="298" spans="1:187">
      <c r="A298" s="248"/>
      <c r="B298" s="248"/>
      <c r="C298" s="173">
        <f t="shared" si="320"/>
        <v>0</v>
      </c>
      <c r="D298" s="255"/>
      <c r="E298" s="255"/>
      <c r="F298" s="255"/>
      <c r="G298" s="255"/>
      <c r="H298" s="255"/>
      <c r="I298" s="255"/>
      <c r="J298" s="255"/>
      <c r="K298" s="255"/>
      <c r="L298" s="255"/>
      <c r="M298" s="255"/>
      <c r="N298" s="255"/>
      <c r="O298" s="255"/>
      <c r="P298" s="255"/>
      <c r="Q298" s="255"/>
      <c r="R298" s="174"/>
      <c r="S298" s="256"/>
      <c r="T298" s="255"/>
      <c r="U298" s="255"/>
      <c r="V298" s="255"/>
      <c r="W298" s="255"/>
      <c r="X298" s="255"/>
      <c r="Y298" s="255"/>
      <c r="Z298" s="255"/>
      <c r="AA298" s="255"/>
      <c r="AB298" s="255"/>
      <c r="AC298" s="255"/>
      <c r="AD298" s="255"/>
      <c r="AE298" s="255"/>
      <c r="AF298" s="255"/>
      <c r="AG298" s="255"/>
      <c r="AH298" s="255"/>
      <c r="AI298" s="257"/>
      <c r="AJ298" s="187"/>
      <c r="AK298" s="176">
        <f t="shared" si="321"/>
        <v>0</v>
      </c>
      <c r="AL298" s="294">
        <f t="shared" si="322"/>
        <v>0</v>
      </c>
      <c r="AM298" s="294">
        <f t="shared" si="323"/>
        <v>0</v>
      </c>
      <c r="AN298" s="295">
        <f t="shared" si="324"/>
        <v>0</v>
      </c>
      <c r="AO298" s="294">
        <f t="shared" si="365"/>
        <v>0</v>
      </c>
      <c r="AP298" s="294">
        <f t="shared" si="364"/>
        <v>0</v>
      </c>
      <c r="AQ298" s="296">
        <f t="shared" si="325"/>
        <v>0</v>
      </c>
      <c r="AR298" s="297">
        <f t="shared" si="326"/>
        <v>0</v>
      </c>
      <c r="AS298" s="249"/>
      <c r="AT298" s="250">
        <f t="shared" si="327"/>
        <v>0</v>
      </c>
      <c r="AU298" s="316"/>
      <c r="AV298" s="177">
        <f t="shared" si="328"/>
        <v>0</v>
      </c>
      <c r="AW298" s="249"/>
      <c r="AX298" s="249"/>
      <c r="AY298" s="177">
        <f t="shared" si="329"/>
        <v>0</v>
      </c>
      <c r="AZ298" s="177">
        <f>(AQ298)*'Datos Mes'!$B$27+DB298</f>
        <v>0</v>
      </c>
      <c r="BA298" s="248"/>
      <c r="BB298" s="254"/>
      <c r="BC298" s="263"/>
      <c r="BD298" s="188"/>
      <c r="BE298" s="188"/>
      <c r="BF298" s="298"/>
      <c r="BG298" s="178">
        <f>(COUNTIF($D298:$AI298,"LL")+DL298)*(AS298-'Datos Mes'!$B$23)</f>
        <v>0</v>
      </c>
      <c r="BH298" s="299">
        <f t="shared" si="330"/>
        <v>0</v>
      </c>
      <c r="BI298" s="230"/>
      <c r="BJ298" s="239"/>
      <c r="BK298" s="231"/>
      <c r="BL298" s="231"/>
      <c r="BM298" s="231"/>
      <c r="BN298" s="231"/>
      <c r="BO298" s="231"/>
      <c r="BP298" s="239"/>
      <c r="BQ298" s="231"/>
      <c r="BR298" s="231"/>
      <c r="BS298" s="231"/>
      <c r="BT298" s="232"/>
      <c r="BU298" s="232"/>
      <c r="BV298" s="231"/>
      <c r="BW298" s="233"/>
      <c r="BX298" s="234"/>
      <c r="BY298" s="231"/>
      <c r="BZ298" s="231"/>
      <c r="CA298" s="235"/>
      <c r="CB298" s="235"/>
      <c r="CC298" s="236"/>
      <c r="CD298" s="236"/>
      <c r="CE298" s="236"/>
      <c r="CF298" s="236"/>
      <c r="CG298" s="236"/>
      <c r="CH298" s="235"/>
      <c r="CI298" s="235"/>
      <c r="CJ298" s="236"/>
      <c r="CK298" s="236"/>
      <c r="CL298" s="236"/>
      <c r="CM298" s="236"/>
      <c r="CN298" s="236"/>
      <c r="CO298" s="235"/>
      <c r="CP298" s="238"/>
      <c r="CQ298" s="237"/>
      <c r="CR298" s="238"/>
      <c r="CS298" s="237"/>
      <c r="CT298" s="237"/>
      <c r="CU298" s="237"/>
      <c r="CV298" s="237"/>
      <c r="CW298" s="237"/>
      <c r="CX298" s="232"/>
      <c r="CY298" s="232"/>
      <c r="CZ298" s="179">
        <f t="shared" si="331"/>
        <v>0</v>
      </c>
      <c r="DA298" s="180"/>
      <c r="DB298" s="241"/>
      <c r="DC298" s="181">
        <f t="shared" si="332"/>
        <v>0</v>
      </c>
      <c r="DD298" s="240"/>
      <c r="DE298" s="241"/>
      <c r="DF298" s="182">
        <f t="shared" si="333"/>
        <v>0</v>
      </c>
      <c r="DG298" s="182">
        <f t="shared" si="334"/>
        <v>0</v>
      </c>
      <c r="DH298" s="183">
        <f t="shared" si="335"/>
        <v>0</v>
      </c>
      <c r="DI298" s="184">
        <f t="shared" si="336"/>
        <v>0</v>
      </c>
      <c r="DJ298" s="42"/>
      <c r="DK298" s="177">
        <f t="shared" si="337"/>
        <v>0</v>
      </c>
      <c r="DL298" s="177">
        <f t="shared" si="338"/>
        <v>0</v>
      </c>
      <c r="DM298" s="177">
        <f t="shared" si="339"/>
        <v>0</v>
      </c>
      <c r="DN298" s="242"/>
      <c r="DO298" s="243"/>
      <c r="DP298" s="243"/>
      <c r="DQ298" s="243"/>
      <c r="DR298" s="303"/>
      <c r="DS298" s="243"/>
      <c r="DT298" s="243"/>
      <c r="DU298" s="243"/>
      <c r="DV298" s="244"/>
      <c r="DW298" s="243"/>
      <c r="DX298" s="243"/>
      <c r="DY298" s="245"/>
      <c r="DZ298" s="245"/>
      <c r="EA298" s="246"/>
      <c r="EB298" s="175" t="s">
        <v>283</v>
      </c>
      <c r="EC298" s="188" t="s">
        <v>298</v>
      </c>
      <c r="ED298" s="188">
        <v>1030266</v>
      </c>
      <c r="EE298" s="188"/>
      <c r="EF298" s="189">
        <f>'Datos Mes'!$B$23</f>
        <v>8033.333333333333</v>
      </c>
      <c r="EG298" s="189">
        <f t="shared" si="340"/>
        <v>0</v>
      </c>
      <c r="EH298" s="189">
        <f t="shared" si="341"/>
        <v>0</v>
      </c>
      <c r="EI298" s="189" t="e">
        <f t="shared" si="342"/>
        <v>#DIV/0!</v>
      </c>
      <c r="EJ298" s="189" t="e">
        <f t="shared" si="343"/>
        <v>#DIV/0!</v>
      </c>
      <c r="EK298" s="189">
        <f t="shared" si="344"/>
        <v>0</v>
      </c>
      <c r="EL298" s="189">
        <f t="shared" si="345"/>
        <v>0</v>
      </c>
      <c r="EM298" s="189">
        <f t="shared" si="346"/>
        <v>0</v>
      </c>
      <c r="EN298" s="189">
        <f>'Datos Mes'!$B$24*AL298</f>
        <v>0</v>
      </c>
      <c r="EO298" s="189" t="e">
        <f>IF(SUM(EH298:EN298)&gt;'Datos Mes'!$B$21,'Datos Mes'!$B$21,SUM(EH298:EN298))</f>
        <v>#DIV/0!</v>
      </c>
      <c r="EP298" s="189" t="e">
        <f>IF(SUM(EH298:EN298)&gt;'Datos Mes'!$B$21,SUM(EH298:EN298)-EO298,0)</f>
        <v>#DIV/0!</v>
      </c>
      <c r="EQ298" s="189"/>
      <c r="ER298" s="189" t="e">
        <f>LOOKUP(EO298/AL298,'Datos Mes'!$B$75:$B$82,'Datos Mes'!$C$75:$C$82)*EQ298</f>
        <v>#DIV/0!</v>
      </c>
      <c r="ES298" s="189">
        <f>'Datos Mes'!$B$25*$AQ298</f>
        <v>0</v>
      </c>
      <c r="ET298" s="189">
        <f>'Datos Mes'!$B$26*$AQ298</f>
        <v>0</v>
      </c>
      <c r="EU298" s="189">
        <f t="shared" si="347"/>
        <v>0</v>
      </c>
      <c r="EV298" s="190" t="e">
        <f t="shared" si="348"/>
        <v>#DIV/0!</v>
      </c>
      <c r="EW298" s="280" t="s">
        <v>140</v>
      </c>
      <c r="EX298" s="281"/>
      <c r="EY298" s="190" t="e">
        <f>'Datos Mes'!$B$28*EO298</f>
        <v>#DIV/0!</v>
      </c>
      <c r="EZ298" s="190" t="e">
        <f>IF(EX298*'Datos Mes'!$B$19-EY298&gt;0,EX298*'Datos Mes'!$B$19-EY298,0)</f>
        <v>#DIV/0!</v>
      </c>
      <c r="FA298" s="281" t="s">
        <v>116</v>
      </c>
      <c r="FB298" s="280" t="s">
        <v>299</v>
      </c>
      <c r="FC298" s="192">
        <f>IF(FB298&lt;&gt;"Pensionado",LOOKUP(FA298,'Datos Mes'!$A$87:$A$92,'Datos Mes'!$B$87:$B$92),0)</f>
        <v>0</v>
      </c>
      <c r="FD298" s="190" t="e">
        <f t="shared" si="349"/>
        <v>#DIV/0!</v>
      </c>
      <c r="FE298" s="190" t="e">
        <f>IF(SUM(EH298:EN298)&gt;'Datos Mes'!$B$22,'Datos Mes'!$B$22,SUM(EH298:EN298))</f>
        <v>#DIV/0!</v>
      </c>
      <c r="FF298" s="190" t="e">
        <f>FE298*'Datos Mes'!$B$30</f>
        <v>#DIV/0!</v>
      </c>
      <c r="FG298" s="190" t="e">
        <f t="shared" si="350"/>
        <v>#DIV/0!</v>
      </c>
      <c r="FH298" s="190" t="e">
        <f t="shared" si="351"/>
        <v>#DIV/0!</v>
      </c>
      <c r="FI298" s="193" t="e">
        <f>LOOKUP(FH298,'Datos Mes'!$B$54:$B$69,'Datos Mes'!$C$54:$C$69)</f>
        <v>#DIV/0!</v>
      </c>
      <c r="FJ298" s="190" t="e">
        <f>LOOKUP(FH298,'Datos Mes'!$B$54:$B$69,'Datos Mes'!$E$54:$E$69)</f>
        <v>#DIV/0!</v>
      </c>
      <c r="FK298" s="190" t="e">
        <f t="shared" si="352"/>
        <v>#DIV/0!</v>
      </c>
      <c r="FL298" s="190">
        <f t="shared" si="353"/>
        <v>0</v>
      </c>
      <c r="FM298" s="190">
        <f t="shared" si="354"/>
        <v>0</v>
      </c>
      <c r="FN298" s="190">
        <f t="shared" si="355"/>
        <v>0</v>
      </c>
      <c r="FO298" s="190" t="e">
        <f t="shared" si="356"/>
        <v>#DIV/0!</v>
      </c>
      <c r="FP298" s="190" t="e">
        <f t="shared" si="357"/>
        <v>#DIV/0!</v>
      </c>
      <c r="FQ298" s="320" t="e">
        <f t="shared" si="358"/>
        <v>#DIV/0!</v>
      </c>
      <c r="FR298" s="188"/>
      <c r="FS298" s="190" t="e">
        <f t="shared" si="359"/>
        <v>#DIV/0!</v>
      </c>
      <c r="FT298" s="190" t="e">
        <f>IF($FB298="Activo",LOOKUP($FA298,'Datos Mes'!$A$87:$A$92,'Datos Mes'!$C$87:$C$92),0)*$EO298</f>
        <v>#DIV/0!</v>
      </c>
      <c r="FU298" s="190" t="e">
        <f>IF($FB298="Activo",'Datos Mes'!$B$31,0)*$EO298</f>
        <v>#DIV/0!</v>
      </c>
      <c r="FV298" s="190" t="e">
        <f>'Datos Mes'!$B$32*$EO298</f>
        <v>#DIV/0!</v>
      </c>
      <c r="FW298" s="190" t="e">
        <f>'Datos Mes'!$D$28*$EO298</f>
        <v>#DIV/0!</v>
      </c>
      <c r="FX298" s="188">
        <v>1030266</v>
      </c>
      <c r="FY298" s="190" t="e">
        <f t="shared" si="360"/>
        <v>#DIV/0!</v>
      </c>
      <c r="FZ298" s="190" t="e">
        <f t="shared" si="366"/>
        <v>#DIV/0!</v>
      </c>
      <c r="GA298" s="190" t="e">
        <f t="shared" si="367"/>
        <v>#DIV/0!</v>
      </c>
      <c r="GB298" s="190">
        <f>(AS298+'Datos Mes'!B$24)*30/12</f>
        <v>11356.646825396825</v>
      </c>
      <c r="GC298" s="190" t="e">
        <f t="shared" si="361"/>
        <v>#DIV/0!</v>
      </c>
      <c r="GD298" s="190" t="e">
        <f t="shared" si="362"/>
        <v>#DIV/0!</v>
      </c>
      <c r="GE298" s="192" t="e">
        <f t="shared" si="363"/>
        <v>#DIV/0!</v>
      </c>
    </row>
    <row r="299" spans="1:187">
      <c r="A299" s="248"/>
      <c r="B299" s="248"/>
      <c r="C299" s="173">
        <f t="shared" si="320"/>
        <v>0</v>
      </c>
      <c r="D299" s="255"/>
      <c r="E299" s="255"/>
      <c r="F299" s="255"/>
      <c r="G299" s="255"/>
      <c r="H299" s="255"/>
      <c r="I299" s="255"/>
      <c r="J299" s="255"/>
      <c r="K299" s="255"/>
      <c r="L299" s="255"/>
      <c r="M299" s="255"/>
      <c r="N299" s="255"/>
      <c r="O299" s="255"/>
      <c r="P299" s="255"/>
      <c r="Q299" s="255"/>
      <c r="R299" s="174"/>
      <c r="S299" s="256"/>
      <c r="T299" s="255"/>
      <c r="U299" s="255"/>
      <c r="V299" s="255"/>
      <c r="W299" s="255"/>
      <c r="X299" s="255"/>
      <c r="Y299" s="255"/>
      <c r="Z299" s="255"/>
      <c r="AA299" s="255"/>
      <c r="AB299" s="255"/>
      <c r="AC299" s="255"/>
      <c r="AD299" s="255"/>
      <c r="AE299" s="255"/>
      <c r="AF299" s="255"/>
      <c r="AG299" s="255"/>
      <c r="AH299" s="255"/>
      <c r="AI299" s="257"/>
      <c r="AJ299" s="187"/>
      <c r="AK299" s="176">
        <f t="shared" si="321"/>
        <v>0</v>
      </c>
      <c r="AL299" s="294">
        <f t="shared" si="322"/>
        <v>0</v>
      </c>
      <c r="AM299" s="294">
        <f t="shared" si="323"/>
        <v>0</v>
      </c>
      <c r="AN299" s="295">
        <f t="shared" si="324"/>
        <v>0</v>
      </c>
      <c r="AO299" s="294">
        <f t="shared" si="365"/>
        <v>0</v>
      </c>
      <c r="AP299" s="294">
        <f t="shared" si="364"/>
        <v>0</v>
      </c>
      <c r="AQ299" s="296">
        <f t="shared" si="325"/>
        <v>0</v>
      </c>
      <c r="AR299" s="297">
        <f t="shared" si="326"/>
        <v>0</v>
      </c>
      <c r="AS299" s="249"/>
      <c r="AT299" s="250">
        <f t="shared" si="327"/>
        <v>0</v>
      </c>
      <c r="AU299" s="316"/>
      <c r="AV299" s="177">
        <f t="shared" si="328"/>
        <v>0</v>
      </c>
      <c r="AW299" s="249"/>
      <c r="AX299" s="249"/>
      <c r="AY299" s="177">
        <f t="shared" si="329"/>
        <v>0</v>
      </c>
      <c r="AZ299" s="177">
        <f>(AQ299)*'Datos Mes'!$B$27+DB299</f>
        <v>0</v>
      </c>
      <c r="BA299" s="248"/>
      <c r="BB299" s="254"/>
      <c r="BC299" s="263"/>
      <c r="BD299" s="188"/>
      <c r="BE299" s="188"/>
      <c r="BF299" s="298"/>
      <c r="BG299" s="178">
        <f>(COUNTIF($D299:$AI299,"LL")+DL299)*(AS299-'Datos Mes'!$B$23)</f>
        <v>0</v>
      </c>
      <c r="BH299" s="299">
        <f t="shared" si="330"/>
        <v>0</v>
      </c>
      <c r="BI299" s="230"/>
      <c r="BJ299" s="239"/>
      <c r="BK299" s="231"/>
      <c r="BL299" s="231"/>
      <c r="BM299" s="231"/>
      <c r="BN299" s="231"/>
      <c r="BO299" s="231"/>
      <c r="BP299" s="239"/>
      <c r="BQ299" s="231"/>
      <c r="BR299" s="231"/>
      <c r="BS299" s="231"/>
      <c r="BT299" s="232"/>
      <c r="BU299" s="232"/>
      <c r="BV299" s="231"/>
      <c r="BW299" s="233"/>
      <c r="BX299" s="234"/>
      <c r="BY299" s="231"/>
      <c r="BZ299" s="231"/>
      <c r="CA299" s="235"/>
      <c r="CB299" s="235"/>
      <c r="CC299" s="236"/>
      <c r="CD299" s="236"/>
      <c r="CE299" s="236"/>
      <c r="CF299" s="236"/>
      <c r="CG299" s="236"/>
      <c r="CH299" s="235"/>
      <c r="CI299" s="235"/>
      <c r="CJ299" s="236"/>
      <c r="CK299" s="236"/>
      <c r="CL299" s="236"/>
      <c r="CM299" s="236"/>
      <c r="CN299" s="236"/>
      <c r="CO299" s="235"/>
      <c r="CP299" s="238"/>
      <c r="CQ299" s="237"/>
      <c r="CR299" s="238"/>
      <c r="CS299" s="237"/>
      <c r="CT299" s="237"/>
      <c r="CU299" s="237"/>
      <c r="CV299" s="237"/>
      <c r="CW299" s="237"/>
      <c r="CX299" s="232"/>
      <c r="CY299" s="232"/>
      <c r="CZ299" s="179">
        <f t="shared" si="331"/>
        <v>0</v>
      </c>
      <c r="DA299" s="180"/>
      <c r="DB299" s="241"/>
      <c r="DC299" s="181">
        <f t="shared" si="332"/>
        <v>0</v>
      </c>
      <c r="DD299" s="240"/>
      <c r="DE299" s="241"/>
      <c r="DF299" s="182">
        <f t="shared" si="333"/>
        <v>0</v>
      </c>
      <c r="DG299" s="182">
        <f t="shared" si="334"/>
        <v>0</v>
      </c>
      <c r="DH299" s="183">
        <f t="shared" si="335"/>
        <v>0</v>
      </c>
      <c r="DI299" s="184">
        <f t="shared" si="336"/>
        <v>0</v>
      </c>
      <c r="DJ299" s="42"/>
      <c r="DK299" s="177">
        <f t="shared" si="337"/>
        <v>0</v>
      </c>
      <c r="DL299" s="177">
        <f t="shared" si="338"/>
        <v>0</v>
      </c>
      <c r="DM299" s="177">
        <f t="shared" si="339"/>
        <v>0</v>
      </c>
      <c r="DN299" s="242"/>
      <c r="DO299" s="243"/>
      <c r="DP299" s="243"/>
      <c r="DQ299" s="243"/>
      <c r="DR299" s="303"/>
      <c r="DS299" s="243"/>
      <c r="DT299" s="243"/>
      <c r="DU299" s="243"/>
      <c r="DV299" s="244"/>
      <c r="DW299" s="243"/>
      <c r="DX299" s="243"/>
      <c r="DY299" s="245"/>
      <c r="DZ299" s="245"/>
      <c r="EA299" s="246"/>
      <c r="EB299" s="175" t="s">
        <v>283</v>
      </c>
      <c r="EC299" s="188" t="s">
        <v>298</v>
      </c>
      <c r="ED299" s="188">
        <v>1030267</v>
      </c>
      <c r="EE299" s="188"/>
      <c r="EF299" s="189">
        <f>'Datos Mes'!$B$23</f>
        <v>8033.333333333333</v>
      </c>
      <c r="EG299" s="189">
        <f t="shared" si="340"/>
        <v>0</v>
      </c>
      <c r="EH299" s="189">
        <f t="shared" si="341"/>
        <v>0</v>
      </c>
      <c r="EI299" s="189" t="e">
        <f t="shared" si="342"/>
        <v>#DIV/0!</v>
      </c>
      <c r="EJ299" s="189" t="e">
        <f t="shared" si="343"/>
        <v>#DIV/0!</v>
      </c>
      <c r="EK299" s="189">
        <f t="shared" si="344"/>
        <v>0</v>
      </c>
      <c r="EL299" s="189">
        <f t="shared" si="345"/>
        <v>0</v>
      </c>
      <c r="EM299" s="189">
        <f t="shared" si="346"/>
        <v>0</v>
      </c>
      <c r="EN299" s="189">
        <f>'Datos Mes'!$B$24*AL299</f>
        <v>0</v>
      </c>
      <c r="EO299" s="189" t="e">
        <f>IF(SUM(EH299:EN299)&gt;'Datos Mes'!$B$21,'Datos Mes'!$B$21,SUM(EH299:EN299))</f>
        <v>#DIV/0!</v>
      </c>
      <c r="EP299" s="189" t="e">
        <f>IF(SUM(EH299:EN299)&gt;'Datos Mes'!$B$21,SUM(EH299:EN299)-EO299,0)</f>
        <v>#DIV/0!</v>
      </c>
      <c r="EQ299" s="189"/>
      <c r="ER299" s="189" t="e">
        <f>LOOKUP(EO299/AL299,'Datos Mes'!$B$75:$B$82,'Datos Mes'!$C$75:$C$82)*EQ299</f>
        <v>#DIV/0!</v>
      </c>
      <c r="ES299" s="189">
        <f>'Datos Mes'!$B$25*$AQ299</f>
        <v>0</v>
      </c>
      <c r="ET299" s="189">
        <f>'Datos Mes'!$B$26*$AQ299</f>
        <v>0</v>
      </c>
      <c r="EU299" s="189">
        <f t="shared" si="347"/>
        <v>0</v>
      </c>
      <c r="EV299" s="190" t="e">
        <f t="shared" si="348"/>
        <v>#DIV/0!</v>
      </c>
      <c r="EW299" s="280" t="s">
        <v>140</v>
      </c>
      <c r="EX299" s="281"/>
      <c r="EY299" s="190" t="e">
        <f>'Datos Mes'!$B$28*EO299</f>
        <v>#DIV/0!</v>
      </c>
      <c r="EZ299" s="190" t="e">
        <f>IF(EX299*'Datos Mes'!$B$19-EY299&gt;0,EX299*'Datos Mes'!$B$19-EY299,0)</f>
        <v>#DIV/0!</v>
      </c>
      <c r="FA299" s="281" t="s">
        <v>116</v>
      </c>
      <c r="FB299" s="280" t="s">
        <v>299</v>
      </c>
      <c r="FC299" s="192">
        <f>IF(FB299&lt;&gt;"Pensionado",LOOKUP(FA299,'Datos Mes'!$A$87:$A$92,'Datos Mes'!$B$87:$B$92),0)</f>
        <v>0</v>
      </c>
      <c r="FD299" s="190" t="e">
        <f t="shared" si="349"/>
        <v>#DIV/0!</v>
      </c>
      <c r="FE299" s="190" t="e">
        <f>IF(SUM(EH299:EN299)&gt;'Datos Mes'!$B$22,'Datos Mes'!$B$22,SUM(EH299:EN299))</f>
        <v>#DIV/0!</v>
      </c>
      <c r="FF299" s="190" t="e">
        <f>FE299*'Datos Mes'!$B$30</f>
        <v>#DIV/0!</v>
      </c>
      <c r="FG299" s="190" t="e">
        <f t="shared" si="350"/>
        <v>#DIV/0!</v>
      </c>
      <c r="FH299" s="190" t="e">
        <f t="shared" si="351"/>
        <v>#DIV/0!</v>
      </c>
      <c r="FI299" s="193" t="e">
        <f>LOOKUP(FH299,'Datos Mes'!$B$54:$B$69,'Datos Mes'!$C$54:$C$69)</f>
        <v>#DIV/0!</v>
      </c>
      <c r="FJ299" s="190" t="e">
        <f>LOOKUP(FH299,'Datos Mes'!$B$54:$B$69,'Datos Mes'!$E$54:$E$69)</f>
        <v>#DIV/0!</v>
      </c>
      <c r="FK299" s="190" t="e">
        <f t="shared" si="352"/>
        <v>#DIV/0!</v>
      </c>
      <c r="FL299" s="190">
        <f t="shared" si="353"/>
        <v>0</v>
      </c>
      <c r="FM299" s="190">
        <f t="shared" si="354"/>
        <v>0</v>
      </c>
      <c r="FN299" s="190">
        <f t="shared" si="355"/>
        <v>0</v>
      </c>
      <c r="FO299" s="190" t="e">
        <f t="shared" si="356"/>
        <v>#DIV/0!</v>
      </c>
      <c r="FP299" s="190" t="e">
        <f t="shared" si="357"/>
        <v>#DIV/0!</v>
      </c>
      <c r="FQ299" s="320" t="e">
        <f t="shared" si="358"/>
        <v>#DIV/0!</v>
      </c>
      <c r="FR299" s="188"/>
      <c r="FS299" s="190" t="e">
        <f t="shared" si="359"/>
        <v>#DIV/0!</v>
      </c>
      <c r="FT299" s="190" t="e">
        <f>IF($FB299="Activo",LOOKUP($FA299,'Datos Mes'!$A$87:$A$92,'Datos Mes'!$C$87:$C$92),0)*$EO299</f>
        <v>#DIV/0!</v>
      </c>
      <c r="FU299" s="190" t="e">
        <f>IF($FB299="Activo",'Datos Mes'!$B$31,0)*$EO299</f>
        <v>#DIV/0!</v>
      </c>
      <c r="FV299" s="190" t="e">
        <f>'Datos Mes'!$B$32*$EO299</f>
        <v>#DIV/0!</v>
      </c>
      <c r="FW299" s="190" t="e">
        <f>'Datos Mes'!$D$28*$EO299</f>
        <v>#DIV/0!</v>
      </c>
      <c r="FX299" s="188">
        <v>1030267</v>
      </c>
      <c r="FY299" s="190" t="e">
        <f t="shared" si="360"/>
        <v>#DIV/0!</v>
      </c>
      <c r="FZ299" s="190" t="e">
        <f t="shared" si="366"/>
        <v>#DIV/0!</v>
      </c>
      <c r="GA299" s="190" t="e">
        <f t="shared" si="367"/>
        <v>#DIV/0!</v>
      </c>
      <c r="GB299" s="190">
        <f>(AS299+'Datos Mes'!B$24)*30/12</f>
        <v>11356.646825396825</v>
      </c>
      <c r="GC299" s="190" t="e">
        <f t="shared" si="361"/>
        <v>#DIV/0!</v>
      </c>
      <c r="GD299" s="190" t="e">
        <f t="shared" si="362"/>
        <v>#DIV/0!</v>
      </c>
      <c r="GE299" s="192" t="e">
        <f t="shared" si="363"/>
        <v>#DIV/0!</v>
      </c>
    </row>
    <row r="300" spans="1:187">
      <c r="A300" s="248"/>
      <c r="B300" s="248"/>
      <c r="C300" s="173">
        <f t="shared" si="320"/>
        <v>0</v>
      </c>
      <c r="D300" s="255"/>
      <c r="E300" s="255"/>
      <c r="F300" s="255"/>
      <c r="G300" s="255"/>
      <c r="H300" s="255"/>
      <c r="I300" s="255"/>
      <c r="J300" s="255"/>
      <c r="K300" s="255"/>
      <c r="L300" s="255"/>
      <c r="M300" s="255"/>
      <c r="N300" s="255"/>
      <c r="O300" s="255"/>
      <c r="P300" s="255"/>
      <c r="Q300" s="255"/>
      <c r="R300" s="174"/>
      <c r="S300" s="256"/>
      <c r="T300" s="255"/>
      <c r="U300" s="255"/>
      <c r="V300" s="255"/>
      <c r="W300" s="255"/>
      <c r="X300" s="255"/>
      <c r="Y300" s="255"/>
      <c r="Z300" s="255"/>
      <c r="AA300" s="255"/>
      <c r="AB300" s="255"/>
      <c r="AC300" s="255"/>
      <c r="AD300" s="255"/>
      <c r="AE300" s="255"/>
      <c r="AF300" s="255"/>
      <c r="AG300" s="255"/>
      <c r="AH300" s="255"/>
      <c r="AI300" s="257"/>
      <c r="AJ300" s="187"/>
      <c r="AK300" s="176">
        <f t="shared" si="321"/>
        <v>0</v>
      </c>
      <c r="AL300" s="294">
        <f t="shared" si="322"/>
        <v>0</v>
      </c>
      <c r="AM300" s="294">
        <f t="shared" si="323"/>
        <v>0</v>
      </c>
      <c r="AN300" s="295">
        <f t="shared" si="324"/>
        <v>0</v>
      </c>
      <c r="AO300" s="294">
        <f t="shared" si="365"/>
        <v>0</v>
      </c>
      <c r="AP300" s="294">
        <f t="shared" si="364"/>
        <v>0</v>
      </c>
      <c r="AQ300" s="296">
        <f t="shared" si="325"/>
        <v>0</v>
      </c>
      <c r="AR300" s="297">
        <f t="shared" si="326"/>
        <v>0</v>
      </c>
      <c r="AS300" s="249"/>
      <c r="AT300" s="250">
        <f t="shared" si="327"/>
        <v>0</v>
      </c>
      <c r="AU300" s="316"/>
      <c r="AV300" s="177">
        <f t="shared" si="328"/>
        <v>0</v>
      </c>
      <c r="AW300" s="249"/>
      <c r="AX300" s="249"/>
      <c r="AY300" s="177">
        <f t="shared" si="329"/>
        <v>0</v>
      </c>
      <c r="AZ300" s="177">
        <f>(AQ300)*'Datos Mes'!$B$27+DB300</f>
        <v>0</v>
      </c>
      <c r="BA300" s="248"/>
      <c r="BB300" s="254"/>
      <c r="BC300" s="263"/>
      <c r="BD300" s="188"/>
      <c r="BE300" s="188"/>
      <c r="BF300" s="298"/>
      <c r="BG300" s="178">
        <f>(COUNTIF($D300:$AI300,"LL")+DL300)*(AS300-'Datos Mes'!$B$23)</f>
        <v>0</v>
      </c>
      <c r="BH300" s="299">
        <f t="shared" si="330"/>
        <v>0</v>
      </c>
      <c r="BI300" s="230"/>
      <c r="BJ300" s="239"/>
      <c r="BK300" s="231"/>
      <c r="BL300" s="231"/>
      <c r="BM300" s="231"/>
      <c r="BN300" s="231"/>
      <c r="BO300" s="231"/>
      <c r="BP300" s="239"/>
      <c r="BQ300" s="231"/>
      <c r="BR300" s="231"/>
      <c r="BS300" s="231"/>
      <c r="BT300" s="232"/>
      <c r="BU300" s="232"/>
      <c r="BV300" s="231"/>
      <c r="BW300" s="233"/>
      <c r="BX300" s="234"/>
      <c r="BY300" s="231"/>
      <c r="BZ300" s="231"/>
      <c r="CA300" s="235"/>
      <c r="CB300" s="235"/>
      <c r="CC300" s="236"/>
      <c r="CD300" s="236"/>
      <c r="CE300" s="236"/>
      <c r="CF300" s="236"/>
      <c r="CG300" s="236"/>
      <c r="CH300" s="235"/>
      <c r="CI300" s="235"/>
      <c r="CJ300" s="236"/>
      <c r="CK300" s="236"/>
      <c r="CL300" s="236"/>
      <c r="CM300" s="236"/>
      <c r="CN300" s="236"/>
      <c r="CO300" s="235"/>
      <c r="CP300" s="238"/>
      <c r="CQ300" s="237"/>
      <c r="CR300" s="238"/>
      <c r="CS300" s="237"/>
      <c r="CT300" s="237"/>
      <c r="CU300" s="237"/>
      <c r="CV300" s="237"/>
      <c r="CW300" s="237"/>
      <c r="CX300" s="232"/>
      <c r="CY300" s="232"/>
      <c r="CZ300" s="179">
        <f t="shared" si="331"/>
        <v>0</v>
      </c>
      <c r="DA300" s="180"/>
      <c r="DB300" s="241"/>
      <c r="DC300" s="181">
        <f t="shared" si="332"/>
        <v>0</v>
      </c>
      <c r="DD300" s="240"/>
      <c r="DE300" s="241"/>
      <c r="DF300" s="182">
        <f t="shared" si="333"/>
        <v>0</v>
      </c>
      <c r="DG300" s="182">
        <f t="shared" si="334"/>
        <v>0</v>
      </c>
      <c r="DH300" s="183">
        <f t="shared" si="335"/>
        <v>0</v>
      </c>
      <c r="DI300" s="184">
        <f t="shared" si="336"/>
        <v>0</v>
      </c>
      <c r="DJ300" s="42"/>
      <c r="DK300" s="177">
        <f t="shared" si="337"/>
        <v>0</v>
      </c>
      <c r="DL300" s="177">
        <f t="shared" si="338"/>
        <v>0</v>
      </c>
      <c r="DM300" s="177">
        <f t="shared" si="339"/>
        <v>0</v>
      </c>
      <c r="DN300" s="242"/>
      <c r="DO300" s="243"/>
      <c r="DP300" s="243"/>
      <c r="DQ300" s="243"/>
      <c r="DR300" s="303"/>
      <c r="DS300" s="243"/>
      <c r="DT300" s="243"/>
      <c r="DU300" s="243"/>
      <c r="DV300" s="244"/>
      <c r="DW300" s="243"/>
      <c r="DX300" s="243"/>
      <c r="DY300" s="245"/>
      <c r="DZ300" s="245"/>
      <c r="EA300" s="246"/>
      <c r="EB300" s="175" t="s">
        <v>283</v>
      </c>
      <c r="EC300" s="188" t="s">
        <v>298</v>
      </c>
      <c r="ED300" s="188">
        <v>1030268</v>
      </c>
      <c r="EE300" s="188"/>
      <c r="EF300" s="189">
        <f>'Datos Mes'!$B$23</f>
        <v>8033.333333333333</v>
      </c>
      <c r="EG300" s="189">
        <f t="shared" si="340"/>
        <v>0</v>
      </c>
      <c r="EH300" s="189">
        <f t="shared" si="341"/>
        <v>0</v>
      </c>
      <c r="EI300" s="189" t="e">
        <f t="shared" si="342"/>
        <v>#DIV/0!</v>
      </c>
      <c r="EJ300" s="189" t="e">
        <f t="shared" si="343"/>
        <v>#DIV/0!</v>
      </c>
      <c r="EK300" s="189">
        <f t="shared" si="344"/>
        <v>0</v>
      </c>
      <c r="EL300" s="189">
        <f t="shared" si="345"/>
        <v>0</v>
      </c>
      <c r="EM300" s="189">
        <f t="shared" si="346"/>
        <v>0</v>
      </c>
      <c r="EN300" s="189">
        <f>'Datos Mes'!$B$24*AL300</f>
        <v>0</v>
      </c>
      <c r="EO300" s="189" t="e">
        <f>IF(SUM(EH300:EN300)&gt;'Datos Mes'!$B$21,'Datos Mes'!$B$21,SUM(EH300:EN300))</f>
        <v>#DIV/0!</v>
      </c>
      <c r="EP300" s="189" t="e">
        <f>IF(SUM(EH300:EN300)&gt;'Datos Mes'!$B$21,SUM(EH300:EN300)-EO300,0)</f>
        <v>#DIV/0!</v>
      </c>
      <c r="EQ300" s="189"/>
      <c r="ER300" s="189" t="e">
        <f>LOOKUP(EO300/AL300,'Datos Mes'!$B$75:$B$82,'Datos Mes'!$C$75:$C$82)*EQ300</f>
        <v>#DIV/0!</v>
      </c>
      <c r="ES300" s="189">
        <f>'Datos Mes'!$B$25*$AQ300</f>
        <v>0</v>
      </c>
      <c r="ET300" s="189">
        <f>'Datos Mes'!$B$26*$AQ300</f>
        <v>0</v>
      </c>
      <c r="EU300" s="189">
        <f t="shared" si="347"/>
        <v>0</v>
      </c>
      <c r="EV300" s="190" t="e">
        <f t="shared" si="348"/>
        <v>#DIV/0!</v>
      </c>
      <c r="EW300" s="280" t="s">
        <v>140</v>
      </c>
      <c r="EX300" s="281"/>
      <c r="EY300" s="190" t="e">
        <f>'Datos Mes'!$B$28*EO300</f>
        <v>#DIV/0!</v>
      </c>
      <c r="EZ300" s="190" t="e">
        <f>IF(EX300*'Datos Mes'!$B$19-EY300&gt;0,EX300*'Datos Mes'!$B$19-EY300,0)</f>
        <v>#DIV/0!</v>
      </c>
      <c r="FA300" s="281" t="s">
        <v>116</v>
      </c>
      <c r="FB300" s="280" t="s">
        <v>299</v>
      </c>
      <c r="FC300" s="192">
        <f>IF(FB300&lt;&gt;"Pensionado",LOOKUP(FA300,'Datos Mes'!$A$87:$A$92,'Datos Mes'!$B$87:$B$92),0)</f>
        <v>0</v>
      </c>
      <c r="FD300" s="190" t="e">
        <f t="shared" si="349"/>
        <v>#DIV/0!</v>
      </c>
      <c r="FE300" s="190" t="e">
        <f>IF(SUM(EH300:EN300)&gt;'Datos Mes'!$B$22,'Datos Mes'!$B$22,SUM(EH300:EN300))</f>
        <v>#DIV/0!</v>
      </c>
      <c r="FF300" s="190" t="e">
        <f>FE300*'Datos Mes'!$B$30</f>
        <v>#DIV/0!</v>
      </c>
      <c r="FG300" s="190" t="e">
        <f t="shared" si="350"/>
        <v>#DIV/0!</v>
      </c>
      <c r="FH300" s="190" t="e">
        <f t="shared" si="351"/>
        <v>#DIV/0!</v>
      </c>
      <c r="FI300" s="193" t="e">
        <f>LOOKUP(FH300,'Datos Mes'!$B$54:$B$69,'Datos Mes'!$C$54:$C$69)</f>
        <v>#DIV/0!</v>
      </c>
      <c r="FJ300" s="190" t="e">
        <f>LOOKUP(FH300,'Datos Mes'!$B$54:$B$69,'Datos Mes'!$E$54:$E$69)</f>
        <v>#DIV/0!</v>
      </c>
      <c r="FK300" s="190" t="e">
        <f t="shared" si="352"/>
        <v>#DIV/0!</v>
      </c>
      <c r="FL300" s="190">
        <f t="shared" si="353"/>
        <v>0</v>
      </c>
      <c r="FM300" s="190">
        <f t="shared" si="354"/>
        <v>0</v>
      </c>
      <c r="FN300" s="190">
        <f t="shared" si="355"/>
        <v>0</v>
      </c>
      <c r="FO300" s="190" t="e">
        <f t="shared" si="356"/>
        <v>#DIV/0!</v>
      </c>
      <c r="FP300" s="190" t="e">
        <f t="shared" si="357"/>
        <v>#DIV/0!</v>
      </c>
      <c r="FQ300" s="320" t="e">
        <f t="shared" si="358"/>
        <v>#DIV/0!</v>
      </c>
      <c r="FR300" s="188"/>
      <c r="FS300" s="190" t="e">
        <f t="shared" si="359"/>
        <v>#DIV/0!</v>
      </c>
      <c r="FT300" s="190" t="e">
        <f>IF($FB300="Activo",LOOKUP($FA300,'Datos Mes'!$A$87:$A$92,'Datos Mes'!$C$87:$C$92),0)*$EO300</f>
        <v>#DIV/0!</v>
      </c>
      <c r="FU300" s="190" t="e">
        <f>IF($FB300="Activo",'Datos Mes'!$B$31,0)*$EO300</f>
        <v>#DIV/0!</v>
      </c>
      <c r="FV300" s="190" t="e">
        <f>'Datos Mes'!$B$32*$EO300</f>
        <v>#DIV/0!</v>
      </c>
      <c r="FW300" s="190" t="e">
        <f>'Datos Mes'!$D$28*$EO300</f>
        <v>#DIV/0!</v>
      </c>
      <c r="FX300" s="188">
        <v>1030268</v>
      </c>
      <c r="FY300" s="190" t="e">
        <f t="shared" si="360"/>
        <v>#DIV/0!</v>
      </c>
      <c r="FZ300" s="190" t="e">
        <f t="shared" si="366"/>
        <v>#DIV/0!</v>
      </c>
      <c r="GA300" s="190" t="e">
        <f t="shared" si="367"/>
        <v>#DIV/0!</v>
      </c>
      <c r="GB300" s="190">
        <f>(AS300+'Datos Mes'!B$24)*30/12</f>
        <v>11356.646825396825</v>
      </c>
      <c r="GC300" s="190" t="e">
        <f t="shared" si="361"/>
        <v>#DIV/0!</v>
      </c>
      <c r="GD300" s="190" t="e">
        <f t="shared" si="362"/>
        <v>#DIV/0!</v>
      </c>
      <c r="GE300" s="192" t="e">
        <f t="shared" si="363"/>
        <v>#DIV/0!</v>
      </c>
    </row>
    <row r="301" spans="1:187">
      <c r="A301" s="248"/>
      <c r="B301" s="248"/>
      <c r="C301" s="173">
        <f t="shared" si="320"/>
        <v>0</v>
      </c>
      <c r="D301" s="255"/>
      <c r="E301" s="255"/>
      <c r="F301" s="255"/>
      <c r="G301" s="255"/>
      <c r="H301" s="255"/>
      <c r="I301" s="255"/>
      <c r="J301" s="255"/>
      <c r="K301" s="255"/>
      <c r="L301" s="255"/>
      <c r="M301" s="255"/>
      <c r="N301" s="255"/>
      <c r="O301" s="255"/>
      <c r="P301" s="255"/>
      <c r="Q301" s="255"/>
      <c r="R301" s="174"/>
      <c r="S301" s="256"/>
      <c r="T301" s="255"/>
      <c r="U301" s="255"/>
      <c r="V301" s="255"/>
      <c r="W301" s="255"/>
      <c r="X301" s="255"/>
      <c r="Y301" s="255"/>
      <c r="Z301" s="255"/>
      <c r="AA301" s="255"/>
      <c r="AB301" s="255"/>
      <c r="AC301" s="255"/>
      <c r="AD301" s="255"/>
      <c r="AE301" s="255"/>
      <c r="AF301" s="255"/>
      <c r="AG301" s="255"/>
      <c r="AH301" s="255"/>
      <c r="AI301" s="257"/>
      <c r="AJ301" s="187"/>
      <c r="AK301" s="176">
        <f t="shared" si="321"/>
        <v>0</v>
      </c>
      <c r="AL301" s="294">
        <f t="shared" si="322"/>
        <v>0</v>
      </c>
      <c r="AM301" s="294">
        <f t="shared" si="323"/>
        <v>0</v>
      </c>
      <c r="AN301" s="295">
        <f t="shared" si="324"/>
        <v>0</v>
      </c>
      <c r="AO301" s="294">
        <f t="shared" si="365"/>
        <v>0</v>
      </c>
      <c r="AP301" s="294">
        <f t="shared" si="364"/>
        <v>0</v>
      </c>
      <c r="AQ301" s="296">
        <f t="shared" si="325"/>
        <v>0</v>
      </c>
      <c r="AR301" s="297">
        <f t="shared" si="326"/>
        <v>0</v>
      </c>
      <c r="AS301" s="249"/>
      <c r="AT301" s="250">
        <f t="shared" si="327"/>
        <v>0</v>
      </c>
      <c r="AU301" s="316"/>
      <c r="AV301" s="177">
        <f t="shared" si="328"/>
        <v>0</v>
      </c>
      <c r="AW301" s="249"/>
      <c r="AX301" s="249"/>
      <c r="AY301" s="177">
        <f t="shared" si="329"/>
        <v>0</v>
      </c>
      <c r="AZ301" s="177">
        <f>(AQ301)*'Datos Mes'!$B$27+DB301</f>
        <v>0</v>
      </c>
      <c r="BA301" s="248"/>
      <c r="BB301" s="254"/>
      <c r="BC301" s="263"/>
      <c r="BD301" s="188"/>
      <c r="BE301" s="188"/>
      <c r="BF301" s="298"/>
      <c r="BG301" s="178">
        <f>(COUNTIF($D301:$AI301,"LL")+DL301)*(AS301-'Datos Mes'!$B$23)</f>
        <v>0</v>
      </c>
      <c r="BH301" s="299">
        <f t="shared" si="330"/>
        <v>0</v>
      </c>
      <c r="BI301" s="230"/>
      <c r="BJ301" s="239"/>
      <c r="BK301" s="231"/>
      <c r="BL301" s="231"/>
      <c r="BM301" s="231"/>
      <c r="BN301" s="231"/>
      <c r="BO301" s="231"/>
      <c r="BP301" s="239"/>
      <c r="BQ301" s="231"/>
      <c r="BR301" s="231"/>
      <c r="BS301" s="231"/>
      <c r="BT301" s="232"/>
      <c r="BU301" s="232"/>
      <c r="BV301" s="231"/>
      <c r="BW301" s="233"/>
      <c r="BX301" s="234"/>
      <c r="BY301" s="231"/>
      <c r="BZ301" s="231"/>
      <c r="CA301" s="235"/>
      <c r="CB301" s="235"/>
      <c r="CC301" s="236"/>
      <c r="CD301" s="236"/>
      <c r="CE301" s="236"/>
      <c r="CF301" s="236"/>
      <c r="CG301" s="236"/>
      <c r="CH301" s="235"/>
      <c r="CI301" s="235"/>
      <c r="CJ301" s="236"/>
      <c r="CK301" s="236"/>
      <c r="CL301" s="236"/>
      <c r="CM301" s="236"/>
      <c r="CN301" s="236"/>
      <c r="CO301" s="235"/>
      <c r="CP301" s="238"/>
      <c r="CQ301" s="237"/>
      <c r="CR301" s="238"/>
      <c r="CS301" s="237"/>
      <c r="CT301" s="237"/>
      <c r="CU301" s="237"/>
      <c r="CV301" s="237"/>
      <c r="CW301" s="237"/>
      <c r="CX301" s="232"/>
      <c r="CY301" s="232"/>
      <c r="CZ301" s="179">
        <f t="shared" si="331"/>
        <v>0</v>
      </c>
      <c r="DA301" s="180"/>
      <c r="DB301" s="241"/>
      <c r="DC301" s="181">
        <f t="shared" si="332"/>
        <v>0</v>
      </c>
      <c r="DD301" s="240"/>
      <c r="DE301" s="241"/>
      <c r="DF301" s="182">
        <f t="shared" si="333"/>
        <v>0</v>
      </c>
      <c r="DG301" s="182">
        <f t="shared" si="334"/>
        <v>0</v>
      </c>
      <c r="DH301" s="183">
        <f t="shared" si="335"/>
        <v>0</v>
      </c>
      <c r="DI301" s="184">
        <f t="shared" si="336"/>
        <v>0</v>
      </c>
      <c r="DJ301" s="42"/>
      <c r="DK301" s="177">
        <f t="shared" si="337"/>
        <v>0</v>
      </c>
      <c r="DL301" s="177">
        <f t="shared" si="338"/>
        <v>0</v>
      </c>
      <c r="DM301" s="177">
        <f t="shared" si="339"/>
        <v>0</v>
      </c>
      <c r="DN301" s="242"/>
      <c r="DO301" s="243"/>
      <c r="DP301" s="243"/>
      <c r="DQ301" s="243"/>
      <c r="DR301" s="303"/>
      <c r="DS301" s="243"/>
      <c r="DT301" s="243"/>
      <c r="DU301" s="243"/>
      <c r="DV301" s="244"/>
      <c r="DW301" s="243"/>
      <c r="DX301" s="243"/>
      <c r="DY301" s="245"/>
      <c r="DZ301" s="245"/>
      <c r="EA301" s="246"/>
      <c r="EB301" s="175" t="s">
        <v>283</v>
      </c>
      <c r="EC301" s="188" t="s">
        <v>298</v>
      </c>
      <c r="ED301" s="188">
        <v>1030269</v>
      </c>
      <c r="EE301" s="188"/>
      <c r="EF301" s="189">
        <f>'Datos Mes'!$B$23</f>
        <v>8033.333333333333</v>
      </c>
      <c r="EG301" s="189">
        <f t="shared" si="340"/>
        <v>0</v>
      </c>
      <c r="EH301" s="189">
        <f t="shared" si="341"/>
        <v>0</v>
      </c>
      <c r="EI301" s="189" t="e">
        <f t="shared" si="342"/>
        <v>#DIV/0!</v>
      </c>
      <c r="EJ301" s="189" t="e">
        <f t="shared" si="343"/>
        <v>#DIV/0!</v>
      </c>
      <c r="EK301" s="189">
        <f t="shared" si="344"/>
        <v>0</v>
      </c>
      <c r="EL301" s="189">
        <f t="shared" si="345"/>
        <v>0</v>
      </c>
      <c r="EM301" s="189">
        <f t="shared" si="346"/>
        <v>0</v>
      </c>
      <c r="EN301" s="189">
        <f>'Datos Mes'!$B$24*AL301</f>
        <v>0</v>
      </c>
      <c r="EO301" s="189" t="e">
        <f>IF(SUM(EH301:EN301)&gt;'Datos Mes'!$B$21,'Datos Mes'!$B$21,SUM(EH301:EN301))</f>
        <v>#DIV/0!</v>
      </c>
      <c r="EP301" s="189" t="e">
        <f>IF(SUM(EH301:EN301)&gt;'Datos Mes'!$B$21,SUM(EH301:EN301)-EO301,0)</f>
        <v>#DIV/0!</v>
      </c>
      <c r="EQ301" s="189"/>
      <c r="ER301" s="189" t="e">
        <f>LOOKUP(EO301/AL301,'Datos Mes'!$B$75:$B$82,'Datos Mes'!$C$75:$C$82)*EQ301</f>
        <v>#DIV/0!</v>
      </c>
      <c r="ES301" s="189">
        <f>'Datos Mes'!$B$25*$AQ301</f>
        <v>0</v>
      </c>
      <c r="ET301" s="189">
        <f>'Datos Mes'!$B$26*$AQ301</f>
        <v>0</v>
      </c>
      <c r="EU301" s="189">
        <f t="shared" si="347"/>
        <v>0</v>
      </c>
      <c r="EV301" s="190" t="e">
        <f t="shared" si="348"/>
        <v>#DIV/0!</v>
      </c>
      <c r="EW301" s="280" t="s">
        <v>140</v>
      </c>
      <c r="EX301" s="281"/>
      <c r="EY301" s="190" t="e">
        <f>'Datos Mes'!$B$28*EO301</f>
        <v>#DIV/0!</v>
      </c>
      <c r="EZ301" s="190" t="e">
        <f>IF(EX301*'Datos Mes'!$B$19-EY301&gt;0,EX301*'Datos Mes'!$B$19-EY301,0)</f>
        <v>#DIV/0!</v>
      </c>
      <c r="FA301" s="281" t="s">
        <v>116</v>
      </c>
      <c r="FB301" s="280" t="s">
        <v>299</v>
      </c>
      <c r="FC301" s="192">
        <f>IF(FB301&lt;&gt;"Pensionado",LOOKUP(FA301,'Datos Mes'!$A$87:$A$92,'Datos Mes'!$B$87:$B$92),0)</f>
        <v>0</v>
      </c>
      <c r="FD301" s="190" t="e">
        <f t="shared" si="349"/>
        <v>#DIV/0!</v>
      </c>
      <c r="FE301" s="190" t="e">
        <f>IF(SUM(EH301:EN301)&gt;'Datos Mes'!$B$22,'Datos Mes'!$B$22,SUM(EH301:EN301))</f>
        <v>#DIV/0!</v>
      </c>
      <c r="FF301" s="190" t="e">
        <f>FE301*'Datos Mes'!$B$30</f>
        <v>#DIV/0!</v>
      </c>
      <c r="FG301" s="190" t="e">
        <f t="shared" si="350"/>
        <v>#DIV/0!</v>
      </c>
      <c r="FH301" s="190" t="e">
        <f t="shared" si="351"/>
        <v>#DIV/0!</v>
      </c>
      <c r="FI301" s="193" t="e">
        <f>LOOKUP(FH301,'Datos Mes'!$B$54:$B$69,'Datos Mes'!$C$54:$C$69)</f>
        <v>#DIV/0!</v>
      </c>
      <c r="FJ301" s="190" t="e">
        <f>LOOKUP(FH301,'Datos Mes'!$B$54:$B$69,'Datos Mes'!$E$54:$E$69)</f>
        <v>#DIV/0!</v>
      </c>
      <c r="FK301" s="190" t="e">
        <f t="shared" si="352"/>
        <v>#DIV/0!</v>
      </c>
      <c r="FL301" s="190">
        <f t="shared" si="353"/>
        <v>0</v>
      </c>
      <c r="FM301" s="190">
        <f t="shared" si="354"/>
        <v>0</v>
      </c>
      <c r="FN301" s="190">
        <f t="shared" si="355"/>
        <v>0</v>
      </c>
      <c r="FO301" s="190" t="e">
        <f t="shared" si="356"/>
        <v>#DIV/0!</v>
      </c>
      <c r="FP301" s="190" t="e">
        <f t="shared" si="357"/>
        <v>#DIV/0!</v>
      </c>
      <c r="FQ301" s="320" t="e">
        <f t="shared" si="358"/>
        <v>#DIV/0!</v>
      </c>
      <c r="FR301" s="188"/>
      <c r="FS301" s="190" t="e">
        <f t="shared" si="359"/>
        <v>#DIV/0!</v>
      </c>
      <c r="FT301" s="190" t="e">
        <f>IF($FB301="Activo",LOOKUP($FA301,'Datos Mes'!$A$87:$A$92,'Datos Mes'!$C$87:$C$92),0)*$EO301</f>
        <v>#DIV/0!</v>
      </c>
      <c r="FU301" s="190" t="e">
        <f>IF($FB301="Activo",'Datos Mes'!$B$31,0)*$EO301</f>
        <v>#DIV/0!</v>
      </c>
      <c r="FV301" s="190" t="e">
        <f>'Datos Mes'!$B$32*$EO301</f>
        <v>#DIV/0!</v>
      </c>
      <c r="FW301" s="190" t="e">
        <f>'Datos Mes'!$D$28*$EO301</f>
        <v>#DIV/0!</v>
      </c>
      <c r="FX301" s="188">
        <v>1030269</v>
      </c>
      <c r="FY301" s="190" t="e">
        <f t="shared" si="360"/>
        <v>#DIV/0!</v>
      </c>
      <c r="FZ301" s="190" t="e">
        <f t="shared" si="366"/>
        <v>#DIV/0!</v>
      </c>
      <c r="GA301" s="190" t="e">
        <f t="shared" si="367"/>
        <v>#DIV/0!</v>
      </c>
      <c r="GB301" s="190">
        <f>(AS301+'Datos Mes'!B$24)*30/12</f>
        <v>11356.646825396825</v>
      </c>
      <c r="GC301" s="190" t="e">
        <f t="shared" si="361"/>
        <v>#DIV/0!</v>
      </c>
      <c r="GD301" s="190" t="e">
        <f t="shared" si="362"/>
        <v>#DIV/0!</v>
      </c>
      <c r="GE301" s="192" t="e">
        <f t="shared" si="363"/>
        <v>#DIV/0!</v>
      </c>
    </row>
    <row r="302" spans="1:187">
      <c r="A302" s="248"/>
      <c r="B302" s="248"/>
      <c r="C302" s="173">
        <f t="shared" si="320"/>
        <v>0</v>
      </c>
      <c r="D302" s="255"/>
      <c r="E302" s="255"/>
      <c r="F302" s="255"/>
      <c r="G302" s="255"/>
      <c r="H302" s="255"/>
      <c r="I302" s="255"/>
      <c r="J302" s="255"/>
      <c r="K302" s="255"/>
      <c r="L302" s="255"/>
      <c r="M302" s="255"/>
      <c r="N302" s="255"/>
      <c r="O302" s="255"/>
      <c r="P302" s="255"/>
      <c r="Q302" s="255"/>
      <c r="R302" s="174"/>
      <c r="S302" s="256"/>
      <c r="T302" s="255"/>
      <c r="U302" s="255"/>
      <c r="V302" s="255"/>
      <c r="W302" s="255"/>
      <c r="X302" s="255"/>
      <c r="Y302" s="255"/>
      <c r="Z302" s="255"/>
      <c r="AA302" s="255"/>
      <c r="AB302" s="255"/>
      <c r="AC302" s="255"/>
      <c r="AD302" s="255"/>
      <c r="AE302" s="255"/>
      <c r="AF302" s="255"/>
      <c r="AG302" s="255"/>
      <c r="AH302" s="255"/>
      <c r="AI302" s="257"/>
      <c r="AJ302" s="187"/>
      <c r="AK302" s="176">
        <f t="shared" si="321"/>
        <v>0</v>
      </c>
      <c r="AL302" s="294">
        <f t="shared" si="322"/>
        <v>0</v>
      </c>
      <c r="AM302" s="294">
        <f t="shared" si="323"/>
        <v>0</v>
      </c>
      <c r="AN302" s="295">
        <f t="shared" si="324"/>
        <v>0</v>
      </c>
      <c r="AO302" s="294">
        <f t="shared" si="365"/>
        <v>0</v>
      </c>
      <c r="AP302" s="294">
        <f t="shared" si="364"/>
        <v>0</v>
      </c>
      <c r="AQ302" s="296">
        <f t="shared" si="325"/>
        <v>0</v>
      </c>
      <c r="AR302" s="297">
        <f t="shared" si="326"/>
        <v>0</v>
      </c>
      <c r="AS302" s="249"/>
      <c r="AT302" s="250">
        <f t="shared" si="327"/>
        <v>0</v>
      </c>
      <c r="AU302" s="316"/>
      <c r="AV302" s="177">
        <f t="shared" si="328"/>
        <v>0</v>
      </c>
      <c r="AW302" s="249"/>
      <c r="AX302" s="249"/>
      <c r="AY302" s="177">
        <f t="shared" si="329"/>
        <v>0</v>
      </c>
      <c r="AZ302" s="177">
        <f>(AQ302)*'Datos Mes'!$B$27+DB302</f>
        <v>0</v>
      </c>
      <c r="BA302" s="248"/>
      <c r="BB302" s="254"/>
      <c r="BC302" s="263"/>
      <c r="BD302" s="188"/>
      <c r="BE302" s="188"/>
      <c r="BF302" s="298"/>
      <c r="BG302" s="178">
        <f>(COUNTIF($D302:$AI302,"LL")+DL302)*(AS302-'Datos Mes'!$B$23)</f>
        <v>0</v>
      </c>
      <c r="BH302" s="299">
        <f t="shared" si="330"/>
        <v>0</v>
      </c>
      <c r="BI302" s="230"/>
      <c r="BJ302" s="239"/>
      <c r="BK302" s="231"/>
      <c r="BL302" s="231"/>
      <c r="BM302" s="231"/>
      <c r="BN302" s="231"/>
      <c r="BO302" s="231"/>
      <c r="BP302" s="239"/>
      <c r="BQ302" s="231"/>
      <c r="BR302" s="231"/>
      <c r="BS302" s="231"/>
      <c r="BT302" s="232"/>
      <c r="BU302" s="232"/>
      <c r="BV302" s="231"/>
      <c r="BW302" s="233"/>
      <c r="BX302" s="234"/>
      <c r="BY302" s="231"/>
      <c r="BZ302" s="231"/>
      <c r="CA302" s="235"/>
      <c r="CB302" s="235"/>
      <c r="CC302" s="236"/>
      <c r="CD302" s="236"/>
      <c r="CE302" s="236"/>
      <c r="CF302" s="236"/>
      <c r="CG302" s="236"/>
      <c r="CH302" s="235"/>
      <c r="CI302" s="235"/>
      <c r="CJ302" s="236"/>
      <c r="CK302" s="236"/>
      <c r="CL302" s="236"/>
      <c r="CM302" s="236"/>
      <c r="CN302" s="236"/>
      <c r="CO302" s="235"/>
      <c r="CP302" s="238"/>
      <c r="CQ302" s="237"/>
      <c r="CR302" s="238"/>
      <c r="CS302" s="237"/>
      <c r="CT302" s="237"/>
      <c r="CU302" s="237"/>
      <c r="CV302" s="237"/>
      <c r="CW302" s="237"/>
      <c r="CX302" s="232"/>
      <c r="CY302" s="232"/>
      <c r="CZ302" s="179">
        <f t="shared" si="331"/>
        <v>0</v>
      </c>
      <c r="DA302" s="180"/>
      <c r="DB302" s="241"/>
      <c r="DC302" s="181">
        <f t="shared" si="332"/>
        <v>0</v>
      </c>
      <c r="DD302" s="240"/>
      <c r="DE302" s="241"/>
      <c r="DF302" s="182">
        <f t="shared" si="333"/>
        <v>0</v>
      </c>
      <c r="DG302" s="182">
        <f t="shared" si="334"/>
        <v>0</v>
      </c>
      <c r="DH302" s="183">
        <f t="shared" si="335"/>
        <v>0</v>
      </c>
      <c r="DI302" s="184">
        <f t="shared" si="336"/>
        <v>0</v>
      </c>
      <c r="DJ302" s="42"/>
      <c r="DK302" s="177">
        <f t="shared" si="337"/>
        <v>0</v>
      </c>
      <c r="DL302" s="177">
        <f t="shared" si="338"/>
        <v>0</v>
      </c>
      <c r="DM302" s="177">
        <f t="shared" si="339"/>
        <v>0</v>
      </c>
      <c r="DN302" s="242"/>
      <c r="DO302" s="243"/>
      <c r="DP302" s="243"/>
      <c r="DQ302" s="243"/>
      <c r="DR302" s="303"/>
      <c r="DS302" s="243"/>
      <c r="DT302" s="243"/>
      <c r="DU302" s="243"/>
      <c r="DV302" s="244"/>
      <c r="DW302" s="243"/>
      <c r="DX302" s="243"/>
      <c r="DY302" s="245"/>
      <c r="DZ302" s="245"/>
      <c r="EA302" s="246"/>
      <c r="EB302" s="175" t="s">
        <v>283</v>
      </c>
      <c r="EC302" s="188" t="s">
        <v>298</v>
      </c>
      <c r="ED302" s="188">
        <v>1030270</v>
      </c>
      <c r="EE302" s="188"/>
      <c r="EF302" s="189">
        <f>'Datos Mes'!$B$23</f>
        <v>8033.333333333333</v>
      </c>
      <c r="EG302" s="189">
        <f t="shared" si="340"/>
        <v>0</v>
      </c>
      <c r="EH302" s="189">
        <f t="shared" si="341"/>
        <v>0</v>
      </c>
      <c r="EI302" s="189" t="e">
        <f t="shared" si="342"/>
        <v>#DIV/0!</v>
      </c>
      <c r="EJ302" s="189" t="e">
        <f t="shared" si="343"/>
        <v>#DIV/0!</v>
      </c>
      <c r="EK302" s="189">
        <f t="shared" si="344"/>
        <v>0</v>
      </c>
      <c r="EL302" s="189">
        <f t="shared" si="345"/>
        <v>0</v>
      </c>
      <c r="EM302" s="189">
        <f t="shared" si="346"/>
        <v>0</v>
      </c>
      <c r="EN302" s="189">
        <f>'Datos Mes'!$B$24*AL302</f>
        <v>0</v>
      </c>
      <c r="EO302" s="189" t="e">
        <f>IF(SUM(EH302:EN302)&gt;'Datos Mes'!$B$21,'Datos Mes'!$B$21,SUM(EH302:EN302))</f>
        <v>#DIV/0!</v>
      </c>
      <c r="EP302" s="189" t="e">
        <f>IF(SUM(EH302:EN302)&gt;'Datos Mes'!$B$21,SUM(EH302:EN302)-EO302,0)</f>
        <v>#DIV/0!</v>
      </c>
      <c r="EQ302" s="189"/>
      <c r="ER302" s="189" t="e">
        <f>LOOKUP(EO302/AL302,'Datos Mes'!$B$75:$B$82,'Datos Mes'!$C$75:$C$82)*EQ302</f>
        <v>#DIV/0!</v>
      </c>
      <c r="ES302" s="189">
        <f>'Datos Mes'!$B$25*$AQ302</f>
        <v>0</v>
      </c>
      <c r="ET302" s="189">
        <f>'Datos Mes'!$B$26*$AQ302</f>
        <v>0</v>
      </c>
      <c r="EU302" s="189">
        <f t="shared" si="347"/>
        <v>0</v>
      </c>
      <c r="EV302" s="190" t="e">
        <f t="shared" si="348"/>
        <v>#DIV/0!</v>
      </c>
      <c r="EW302" s="280" t="s">
        <v>140</v>
      </c>
      <c r="EX302" s="281"/>
      <c r="EY302" s="190" t="e">
        <f>'Datos Mes'!$B$28*EO302</f>
        <v>#DIV/0!</v>
      </c>
      <c r="EZ302" s="190" t="e">
        <f>IF(EX302*'Datos Mes'!$B$19-EY302&gt;0,EX302*'Datos Mes'!$B$19-EY302,0)</f>
        <v>#DIV/0!</v>
      </c>
      <c r="FA302" s="281" t="s">
        <v>116</v>
      </c>
      <c r="FB302" s="280" t="s">
        <v>299</v>
      </c>
      <c r="FC302" s="192">
        <f>IF(FB302&lt;&gt;"Pensionado",LOOKUP(FA302,'Datos Mes'!$A$87:$A$92,'Datos Mes'!$B$87:$B$92),0)</f>
        <v>0</v>
      </c>
      <c r="FD302" s="190" t="e">
        <f t="shared" si="349"/>
        <v>#DIV/0!</v>
      </c>
      <c r="FE302" s="190" t="e">
        <f>IF(SUM(EH302:EN302)&gt;'Datos Mes'!$B$22,'Datos Mes'!$B$22,SUM(EH302:EN302))</f>
        <v>#DIV/0!</v>
      </c>
      <c r="FF302" s="190" t="e">
        <f>FE302*'Datos Mes'!$B$30</f>
        <v>#DIV/0!</v>
      </c>
      <c r="FG302" s="190" t="e">
        <f t="shared" si="350"/>
        <v>#DIV/0!</v>
      </c>
      <c r="FH302" s="190" t="e">
        <f t="shared" si="351"/>
        <v>#DIV/0!</v>
      </c>
      <c r="FI302" s="193" t="e">
        <f>LOOKUP(FH302,'Datos Mes'!$B$54:$B$69,'Datos Mes'!$C$54:$C$69)</f>
        <v>#DIV/0!</v>
      </c>
      <c r="FJ302" s="190" t="e">
        <f>LOOKUP(FH302,'Datos Mes'!$B$54:$B$69,'Datos Mes'!$E$54:$E$69)</f>
        <v>#DIV/0!</v>
      </c>
      <c r="FK302" s="190" t="e">
        <f t="shared" si="352"/>
        <v>#DIV/0!</v>
      </c>
      <c r="FL302" s="190">
        <f t="shared" si="353"/>
        <v>0</v>
      </c>
      <c r="FM302" s="190">
        <f t="shared" si="354"/>
        <v>0</v>
      </c>
      <c r="FN302" s="190">
        <f t="shared" si="355"/>
        <v>0</v>
      </c>
      <c r="FO302" s="190" t="e">
        <f t="shared" si="356"/>
        <v>#DIV/0!</v>
      </c>
      <c r="FP302" s="190" t="e">
        <f t="shared" si="357"/>
        <v>#DIV/0!</v>
      </c>
      <c r="FQ302" s="320" t="e">
        <f t="shared" si="358"/>
        <v>#DIV/0!</v>
      </c>
      <c r="FR302" s="188"/>
      <c r="FS302" s="190" t="e">
        <f t="shared" si="359"/>
        <v>#DIV/0!</v>
      </c>
      <c r="FT302" s="190" t="e">
        <f>IF($FB302="Activo",LOOKUP($FA302,'Datos Mes'!$A$87:$A$92,'Datos Mes'!$C$87:$C$92),0)*$EO302</f>
        <v>#DIV/0!</v>
      </c>
      <c r="FU302" s="190" t="e">
        <f>IF($FB302="Activo",'Datos Mes'!$B$31,0)*$EO302</f>
        <v>#DIV/0!</v>
      </c>
      <c r="FV302" s="190" t="e">
        <f>'Datos Mes'!$B$32*$EO302</f>
        <v>#DIV/0!</v>
      </c>
      <c r="FW302" s="190" t="e">
        <f>'Datos Mes'!$D$28*$EO302</f>
        <v>#DIV/0!</v>
      </c>
      <c r="FX302" s="188">
        <v>1030270</v>
      </c>
      <c r="FY302" s="190" t="e">
        <f t="shared" si="360"/>
        <v>#DIV/0!</v>
      </c>
      <c r="FZ302" s="190" t="e">
        <f t="shared" si="366"/>
        <v>#DIV/0!</v>
      </c>
      <c r="GA302" s="190" t="e">
        <f t="shared" si="367"/>
        <v>#DIV/0!</v>
      </c>
      <c r="GB302" s="190">
        <f>(AS302+'Datos Mes'!B$24)*30/12</f>
        <v>11356.646825396825</v>
      </c>
      <c r="GC302" s="190" t="e">
        <f t="shared" si="361"/>
        <v>#DIV/0!</v>
      </c>
      <c r="GD302" s="190" t="e">
        <f t="shared" si="362"/>
        <v>#DIV/0!</v>
      </c>
      <c r="GE302" s="192" t="e">
        <f t="shared" si="363"/>
        <v>#DIV/0!</v>
      </c>
    </row>
    <row r="303" spans="1:187">
      <c r="A303" s="248"/>
      <c r="B303" s="248"/>
      <c r="C303" s="173">
        <f t="shared" si="320"/>
        <v>0</v>
      </c>
      <c r="D303" s="255"/>
      <c r="E303" s="255"/>
      <c r="F303" s="255"/>
      <c r="G303" s="255"/>
      <c r="H303" s="255"/>
      <c r="I303" s="255"/>
      <c r="J303" s="255"/>
      <c r="K303" s="255"/>
      <c r="L303" s="255"/>
      <c r="M303" s="255"/>
      <c r="N303" s="255"/>
      <c r="O303" s="255"/>
      <c r="P303" s="255"/>
      <c r="Q303" s="255"/>
      <c r="R303" s="174"/>
      <c r="S303" s="256"/>
      <c r="T303" s="255"/>
      <c r="U303" s="255"/>
      <c r="V303" s="255"/>
      <c r="W303" s="255"/>
      <c r="X303" s="255"/>
      <c r="Y303" s="255"/>
      <c r="Z303" s="255"/>
      <c r="AA303" s="255"/>
      <c r="AB303" s="255"/>
      <c r="AC303" s="255"/>
      <c r="AD303" s="255"/>
      <c r="AE303" s="255"/>
      <c r="AF303" s="255"/>
      <c r="AG303" s="255"/>
      <c r="AH303" s="255"/>
      <c r="AI303" s="257"/>
      <c r="AJ303" s="187"/>
      <c r="AK303" s="176">
        <f t="shared" si="321"/>
        <v>0</v>
      </c>
      <c r="AL303" s="294">
        <f t="shared" si="322"/>
        <v>0</v>
      </c>
      <c r="AM303" s="294">
        <f t="shared" si="323"/>
        <v>0</v>
      </c>
      <c r="AN303" s="295">
        <f t="shared" si="324"/>
        <v>0</v>
      </c>
      <c r="AO303" s="294">
        <f t="shared" si="365"/>
        <v>0</v>
      </c>
      <c r="AP303" s="294">
        <f t="shared" si="364"/>
        <v>0</v>
      </c>
      <c r="AQ303" s="296">
        <f t="shared" si="325"/>
        <v>0</v>
      </c>
      <c r="AR303" s="297">
        <f t="shared" si="326"/>
        <v>0</v>
      </c>
      <c r="AS303" s="249"/>
      <c r="AT303" s="250">
        <f t="shared" si="327"/>
        <v>0</v>
      </c>
      <c r="AU303" s="316"/>
      <c r="AV303" s="177">
        <f t="shared" si="328"/>
        <v>0</v>
      </c>
      <c r="AW303" s="249"/>
      <c r="AX303" s="249"/>
      <c r="AY303" s="177">
        <f t="shared" si="329"/>
        <v>0</v>
      </c>
      <c r="AZ303" s="177">
        <f>(AQ303)*'Datos Mes'!$B$27+DB303</f>
        <v>0</v>
      </c>
      <c r="BA303" s="248"/>
      <c r="BB303" s="254"/>
      <c r="BC303" s="263"/>
      <c r="BD303" s="188"/>
      <c r="BE303" s="188"/>
      <c r="BF303" s="298"/>
      <c r="BG303" s="178">
        <f>(COUNTIF($D303:$AI303,"LL")+DL303)*(AS303-'Datos Mes'!$B$23)</f>
        <v>0</v>
      </c>
      <c r="BH303" s="299">
        <f t="shared" si="330"/>
        <v>0</v>
      </c>
      <c r="BI303" s="230"/>
      <c r="BJ303" s="239"/>
      <c r="BK303" s="231"/>
      <c r="BL303" s="231"/>
      <c r="BM303" s="231"/>
      <c r="BN303" s="231"/>
      <c r="BO303" s="231"/>
      <c r="BP303" s="239"/>
      <c r="BQ303" s="231"/>
      <c r="BR303" s="231"/>
      <c r="BS303" s="231"/>
      <c r="BT303" s="232"/>
      <c r="BU303" s="232"/>
      <c r="BV303" s="231"/>
      <c r="BW303" s="233"/>
      <c r="BX303" s="234"/>
      <c r="BY303" s="231"/>
      <c r="BZ303" s="231"/>
      <c r="CA303" s="235"/>
      <c r="CB303" s="235"/>
      <c r="CC303" s="236"/>
      <c r="CD303" s="236"/>
      <c r="CE303" s="236"/>
      <c r="CF303" s="236"/>
      <c r="CG303" s="236"/>
      <c r="CH303" s="235"/>
      <c r="CI303" s="235"/>
      <c r="CJ303" s="236"/>
      <c r="CK303" s="236"/>
      <c r="CL303" s="236"/>
      <c r="CM303" s="236"/>
      <c r="CN303" s="236"/>
      <c r="CO303" s="235"/>
      <c r="CP303" s="238"/>
      <c r="CQ303" s="237"/>
      <c r="CR303" s="238"/>
      <c r="CS303" s="237"/>
      <c r="CT303" s="237"/>
      <c r="CU303" s="237"/>
      <c r="CV303" s="237"/>
      <c r="CW303" s="237"/>
      <c r="CX303" s="232"/>
      <c r="CY303" s="232"/>
      <c r="CZ303" s="179">
        <f t="shared" si="331"/>
        <v>0</v>
      </c>
      <c r="DA303" s="180"/>
      <c r="DB303" s="241"/>
      <c r="DC303" s="181">
        <f t="shared" si="332"/>
        <v>0</v>
      </c>
      <c r="DD303" s="240"/>
      <c r="DE303" s="241"/>
      <c r="DF303" s="182">
        <f t="shared" si="333"/>
        <v>0</v>
      </c>
      <c r="DG303" s="182">
        <f t="shared" si="334"/>
        <v>0</v>
      </c>
      <c r="DH303" s="183">
        <f t="shared" si="335"/>
        <v>0</v>
      </c>
      <c r="DI303" s="184">
        <f t="shared" si="336"/>
        <v>0</v>
      </c>
      <c r="DJ303" s="42"/>
      <c r="DK303" s="177">
        <f t="shared" si="337"/>
        <v>0</v>
      </c>
      <c r="DL303" s="177">
        <f t="shared" si="338"/>
        <v>0</v>
      </c>
      <c r="DM303" s="177">
        <f t="shared" si="339"/>
        <v>0</v>
      </c>
      <c r="DN303" s="242"/>
      <c r="DO303" s="243"/>
      <c r="DP303" s="243"/>
      <c r="DQ303" s="243"/>
      <c r="DR303" s="303"/>
      <c r="DS303" s="243"/>
      <c r="DT303" s="243"/>
      <c r="DU303" s="243"/>
      <c r="DV303" s="244"/>
      <c r="DW303" s="243"/>
      <c r="DX303" s="243"/>
      <c r="DY303" s="245"/>
      <c r="DZ303" s="245"/>
      <c r="EA303" s="246"/>
      <c r="EB303" s="175" t="s">
        <v>283</v>
      </c>
      <c r="EC303" s="188" t="s">
        <v>298</v>
      </c>
      <c r="ED303" s="188">
        <v>1030271</v>
      </c>
      <c r="EE303" s="188"/>
      <c r="EF303" s="189">
        <f>'Datos Mes'!$B$23</f>
        <v>8033.333333333333</v>
      </c>
      <c r="EG303" s="189">
        <f t="shared" si="340"/>
        <v>0</v>
      </c>
      <c r="EH303" s="189">
        <f t="shared" si="341"/>
        <v>0</v>
      </c>
      <c r="EI303" s="189" t="e">
        <f t="shared" si="342"/>
        <v>#DIV/0!</v>
      </c>
      <c r="EJ303" s="189" t="e">
        <f t="shared" si="343"/>
        <v>#DIV/0!</v>
      </c>
      <c r="EK303" s="189">
        <f t="shared" si="344"/>
        <v>0</v>
      </c>
      <c r="EL303" s="189">
        <f t="shared" si="345"/>
        <v>0</v>
      </c>
      <c r="EM303" s="189">
        <f t="shared" si="346"/>
        <v>0</v>
      </c>
      <c r="EN303" s="189">
        <f>'Datos Mes'!$B$24*AL303</f>
        <v>0</v>
      </c>
      <c r="EO303" s="189" t="e">
        <f>IF(SUM(EH303:EN303)&gt;'Datos Mes'!$B$21,'Datos Mes'!$B$21,SUM(EH303:EN303))</f>
        <v>#DIV/0!</v>
      </c>
      <c r="EP303" s="189" t="e">
        <f>IF(SUM(EH303:EN303)&gt;'Datos Mes'!$B$21,SUM(EH303:EN303)-EO303,0)</f>
        <v>#DIV/0!</v>
      </c>
      <c r="EQ303" s="189"/>
      <c r="ER303" s="189" t="e">
        <f>LOOKUP(EO303/AL303,'Datos Mes'!$B$75:$B$82,'Datos Mes'!$C$75:$C$82)*EQ303</f>
        <v>#DIV/0!</v>
      </c>
      <c r="ES303" s="189">
        <f>'Datos Mes'!$B$25*$AQ303</f>
        <v>0</v>
      </c>
      <c r="ET303" s="189">
        <f>'Datos Mes'!$B$26*$AQ303</f>
        <v>0</v>
      </c>
      <c r="EU303" s="189">
        <f t="shared" si="347"/>
        <v>0</v>
      </c>
      <c r="EV303" s="190" t="e">
        <f t="shared" si="348"/>
        <v>#DIV/0!</v>
      </c>
      <c r="EW303" s="280" t="s">
        <v>140</v>
      </c>
      <c r="EX303" s="281"/>
      <c r="EY303" s="190" t="e">
        <f>'Datos Mes'!$B$28*EO303</f>
        <v>#DIV/0!</v>
      </c>
      <c r="EZ303" s="190" t="e">
        <f>IF(EX303*'Datos Mes'!$B$19-EY303&gt;0,EX303*'Datos Mes'!$B$19-EY303,0)</f>
        <v>#DIV/0!</v>
      </c>
      <c r="FA303" s="281" t="s">
        <v>116</v>
      </c>
      <c r="FB303" s="280" t="s">
        <v>299</v>
      </c>
      <c r="FC303" s="192">
        <f>IF(FB303&lt;&gt;"Pensionado",LOOKUP(FA303,'Datos Mes'!$A$87:$A$92,'Datos Mes'!$B$87:$B$92),0)</f>
        <v>0</v>
      </c>
      <c r="FD303" s="190" t="e">
        <f t="shared" si="349"/>
        <v>#DIV/0!</v>
      </c>
      <c r="FE303" s="190" t="e">
        <f>IF(SUM(EH303:EN303)&gt;'Datos Mes'!$B$22,'Datos Mes'!$B$22,SUM(EH303:EN303))</f>
        <v>#DIV/0!</v>
      </c>
      <c r="FF303" s="190" t="e">
        <f>FE303*'Datos Mes'!$B$30</f>
        <v>#DIV/0!</v>
      </c>
      <c r="FG303" s="190" t="e">
        <f t="shared" si="350"/>
        <v>#DIV/0!</v>
      </c>
      <c r="FH303" s="190" t="e">
        <f t="shared" si="351"/>
        <v>#DIV/0!</v>
      </c>
      <c r="FI303" s="193" t="e">
        <f>LOOKUP(FH303,'Datos Mes'!$B$54:$B$69,'Datos Mes'!$C$54:$C$69)</f>
        <v>#DIV/0!</v>
      </c>
      <c r="FJ303" s="190" t="e">
        <f>LOOKUP(FH303,'Datos Mes'!$B$54:$B$69,'Datos Mes'!$E$54:$E$69)</f>
        <v>#DIV/0!</v>
      </c>
      <c r="FK303" s="190" t="e">
        <f t="shared" si="352"/>
        <v>#DIV/0!</v>
      </c>
      <c r="FL303" s="190">
        <f t="shared" si="353"/>
        <v>0</v>
      </c>
      <c r="FM303" s="190">
        <f t="shared" si="354"/>
        <v>0</v>
      </c>
      <c r="FN303" s="190">
        <f t="shared" si="355"/>
        <v>0</v>
      </c>
      <c r="FO303" s="190" t="e">
        <f t="shared" si="356"/>
        <v>#DIV/0!</v>
      </c>
      <c r="FP303" s="190" t="e">
        <f t="shared" si="357"/>
        <v>#DIV/0!</v>
      </c>
      <c r="FQ303" s="320" t="e">
        <f t="shared" si="358"/>
        <v>#DIV/0!</v>
      </c>
      <c r="FR303" s="188"/>
      <c r="FS303" s="190" t="e">
        <f t="shared" si="359"/>
        <v>#DIV/0!</v>
      </c>
      <c r="FT303" s="190" t="e">
        <f>IF($FB303="Activo",LOOKUP($FA303,'Datos Mes'!$A$87:$A$92,'Datos Mes'!$C$87:$C$92),0)*$EO303</f>
        <v>#DIV/0!</v>
      </c>
      <c r="FU303" s="190" t="e">
        <f>IF($FB303="Activo",'Datos Mes'!$B$31,0)*$EO303</f>
        <v>#DIV/0!</v>
      </c>
      <c r="FV303" s="190" t="e">
        <f>'Datos Mes'!$B$32*$EO303</f>
        <v>#DIV/0!</v>
      </c>
      <c r="FW303" s="190" t="e">
        <f>'Datos Mes'!$D$28*$EO303</f>
        <v>#DIV/0!</v>
      </c>
      <c r="FX303" s="188">
        <v>1030271</v>
      </c>
      <c r="FY303" s="190" t="e">
        <f t="shared" si="360"/>
        <v>#DIV/0!</v>
      </c>
      <c r="FZ303" s="190" t="e">
        <f t="shared" si="366"/>
        <v>#DIV/0!</v>
      </c>
      <c r="GA303" s="190" t="e">
        <f t="shared" si="367"/>
        <v>#DIV/0!</v>
      </c>
      <c r="GB303" s="190">
        <f>(AS303+'Datos Mes'!B$24)*30/12</f>
        <v>11356.646825396825</v>
      </c>
      <c r="GC303" s="190" t="e">
        <f t="shared" si="361"/>
        <v>#DIV/0!</v>
      </c>
      <c r="GD303" s="190" t="e">
        <f t="shared" si="362"/>
        <v>#DIV/0!</v>
      </c>
      <c r="GE303" s="192" t="e">
        <f t="shared" si="363"/>
        <v>#DIV/0!</v>
      </c>
    </row>
    <row r="304" spans="1:187">
      <c r="A304" s="248"/>
      <c r="B304" s="248"/>
      <c r="C304" s="173">
        <f t="shared" si="320"/>
        <v>0</v>
      </c>
      <c r="D304" s="255"/>
      <c r="E304" s="255"/>
      <c r="F304" s="255"/>
      <c r="G304" s="255"/>
      <c r="H304" s="255"/>
      <c r="I304" s="255"/>
      <c r="J304" s="255"/>
      <c r="K304" s="255"/>
      <c r="L304" s="255"/>
      <c r="M304" s="255"/>
      <c r="N304" s="255"/>
      <c r="O304" s="255"/>
      <c r="P304" s="255"/>
      <c r="Q304" s="255"/>
      <c r="R304" s="174"/>
      <c r="S304" s="256"/>
      <c r="T304" s="255"/>
      <c r="U304" s="255"/>
      <c r="V304" s="255"/>
      <c r="W304" s="255"/>
      <c r="X304" s="255"/>
      <c r="Y304" s="255"/>
      <c r="Z304" s="255"/>
      <c r="AA304" s="255"/>
      <c r="AB304" s="255"/>
      <c r="AC304" s="255"/>
      <c r="AD304" s="255"/>
      <c r="AE304" s="255"/>
      <c r="AF304" s="255"/>
      <c r="AG304" s="255"/>
      <c r="AH304" s="255"/>
      <c r="AI304" s="257"/>
      <c r="AJ304" s="187"/>
      <c r="AK304" s="176">
        <f t="shared" si="321"/>
        <v>0</v>
      </c>
      <c r="AL304" s="294">
        <f t="shared" si="322"/>
        <v>0</v>
      </c>
      <c r="AM304" s="294">
        <f t="shared" si="323"/>
        <v>0</v>
      </c>
      <c r="AN304" s="295">
        <f t="shared" si="324"/>
        <v>0</v>
      </c>
      <c r="AO304" s="294">
        <f t="shared" si="365"/>
        <v>0</v>
      </c>
      <c r="AP304" s="294">
        <f t="shared" si="364"/>
        <v>0</v>
      </c>
      <c r="AQ304" s="296">
        <f t="shared" si="325"/>
        <v>0</v>
      </c>
      <c r="AR304" s="297">
        <f t="shared" si="326"/>
        <v>0</v>
      </c>
      <c r="AS304" s="249"/>
      <c r="AT304" s="250">
        <f t="shared" si="327"/>
        <v>0</v>
      </c>
      <c r="AU304" s="316"/>
      <c r="AV304" s="177">
        <f t="shared" si="328"/>
        <v>0</v>
      </c>
      <c r="AW304" s="249"/>
      <c r="AX304" s="249"/>
      <c r="AY304" s="177">
        <f t="shared" si="329"/>
        <v>0</v>
      </c>
      <c r="AZ304" s="177">
        <f>(AQ304)*'Datos Mes'!$B$27+DB304</f>
        <v>0</v>
      </c>
      <c r="BA304" s="248"/>
      <c r="BB304" s="254"/>
      <c r="BC304" s="263"/>
      <c r="BD304" s="188"/>
      <c r="BE304" s="188"/>
      <c r="BF304" s="298"/>
      <c r="BG304" s="178">
        <f>(COUNTIF($D304:$AI304,"LL")+DL304)*(AS304-'Datos Mes'!$B$23)</f>
        <v>0</v>
      </c>
      <c r="BH304" s="299">
        <f t="shared" si="330"/>
        <v>0</v>
      </c>
      <c r="BI304" s="230"/>
      <c r="BJ304" s="239"/>
      <c r="BK304" s="231"/>
      <c r="BL304" s="231"/>
      <c r="BM304" s="231"/>
      <c r="BN304" s="231"/>
      <c r="BO304" s="231"/>
      <c r="BP304" s="239"/>
      <c r="BQ304" s="231"/>
      <c r="BR304" s="231"/>
      <c r="BS304" s="231"/>
      <c r="BT304" s="232"/>
      <c r="BU304" s="232"/>
      <c r="BV304" s="231"/>
      <c r="BW304" s="233"/>
      <c r="BX304" s="234"/>
      <c r="BY304" s="231"/>
      <c r="BZ304" s="231"/>
      <c r="CA304" s="235"/>
      <c r="CB304" s="235"/>
      <c r="CC304" s="236"/>
      <c r="CD304" s="236"/>
      <c r="CE304" s="236"/>
      <c r="CF304" s="236"/>
      <c r="CG304" s="236"/>
      <c r="CH304" s="235"/>
      <c r="CI304" s="235"/>
      <c r="CJ304" s="236"/>
      <c r="CK304" s="236"/>
      <c r="CL304" s="236"/>
      <c r="CM304" s="236"/>
      <c r="CN304" s="236"/>
      <c r="CO304" s="235"/>
      <c r="CP304" s="238"/>
      <c r="CQ304" s="237"/>
      <c r="CR304" s="238"/>
      <c r="CS304" s="237"/>
      <c r="CT304" s="237"/>
      <c r="CU304" s="237"/>
      <c r="CV304" s="237"/>
      <c r="CW304" s="237"/>
      <c r="CX304" s="232"/>
      <c r="CY304" s="232"/>
      <c r="CZ304" s="179">
        <f t="shared" si="331"/>
        <v>0</v>
      </c>
      <c r="DA304" s="180"/>
      <c r="DB304" s="241"/>
      <c r="DC304" s="181">
        <f t="shared" si="332"/>
        <v>0</v>
      </c>
      <c r="DD304" s="240"/>
      <c r="DE304" s="241"/>
      <c r="DF304" s="182">
        <f t="shared" si="333"/>
        <v>0</v>
      </c>
      <c r="DG304" s="182">
        <f t="shared" si="334"/>
        <v>0</v>
      </c>
      <c r="DH304" s="183">
        <f t="shared" si="335"/>
        <v>0</v>
      </c>
      <c r="DI304" s="184">
        <f t="shared" si="336"/>
        <v>0</v>
      </c>
      <c r="DJ304" s="42"/>
      <c r="DK304" s="177">
        <f t="shared" si="337"/>
        <v>0</v>
      </c>
      <c r="DL304" s="177">
        <f t="shared" si="338"/>
        <v>0</v>
      </c>
      <c r="DM304" s="177">
        <f t="shared" si="339"/>
        <v>0</v>
      </c>
      <c r="DN304" s="242"/>
      <c r="DO304" s="243"/>
      <c r="DP304" s="243"/>
      <c r="DQ304" s="243"/>
      <c r="DR304" s="303"/>
      <c r="DS304" s="243"/>
      <c r="DT304" s="243"/>
      <c r="DU304" s="243"/>
      <c r="DV304" s="244"/>
      <c r="DW304" s="243"/>
      <c r="DX304" s="243"/>
      <c r="DY304" s="245"/>
      <c r="DZ304" s="245"/>
      <c r="EA304" s="246"/>
      <c r="EB304" s="175" t="s">
        <v>283</v>
      </c>
      <c r="EC304" s="188" t="s">
        <v>298</v>
      </c>
      <c r="ED304" s="188">
        <v>1030272</v>
      </c>
      <c r="EE304" s="188"/>
      <c r="EF304" s="189">
        <f>'Datos Mes'!$B$23</f>
        <v>8033.333333333333</v>
      </c>
      <c r="EG304" s="189">
        <f t="shared" si="340"/>
        <v>0</v>
      </c>
      <c r="EH304" s="189">
        <f t="shared" si="341"/>
        <v>0</v>
      </c>
      <c r="EI304" s="189" t="e">
        <f t="shared" si="342"/>
        <v>#DIV/0!</v>
      </c>
      <c r="EJ304" s="189" t="e">
        <f t="shared" si="343"/>
        <v>#DIV/0!</v>
      </c>
      <c r="EK304" s="189">
        <f t="shared" si="344"/>
        <v>0</v>
      </c>
      <c r="EL304" s="189">
        <f t="shared" si="345"/>
        <v>0</v>
      </c>
      <c r="EM304" s="189">
        <f t="shared" si="346"/>
        <v>0</v>
      </c>
      <c r="EN304" s="189">
        <f>'Datos Mes'!$B$24*AL304</f>
        <v>0</v>
      </c>
      <c r="EO304" s="189" t="e">
        <f>IF(SUM(EH304:EN304)&gt;'Datos Mes'!$B$21,'Datos Mes'!$B$21,SUM(EH304:EN304))</f>
        <v>#DIV/0!</v>
      </c>
      <c r="EP304" s="189" t="e">
        <f>IF(SUM(EH304:EN304)&gt;'Datos Mes'!$B$21,SUM(EH304:EN304)-EO304,0)</f>
        <v>#DIV/0!</v>
      </c>
      <c r="EQ304" s="189"/>
      <c r="ER304" s="189" t="e">
        <f>LOOKUP(EO304/AL304,'Datos Mes'!$B$75:$B$82,'Datos Mes'!$C$75:$C$82)*EQ304</f>
        <v>#DIV/0!</v>
      </c>
      <c r="ES304" s="189">
        <f>'Datos Mes'!$B$25*$AQ304</f>
        <v>0</v>
      </c>
      <c r="ET304" s="189">
        <f>'Datos Mes'!$B$26*$AQ304</f>
        <v>0</v>
      </c>
      <c r="EU304" s="189">
        <f t="shared" si="347"/>
        <v>0</v>
      </c>
      <c r="EV304" s="190" t="e">
        <f t="shared" si="348"/>
        <v>#DIV/0!</v>
      </c>
      <c r="EW304" s="280" t="s">
        <v>140</v>
      </c>
      <c r="EX304" s="281"/>
      <c r="EY304" s="190" t="e">
        <f>'Datos Mes'!$B$28*EO304</f>
        <v>#DIV/0!</v>
      </c>
      <c r="EZ304" s="190" t="e">
        <f>IF(EX304*'Datos Mes'!$B$19-EY304&gt;0,EX304*'Datos Mes'!$B$19-EY304,0)</f>
        <v>#DIV/0!</v>
      </c>
      <c r="FA304" s="281" t="s">
        <v>116</v>
      </c>
      <c r="FB304" s="280" t="s">
        <v>299</v>
      </c>
      <c r="FC304" s="192">
        <f>IF(FB304&lt;&gt;"Pensionado",LOOKUP(FA304,'Datos Mes'!$A$87:$A$92,'Datos Mes'!$B$87:$B$92),0)</f>
        <v>0</v>
      </c>
      <c r="FD304" s="190" t="e">
        <f t="shared" si="349"/>
        <v>#DIV/0!</v>
      </c>
      <c r="FE304" s="190" t="e">
        <f>IF(SUM(EH304:EN304)&gt;'Datos Mes'!$B$22,'Datos Mes'!$B$22,SUM(EH304:EN304))</f>
        <v>#DIV/0!</v>
      </c>
      <c r="FF304" s="190" t="e">
        <f>FE304*'Datos Mes'!$B$30</f>
        <v>#DIV/0!</v>
      </c>
      <c r="FG304" s="190" t="e">
        <f t="shared" si="350"/>
        <v>#DIV/0!</v>
      </c>
      <c r="FH304" s="190" t="e">
        <f t="shared" si="351"/>
        <v>#DIV/0!</v>
      </c>
      <c r="FI304" s="193" t="e">
        <f>LOOKUP(FH304,'Datos Mes'!$B$54:$B$69,'Datos Mes'!$C$54:$C$69)</f>
        <v>#DIV/0!</v>
      </c>
      <c r="FJ304" s="190" t="e">
        <f>LOOKUP(FH304,'Datos Mes'!$B$54:$B$69,'Datos Mes'!$E$54:$E$69)</f>
        <v>#DIV/0!</v>
      </c>
      <c r="FK304" s="190" t="e">
        <f t="shared" si="352"/>
        <v>#DIV/0!</v>
      </c>
      <c r="FL304" s="190">
        <f t="shared" si="353"/>
        <v>0</v>
      </c>
      <c r="FM304" s="190">
        <f t="shared" si="354"/>
        <v>0</v>
      </c>
      <c r="FN304" s="190">
        <f t="shared" si="355"/>
        <v>0</v>
      </c>
      <c r="FO304" s="190" t="e">
        <f t="shared" si="356"/>
        <v>#DIV/0!</v>
      </c>
      <c r="FP304" s="190" t="e">
        <f t="shared" si="357"/>
        <v>#DIV/0!</v>
      </c>
      <c r="FQ304" s="320" t="e">
        <f t="shared" si="358"/>
        <v>#DIV/0!</v>
      </c>
      <c r="FR304" s="188"/>
      <c r="FS304" s="190" t="e">
        <f t="shared" si="359"/>
        <v>#DIV/0!</v>
      </c>
      <c r="FT304" s="190" t="e">
        <f>IF($FB304="Activo",LOOKUP($FA304,'Datos Mes'!$A$87:$A$92,'Datos Mes'!$C$87:$C$92),0)*$EO304</f>
        <v>#DIV/0!</v>
      </c>
      <c r="FU304" s="190" t="e">
        <f>IF($FB304="Activo",'Datos Mes'!$B$31,0)*$EO304</f>
        <v>#DIV/0!</v>
      </c>
      <c r="FV304" s="190" t="e">
        <f>'Datos Mes'!$B$32*$EO304</f>
        <v>#DIV/0!</v>
      </c>
      <c r="FW304" s="190" t="e">
        <f>'Datos Mes'!$D$28*$EO304</f>
        <v>#DIV/0!</v>
      </c>
      <c r="FX304" s="188">
        <v>1030272</v>
      </c>
      <c r="FY304" s="190" t="e">
        <f t="shared" si="360"/>
        <v>#DIV/0!</v>
      </c>
      <c r="FZ304" s="190" t="e">
        <f t="shared" si="366"/>
        <v>#DIV/0!</v>
      </c>
      <c r="GA304" s="190" t="e">
        <f t="shared" si="367"/>
        <v>#DIV/0!</v>
      </c>
      <c r="GB304" s="190">
        <f>(AS304+'Datos Mes'!B$24)*30/12</f>
        <v>11356.646825396825</v>
      </c>
      <c r="GC304" s="190" t="e">
        <f t="shared" si="361"/>
        <v>#DIV/0!</v>
      </c>
      <c r="GD304" s="190" t="e">
        <f t="shared" si="362"/>
        <v>#DIV/0!</v>
      </c>
      <c r="GE304" s="192" t="e">
        <f t="shared" si="363"/>
        <v>#DIV/0!</v>
      </c>
    </row>
    <row r="305" spans="1:187">
      <c r="A305" s="248"/>
      <c r="B305" s="248"/>
      <c r="C305" s="173">
        <f t="shared" si="320"/>
        <v>0</v>
      </c>
      <c r="D305" s="255"/>
      <c r="E305" s="255"/>
      <c r="F305" s="255"/>
      <c r="G305" s="255"/>
      <c r="H305" s="255"/>
      <c r="I305" s="255"/>
      <c r="J305" s="255"/>
      <c r="K305" s="255"/>
      <c r="L305" s="255"/>
      <c r="M305" s="255"/>
      <c r="N305" s="255"/>
      <c r="O305" s="255"/>
      <c r="P305" s="255"/>
      <c r="Q305" s="255"/>
      <c r="R305" s="174"/>
      <c r="S305" s="256"/>
      <c r="T305" s="255"/>
      <c r="U305" s="255"/>
      <c r="V305" s="255"/>
      <c r="W305" s="255"/>
      <c r="X305" s="255"/>
      <c r="Y305" s="255"/>
      <c r="Z305" s="255"/>
      <c r="AA305" s="255"/>
      <c r="AB305" s="255"/>
      <c r="AC305" s="255"/>
      <c r="AD305" s="255"/>
      <c r="AE305" s="255"/>
      <c r="AF305" s="255"/>
      <c r="AG305" s="255"/>
      <c r="AH305" s="255"/>
      <c r="AI305" s="257"/>
      <c r="AJ305" s="187"/>
      <c r="AK305" s="176">
        <f t="shared" si="321"/>
        <v>0</v>
      </c>
      <c r="AL305" s="294">
        <f t="shared" si="322"/>
        <v>0</v>
      </c>
      <c r="AM305" s="294">
        <f t="shared" si="323"/>
        <v>0</v>
      </c>
      <c r="AN305" s="295">
        <f t="shared" si="324"/>
        <v>0</v>
      </c>
      <c r="AO305" s="294">
        <f t="shared" si="365"/>
        <v>0</v>
      </c>
      <c r="AP305" s="294">
        <f t="shared" si="364"/>
        <v>0</v>
      </c>
      <c r="AQ305" s="296">
        <f t="shared" si="325"/>
        <v>0</v>
      </c>
      <c r="AR305" s="297">
        <f t="shared" si="326"/>
        <v>0</v>
      </c>
      <c r="AS305" s="249"/>
      <c r="AT305" s="250">
        <f t="shared" si="327"/>
        <v>0</v>
      </c>
      <c r="AU305" s="316"/>
      <c r="AV305" s="177">
        <f t="shared" si="328"/>
        <v>0</v>
      </c>
      <c r="AW305" s="249"/>
      <c r="AX305" s="249"/>
      <c r="AY305" s="177">
        <f t="shared" si="329"/>
        <v>0</v>
      </c>
      <c r="AZ305" s="177">
        <f>(AQ305)*'Datos Mes'!$B$27+DB305</f>
        <v>0</v>
      </c>
      <c r="BA305" s="248"/>
      <c r="BB305" s="254"/>
      <c r="BC305" s="263"/>
      <c r="BD305" s="188"/>
      <c r="BE305" s="188"/>
      <c r="BF305" s="298"/>
      <c r="BG305" s="178">
        <f>(COUNTIF($D305:$AI305,"LL")+DL305)*(AS305-'Datos Mes'!$B$23)</f>
        <v>0</v>
      </c>
      <c r="BH305" s="299">
        <f t="shared" si="330"/>
        <v>0</v>
      </c>
      <c r="BI305" s="230"/>
      <c r="BJ305" s="239"/>
      <c r="BK305" s="231"/>
      <c r="BL305" s="231"/>
      <c r="BM305" s="231"/>
      <c r="BN305" s="231"/>
      <c r="BO305" s="231"/>
      <c r="BP305" s="239"/>
      <c r="BQ305" s="231"/>
      <c r="BR305" s="231"/>
      <c r="BS305" s="231"/>
      <c r="BT305" s="232"/>
      <c r="BU305" s="232"/>
      <c r="BV305" s="231"/>
      <c r="BW305" s="233"/>
      <c r="BX305" s="234"/>
      <c r="BY305" s="231"/>
      <c r="BZ305" s="231"/>
      <c r="CA305" s="235"/>
      <c r="CB305" s="235"/>
      <c r="CC305" s="236"/>
      <c r="CD305" s="236"/>
      <c r="CE305" s="236"/>
      <c r="CF305" s="236"/>
      <c r="CG305" s="236"/>
      <c r="CH305" s="235"/>
      <c r="CI305" s="235"/>
      <c r="CJ305" s="236"/>
      <c r="CK305" s="236"/>
      <c r="CL305" s="236"/>
      <c r="CM305" s="236"/>
      <c r="CN305" s="236"/>
      <c r="CO305" s="235"/>
      <c r="CP305" s="238"/>
      <c r="CQ305" s="237"/>
      <c r="CR305" s="238"/>
      <c r="CS305" s="237"/>
      <c r="CT305" s="237"/>
      <c r="CU305" s="237"/>
      <c r="CV305" s="237"/>
      <c r="CW305" s="237"/>
      <c r="CX305" s="232"/>
      <c r="CY305" s="232"/>
      <c r="CZ305" s="179">
        <f t="shared" si="331"/>
        <v>0</v>
      </c>
      <c r="DA305" s="180"/>
      <c r="DB305" s="241"/>
      <c r="DC305" s="181">
        <f t="shared" si="332"/>
        <v>0</v>
      </c>
      <c r="DD305" s="240"/>
      <c r="DE305" s="241"/>
      <c r="DF305" s="182">
        <f t="shared" si="333"/>
        <v>0</v>
      </c>
      <c r="DG305" s="182">
        <f t="shared" si="334"/>
        <v>0</v>
      </c>
      <c r="DH305" s="183">
        <f t="shared" si="335"/>
        <v>0</v>
      </c>
      <c r="DI305" s="184">
        <f t="shared" si="336"/>
        <v>0</v>
      </c>
      <c r="DJ305" s="42"/>
      <c r="DK305" s="177">
        <f t="shared" si="337"/>
        <v>0</v>
      </c>
      <c r="DL305" s="177">
        <f t="shared" si="338"/>
        <v>0</v>
      </c>
      <c r="DM305" s="177">
        <f t="shared" si="339"/>
        <v>0</v>
      </c>
      <c r="DN305" s="242"/>
      <c r="DO305" s="243"/>
      <c r="DP305" s="243"/>
      <c r="DQ305" s="243"/>
      <c r="DR305" s="303"/>
      <c r="DS305" s="243"/>
      <c r="DT305" s="243"/>
      <c r="DU305" s="243"/>
      <c r="DV305" s="244"/>
      <c r="DW305" s="243"/>
      <c r="DX305" s="243"/>
      <c r="DY305" s="245"/>
      <c r="DZ305" s="245"/>
      <c r="EA305" s="246"/>
      <c r="EB305" s="175" t="s">
        <v>283</v>
      </c>
      <c r="EC305" s="188" t="s">
        <v>298</v>
      </c>
      <c r="ED305" s="188">
        <v>1030273</v>
      </c>
      <c r="EE305" s="188"/>
      <c r="EF305" s="189">
        <f>'Datos Mes'!$B$23</f>
        <v>8033.333333333333</v>
      </c>
      <c r="EG305" s="189">
        <f t="shared" si="340"/>
        <v>0</v>
      </c>
      <c r="EH305" s="189">
        <f t="shared" si="341"/>
        <v>0</v>
      </c>
      <c r="EI305" s="189" t="e">
        <f t="shared" si="342"/>
        <v>#DIV/0!</v>
      </c>
      <c r="EJ305" s="189" t="e">
        <f t="shared" si="343"/>
        <v>#DIV/0!</v>
      </c>
      <c r="EK305" s="189">
        <f t="shared" si="344"/>
        <v>0</v>
      </c>
      <c r="EL305" s="189">
        <f t="shared" si="345"/>
        <v>0</v>
      </c>
      <c r="EM305" s="189">
        <f t="shared" si="346"/>
        <v>0</v>
      </c>
      <c r="EN305" s="189">
        <f>'Datos Mes'!$B$24*AL305</f>
        <v>0</v>
      </c>
      <c r="EO305" s="189" t="e">
        <f>IF(SUM(EH305:EN305)&gt;'Datos Mes'!$B$21,'Datos Mes'!$B$21,SUM(EH305:EN305))</f>
        <v>#DIV/0!</v>
      </c>
      <c r="EP305" s="189" t="e">
        <f>IF(SUM(EH305:EN305)&gt;'Datos Mes'!$B$21,SUM(EH305:EN305)-EO305,0)</f>
        <v>#DIV/0!</v>
      </c>
      <c r="EQ305" s="189"/>
      <c r="ER305" s="189" t="e">
        <f>LOOKUP(EO305/AL305,'Datos Mes'!$B$75:$B$82,'Datos Mes'!$C$75:$C$82)*EQ305</f>
        <v>#DIV/0!</v>
      </c>
      <c r="ES305" s="189">
        <f>'Datos Mes'!$B$25*$AQ305</f>
        <v>0</v>
      </c>
      <c r="ET305" s="189">
        <f>'Datos Mes'!$B$26*$AQ305</f>
        <v>0</v>
      </c>
      <c r="EU305" s="189">
        <f t="shared" si="347"/>
        <v>0</v>
      </c>
      <c r="EV305" s="190" t="e">
        <f t="shared" si="348"/>
        <v>#DIV/0!</v>
      </c>
      <c r="EW305" s="280" t="s">
        <v>140</v>
      </c>
      <c r="EX305" s="281"/>
      <c r="EY305" s="190" t="e">
        <f>'Datos Mes'!$B$28*EO305</f>
        <v>#DIV/0!</v>
      </c>
      <c r="EZ305" s="190" t="e">
        <f>IF(EX305*'Datos Mes'!$B$19-EY305&gt;0,EX305*'Datos Mes'!$B$19-EY305,0)</f>
        <v>#DIV/0!</v>
      </c>
      <c r="FA305" s="281" t="s">
        <v>116</v>
      </c>
      <c r="FB305" s="280" t="s">
        <v>299</v>
      </c>
      <c r="FC305" s="192">
        <f>IF(FB305&lt;&gt;"Pensionado",LOOKUP(FA305,'Datos Mes'!$A$87:$A$92,'Datos Mes'!$B$87:$B$92),0)</f>
        <v>0</v>
      </c>
      <c r="FD305" s="190" t="e">
        <f t="shared" si="349"/>
        <v>#DIV/0!</v>
      </c>
      <c r="FE305" s="190" t="e">
        <f>IF(SUM(EH305:EN305)&gt;'Datos Mes'!$B$22,'Datos Mes'!$B$22,SUM(EH305:EN305))</f>
        <v>#DIV/0!</v>
      </c>
      <c r="FF305" s="190" t="e">
        <f>FE305*'Datos Mes'!$B$30</f>
        <v>#DIV/0!</v>
      </c>
      <c r="FG305" s="190" t="e">
        <f t="shared" si="350"/>
        <v>#DIV/0!</v>
      </c>
      <c r="FH305" s="190" t="e">
        <f t="shared" si="351"/>
        <v>#DIV/0!</v>
      </c>
      <c r="FI305" s="193" t="e">
        <f>LOOKUP(FH305,'Datos Mes'!$B$54:$B$69,'Datos Mes'!$C$54:$C$69)</f>
        <v>#DIV/0!</v>
      </c>
      <c r="FJ305" s="190" t="e">
        <f>LOOKUP(FH305,'Datos Mes'!$B$54:$B$69,'Datos Mes'!$E$54:$E$69)</f>
        <v>#DIV/0!</v>
      </c>
      <c r="FK305" s="190" t="e">
        <f t="shared" si="352"/>
        <v>#DIV/0!</v>
      </c>
      <c r="FL305" s="190">
        <f t="shared" si="353"/>
        <v>0</v>
      </c>
      <c r="FM305" s="190">
        <f t="shared" si="354"/>
        <v>0</v>
      </c>
      <c r="FN305" s="190">
        <f t="shared" si="355"/>
        <v>0</v>
      </c>
      <c r="FO305" s="190" t="e">
        <f t="shared" si="356"/>
        <v>#DIV/0!</v>
      </c>
      <c r="FP305" s="190" t="e">
        <f t="shared" si="357"/>
        <v>#DIV/0!</v>
      </c>
      <c r="FQ305" s="320" t="e">
        <f t="shared" si="358"/>
        <v>#DIV/0!</v>
      </c>
      <c r="FR305" s="188"/>
      <c r="FS305" s="190" t="e">
        <f t="shared" si="359"/>
        <v>#DIV/0!</v>
      </c>
      <c r="FT305" s="190" t="e">
        <f>IF($FB305="Activo",LOOKUP($FA305,'Datos Mes'!$A$87:$A$92,'Datos Mes'!$C$87:$C$92),0)*$EO305</f>
        <v>#DIV/0!</v>
      </c>
      <c r="FU305" s="190" t="e">
        <f>IF($FB305="Activo",'Datos Mes'!$B$31,0)*$EO305</f>
        <v>#DIV/0!</v>
      </c>
      <c r="FV305" s="190" t="e">
        <f>'Datos Mes'!$B$32*$EO305</f>
        <v>#DIV/0!</v>
      </c>
      <c r="FW305" s="190" t="e">
        <f>'Datos Mes'!$D$28*$EO305</f>
        <v>#DIV/0!</v>
      </c>
      <c r="FX305" s="188">
        <v>1030273</v>
      </c>
      <c r="FY305" s="190" t="e">
        <f t="shared" si="360"/>
        <v>#DIV/0!</v>
      </c>
      <c r="FZ305" s="190" t="e">
        <f t="shared" si="366"/>
        <v>#DIV/0!</v>
      </c>
      <c r="GA305" s="190" t="e">
        <f t="shared" si="367"/>
        <v>#DIV/0!</v>
      </c>
      <c r="GB305" s="190">
        <f>(AS305+'Datos Mes'!B$24)*30/12</f>
        <v>11356.646825396825</v>
      </c>
      <c r="GC305" s="190" t="e">
        <f t="shared" si="361"/>
        <v>#DIV/0!</v>
      </c>
      <c r="GD305" s="190" t="e">
        <f t="shared" si="362"/>
        <v>#DIV/0!</v>
      </c>
      <c r="GE305" s="192" t="e">
        <f t="shared" si="363"/>
        <v>#DIV/0!</v>
      </c>
    </row>
    <row r="306" spans="1:187">
      <c r="A306" s="248"/>
      <c r="B306" s="248"/>
      <c r="C306" s="173">
        <f t="shared" si="320"/>
        <v>0</v>
      </c>
      <c r="D306" s="255"/>
      <c r="E306" s="255"/>
      <c r="F306" s="255"/>
      <c r="G306" s="255"/>
      <c r="H306" s="255"/>
      <c r="I306" s="255"/>
      <c r="J306" s="255"/>
      <c r="K306" s="255"/>
      <c r="L306" s="255"/>
      <c r="M306" s="255"/>
      <c r="N306" s="255"/>
      <c r="O306" s="255"/>
      <c r="P306" s="255"/>
      <c r="Q306" s="255"/>
      <c r="R306" s="174"/>
      <c r="S306" s="256"/>
      <c r="T306" s="255"/>
      <c r="U306" s="255"/>
      <c r="V306" s="255"/>
      <c r="W306" s="255"/>
      <c r="X306" s="255"/>
      <c r="Y306" s="255"/>
      <c r="Z306" s="255"/>
      <c r="AA306" s="255"/>
      <c r="AB306" s="255"/>
      <c r="AC306" s="255"/>
      <c r="AD306" s="255"/>
      <c r="AE306" s="255"/>
      <c r="AF306" s="255"/>
      <c r="AG306" s="255"/>
      <c r="AH306" s="255"/>
      <c r="AI306" s="257"/>
      <c r="AJ306" s="187"/>
      <c r="AK306" s="176">
        <f t="shared" si="321"/>
        <v>0</v>
      </c>
      <c r="AL306" s="294">
        <f t="shared" si="322"/>
        <v>0</v>
      </c>
      <c r="AM306" s="294">
        <f t="shared" si="323"/>
        <v>0</v>
      </c>
      <c r="AN306" s="295">
        <f t="shared" si="324"/>
        <v>0</v>
      </c>
      <c r="AO306" s="294">
        <f t="shared" si="365"/>
        <v>0</v>
      </c>
      <c r="AP306" s="294">
        <f t="shared" si="364"/>
        <v>0</v>
      </c>
      <c r="AQ306" s="296">
        <f t="shared" si="325"/>
        <v>0</v>
      </c>
      <c r="AR306" s="297">
        <f t="shared" si="326"/>
        <v>0</v>
      </c>
      <c r="AS306" s="249"/>
      <c r="AT306" s="250">
        <f t="shared" si="327"/>
        <v>0</v>
      </c>
      <c r="AU306" s="316"/>
      <c r="AV306" s="177">
        <f t="shared" si="328"/>
        <v>0</v>
      </c>
      <c r="AW306" s="249"/>
      <c r="AX306" s="249"/>
      <c r="AY306" s="177">
        <f t="shared" si="329"/>
        <v>0</v>
      </c>
      <c r="AZ306" s="177">
        <f>(AQ306)*'Datos Mes'!$B$27+DB306</f>
        <v>0</v>
      </c>
      <c r="BA306" s="248"/>
      <c r="BB306" s="254"/>
      <c r="BC306" s="263"/>
      <c r="BD306" s="188"/>
      <c r="BE306" s="188"/>
      <c r="BF306" s="298"/>
      <c r="BG306" s="178">
        <f>(COUNTIF($D306:$AI306,"LL")+DL306)*(AS306-'Datos Mes'!$B$23)</f>
        <v>0</v>
      </c>
      <c r="BH306" s="299">
        <f t="shared" si="330"/>
        <v>0</v>
      </c>
      <c r="BI306" s="230"/>
      <c r="BJ306" s="239"/>
      <c r="BK306" s="231"/>
      <c r="BL306" s="231"/>
      <c r="BM306" s="231"/>
      <c r="BN306" s="231"/>
      <c r="BO306" s="231"/>
      <c r="BP306" s="239"/>
      <c r="BQ306" s="231"/>
      <c r="BR306" s="231"/>
      <c r="BS306" s="231"/>
      <c r="BT306" s="232"/>
      <c r="BU306" s="232"/>
      <c r="BV306" s="231"/>
      <c r="BW306" s="233"/>
      <c r="BX306" s="234"/>
      <c r="BY306" s="231"/>
      <c r="BZ306" s="231"/>
      <c r="CA306" s="235"/>
      <c r="CB306" s="235"/>
      <c r="CC306" s="236"/>
      <c r="CD306" s="236"/>
      <c r="CE306" s="236"/>
      <c r="CF306" s="236"/>
      <c r="CG306" s="236"/>
      <c r="CH306" s="235"/>
      <c r="CI306" s="235"/>
      <c r="CJ306" s="236"/>
      <c r="CK306" s="236"/>
      <c r="CL306" s="236"/>
      <c r="CM306" s="236"/>
      <c r="CN306" s="236"/>
      <c r="CO306" s="235"/>
      <c r="CP306" s="238"/>
      <c r="CQ306" s="237"/>
      <c r="CR306" s="238"/>
      <c r="CS306" s="237"/>
      <c r="CT306" s="237"/>
      <c r="CU306" s="237"/>
      <c r="CV306" s="237"/>
      <c r="CW306" s="237"/>
      <c r="CX306" s="232"/>
      <c r="CY306" s="232"/>
      <c r="CZ306" s="179">
        <f t="shared" si="331"/>
        <v>0</v>
      </c>
      <c r="DA306" s="180"/>
      <c r="DB306" s="241"/>
      <c r="DC306" s="181">
        <f t="shared" si="332"/>
        <v>0</v>
      </c>
      <c r="DD306" s="240"/>
      <c r="DE306" s="241"/>
      <c r="DF306" s="182">
        <f t="shared" si="333"/>
        <v>0</v>
      </c>
      <c r="DG306" s="182">
        <f t="shared" si="334"/>
        <v>0</v>
      </c>
      <c r="DH306" s="183">
        <f t="shared" si="335"/>
        <v>0</v>
      </c>
      <c r="DI306" s="184">
        <f t="shared" si="336"/>
        <v>0</v>
      </c>
      <c r="DJ306" s="42"/>
      <c r="DK306" s="177">
        <f t="shared" si="337"/>
        <v>0</v>
      </c>
      <c r="DL306" s="177">
        <f t="shared" si="338"/>
        <v>0</v>
      </c>
      <c r="DM306" s="177">
        <f t="shared" si="339"/>
        <v>0</v>
      </c>
      <c r="DN306" s="242"/>
      <c r="DO306" s="243"/>
      <c r="DP306" s="243"/>
      <c r="DQ306" s="243"/>
      <c r="DR306" s="303"/>
      <c r="DS306" s="243"/>
      <c r="DT306" s="243"/>
      <c r="DU306" s="243"/>
      <c r="DV306" s="244"/>
      <c r="DW306" s="243"/>
      <c r="DX306" s="243"/>
      <c r="DY306" s="245"/>
      <c r="DZ306" s="245"/>
      <c r="EA306" s="246"/>
      <c r="EB306" s="175" t="s">
        <v>283</v>
      </c>
      <c r="EC306" s="188" t="s">
        <v>298</v>
      </c>
      <c r="ED306" s="188">
        <v>1030274</v>
      </c>
      <c r="EE306" s="188"/>
      <c r="EF306" s="189">
        <f>'Datos Mes'!$B$23</f>
        <v>8033.333333333333</v>
      </c>
      <c r="EG306" s="189">
        <f t="shared" si="340"/>
        <v>0</v>
      </c>
      <c r="EH306" s="189">
        <f t="shared" si="341"/>
        <v>0</v>
      </c>
      <c r="EI306" s="189" t="e">
        <f t="shared" si="342"/>
        <v>#DIV/0!</v>
      </c>
      <c r="EJ306" s="189" t="e">
        <f t="shared" si="343"/>
        <v>#DIV/0!</v>
      </c>
      <c r="EK306" s="189">
        <f t="shared" si="344"/>
        <v>0</v>
      </c>
      <c r="EL306" s="189">
        <f t="shared" si="345"/>
        <v>0</v>
      </c>
      <c r="EM306" s="189">
        <f t="shared" si="346"/>
        <v>0</v>
      </c>
      <c r="EN306" s="189">
        <f>'Datos Mes'!$B$24*AL306</f>
        <v>0</v>
      </c>
      <c r="EO306" s="189" t="e">
        <f>IF(SUM(EH306:EN306)&gt;'Datos Mes'!$B$21,'Datos Mes'!$B$21,SUM(EH306:EN306))</f>
        <v>#DIV/0!</v>
      </c>
      <c r="EP306" s="189" t="e">
        <f>IF(SUM(EH306:EN306)&gt;'Datos Mes'!$B$21,SUM(EH306:EN306)-EO306,0)</f>
        <v>#DIV/0!</v>
      </c>
      <c r="EQ306" s="189"/>
      <c r="ER306" s="189" t="e">
        <f>LOOKUP(EO306/AL306,'Datos Mes'!$B$75:$B$82,'Datos Mes'!$C$75:$C$82)*EQ306</f>
        <v>#DIV/0!</v>
      </c>
      <c r="ES306" s="189">
        <f>'Datos Mes'!$B$25*$AQ306</f>
        <v>0</v>
      </c>
      <c r="ET306" s="189">
        <f>'Datos Mes'!$B$26*$AQ306</f>
        <v>0</v>
      </c>
      <c r="EU306" s="189">
        <f t="shared" si="347"/>
        <v>0</v>
      </c>
      <c r="EV306" s="190" t="e">
        <f t="shared" si="348"/>
        <v>#DIV/0!</v>
      </c>
      <c r="EW306" s="280" t="s">
        <v>140</v>
      </c>
      <c r="EX306" s="281"/>
      <c r="EY306" s="190" t="e">
        <f>'Datos Mes'!$B$28*EO306</f>
        <v>#DIV/0!</v>
      </c>
      <c r="EZ306" s="190" t="e">
        <f>IF(EX306*'Datos Mes'!$B$19-EY306&gt;0,EX306*'Datos Mes'!$B$19-EY306,0)</f>
        <v>#DIV/0!</v>
      </c>
      <c r="FA306" s="281" t="s">
        <v>116</v>
      </c>
      <c r="FB306" s="280" t="s">
        <v>299</v>
      </c>
      <c r="FC306" s="192">
        <f>IF(FB306&lt;&gt;"Pensionado",LOOKUP(FA306,'Datos Mes'!$A$87:$A$92,'Datos Mes'!$B$87:$B$92),0)</f>
        <v>0</v>
      </c>
      <c r="FD306" s="190" t="e">
        <f t="shared" si="349"/>
        <v>#DIV/0!</v>
      </c>
      <c r="FE306" s="190" t="e">
        <f>IF(SUM(EH306:EN306)&gt;'Datos Mes'!$B$22,'Datos Mes'!$B$22,SUM(EH306:EN306))</f>
        <v>#DIV/0!</v>
      </c>
      <c r="FF306" s="190" t="e">
        <f>FE306*'Datos Mes'!$B$30</f>
        <v>#DIV/0!</v>
      </c>
      <c r="FG306" s="190" t="e">
        <f t="shared" si="350"/>
        <v>#DIV/0!</v>
      </c>
      <c r="FH306" s="190" t="e">
        <f t="shared" si="351"/>
        <v>#DIV/0!</v>
      </c>
      <c r="FI306" s="193" t="e">
        <f>LOOKUP(FH306,'Datos Mes'!$B$54:$B$69,'Datos Mes'!$C$54:$C$69)</f>
        <v>#DIV/0!</v>
      </c>
      <c r="FJ306" s="190" t="e">
        <f>LOOKUP(FH306,'Datos Mes'!$B$54:$B$69,'Datos Mes'!$E$54:$E$69)</f>
        <v>#DIV/0!</v>
      </c>
      <c r="FK306" s="190" t="e">
        <f t="shared" si="352"/>
        <v>#DIV/0!</v>
      </c>
      <c r="FL306" s="190">
        <f t="shared" si="353"/>
        <v>0</v>
      </c>
      <c r="FM306" s="190">
        <f t="shared" si="354"/>
        <v>0</v>
      </c>
      <c r="FN306" s="190">
        <f t="shared" si="355"/>
        <v>0</v>
      </c>
      <c r="FO306" s="190" t="e">
        <f t="shared" si="356"/>
        <v>#DIV/0!</v>
      </c>
      <c r="FP306" s="190" t="e">
        <f t="shared" si="357"/>
        <v>#DIV/0!</v>
      </c>
      <c r="FQ306" s="320" t="e">
        <f t="shared" si="358"/>
        <v>#DIV/0!</v>
      </c>
      <c r="FR306" s="188"/>
      <c r="FS306" s="190" t="e">
        <f t="shared" si="359"/>
        <v>#DIV/0!</v>
      </c>
      <c r="FT306" s="190" t="e">
        <f>IF($FB306="Activo",LOOKUP($FA306,'Datos Mes'!$A$87:$A$92,'Datos Mes'!$C$87:$C$92),0)*$EO306</f>
        <v>#DIV/0!</v>
      </c>
      <c r="FU306" s="190" t="e">
        <f>IF($FB306="Activo",'Datos Mes'!$B$31,0)*$EO306</f>
        <v>#DIV/0!</v>
      </c>
      <c r="FV306" s="190" t="e">
        <f>'Datos Mes'!$B$32*$EO306</f>
        <v>#DIV/0!</v>
      </c>
      <c r="FW306" s="190" t="e">
        <f>'Datos Mes'!$D$28*$EO306</f>
        <v>#DIV/0!</v>
      </c>
      <c r="FX306" s="188">
        <v>1030274</v>
      </c>
      <c r="FY306" s="190" t="e">
        <f t="shared" si="360"/>
        <v>#DIV/0!</v>
      </c>
      <c r="FZ306" s="190" t="e">
        <f t="shared" si="366"/>
        <v>#DIV/0!</v>
      </c>
      <c r="GA306" s="190" t="e">
        <f t="shared" si="367"/>
        <v>#DIV/0!</v>
      </c>
      <c r="GB306" s="190">
        <f>(AS306+'Datos Mes'!B$24)*30/12</f>
        <v>11356.646825396825</v>
      </c>
      <c r="GC306" s="190" t="e">
        <f t="shared" si="361"/>
        <v>#DIV/0!</v>
      </c>
      <c r="GD306" s="190" t="e">
        <f t="shared" si="362"/>
        <v>#DIV/0!</v>
      </c>
      <c r="GE306" s="192" t="e">
        <f t="shared" si="363"/>
        <v>#DIV/0!</v>
      </c>
    </row>
    <row r="307" spans="1:187">
      <c r="A307" s="248"/>
      <c r="B307" s="248"/>
      <c r="C307" s="173">
        <f t="shared" si="320"/>
        <v>0</v>
      </c>
      <c r="D307" s="255"/>
      <c r="E307" s="255"/>
      <c r="F307" s="255"/>
      <c r="G307" s="255"/>
      <c r="H307" s="255"/>
      <c r="I307" s="255"/>
      <c r="J307" s="255"/>
      <c r="K307" s="255"/>
      <c r="L307" s="255"/>
      <c r="M307" s="255"/>
      <c r="N307" s="255"/>
      <c r="O307" s="255"/>
      <c r="P307" s="255"/>
      <c r="Q307" s="255"/>
      <c r="R307" s="174"/>
      <c r="S307" s="256"/>
      <c r="T307" s="255"/>
      <c r="U307" s="255"/>
      <c r="V307" s="255"/>
      <c r="W307" s="255"/>
      <c r="X307" s="255"/>
      <c r="Y307" s="255"/>
      <c r="Z307" s="255"/>
      <c r="AA307" s="255"/>
      <c r="AB307" s="255"/>
      <c r="AC307" s="255"/>
      <c r="AD307" s="255"/>
      <c r="AE307" s="255"/>
      <c r="AF307" s="255"/>
      <c r="AG307" s="255"/>
      <c r="AH307" s="255"/>
      <c r="AI307" s="257"/>
      <c r="AJ307" s="187"/>
      <c r="AK307" s="176">
        <f t="shared" si="321"/>
        <v>0</v>
      </c>
      <c r="AL307" s="294">
        <f t="shared" si="322"/>
        <v>0</v>
      </c>
      <c r="AM307" s="294">
        <f t="shared" si="323"/>
        <v>0</v>
      </c>
      <c r="AN307" s="295">
        <f t="shared" si="324"/>
        <v>0</v>
      </c>
      <c r="AO307" s="294">
        <f t="shared" si="365"/>
        <v>0</v>
      </c>
      <c r="AP307" s="294">
        <f t="shared" si="364"/>
        <v>0</v>
      </c>
      <c r="AQ307" s="296">
        <f t="shared" si="325"/>
        <v>0</v>
      </c>
      <c r="AR307" s="297">
        <f t="shared" si="326"/>
        <v>0</v>
      </c>
      <c r="AS307" s="249"/>
      <c r="AT307" s="250">
        <f t="shared" si="327"/>
        <v>0</v>
      </c>
      <c r="AU307" s="316"/>
      <c r="AV307" s="177">
        <f t="shared" si="328"/>
        <v>0</v>
      </c>
      <c r="AW307" s="249"/>
      <c r="AX307" s="249"/>
      <c r="AY307" s="177">
        <f t="shared" si="329"/>
        <v>0</v>
      </c>
      <c r="AZ307" s="177">
        <f>(AQ307)*'Datos Mes'!$B$27+DB307</f>
        <v>0</v>
      </c>
      <c r="BA307" s="248"/>
      <c r="BB307" s="254"/>
      <c r="BC307" s="263"/>
      <c r="BD307" s="188"/>
      <c r="BE307" s="188"/>
      <c r="BF307" s="298"/>
      <c r="BG307" s="178">
        <f>(COUNTIF($D307:$AI307,"LL")+DL307)*(AS307-'Datos Mes'!$B$23)</f>
        <v>0</v>
      </c>
      <c r="BH307" s="299">
        <f t="shared" si="330"/>
        <v>0</v>
      </c>
      <c r="BI307" s="230"/>
      <c r="BJ307" s="239"/>
      <c r="BK307" s="231"/>
      <c r="BL307" s="231"/>
      <c r="BM307" s="231"/>
      <c r="BN307" s="231"/>
      <c r="BO307" s="231"/>
      <c r="BP307" s="239"/>
      <c r="BQ307" s="231"/>
      <c r="BR307" s="231"/>
      <c r="BS307" s="231"/>
      <c r="BT307" s="232"/>
      <c r="BU307" s="232"/>
      <c r="BV307" s="231"/>
      <c r="BW307" s="233"/>
      <c r="BX307" s="234"/>
      <c r="BY307" s="231"/>
      <c r="BZ307" s="231"/>
      <c r="CA307" s="235"/>
      <c r="CB307" s="235"/>
      <c r="CC307" s="236"/>
      <c r="CD307" s="236"/>
      <c r="CE307" s="236"/>
      <c r="CF307" s="236"/>
      <c r="CG307" s="236"/>
      <c r="CH307" s="235"/>
      <c r="CI307" s="235"/>
      <c r="CJ307" s="236"/>
      <c r="CK307" s="236"/>
      <c r="CL307" s="236"/>
      <c r="CM307" s="236"/>
      <c r="CN307" s="236"/>
      <c r="CO307" s="235"/>
      <c r="CP307" s="238"/>
      <c r="CQ307" s="237"/>
      <c r="CR307" s="238"/>
      <c r="CS307" s="237"/>
      <c r="CT307" s="237"/>
      <c r="CU307" s="237"/>
      <c r="CV307" s="237"/>
      <c r="CW307" s="237"/>
      <c r="CX307" s="232"/>
      <c r="CY307" s="232"/>
      <c r="CZ307" s="179">
        <f t="shared" si="331"/>
        <v>0</v>
      </c>
      <c r="DA307" s="180"/>
      <c r="DB307" s="241"/>
      <c r="DC307" s="181">
        <f t="shared" si="332"/>
        <v>0</v>
      </c>
      <c r="DD307" s="240"/>
      <c r="DE307" s="241"/>
      <c r="DF307" s="182">
        <f t="shared" si="333"/>
        <v>0</v>
      </c>
      <c r="DG307" s="182">
        <f t="shared" si="334"/>
        <v>0</v>
      </c>
      <c r="DH307" s="183">
        <f t="shared" si="335"/>
        <v>0</v>
      </c>
      <c r="DI307" s="184">
        <f t="shared" si="336"/>
        <v>0</v>
      </c>
      <c r="DJ307" s="42"/>
      <c r="DK307" s="177">
        <f t="shared" si="337"/>
        <v>0</v>
      </c>
      <c r="DL307" s="177">
        <f t="shared" si="338"/>
        <v>0</v>
      </c>
      <c r="DM307" s="177">
        <f t="shared" si="339"/>
        <v>0</v>
      </c>
      <c r="DN307" s="242"/>
      <c r="DO307" s="243"/>
      <c r="DP307" s="243"/>
      <c r="DQ307" s="243"/>
      <c r="DR307" s="303"/>
      <c r="DS307" s="243"/>
      <c r="DT307" s="243"/>
      <c r="DU307" s="243"/>
      <c r="DV307" s="244"/>
      <c r="DW307" s="243"/>
      <c r="DX307" s="243"/>
      <c r="DY307" s="245"/>
      <c r="DZ307" s="245"/>
      <c r="EA307" s="246"/>
      <c r="EB307" s="175" t="s">
        <v>283</v>
      </c>
      <c r="EC307" s="188" t="s">
        <v>298</v>
      </c>
      <c r="ED307" s="188">
        <v>1030275</v>
      </c>
      <c r="EE307" s="188"/>
      <c r="EF307" s="189">
        <f>'Datos Mes'!$B$23</f>
        <v>8033.333333333333</v>
      </c>
      <c r="EG307" s="189">
        <f t="shared" si="340"/>
        <v>0</v>
      </c>
      <c r="EH307" s="189">
        <f t="shared" si="341"/>
        <v>0</v>
      </c>
      <c r="EI307" s="189" t="e">
        <f t="shared" si="342"/>
        <v>#DIV/0!</v>
      </c>
      <c r="EJ307" s="189" t="e">
        <f t="shared" si="343"/>
        <v>#DIV/0!</v>
      </c>
      <c r="EK307" s="189">
        <f t="shared" si="344"/>
        <v>0</v>
      </c>
      <c r="EL307" s="189">
        <f t="shared" si="345"/>
        <v>0</v>
      </c>
      <c r="EM307" s="189">
        <f t="shared" si="346"/>
        <v>0</v>
      </c>
      <c r="EN307" s="189">
        <f>'Datos Mes'!$B$24*AL307</f>
        <v>0</v>
      </c>
      <c r="EO307" s="189" t="e">
        <f>IF(SUM(EH307:EN307)&gt;'Datos Mes'!$B$21,'Datos Mes'!$B$21,SUM(EH307:EN307))</f>
        <v>#DIV/0!</v>
      </c>
      <c r="EP307" s="189" t="e">
        <f>IF(SUM(EH307:EN307)&gt;'Datos Mes'!$B$21,SUM(EH307:EN307)-EO307,0)</f>
        <v>#DIV/0!</v>
      </c>
      <c r="EQ307" s="189"/>
      <c r="ER307" s="189" t="e">
        <f>LOOKUP(EO307/AL307,'Datos Mes'!$B$75:$B$82,'Datos Mes'!$C$75:$C$82)*EQ307</f>
        <v>#DIV/0!</v>
      </c>
      <c r="ES307" s="189">
        <f>'Datos Mes'!$B$25*$AQ307</f>
        <v>0</v>
      </c>
      <c r="ET307" s="189">
        <f>'Datos Mes'!$B$26*$AQ307</f>
        <v>0</v>
      </c>
      <c r="EU307" s="189">
        <f t="shared" si="347"/>
        <v>0</v>
      </c>
      <c r="EV307" s="190" t="e">
        <f t="shared" si="348"/>
        <v>#DIV/0!</v>
      </c>
      <c r="EW307" s="280" t="s">
        <v>140</v>
      </c>
      <c r="EX307" s="281"/>
      <c r="EY307" s="190" t="e">
        <f>'Datos Mes'!$B$28*EO307</f>
        <v>#DIV/0!</v>
      </c>
      <c r="EZ307" s="190" t="e">
        <f>IF(EX307*'Datos Mes'!$B$19-EY307&gt;0,EX307*'Datos Mes'!$B$19-EY307,0)</f>
        <v>#DIV/0!</v>
      </c>
      <c r="FA307" s="281" t="s">
        <v>116</v>
      </c>
      <c r="FB307" s="280" t="s">
        <v>299</v>
      </c>
      <c r="FC307" s="192">
        <f>IF(FB307&lt;&gt;"Pensionado",LOOKUP(FA307,'Datos Mes'!$A$87:$A$92,'Datos Mes'!$B$87:$B$92),0)</f>
        <v>0</v>
      </c>
      <c r="FD307" s="190" t="e">
        <f t="shared" si="349"/>
        <v>#DIV/0!</v>
      </c>
      <c r="FE307" s="190" t="e">
        <f>IF(SUM(EH307:EN307)&gt;'Datos Mes'!$B$22,'Datos Mes'!$B$22,SUM(EH307:EN307))</f>
        <v>#DIV/0!</v>
      </c>
      <c r="FF307" s="190" t="e">
        <f>FE307*'Datos Mes'!$B$30</f>
        <v>#DIV/0!</v>
      </c>
      <c r="FG307" s="190" t="e">
        <f t="shared" si="350"/>
        <v>#DIV/0!</v>
      </c>
      <c r="FH307" s="190" t="e">
        <f t="shared" si="351"/>
        <v>#DIV/0!</v>
      </c>
      <c r="FI307" s="193" t="e">
        <f>LOOKUP(FH307,'Datos Mes'!$B$54:$B$69,'Datos Mes'!$C$54:$C$69)</f>
        <v>#DIV/0!</v>
      </c>
      <c r="FJ307" s="190" t="e">
        <f>LOOKUP(FH307,'Datos Mes'!$B$54:$B$69,'Datos Mes'!$E$54:$E$69)</f>
        <v>#DIV/0!</v>
      </c>
      <c r="FK307" s="190" t="e">
        <f t="shared" si="352"/>
        <v>#DIV/0!</v>
      </c>
      <c r="FL307" s="190">
        <f t="shared" si="353"/>
        <v>0</v>
      </c>
      <c r="FM307" s="190">
        <f t="shared" si="354"/>
        <v>0</v>
      </c>
      <c r="FN307" s="190">
        <f t="shared" si="355"/>
        <v>0</v>
      </c>
      <c r="FO307" s="190" t="e">
        <f t="shared" si="356"/>
        <v>#DIV/0!</v>
      </c>
      <c r="FP307" s="190" t="e">
        <f t="shared" si="357"/>
        <v>#DIV/0!</v>
      </c>
      <c r="FQ307" s="320" t="e">
        <f t="shared" si="358"/>
        <v>#DIV/0!</v>
      </c>
      <c r="FR307" s="188"/>
      <c r="FS307" s="190" t="e">
        <f t="shared" si="359"/>
        <v>#DIV/0!</v>
      </c>
      <c r="FT307" s="190" t="e">
        <f>IF($FB307="Activo",LOOKUP($FA307,'Datos Mes'!$A$87:$A$92,'Datos Mes'!$C$87:$C$92),0)*$EO307</f>
        <v>#DIV/0!</v>
      </c>
      <c r="FU307" s="190" t="e">
        <f>IF($FB307="Activo",'Datos Mes'!$B$31,0)*$EO307</f>
        <v>#DIV/0!</v>
      </c>
      <c r="FV307" s="190" t="e">
        <f>'Datos Mes'!$B$32*$EO307</f>
        <v>#DIV/0!</v>
      </c>
      <c r="FW307" s="190" t="e">
        <f>'Datos Mes'!$D$28*$EO307</f>
        <v>#DIV/0!</v>
      </c>
      <c r="FX307" s="188">
        <v>1030275</v>
      </c>
      <c r="FY307" s="190" t="e">
        <f t="shared" si="360"/>
        <v>#DIV/0!</v>
      </c>
      <c r="FZ307" s="190" t="e">
        <f t="shared" si="366"/>
        <v>#DIV/0!</v>
      </c>
      <c r="GA307" s="190" t="e">
        <f t="shared" si="367"/>
        <v>#DIV/0!</v>
      </c>
      <c r="GB307" s="190">
        <f>(AS307+'Datos Mes'!B$24)*30/12</f>
        <v>11356.646825396825</v>
      </c>
      <c r="GC307" s="190" t="e">
        <f t="shared" si="361"/>
        <v>#DIV/0!</v>
      </c>
      <c r="GD307" s="190" t="e">
        <f t="shared" si="362"/>
        <v>#DIV/0!</v>
      </c>
      <c r="GE307" s="192" t="e">
        <f t="shared" si="363"/>
        <v>#DIV/0!</v>
      </c>
    </row>
    <row r="308" spans="1:187">
      <c r="A308" s="248"/>
      <c r="B308" s="248"/>
      <c r="C308" s="173">
        <f t="shared" si="320"/>
        <v>0</v>
      </c>
      <c r="D308" s="255"/>
      <c r="E308" s="255"/>
      <c r="F308" s="255"/>
      <c r="G308" s="255"/>
      <c r="H308" s="255"/>
      <c r="I308" s="255"/>
      <c r="J308" s="255"/>
      <c r="K308" s="255"/>
      <c r="L308" s="255"/>
      <c r="M308" s="255"/>
      <c r="N308" s="255"/>
      <c r="O308" s="255"/>
      <c r="P308" s="255"/>
      <c r="Q308" s="255"/>
      <c r="R308" s="174"/>
      <c r="S308" s="256"/>
      <c r="T308" s="255"/>
      <c r="U308" s="255"/>
      <c r="V308" s="255"/>
      <c r="W308" s="255"/>
      <c r="X308" s="255"/>
      <c r="Y308" s="255"/>
      <c r="Z308" s="255"/>
      <c r="AA308" s="255"/>
      <c r="AB308" s="255"/>
      <c r="AC308" s="255"/>
      <c r="AD308" s="255"/>
      <c r="AE308" s="255"/>
      <c r="AF308" s="255"/>
      <c r="AG308" s="255"/>
      <c r="AH308" s="255"/>
      <c r="AI308" s="257"/>
      <c r="AJ308" s="187"/>
      <c r="AK308" s="176">
        <f t="shared" si="321"/>
        <v>0</v>
      </c>
      <c r="AL308" s="294">
        <f t="shared" si="322"/>
        <v>0</v>
      </c>
      <c r="AM308" s="294">
        <f t="shared" si="323"/>
        <v>0</v>
      </c>
      <c r="AN308" s="295">
        <f t="shared" si="324"/>
        <v>0</v>
      </c>
      <c r="AO308" s="294">
        <f t="shared" si="365"/>
        <v>0</v>
      </c>
      <c r="AP308" s="294">
        <f t="shared" si="364"/>
        <v>0</v>
      </c>
      <c r="AQ308" s="296">
        <f t="shared" si="325"/>
        <v>0</v>
      </c>
      <c r="AR308" s="297">
        <f t="shared" si="326"/>
        <v>0</v>
      </c>
      <c r="AS308" s="249"/>
      <c r="AT308" s="250">
        <f t="shared" si="327"/>
        <v>0</v>
      </c>
      <c r="AU308" s="316"/>
      <c r="AV308" s="177">
        <f t="shared" si="328"/>
        <v>0</v>
      </c>
      <c r="AW308" s="249"/>
      <c r="AX308" s="249"/>
      <c r="AY308" s="177">
        <f t="shared" si="329"/>
        <v>0</v>
      </c>
      <c r="AZ308" s="177">
        <f>(AQ308)*'Datos Mes'!$B$27+DB308</f>
        <v>0</v>
      </c>
      <c r="BA308" s="248"/>
      <c r="BB308" s="254"/>
      <c r="BC308" s="263"/>
      <c r="BD308" s="188"/>
      <c r="BE308" s="188"/>
      <c r="BF308" s="298"/>
      <c r="BG308" s="178">
        <f>(COUNTIF($D308:$AI308,"LL")+DL308)*(AS308-'Datos Mes'!$B$23)</f>
        <v>0</v>
      </c>
      <c r="BH308" s="299">
        <f t="shared" si="330"/>
        <v>0</v>
      </c>
      <c r="BI308" s="230"/>
      <c r="BJ308" s="239"/>
      <c r="BK308" s="231"/>
      <c r="BL308" s="231"/>
      <c r="BM308" s="231"/>
      <c r="BN308" s="231"/>
      <c r="BO308" s="231"/>
      <c r="BP308" s="239"/>
      <c r="BQ308" s="231"/>
      <c r="BR308" s="231"/>
      <c r="BS308" s="231"/>
      <c r="BT308" s="232"/>
      <c r="BU308" s="232"/>
      <c r="BV308" s="231"/>
      <c r="BW308" s="233"/>
      <c r="BX308" s="234"/>
      <c r="BY308" s="231"/>
      <c r="BZ308" s="231"/>
      <c r="CA308" s="235"/>
      <c r="CB308" s="235"/>
      <c r="CC308" s="236"/>
      <c r="CD308" s="236"/>
      <c r="CE308" s="236"/>
      <c r="CF308" s="236"/>
      <c r="CG308" s="236"/>
      <c r="CH308" s="235"/>
      <c r="CI308" s="235"/>
      <c r="CJ308" s="236"/>
      <c r="CK308" s="236"/>
      <c r="CL308" s="236"/>
      <c r="CM308" s="236"/>
      <c r="CN308" s="236"/>
      <c r="CO308" s="235"/>
      <c r="CP308" s="238"/>
      <c r="CQ308" s="237"/>
      <c r="CR308" s="238"/>
      <c r="CS308" s="237"/>
      <c r="CT308" s="237"/>
      <c r="CU308" s="237"/>
      <c r="CV308" s="237"/>
      <c r="CW308" s="237"/>
      <c r="CX308" s="232"/>
      <c r="CY308" s="232"/>
      <c r="CZ308" s="179">
        <f t="shared" si="331"/>
        <v>0</v>
      </c>
      <c r="DA308" s="180"/>
      <c r="DB308" s="241"/>
      <c r="DC308" s="181">
        <f t="shared" si="332"/>
        <v>0</v>
      </c>
      <c r="DD308" s="240"/>
      <c r="DE308" s="241"/>
      <c r="DF308" s="182">
        <f t="shared" si="333"/>
        <v>0</v>
      </c>
      <c r="DG308" s="182">
        <f t="shared" si="334"/>
        <v>0</v>
      </c>
      <c r="DH308" s="183">
        <f t="shared" si="335"/>
        <v>0</v>
      </c>
      <c r="DI308" s="184">
        <f t="shared" si="336"/>
        <v>0</v>
      </c>
      <c r="DJ308" s="42"/>
      <c r="DK308" s="177">
        <f t="shared" si="337"/>
        <v>0</v>
      </c>
      <c r="DL308" s="177">
        <f t="shared" si="338"/>
        <v>0</v>
      </c>
      <c r="DM308" s="177">
        <f t="shared" si="339"/>
        <v>0</v>
      </c>
      <c r="DN308" s="242"/>
      <c r="DO308" s="243"/>
      <c r="DP308" s="243"/>
      <c r="DQ308" s="243"/>
      <c r="DR308" s="303"/>
      <c r="DS308" s="243"/>
      <c r="DT308" s="243"/>
      <c r="DU308" s="243"/>
      <c r="DV308" s="244"/>
      <c r="DW308" s="243"/>
      <c r="DX308" s="243"/>
      <c r="DY308" s="245"/>
      <c r="DZ308" s="245"/>
      <c r="EA308" s="246"/>
      <c r="EB308" s="175" t="s">
        <v>283</v>
      </c>
      <c r="EC308" s="188" t="s">
        <v>298</v>
      </c>
      <c r="ED308" s="188">
        <v>1030276</v>
      </c>
      <c r="EE308" s="188"/>
      <c r="EF308" s="189">
        <f>'Datos Mes'!$B$23</f>
        <v>8033.333333333333</v>
      </c>
      <c r="EG308" s="189">
        <f t="shared" si="340"/>
        <v>0</v>
      </c>
      <c r="EH308" s="189">
        <f t="shared" si="341"/>
        <v>0</v>
      </c>
      <c r="EI308" s="189" t="e">
        <f t="shared" si="342"/>
        <v>#DIV/0!</v>
      </c>
      <c r="EJ308" s="189" t="e">
        <f t="shared" si="343"/>
        <v>#DIV/0!</v>
      </c>
      <c r="EK308" s="189">
        <f t="shared" si="344"/>
        <v>0</v>
      </c>
      <c r="EL308" s="189">
        <f t="shared" si="345"/>
        <v>0</v>
      </c>
      <c r="EM308" s="189">
        <f t="shared" si="346"/>
        <v>0</v>
      </c>
      <c r="EN308" s="189">
        <f>'Datos Mes'!$B$24*AL308</f>
        <v>0</v>
      </c>
      <c r="EO308" s="189" t="e">
        <f>IF(SUM(EH308:EN308)&gt;'Datos Mes'!$B$21,'Datos Mes'!$B$21,SUM(EH308:EN308))</f>
        <v>#DIV/0!</v>
      </c>
      <c r="EP308" s="189" t="e">
        <f>IF(SUM(EH308:EN308)&gt;'Datos Mes'!$B$21,SUM(EH308:EN308)-EO308,0)</f>
        <v>#DIV/0!</v>
      </c>
      <c r="EQ308" s="189"/>
      <c r="ER308" s="189" t="e">
        <f>LOOKUP(EO308/AL308,'Datos Mes'!$B$75:$B$82,'Datos Mes'!$C$75:$C$82)*EQ308</f>
        <v>#DIV/0!</v>
      </c>
      <c r="ES308" s="189">
        <f>'Datos Mes'!$B$25*$AQ308</f>
        <v>0</v>
      </c>
      <c r="ET308" s="189">
        <f>'Datos Mes'!$B$26*$AQ308</f>
        <v>0</v>
      </c>
      <c r="EU308" s="189">
        <f t="shared" si="347"/>
        <v>0</v>
      </c>
      <c r="EV308" s="190" t="e">
        <f t="shared" si="348"/>
        <v>#DIV/0!</v>
      </c>
      <c r="EW308" s="280" t="s">
        <v>140</v>
      </c>
      <c r="EX308" s="281"/>
      <c r="EY308" s="190" t="e">
        <f>'Datos Mes'!$B$28*EO308</f>
        <v>#DIV/0!</v>
      </c>
      <c r="EZ308" s="190" t="e">
        <f>IF(EX308*'Datos Mes'!$B$19-EY308&gt;0,EX308*'Datos Mes'!$B$19-EY308,0)</f>
        <v>#DIV/0!</v>
      </c>
      <c r="FA308" s="281" t="s">
        <v>116</v>
      </c>
      <c r="FB308" s="280" t="s">
        <v>299</v>
      </c>
      <c r="FC308" s="192">
        <f>IF(FB308&lt;&gt;"Pensionado",LOOKUP(FA308,'Datos Mes'!$A$87:$A$92,'Datos Mes'!$B$87:$B$92),0)</f>
        <v>0</v>
      </c>
      <c r="FD308" s="190" t="e">
        <f t="shared" si="349"/>
        <v>#DIV/0!</v>
      </c>
      <c r="FE308" s="190" t="e">
        <f>IF(SUM(EH308:EN308)&gt;'Datos Mes'!$B$22,'Datos Mes'!$B$22,SUM(EH308:EN308))</f>
        <v>#DIV/0!</v>
      </c>
      <c r="FF308" s="190" t="e">
        <f>FE308*'Datos Mes'!$B$30</f>
        <v>#DIV/0!</v>
      </c>
      <c r="FG308" s="190" t="e">
        <f t="shared" si="350"/>
        <v>#DIV/0!</v>
      </c>
      <c r="FH308" s="190" t="e">
        <f t="shared" si="351"/>
        <v>#DIV/0!</v>
      </c>
      <c r="FI308" s="193" t="e">
        <f>LOOKUP(FH308,'Datos Mes'!$B$54:$B$69,'Datos Mes'!$C$54:$C$69)</f>
        <v>#DIV/0!</v>
      </c>
      <c r="FJ308" s="190" t="e">
        <f>LOOKUP(FH308,'Datos Mes'!$B$54:$B$69,'Datos Mes'!$E$54:$E$69)</f>
        <v>#DIV/0!</v>
      </c>
      <c r="FK308" s="190" t="e">
        <f t="shared" si="352"/>
        <v>#DIV/0!</v>
      </c>
      <c r="FL308" s="190">
        <f t="shared" si="353"/>
        <v>0</v>
      </c>
      <c r="FM308" s="190">
        <f t="shared" si="354"/>
        <v>0</v>
      </c>
      <c r="FN308" s="190">
        <f t="shared" si="355"/>
        <v>0</v>
      </c>
      <c r="FO308" s="190" t="e">
        <f t="shared" si="356"/>
        <v>#DIV/0!</v>
      </c>
      <c r="FP308" s="190" t="e">
        <f t="shared" si="357"/>
        <v>#DIV/0!</v>
      </c>
      <c r="FQ308" s="320" t="e">
        <f t="shared" si="358"/>
        <v>#DIV/0!</v>
      </c>
      <c r="FR308" s="188"/>
      <c r="FS308" s="190" t="e">
        <f t="shared" si="359"/>
        <v>#DIV/0!</v>
      </c>
      <c r="FT308" s="190" t="e">
        <f>IF($FB308="Activo",LOOKUP($FA308,'Datos Mes'!$A$87:$A$92,'Datos Mes'!$C$87:$C$92),0)*$EO308</f>
        <v>#DIV/0!</v>
      </c>
      <c r="FU308" s="190" t="e">
        <f>IF($FB308="Activo",'Datos Mes'!$B$31,0)*$EO308</f>
        <v>#DIV/0!</v>
      </c>
      <c r="FV308" s="190" t="e">
        <f>'Datos Mes'!$B$32*$EO308</f>
        <v>#DIV/0!</v>
      </c>
      <c r="FW308" s="190" t="e">
        <f>'Datos Mes'!$D$28*$EO308</f>
        <v>#DIV/0!</v>
      </c>
      <c r="FX308" s="188">
        <v>1030276</v>
      </c>
      <c r="FY308" s="190" t="e">
        <f t="shared" si="360"/>
        <v>#DIV/0!</v>
      </c>
      <c r="FZ308" s="190" t="e">
        <f t="shared" si="366"/>
        <v>#DIV/0!</v>
      </c>
      <c r="GA308" s="190" t="e">
        <f t="shared" si="367"/>
        <v>#DIV/0!</v>
      </c>
      <c r="GB308" s="190">
        <f>(AS308+'Datos Mes'!B$24)*30/12</f>
        <v>11356.646825396825</v>
      </c>
      <c r="GC308" s="190" t="e">
        <f t="shared" si="361"/>
        <v>#DIV/0!</v>
      </c>
      <c r="GD308" s="190" t="e">
        <f t="shared" si="362"/>
        <v>#DIV/0!</v>
      </c>
      <c r="GE308" s="192" t="e">
        <f t="shared" si="363"/>
        <v>#DIV/0!</v>
      </c>
    </row>
    <row r="309" spans="1:187">
      <c r="A309" s="248"/>
      <c r="B309" s="248"/>
      <c r="C309" s="173">
        <f t="shared" si="320"/>
        <v>0</v>
      </c>
      <c r="D309" s="255"/>
      <c r="E309" s="255"/>
      <c r="F309" s="255"/>
      <c r="G309" s="255"/>
      <c r="H309" s="255"/>
      <c r="I309" s="255"/>
      <c r="J309" s="255"/>
      <c r="K309" s="255"/>
      <c r="L309" s="255"/>
      <c r="M309" s="255"/>
      <c r="N309" s="255"/>
      <c r="O309" s="255"/>
      <c r="P309" s="255"/>
      <c r="Q309" s="255"/>
      <c r="R309" s="174"/>
      <c r="S309" s="256"/>
      <c r="T309" s="255"/>
      <c r="U309" s="255"/>
      <c r="V309" s="255"/>
      <c r="W309" s="255"/>
      <c r="X309" s="255"/>
      <c r="Y309" s="255"/>
      <c r="Z309" s="255"/>
      <c r="AA309" s="255"/>
      <c r="AB309" s="255"/>
      <c r="AC309" s="255"/>
      <c r="AD309" s="255"/>
      <c r="AE309" s="255"/>
      <c r="AF309" s="255"/>
      <c r="AG309" s="255"/>
      <c r="AH309" s="255"/>
      <c r="AI309" s="257"/>
      <c r="AJ309" s="187"/>
      <c r="AK309" s="176">
        <f t="shared" si="321"/>
        <v>0</v>
      </c>
      <c r="AL309" s="294">
        <f t="shared" si="322"/>
        <v>0</v>
      </c>
      <c r="AM309" s="294">
        <f t="shared" si="323"/>
        <v>0</v>
      </c>
      <c r="AN309" s="295">
        <f t="shared" si="324"/>
        <v>0</v>
      </c>
      <c r="AO309" s="294">
        <f t="shared" si="365"/>
        <v>0</v>
      </c>
      <c r="AP309" s="294">
        <f t="shared" si="364"/>
        <v>0</v>
      </c>
      <c r="AQ309" s="296">
        <f t="shared" si="325"/>
        <v>0</v>
      </c>
      <c r="AR309" s="297">
        <f t="shared" si="326"/>
        <v>0</v>
      </c>
      <c r="AS309" s="249"/>
      <c r="AT309" s="250">
        <f t="shared" si="327"/>
        <v>0</v>
      </c>
      <c r="AU309" s="316"/>
      <c r="AV309" s="177">
        <f t="shared" si="328"/>
        <v>0</v>
      </c>
      <c r="AW309" s="249"/>
      <c r="AX309" s="249"/>
      <c r="AY309" s="177">
        <f t="shared" si="329"/>
        <v>0</v>
      </c>
      <c r="AZ309" s="177">
        <f>(AQ309)*'Datos Mes'!$B$27+DB309</f>
        <v>0</v>
      </c>
      <c r="BA309" s="248"/>
      <c r="BB309" s="254"/>
      <c r="BC309" s="263"/>
      <c r="BD309" s="188"/>
      <c r="BE309" s="188"/>
      <c r="BF309" s="298"/>
      <c r="BG309" s="178">
        <f>(COUNTIF($D309:$AI309,"LL")+DL309)*(AS309-'Datos Mes'!$B$23)</f>
        <v>0</v>
      </c>
      <c r="BH309" s="299">
        <f t="shared" si="330"/>
        <v>0</v>
      </c>
      <c r="BI309" s="230"/>
      <c r="BJ309" s="239"/>
      <c r="BK309" s="231"/>
      <c r="BL309" s="231"/>
      <c r="BM309" s="231"/>
      <c r="BN309" s="231"/>
      <c r="BO309" s="231"/>
      <c r="BP309" s="239"/>
      <c r="BQ309" s="231"/>
      <c r="BR309" s="231"/>
      <c r="BS309" s="231"/>
      <c r="BT309" s="232"/>
      <c r="BU309" s="232"/>
      <c r="BV309" s="231"/>
      <c r="BW309" s="233"/>
      <c r="BX309" s="234"/>
      <c r="BY309" s="231"/>
      <c r="BZ309" s="231"/>
      <c r="CA309" s="235"/>
      <c r="CB309" s="235"/>
      <c r="CC309" s="236"/>
      <c r="CD309" s="236"/>
      <c r="CE309" s="236"/>
      <c r="CF309" s="236"/>
      <c r="CG309" s="236"/>
      <c r="CH309" s="235"/>
      <c r="CI309" s="235"/>
      <c r="CJ309" s="236"/>
      <c r="CK309" s="236"/>
      <c r="CL309" s="236"/>
      <c r="CM309" s="236"/>
      <c r="CN309" s="236"/>
      <c r="CO309" s="235"/>
      <c r="CP309" s="238"/>
      <c r="CQ309" s="237"/>
      <c r="CR309" s="238"/>
      <c r="CS309" s="237"/>
      <c r="CT309" s="237"/>
      <c r="CU309" s="237"/>
      <c r="CV309" s="237"/>
      <c r="CW309" s="237"/>
      <c r="CX309" s="232"/>
      <c r="CY309" s="232"/>
      <c r="CZ309" s="179">
        <f t="shared" si="331"/>
        <v>0</v>
      </c>
      <c r="DA309" s="180"/>
      <c r="DB309" s="241"/>
      <c r="DC309" s="181">
        <f t="shared" si="332"/>
        <v>0</v>
      </c>
      <c r="DD309" s="240"/>
      <c r="DE309" s="241"/>
      <c r="DF309" s="182">
        <f t="shared" si="333"/>
        <v>0</v>
      </c>
      <c r="DG309" s="182">
        <f t="shared" si="334"/>
        <v>0</v>
      </c>
      <c r="DH309" s="183">
        <f t="shared" si="335"/>
        <v>0</v>
      </c>
      <c r="DI309" s="184">
        <f t="shared" si="336"/>
        <v>0</v>
      </c>
      <c r="DJ309" s="42"/>
      <c r="DK309" s="177">
        <f t="shared" si="337"/>
        <v>0</v>
      </c>
      <c r="DL309" s="177">
        <f t="shared" si="338"/>
        <v>0</v>
      </c>
      <c r="DM309" s="177">
        <f t="shared" si="339"/>
        <v>0</v>
      </c>
      <c r="DN309" s="242"/>
      <c r="DO309" s="243"/>
      <c r="DP309" s="243"/>
      <c r="DQ309" s="243"/>
      <c r="DR309" s="303"/>
      <c r="DS309" s="243"/>
      <c r="DT309" s="243"/>
      <c r="DU309" s="243"/>
      <c r="DV309" s="244"/>
      <c r="DW309" s="243"/>
      <c r="DX309" s="243"/>
      <c r="DY309" s="245"/>
      <c r="DZ309" s="245"/>
      <c r="EA309" s="246"/>
      <c r="EB309" s="175" t="s">
        <v>283</v>
      </c>
      <c r="EC309" s="188" t="s">
        <v>298</v>
      </c>
      <c r="ED309" s="188">
        <v>1030277</v>
      </c>
      <c r="EE309" s="188"/>
      <c r="EF309" s="189">
        <f>'Datos Mes'!$B$23</f>
        <v>8033.333333333333</v>
      </c>
      <c r="EG309" s="189">
        <f t="shared" si="340"/>
        <v>0</v>
      </c>
      <c r="EH309" s="189">
        <f t="shared" si="341"/>
        <v>0</v>
      </c>
      <c r="EI309" s="189" t="e">
        <f t="shared" si="342"/>
        <v>#DIV/0!</v>
      </c>
      <c r="EJ309" s="189" t="e">
        <f t="shared" si="343"/>
        <v>#DIV/0!</v>
      </c>
      <c r="EK309" s="189">
        <f t="shared" si="344"/>
        <v>0</v>
      </c>
      <c r="EL309" s="189">
        <f t="shared" si="345"/>
        <v>0</v>
      </c>
      <c r="EM309" s="189">
        <f t="shared" si="346"/>
        <v>0</v>
      </c>
      <c r="EN309" s="189">
        <f>'Datos Mes'!$B$24*AL309</f>
        <v>0</v>
      </c>
      <c r="EO309" s="189" t="e">
        <f>IF(SUM(EH309:EN309)&gt;'Datos Mes'!$B$21,'Datos Mes'!$B$21,SUM(EH309:EN309))</f>
        <v>#DIV/0!</v>
      </c>
      <c r="EP309" s="189" t="e">
        <f>IF(SUM(EH309:EN309)&gt;'Datos Mes'!$B$21,SUM(EH309:EN309)-EO309,0)</f>
        <v>#DIV/0!</v>
      </c>
      <c r="EQ309" s="189"/>
      <c r="ER309" s="189" t="e">
        <f>LOOKUP(EO309/AL309,'Datos Mes'!$B$75:$B$82,'Datos Mes'!$C$75:$C$82)*EQ309</f>
        <v>#DIV/0!</v>
      </c>
      <c r="ES309" s="189">
        <f>'Datos Mes'!$B$25*$AQ309</f>
        <v>0</v>
      </c>
      <c r="ET309" s="189">
        <f>'Datos Mes'!$B$26*$AQ309</f>
        <v>0</v>
      </c>
      <c r="EU309" s="189">
        <f t="shared" si="347"/>
        <v>0</v>
      </c>
      <c r="EV309" s="190" t="e">
        <f t="shared" si="348"/>
        <v>#DIV/0!</v>
      </c>
      <c r="EW309" s="280" t="s">
        <v>140</v>
      </c>
      <c r="EX309" s="281"/>
      <c r="EY309" s="190" t="e">
        <f>'Datos Mes'!$B$28*EO309</f>
        <v>#DIV/0!</v>
      </c>
      <c r="EZ309" s="190" t="e">
        <f>IF(EX309*'Datos Mes'!$B$19-EY309&gt;0,EX309*'Datos Mes'!$B$19-EY309,0)</f>
        <v>#DIV/0!</v>
      </c>
      <c r="FA309" s="281" t="s">
        <v>116</v>
      </c>
      <c r="FB309" s="280" t="s">
        <v>299</v>
      </c>
      <c r="FC309" s="192">
        <f>IF(FB309&lt;&gt;"Pensionado",LOOKUP(FA309,'Datos Mes'!$A$87:$A$92,'Datos Mes'!$B$87:$B$92),0)</f>
        <v>0</v>
      </c>
      <c r="FD309" s="190" t="e">
        <f t="shared" si="349"/>
        <v>#DIV/0!</v>
      </c>
      <c r="FE309" s="190" t="e">
        <f>IF(SUM(EH309:EN309)&gt;'Datos Mes'!$B$22,'Datos Mes'!$B$22,SUM(EH309:EN309))</f>
        <v>#DIV/0!</v>
      </c>
      <c r="FF309" s="190" t="e">
        <f>FE309*'Datos Mes'!$B$30</f>
        <v>#DIV/0!</v>
      </c>
      <c r="FG309" s="190" t="e">
        <f t="shared" si="350"/>
        <v>#DIV/0!</v>
      </c>
      <c r="FH309" s="190" t="e">
        <f t="shared" si="351"/>
        <v>#DIV/0!</v>
      </c>
      <c r="FI309" s="193" t="e">
        <f>LOOKUP(FH309,'Datos Mes'!$B$54:$B$69,'Datos Mes'!$C$54:$C$69)</f>
        <v>#DIV/0!</v>
      </c>
      <c r="FJ309" s="190" t="e">
        <f>LOOKUP(FH309,'Datos Mes'!$B$54:$B$69,'Datos Mes'!$E$54:$E$69)</f>
        <v>#DIV/0!</v>
      </c>
      <c r="FK309" s="190" t="e">
        <f t="shared" si="352"/>
        <v>#DIV/0!</v>
      </c>
      <c r="FL309" s="190">
        <f t="shared" si="353"/>
        <v>0</v>
      </c>
      <c r="FM309" s="190">
        <f t="shared" si="354"/>
        <v>0</v>
      </c>
      <c r="FN309" s="190">
        <f t="shared" si="355"/>
        <v>0</v>
      </c>
      <c r="FO309" s="190" t="e">
        <f t="shared" si="356"/>
        <v>#DIV/0!</v>
      </c>
      <c r="FP309" s="190" t="e">
        <f t="shared" si="357"/>
        <v>#DIV/0!</v>
      </c>
      <c r="FQ309" s="320" t="e">
        <f t="shared" si="358"/>
        <v>#DIV/0!</v>
      </c>
      <c r="FR309" s="188"/>
      <c r="FS309" s="190" t="e">
        <f t="shared" si="359"/>
        <v>#DIV/0!</v>
      </c>
      <c r="FT309" s="190" t="e">
        <f>IF($FB309="Activo",LOOKUP($FA309,'Datos Mes'!$A$87:$A$92,'Datos Mes'!$C$87:$C$92),0)*$EO309</f>
        <v>#DIV/0!</v>
      </c>
      <c r="FU309" s="190" t="e">
        <f>IF($FB309="Activo",'Datos Mes'!$B$31,0)*$EO309</f>
        <v>#DIV/0!</v>
      </c>
      <c r="FV309" s="190" t="e">
        <f>'Datos Mes'!$B$32*$EO309</f>
        <v>#DIV/0!</v>
      </c>
      <c r="FW309" s="190" t="e">
        <f>'Datos Mes'!$D$28*$EO309</f>
        <v>#DIV/0!</v>
      </c>
      <c r="FX309" s="188">
        <v>1030277</v>
      </c>
      <c r="FY309" s="190" t="e">
        <f t="shared" si="360"/>
        <v>#DIV/0!</v>
      </c>
      <c r="FZ309" s="190" t="e">
        <f t="shared" si="366"/>
        <v>#DIV/0!</v>
      </c>
      <c r="GA309" s="190" t="e">
        <f t="shared" si="367"/>
        <v>#DIV/0!</v>
      </c>
      <c r="GB309" s="190">
        <f>(AS309+'Datos Mes'!B$24)*30/12</f>
        <v>11356.646825396825</v>
      </c>
      <c r="GC309" s="190" t="e">
        <f t="shared" si="361"/>
        <v>#DIV/0!</v>
      </c>
      <c r="GD309" s="190" t="e">
        <f t="shared" si="362"/>
        <v>#DIV/0!</v>
      </c>
      <c r="GE309" s="192" t="e">
        <f t="shared" si="363"/>
        <v>#DIV/0!</v>
      </c>
    </row>
    <row r="310" spans="1:187">
      <c r="A310" s="248"/>
      <c r="B310" s="248"/>
      <c r="C310" s="173">
        <f t="shared" si="320"/>
        <v>0</v>
      </c>
      <c r="D310" s="255"/>
      <c r="E310" s="255"/>
      <c r="F310" s="255"/>
      <c r="G310" s="255"/>
      <c r="H310" s="255"/>
      <c r="I310" s="255"/>
      <c r="J310" s="255"/>
      <c r="K310" s="255"/>
      <c r="L310" s="255"/>
      <c r="M310" s="255"/>
      <c r="N310" s="255"/>
      <c r="O310" s="255"/>
      <c r="P310" s="255"/>
      <c r="Q310" s="255"/>
      <c r="R310" s="174"/>
      <c r="S310" s="256"/>
      <c r="T310" s="255"/>
      <c r="U310" s="255"/>
      <c r="V310" s="255"/>
      <c r="W310" s="255"/>
      <c r="X310" s="255"/>
      <c r="Y310" s="255"/>
      <c r="Z310" s="255"/>
      <c r="AA310" s="255"/>
      <c r="AB310" s="255"/>
      <c r="AC310" s="255"/>
      <c r="AD310" s="255"/>
      <c r="AE310" s="255"/>
      <c r="AF310" s="255"/>
      <c r="AG310" s="255"/>
      <c r="AH310" s="255"/>
      <c r="AI310" s="257"/>
      <c r="AJ310" s="187"/>
      <c r="AK310" s="176">
        <f t="shared" si="321"/>
        <v>0</v>
      </c>
      <c r="AL310" s="294">
        <f t="shared" si="322"/>
        <v>0</v>
      </c>
      <c r="AM310" s="294">
        <f t="shared" si="323"/>
        <v>0</v>
      </c>
      <c r="AN310" s="295">
        <f t="shared" si="324"/>
        <v>0</v>
      </c>
      <c r="AO310" s="294">
        <f t="shared" si="365"/>
        <v>0</v>
      </c>
      <c r="AP310" s="294">
        <f t="shared" si="364"/>
        <v>0</v>
      </c>
      <c r="AQ310" s="296">
        <f t="shared" si="325"/>
        <v>0</v>
      </c>
      <c r="AR310" s="297">
        <f t="shared" si="326"/>
        <v>0</v>
      </c>
      <c r="AS310" s="249"/>
      <c r="AT310" s="250">
        <f t="shared" si="327"/>
        <v>0</v>
      </c>
      <c r="AU310" s="316"/>
      <c r="AV310" s="177">
        <f t="shared" si="328"/>
        <v>0</v>
      </c>
      <c r="AW310" s="249"/>
      <c r="AX310" s="249"/>
      <c r="AY310" s="177">
        <f t="shared" si="329"/>
        <v>0</v>
      </c>
      <c r="AZ310" s="177">
        <f>(AQ310)*'Datos Mes'!$B$27+DB310</f>
        <v>0</v>
      </c>
      <c r="BA310" s="248"/>
      <c r="BB310" s="254"/>
      <c r="BC310" s="263"/>
      <c r="BD310" s="188"/>
      <c r="BE310" s="188"/>
      <c r="BF310" s="298"/>
      <c r="BG310" s="178">
        <f>(COUNTIF($D310:$AI310,"LL")+DL310)*(AS310-'Datos Mes'!$B$23)</f>
        <v>0</v>
      </c>
      <c r="BH310" s="299">
        <f t="shared" si="330"/>
        <v>0</v>
      </c>
      <c r="BI310" s="230"/>
      <c r="BJ310" s="239"/>
      <c r="BK310" s="231"/>
      <c r="BL310" s="231"/>
      <c r="BM310" s="231"/>
      <c r="BN310" s="231"/>
      <c r="BO310" s="231"/>
      <c r="BP310" s="239"/>
      <c r="BQ310" s="231"/>
      <c r="BR310" s="231"/>
      <c r="BS310" s="231"/>
      <c r="BT310" s="232"/>
      <c r="BU310" s="232"/>
      <c r="BV310" s="231"/>
      <c r="BW310" s="233"/>
      <c r="BX310" s="234"/>
      <c r="BY310" s="231"/>
      <c r="BZ310" s="231"/>
      <c r="CA310" s="235"/>
      <c r="CB310" s="235"/>
      <c r="CC310" s="236"/>
      <c r="CD310" s="236"/>
      <c r="CE310" s="236"/>
      <c r="CF310" s="236"/>
      <c r="CG310" s="236"/>
      <c r="CH310" s="235"/>
      <c r="CI310" s="235"/>
      <c r="CJ310" s="236"/>
      <c r="CK310" s="236"/>
      <c r="CL310" s="236"/>
      <c r="CM310" s="236"/>
      <c r="CN310" s="236"/>
      <c r="CO310" s="235"/>
      <c r="CP310" s="238"/>
      <c r="CQ310" s="237"/>
      <c r="CR310" s="238"/>
      <c r="CS310" s="237"/>
      <c r="CT310" s="237"/>
      <c r="CU310" s="237"/>
      <c r="CV310" s="237"/>
      <c r="CW310" s="237"/>
      <c r="CX310" s="232"/>
      <c r="CY310" s="232"/>
      <c r="CZ310" s="179">
        <f t="shared" si="331"/>
        <v>0</v>
      </c>
      <c r="DA310" s="180"/>
      <c r="DB310" s="241"/>
      <c r="DC310" s="181">
        <f t="shared" si="332"/>
        <v>0</v>
      </c>
      <c r="DD310" s="240"/>
      <c r="DE310" s="241"/>
      <c r="DF310" s="182">
        <f t="shared" si="333"/>
        <v>0</v>
      </c>
      <c r="DG310" s="182">
        <f t="shared" si="334"/>
        <v>0</v>
      </c>
      <c r="DH310" s="183">
        <f t="shared" si="335"/>
        <v>0</v>
      </c>
      <c r="DI310" s="184">
        <f t="shared" si="336"/>
        <v>0</v>
      </c>
      <c r="DJ310" s="42"/>
      <c r="DK310" s="177">
        <f t="shared" si="337"/>
        <v>0</v>
      </c>
      <c r="DL310" s="177">
        <f t="shared" si="338"/>
        <v>0</v>
      </c>
      <c r="DM310" s="177">
        <f t="shared" si="339"/>
        <v>0</v>
      </c>
      <c r="DN310" s="242"/>
      <c r="DO310" s="243"/>
      <c r="DP310" s="243"/>
      <c r="DQ310" s="243"/>
      <c r="DR310" s="303"/>
      <c r="DS310" s="243"/>
      <c r="DT310" s="243"/>
      <c r="DU310" s="243"/>
      <c r="DV310" s="244"/>
      <c r="DW310" s="243"/>
      <c r="DX310" s="243"/>
      <c r="DY310" s="245"/>
      <c r="DZ310" s="245"/>
      <c r="EA310" s="246"/>
      <c r="EB310" s="175" t="s">
        <v>283</v>
      </c>
      <c r="EC310" s="188" t="s">
        <v>298</v>
      </c>
      <c r="ED310" s="188">
        <v>1030278</v>
      </c>
      <c r="EE310" s="188"/>
      <c r="EF310" s="189">
        <f>'Datos Mes'!$B$23</f>
        <v>8033.333333333333</v>
      </c>
      <c r="EG310" s="189">
        <f t="shared" si="340"/>
        <v>0</v>
      </c>
      <c r="EH310" s="189">
        <f t="shared" si="341"/>
        <v>0</v>
      </c>
      <c r="EI310" s="189" t="e">
        <f t="shared" si="342"/>
        <v>#DIV/0!</v>
      </c>
      <c r="EJ310" s="189" t="e">
        <f t="shared" si="343"/>
        <v>#DIV/0!</v>
      </c>
      <c r="EK310" s="189">
        <f t="shared" si="344"/>
        <v>0</v>
      </c>
      <c r="EL310" s="189">
        <f t="shared" si="345"/>
        <v>0</v>
      </c>
      <c r="EM310" s="189">
        <f t="shared" si="346"/>
        <v>0</v>
      </c>
      <c r="EN310" s="189">
        <f>'Datos Mes'!$B$24*AL310</f>
        <v>0</v>
      </c>
      <c r="EO310" s="189" t="e">
        <f>IF(SUM(EH310:EN310)&gt;'Datos Mes'!$B$21,'Datos Mes'!$B$21,SUM(EH310:EN310))</f>
        <v>#DIV/0!</v>
      </c>
      <c r="EP310" s="189" t="e">
        <f>IF(SUM(EH310:EN310)&gt;'Datos Mes'!$B$21,SUM(EH310:EN310)-EO310,0)</f>
        <v>#DIV/0!</v>
      </c>
      <c r="EQ310" s="189"/>
      <c r="ER310" s="189" t="e">
        <f>LOOKUP(EO310/AL310,'Datos Mes'!$B$75:$B$82,'Datos Mes'!$C$75:$C$82)*EQ310</f>
        <v>#DIV/0!</v>
      </c>
      <c r="ES310" s="189">
        <f>'Datos Mes'!$B$25*$AQ310</f>
        <v>0</v>
      </c>
      <c r="ET310" s="189">
        <f>'Datos Mes'!$B$26*$AQ310</f>
        <v>0</v>
      </c>
      <c r="EU310" s="189">
        <f t="shared" si="347"/>
        <v>0</v>
      </c>
      <c r="EV310" s="190" t="e">
        <f t="shared" si="348"/>
        <v>#DIV/0!</v>
      </c>
      <c r="EW310" s="280" t="s">
        <v>140</v>
      </c>
      <c r="EX310" s="281"/>
      <c r="EY310" s="190" t="e">
        <f>'Datos Mes'!$B$28*EO310</f>
        <v>#DIV/0!</v>
      </c>
      <c r="EZ310" s="190" t="e">
        <f>IF(EX310*'Datos Mes'!$B$19-EY310&gt;0,EX310*'Datos Mes'!$B$19-EY310,0)</f>
        <v>#DIV/0!</v>
      </c>
      <c r="FA310" s="281" t="s">
        <v>116</v>
      </c>
      <c r="FB310" s="280" t="s">
        <v>299</v>
      </c>
      <c r="FC310" s="192">
        <f>IF(FB310&lt;&gt;"Pensionado",LOOKUP(FA310,'Datos Mes'!$A$87:$A$92,'Datos Mes'!$B$87:$B$92),0)</f>
        <v>0</v>
      </c>
      <c r="FD310" s="190" t="e">
        <f t="shared" si="349"/>
        <v>#DIV/0!</v>
      </c>
      <c r="FE310" s="190" t="e">
        <f>IF(SUM(EH310:EN310)&gt;'Datos Mes'!$B$22,'Datos Mes'!$B$22,SUM(EH310:EN310))</f>
        <v>#DIV/0!</v>
      </c>
      <c r="FF310" s="190" t="e">
        <f>FE310*'Datos Mes'!$B$30</f>
        <v>#DIV/0!</v>
      </c>
      <c r="FG310" s="190" t="e">
        <f t="shared" si="350"/>
        <v>#DIV/0!</v>
      </c>
      <c r="FH310" s="190" t="e">
        <f t="shared" si="351"/>
        <v>#DIV/0!</v>
      </c>
      <c r="FI310" s="193" t="e">
        <f>LOOKUP(FH310,'Datos Mes'!$B$54:$B$69,'Datos Mes'!$C$54:$C$69)</f>
        <v>#DIV/0!</v>
      </c>
      <c r="FJ310" s="190" t="e">
        <f>LOOKUP(FH310,'Datos Mes'!$B$54:$B$69,'Datos Mes'!$E$54:$E$69)</f>
        <v>#DIV/0!</v>
      </c>
      <c r="FK310" s="190" t="e">
        <f t="shared" si="352"/>
        <v>#DIV/0!</v>
      </c>
      <c r="FL310" s="190">
        <f t="shared" si="353"/>
        <v>0</v>
      </c>
      <c r="FM310" s="190">
        <f t="shared" si="354"/>
        <v>0</v>
      </c>
      <c r="FN310" s="190">
        <f t="shared" si="355"/>
        <v>0</v>
      </c>
      <c r="FO310" s="190" t="e">
        <f t="shared" si="356"/>
        <v>#DIV/0!</v>
      </c>
      <c r="FP310" s="190" t="e">
        <f t="shared" si="357"/>
        <v>#DIV/0!</v>
      </c>
      <c r="FQ310" s="320" t="e">
        <f t="shared" si="358"/>
        <v>#DIV/0!</v>
      </c>
      <c r="FR310" s="188"/>
      <c r="FS310" s="190" t="e">
        <f t="shared" si="359"/>
        <v>#DIV/0!</v>
      </c>
      <c r="FT310" s="190" t="e">
        <f>IF($FB310="Activo",LOOKUP($FA310,'Datos Mes'!$A$87:$A$92,'Datos Mes'!$C$87:$C$92),0)*$EO310</f>
        <v>#DIV/0!</v>
      </c>
      <c r="FU310" s="190" t="e">
        <f>IF($FB310="Activo",'Datos Mes'!$B$31,0)*$EO310</f>
        <v>#DIV/0!</v>
      </c>
      <c r="FV310" s="190" t="e">
        <f>'Datos Mes'!$B$32*$EO310</f>
        <v>#DIV/0!</v>
      </c>
      <c r="FW310" s="190" t="e">
        <f>'Datos Mes'!$D$28*$EO310</f>
        <v>#DIV/0!</v>
      </c>
      <c r="FX310" s="188">
        <v>1030278</v>
      </c>
      <c r="FY310" s="190" t="e">
        <f t="shared" si="360"/>
        <v>#DIV/0!</v>
      </c>
      <c r="FZ310" s="190" t="e">
        <f t="shared" si="366"/>
        <v>#DIV/0!</v>
      </c>
      <c r="GA310" s="190" t="e">
        <f t="shared" si="367"/>
        <v>#DIV/0!</v>
      </c>
      <c r="GB310" s="190">
        <f>(AS310+'Datos Mes'!B$24)*30/12</f>
        <v>11356.646825396825</v>
      </c>
      <c r="GC310" s="190" t="e">
        <f t="shared" si="361"/>
        <v>#DIV/0!</v>
      </c>
      <c r="GD310" s="190" t="e">
        <f t="shared" si="362"/>
        <v>#DIV/0!</v>
      </c>
      <c r="GE310" s="192" t="e">
        <f t="shared" si="363"/>
        <v>#DIV/0!</v>
      </c>
    </row>
    <row r="311" spans="1:187">
      <c r="A311" s="248"/>
      <c r="B311" s="248"/>
      <c r="C311" s="173">
        <f t="shared" si="320"/>
        <v>0</v>
      </c>
      <c r="D311" s="255"/>
      <c r="E311" s="255"/>
      <c r="F311" s="255"/>
      <c r="G311" s="255"/>
      <c r="H311" s="255"/>
      <c r="I311" s="255"/>
      <c r="J311" s="255"/>
      <c r="K311" s="255"/>
      <c r="L311" s="255"/>
      <c r="M311" s="255"/>
      <c r="N311" s="255"/>
      <c r="O311" s="255"/>
      <c r="P311" s="255"/>
      <c r="Q311" s="255"/>
      <c r="R311" s="174"/>
      <c r="S311" s="256"/>
      <c r="T311" s="255"/>
      <c r="U311" s="255"/>
      <c r="V311" s="255"/>
      <c r="W311" s="255"/>
      <c r="X311" s="255"/>
      <c r="Y311" s="255"/>
      <c r="Z311" s="255"/>
      <c r="AA311" s="255"/>
      <c r="AB311" s="255"/>
      <c r="AC311" s="255"/>
      <c r="AD311" s="255"/>
      <c r="AE311" s="255"/>
      <c r="AF311" s="255"/>
      <c r="AG311" s="255"/>
      <c r="AH311" s="255"/>
      <c r="AI311" s="257"/>
      <c r="AJ311" s="187"/>
      <c r="AK311" s="176">
        <f t="shared" si="321"/>
        <v>0</v>
      </c>
      <c r="AL311" s="294">
        <f t="shared" si="322"/>
        <v>0</v>
      </c>
      <c r="AM311" s="294">
        <f t="shared" si="323"/>
        <v>0</v>
      </c>
      <c r="AN311" s="295">
        <f t="shared" si="324"/>
        <v>0</v>
      </c>
      <c r="AO311" s="294">
        <f t="shared" si="365"/>
        <v>0</v>
      </c>
      <c r="AP311" s="294">
        <f t="shared" si="364"/>
        <v>0</v>
      </c>
      <c r="AQ311" s="296">
        <f t="shared" si="325"/>
        <v>0</v>
      </c>
      <c r="AR311" s="297">
        <f t="shared" si="326"/>
        <v>0</v>
      </c>
      <c r="AS311" s="249"/>
      <c r="AT311" s="250">
        <f t="shared" si="327"/>
        <v>0</v>
      </c>
      <c r="AU311" s="316"/>
      <c r="AV311" s="177">
        <f t="shared" si="328"/>
        <v>0</v>
      </c>
      <c r="AW311" s="249"/>
      <c r="AX311" s="249"/>
      <c r="AY311" s="177">
        <f t="shared" si="329"/>
        <v>0</v>
      </c>
      <c r="AZ311" s="177">
        <f>(AQ311)*'Datos Mes'!$B$27+DB311</f>
        <v>0</v>
      </c>
      <c r="BA311" s="248"/>
      <c r="BB311" s="254"/>
      <c r="BC311" s="263"/>
      <c r="BD311" s="188"/>
      <c r="BE311" s="188"/>
      <c r="BF311" s="298"/>
      <c r="BG311" s="178">
        <f>(COUNTIF($D311:$AI311,"LL")+DL311)*(AS311-'Datos Mes'!$B$23)</f>
        <v>0</v>
      </c>
      <c r="BH311" s="299">
        <f t="shared" si="330"/>
        <v>0</v>
      </c>
      <c r="BI311" s="230"/>
      <c r="BJ311" s="239"/>
      <c r="BK311" s="231"/>
      <c r="BL311" s="231"/>
      <c r="BM311" s="231"/>
      <c r="BN311" s="231"/>
      <c r="BO311" s="231"/>
      <c r="BP311" s="239"/>
      <c r="BQ311" s="231"/>
      <c r="BR311" s="231"/>
      <c r="BS311" s="231"/>
      <c r="BT311" s="232"/>
      <c r="BU311" s="232"/>
      <c r="BV311" s="231"/>
      <c r="BW311" s="233"/>
      <c r="BX311" s="234"/>
      <c r="BY311" s="231"/>
      <c r="BZ311" s="231"/>
      <c r="CA311" s="235"/>
      <c r="CB311" s="235"/>
      <c r="CC311" s="236"/>
      <c r="CD311" s="236"/>
      <c r="CE311" s="236"/>
      <c r="CF311" s="236"/>
      <c r="CG311" s="236"/>
      <c r="CH311" s="235"/>
      <c r="CI311" s="235"/>
      <c r="CJ311" s="236"/>
      <c r="CK311" s="236"/>
      <c r="CL311" s="236"/>
      <c r="CM311" s="236"/>
      <c r="CN311" s="236"/>
      <c r="CO311" s="235"/>
      <c r="CP311" s="238"/>
      <c r="CQ311" s="237"/>
      <c r="CR311" s="238"/>
      <c r="CS311" s="237"/>
      <c r="CT311" s="237"/>
      <c r="CU311" s="237"/>
      <c r="CV311" s="237"/>
      <c r="CW311" s="237"/>
      <c r="CX311" s="232"/>
      <c r="CY311" s="232"/>
      <c r="CZ311" s="179">
        <f t="shared" si="331"/>
        <v>0</v>
      </c>
      <c r="DA311" s="180"/>
      <c r="DB311" s="241"/>
      <c r="DC311" s="181">
        <f t="shared" si="332"/>
        <v>0</v>
      </c>
      <c r="DD311" s="240"/>
      <c r="DE311" s="241"/>
      <c r="DF311" s="182">
        <f t="shared" si="333"/>
        <v>0</v>
      </c>
      <c r="DG311" s="182">
        <f t="shared" si="334"/>
        <v>0</v>
      </c>
      <c r="DH311" s="183">
        <f t="shared" si="335"/>
        <v>0</v>
      </c>
      <c r="DI311" s="184">
        <f t="shared" si="336"/>
        <v>0</v>
      </c>
      <c r="DJ311" s="42"/>
      <c r="DK311" s="177">
        <f t="shared" si="337"/>
        <v>0</v>
      </c>
      <c r="DL311" s="177">
        <f t="shared" si="338"/>
        <v>0</v>
      </c>
      <c r="DM311" s="177">
        <f t="shared" si="339"/>
        <v>0</v>
      </c>
      <c r="DN311" s="242"/>
      <c r="DO311" s="243"/>
      <c r="DP311" s="243"/>
      <c r="DQ311" s="243"/>
      <c r="DR311" s="303"/>
      <c r="DS311" s="243"/>
      <c r="DT311" s="243"/>
      <c r="DU311" s="243"/>
      <c r="DV311" s="244"/>
      <c r="DW311" s="243"/>
      <c r="DX311" s="243"/>
      <c r="DY311" s="245"/>
      <c r="DZ311" s="245"/>
      <c r="EA311" s="246"/>
      <c r="EB311" s="175" t="s">
        <v>283</v>
      </c>
      <c r="EC311" s="188" t="s">
        <v>298</v>
      </c>
      <c r="ED311" s="188">
        <v>1030279</v>
      </c>
      <c r="EE311" s="188"/>
      <c r="EF311" s="189">
        <f>'Datos Mes'!$B$23</f>
        <v>8033.333333333333</v>
      </c>
      <c r="EG311" s="189">
        <f t="shared" si="340"/>
        <v>0</v>
      </c>
      <c r="EH311" s="189">
        <f t="shared" si="341"/>
        <v>0</v>
      </c>
      <c r="EI311" s="189" t="e">
        <f t="shared" si="342"/>
        <v>#DIV/0!</v>
      </c>
      <c r="EJ311" s="189" t="e">
        <f t="shared" si="343"/>
        <v>#DIV/0!</v>
      </c>
      <c r="EK311" s="189">
        <f t="shared" si="344"/>
        <v>0</v>
      </c>
      <c r="EL311" s="189">
        <f t="shared" si="345"/>
        <v>0</v>
      </c>
      <c r="EM311" s="189">
        <f t="shared" si="346"/>
        <v>0</v>
      </c>
      <c r="EN311" s="189">
        <f>'Datos Mes'!$B$24*AL311</f>
        <v>0</v>
      </c>
      <c r="EO311" s="189" t="e">
        <f>IF(SUM(EH311:EN311)&gt;'Datos Mes'!$B$21,'Datos Mes'!$B$21,SUM(EH311:EN311))</f>
        <v>#DIV/0!</v>
      </c>
      <c r="EP311" s="189" t="e">
        <f>IF(SUM(EH311:EN311)&gt;'Datos Mes'!$B$21,SUM(EH311:EN311)-EO311,0)</f>
        <v>#DIV/0!</v>
      </c>
      <c r="EQ311" s="189"/>
      <c r="ER311" s="189" t="e">
        <f>LOOKUP(EO311/AL311,'Datos Mes'!$B$75:$B$82,'Datos Mes'!$C$75:$C$82)*EQ311</f>
        <v>#DIV/0!</v>
      </c>
      <c r="ES311" s="189">
        <f>'Datos Mes'!$B$25*$AQ311</f>
        <v>0</v>
      </c>
      <c r="ET311" s="189">
        <f>'Datos Mes'!$B$26*$AQ311</f>
        <v>0</v>
      </c>
      <c r="EU311" s="189">
        <f t="shared" si="347"/>
        <v>0</v>
      </c>
      <c r="EV311" s="190" t="e">
        <f t="shared" si="348"/>
        <v>#DIV/0!</v>
      </c>
      <c r="EW311" s="280" t="s">
        <v>140</v>
      </c>
      <c r="EX311" s="281"/>
      <c r="EY311" s="190" t="e">
        <f>'Datos Mes'!$B$28*EO311</f>
        <v>#DIV/0!</v>
      </c>
      <c r="EZ311" s="190" t="e">
        <f>IF(EX311*'Datos Mes'!$B$19-EY311&gt;0,EX311*'Datos Mes'!$B$19-EY311,0)</f>
        <v>#DIV/0!</v>
      </c>
      <c r="FA311" s="281" t="s">
        <v>116</v>
      </c>
      <c r="FB311" s="280" t="s">
        <v>299</v>
      </c>
      <c r="FC311" s="192">
        <f>IF(FB311&lt;&gt;"Pensionado",LOOKUP(FA311,'Datos Mes'!$A$87:$A$92,'Datos Mes'!$B$87:$B$92),0)</f>
        <v>0</v>
      </c>
      <c r="FD311" s="190" t="e">
        <f t="shared" si="349"/>
        <v>#DIV/0!</v>
      </c>
      <c r="FE311" s="190" t="e">
        <f>IF(SUM(EH311:EN311)&gt;'Datos Mes'!$B$22,'Datos Mes'!$B$22,SUM(EH311:EN311))</f>
        <v>#DIV/0!</v>
      </c>
      <c r="FF311" s="190" t="e">
        <f>FE311*'Datos Mes'!$B$30</f>
        <v>#DIV/0!</v>
      </c>
      <c r="FG311" s="190" t="e">
        <f t="shared" si="350"/>
        <v>#DIV/0!</v>
      </c>
      <c r="FH311" s="190" t="e">
        <f t="shared" si="351"/>
        <v>#DIV/0!</v>
      </c>
      <c r="FI311" s="193" t="e">
        <f>LOOKUP(FH311,'Datos Mes'!$B$54:$B$69,'Datos Mes'!$C$54:$C$69)</f>
        <v>#DIV/0!</v>
      </c>
      <c r="FJ311" s="190" t="e">
        <f>LOOKUP(FH311,'Datos Mes'!$B$54:$B$69,'Datos Mes'!$E$54:$E$69)</f>
        <v>#DIV/0!</v>
      </c>
      <c r="FK311" s="190" t="e">
        <f t="shared" si="352"/>
        <v>#DIV/0!</v>
      </c>
      <c r="FL311" s="190">
        <f t="shared" si="353"/>
        <v>0</v>
      </c>
      <c r="FM311" s="190">
        <f t="shared" si="354"/>
        <v>0</v>
      </c>
      <c r="FN311" s="190">
        <f t="shared" si="355"/>
        <v>0</v>
      </c>
      <c r="FO311" s="190" t="e">
        <f t="shared" si="356"/>
        <v>#DIV/0!</v>
      </c>
      <c r="FP311" s="190" t="e">
        <f t="shared" si="357"/>
        <v>#DIV/0!</v>
      </c>
      <c r="FQ311" s="320" t="e">
        <f t="shared" si="358"/>
        <v>#DIV/0!</v>
      </c>
      <c r="FR311" s="188"/>
      <c r="FS311" s="190" t="e">
        <f t="shared" si="359"/>
        <v>#DIV/0!</v>
      </c>
      <c r="FT311" s="190" t="e">
        <f>IF($FB311="Activo",LOOKUP($FA311,'Datos Mes'!$A$87:$A$92,'Datos Mes'!$C$87:$C$92),0)*$EO311</f>
        <v>#DIV/0!</v>
      </c>
      <c r="FU311" s="190" t="e">
        <f>IF($FB311="Activo",'Datos Mes'!$B$31,0)*$EO311</f>
        <v>#DIV/0!</v>
      </c>
      <c r="FV311" s="190" t="e">
        <f>'Datos Mes'!$B$32*$EO311</f>
        <v>#DIV/0!</v>
      </c>
      <c r="FW311" s="190" t="e">
        <f>'Datos Mes'!$D$28*$EO311</f>
        <v>#DIV/0!</v>
      </c>
      <c r="FX311" s="188">
        <v>1030279</v>
      </c>
      <c r="FY311" s="190" t="e">
        <f t="shared" si="360"/>
        <v>#DIV/0!</v>
      </c>
      <c r="FZ311" s="190" t="e">
        <f t="shared" si="366"/>
        <v>#DIV/0!</v>
      </c>
      <c r="GA311" s="190" t="e">
        <f t="shared" si="367"/>
        <v>#DIV/0!</v>
      </c>
      <c r="GB311" s="190">
        <f>(AS311+'Datos Mes'!B$24)*30/12</f>
        <v>11356.646825396825</v>
      </c>
      <c r="GC311" s="190" t="e">
        <f t="shared" si="361"/>
        <v>#DIV/0!</v>
      </c>
      <c r="GD311" s="190" t="e">
        <f t="shared" si="362"/>
        <v>#DIV/0!</v>
      </c>
      <c r="GE311" s="192" t="e">
        <f t="shared" si="363"/>
        <v>#DIV/0!</v>
      </c>
    </row>
    <row r="312" spans="1:187">
      <c r="A312" s="248"/>
      <c r="B312" s="248"/>
      <c r="C312" s="173">
        <f t="shared" si="320"/>
        <v>0</v>
      </c>
      <c r="D312" s="255"/>
      <c r="E312" s="255"/>
      <c r="F312" s="255"/>
      <c r="G312" s="255"/>
      <c r="H312" s="255"/>
      <c r="I312" s="255"/>
      <c r="J312" s="255"/>
      <c r="K312" s="255"/>
      <c r="L312" s="255"/>
      <c r="M312" s="255"/>
      <c r="N312" s="255"/>
      <c r="O312" s="255"/>
      <c r="P312" s="255"/>
      <c r="Q312" s="255"/>
      <c r="R312" s="174"/>
      <c r="S312" s="256"/>
      <c r="T312" s="255"/>
      <c r="U312" s="255"/>
      <c r="V312" s="255"/>
      <c r="W312" s="255"/>
      <c r="X312" s="255"/>
      <c r="Y312" s="255"/>
      <c r="Z312" s="255"/>
      <c r="AA312" s="255"/>
      <c r="AB312" s="255"/>
      <c r="AC312" s="255"/>
      <c r="AD312" s="255"/>
      <c r="AE312" s="255"/>
      <c r="AF312" s="255"/>
      <c r="AG312" s="255"/>
      <c r="AH312" s="255"/>
      <c r="AI312" s="257"/>
      <c r="AJ312" s="187"/>
      <c r="AK312" s="176">
        <f t="shared" si="321"/>
        <v>0</v>
      </c>
      <c r="AL312" s="294">
        <f t="shared" si="322"/>
        <v>0</v>
      </c>
      <c r="AM312" s="294">
        <f t="shared" si="323"/>
        <v>0</v>
      </c>
      <c r="AN312" s="295">
        <f t="shared" si="324"/>
        <v>0</v>
      </c>
      <c r="AO312" s="294">
        <f t="shared" si="365"/>
        <v>0</v>
      </c>
      <c r="AP312" s="294">
        <f t="shared" si="364"/>
        <v>0</v>
      </c>
      <c r="AQ312" s="296">
        <f t="shared" si="325"/>
        <v>0</v>
      </c>
      <c r="AR312" s="297">
        <f t="shared" si="326"/>
        <v>0</v>
      </c>
      <c r="AS312" s="249"/>
      <c r="AT312" s="250">
        <f t="shared" si="327"/>
        <v>0</v>
      </c>
      <c r="AU312" s="316"/>
      <c r="AV312" s="177">
        <f t="shared" si="328"/>
        <v>0</v>
      </c>
      <c r="AW312" s="249"/>
      <c r="AX312" s="249"/>
      <c r="AY312" s="177">
        <f t="shared" si="329"/>
        <v>0</v>
      </c>
      <c r="AZ312" s="177">
        <f>(AQ312)*'Datos Mes'!$B$27+DB312</f>
        <v>0</v>
      </c>
      <c r="BA312" s="248"/>
      <c r="BB312" s="254"/>
      <c r="BC312" s="263"/>
      <c r="BD312" s="188"/>
      <c r="BE312" s="188"/>
      <c r="BF312" s="298"/>
      <c r="BG312" s="178">
        <f>(COUNTIF($D312:$AI312,"LL")+DL312)*(AS312-'Datos Mes'!$B$23)</f>
        <v>0</v>
      </c>
      <c r="BH312" s="299">
        <f t="shared" si="330"/>
        <v>0</v>
      </c>
      <c r="BI312" s="230"/>
      <c r="BJ312" s="239"/>
      <c r="BK312" s="231"/>
      <c r="BL312" s="231"/>
      <c r="BM312" s="231"/>
      <c r="BN312" s="231"/>
      <c r="BO312" s="231"/>
      <c r="BP312" s="239"/>
      <c r="BQ312" s="231"/>
      <c r="BR312" s="231"/>
      <c r="BS312" s="231"/>
      <c r="BT312" s="232"/>
      <c r="BU312" s="232"/>
      <c r="BV312" s="231"/>
      <c r="BW312" s="233"/>
      <c r="BX312" s="234"/>
      <c r="BY312" s="231"/>
      <c r="BZ312" s="231"/>
      <c r="CA312" s="235"/>
      <c r="CB312" s="235"/>
      <c r="CC312" s="236"/>
      <c r="CD312" s="236"/>
      <c r="CE312" s="236"/>
      <c r="CF312" s="236"/>
      <c r="CG312" s="236"/>
      <c r="CH312" s="235"/>
      <c r="CI312" s="235"/>
      <c r="CJ312" s="236"/>
      <c r="CK312" s="236"/>
      <c r="CL312" s="236"/>
      <c r="CM312" s="236"/>
      <c r="CN312" s="236"/>
      <c r="CO312" s="235"/>
      <c r="CP312" s="238"/>
      <c r="CQ312" s="237"/>
      <c r="CR312" s="238"/>
      <c r="CS312" s="237"/>
      <c r="CT312" s="237"/>
      <c r="CU312" s="237"/>
      <c r="CV312" s="237"/>
      <c r="CW312" s="237"/>
      <c r="CX312" s="232"/>
      <c r="CY312" s="232"/>
      <c r="CZ312" s="179">
        <f t="shared" si="331"/>
        <v>0</v>
      </c>
      <c r="DA312" s="180"/>
      <c r="DB312" s="241"/>
      <c r="DC312" s="181">
        <f t="shared" si="332"/>
        <v>0</v>
      </c>
      <c r="DD312" s="240"/>
      <c r="DE312" s="241"/>
      <c r="DF312" s="182">
        <f t="shared" si="333"/>
        <v>0</v>
      </c>
      <c r="DG312" s="182">
        <f t="shared" si="334"/>
        <v>0</v>
      </c>
      <c r="DH312" s="183">
        <f t="shared" si="335"/>
        <v>0</v>
      </c>
      <c r="DI312" s="184">
        <f t="shared" si="336"/>
        <v>0</v>
      </c>
      <c r="DJ312" s="42"/>
      <c r="DK312" s="177">
        <f t="shared" si="337"/>
        <v>0</v>
      </c>
      <c r="DL312" s="177">
        <f t="shared" si="338"/>
        <v>0</v>
      </c>
      <c r="DM312" s="177">
        <f t="shared" si="339"/>
        <v>0</v>
      </c>
      <c r="DN312" s="242"/>
      <c r="DO312" s="243"/>
      <c r="DP312" s="243"/>
      <c r="DQ312" s="243"/>
      <c r="DR312" s="303"/>
      <c r="DS312" s="243"/>
      <c r="DT312" s="243"/>
      <c r="DU312" s="243"/>
      <c r="DV312" s="244"/>
      <c r="DW312" s="243"/>
      <c r="DX312" s="243"/>
      <c r="DY312" s="245"/>
      <c r="DZ312" s="245"/>
      <c r="EA312" s="246"/>
      <c r="EB312" s="175" t="s">
        <v>283</v>
      </c>
      <c r="EC312" s="188" t="s">
        <v>298</v>
      </c>
      <c r="ED312" s="188">
        <v>1030280</v>
      </c>
      <c r="EE312" s="188"/>
      <c r="EF312" s="189">
        <f>'Datos Mes'!$B$23</f>
        <v>8033.333333333333</v>
      </c>
      <c r="EG312" s="189">
        <f t="shared" si="340"/>
        <v>0</v>
      </c>
      <c r="EH312" s="189">
        <f t="shared" si="341"/>
        <v>0</v>
      </c>
      <c r="EI312" s="189" t="e">
        <f t="shared" si="342"/>
        <v>#DIV/0!</v>
      </c>
      <c r="EJ312" s="189" t="e">
        <f t="shared" si="343"/>
        <v>#DIV/0!</v>
      </c>
      <c r="EK312" s="189">
        <f t="shared" si="344"/>
        <v>0</v>
      </c>
      <c r="EL312" s="189">
        <f t="shared" si="345"/>
        <v>0</v>
      </c>
      <c r="EM312" s="189">
        <f t="shared" si="346"/>
        <v>0</v>
      </c>
      <c r="EN312" s="189">
        <f>'Datos Mes'!$B$24*AL312</f>
        <v>0</v>
      </c>
      <c r="EO312" s="189" t="e">
        <f>IF(SUM(EH312:EN312)&gt;'Datos Mes'!$B$21,'Datos Mes'!$B$21,SUM(EH312:EN312))</f>
        <v>#DIV/0!</v>
      </c>
      <c r="EP312" s="189" t="e">
        <f>IF(SUM(EH312:EN312)&gt;'Datos Mes'!$B$21,SUM(EH312:EN312)-EO312,0)</f>
        <v>#DIV/0!</v>
      </c>
      <c r="EQ312" s="189"/>
      <c r="ER312" s="189" t="e">
        <f>LOOKUP(EO312/AL312,'Datos Mes'!$B$75:$B$82,'Datos Mes'!$C$75:$C$82)*EQ312</f>
        <v>#DIV/0!</v>
      </c>
      <c r="ES312" s="189">
        <f>'Datos Mes'!$B$25*$AQ312</f>
        <v>0</v>
      </c>
      <c r="ET312" s="189">
        <f>'Datos Mes'!$B$26*$AQ312</f>
        <v>0</v>
      </c>
      <c r="EU312" s="189">
        <f t="shared" si="347"/>
        <v>0</v>
      </c>
      <c r="EV312" s="190" t="e">
        <f t="shared" si="348"/>
        <v>#DIV/0!</v>
      </c>
      <c r="EW312" s="280" t="s">
        <v>140</v>
      </c>
      <c r="EX312" s="281"/>
      <c r="EY312" s="190" t="e">
        <f>'Datos Mes'!$B$28*EO312</f>
        <v>#DIV/0!</v>
      </c>
      <c r="EZ312" s="190" t="e">
        <f>IF(EX312*'Datos Mes'!$B$19-EY312&gt;0,EX312*'Datos Mes'!$B$19-EY312,0)</f>
        <v>#DIV/0!</v>
      </c>
      <c r="FA312" s="281" t="s">
        <v>116</v>
      </c>
      <c r="FB312" s="280" t="s">
        <v>299</v>
      </c>
      <c r="FC312" s="192">
        <f>IF(FB312&lt;&gt;"Pensionado",LOOKUP(FA312,'Datos Mes'!$A$87:$A$92,'Datos Mes'!$B$87:$B$92),0)</f>
        <v>0</v>
      </c>
      <c r="FD312" s="190" t="e">
        <f t="shared" si="349"/>
        <v>#DIV/0!</v>
      </c>
      <c r="FE312" s="190" t="e">
        <f>IF(SUM(EH312:EN312)&gt;'Datos Mes'!$B$22,'Datos Mes'!$B$22,SUM(EH312:EN312))</f>
        <v>#DIV/0!</v>
      </c>
      <c r="FF312" s="190" t="e">
        <f>FE312*'Datos Mes'!$B$30</f>
        <v>#DIV/0!</v>
      </c>
      <c r="FG312" s="190" t="e">
        <f t="shared" si="350"/>
        <v>#DIV/0!</v>
      </c>
      <c r="FH312" s="190" t="e">
        <f t="shared" si="351"/>
        <v>#DIV/0!</v>
      </c>
      <c r="FI312" s="193" t="e">
        <f>LOOKUP(FH312,'Datos Mes'!$B$54:$B$69,'Datos Mes'!$C$54:$C$69)</f>
        <v>#DIV/0!</v>
      </c>
      <c r="FJ312" s="190" t="e">
        <f>LOOKUP(FH312,'Datos Mes'!$B$54:$B$69,'Datos Mes'!$E$54:$E$69)</f>
        <v>#DIV/0!</v>
      </c>
      <c r="FK312" s="190" t="e">
        <f t="shared" si="352"/>
        <v>#DIV/0!</v>
      </c>
      <c r="FL312" s="190">
        <f t="shared" si="353"/>
        <v>0</v>
      </c>
      <c r="FM312" s="190">
        <f t="shared" si="354"/>
        <v>0</v>
      </c>
      <c r="FN312" s="190">
        <f t="shared" si="355"/>
        <v>0</v>
      </c>
      <c r="FO312" s="190" t="e">
        <f t="shared" si="356"/>
        <v>#DIV/0!</v>
      </c>
      <c r="FP312" s="190" t="e">
        <f t="shared" si="357"/>
        <v>#DIV/0!</v>
      </c>
      <c r="FQ312" s="320" t="e">
        <f t="shared" si="358"/>
        <v>#DIV/0!</v>
      </c>
      <c r="FR312" s="188"/>
      <c r="FS312" s="190" t="e">
        <f t="shared" si="359"/>
        <v>#DIV/0!</v>
      </c>
      <c r="FT312" s="190" t="e">
        <f>IF($FB312="Activo",LOOKUP($FA312,'Datos Mes'!$A$87:$A$92,'Datos Mes'!$C$87:$C$92),0)*$EO312</f>
        <v>#DIV/0!</v>
      </c>
      <c r="FU312" s="190" t="e">
        <f>IF($FB312="Activo",'Datos Mes'!$B$31,0)*$EO312</f>
        <v>#DIV/0!</v>
      </c>
      <c r="FV312" s="190" t="e">
        <f>'Datos Mes'!$B$32*$EO312</f>
        <v>#DIV/0!</v>
      </c>
      <c r="FW312" s="190" t="e">
        <f>'Datos Mes'!$D$28*$EO312</f>
        <v>#DIV/0!</v>
      </c>
      <c r="FX312" s="188">
        <v>1030280</v>
      </c>
      <c r="FY312" s="190" t="e">
        <f t="shared" si="360"/>
        <v>#DIV/0!</v>
      </c>
      <c r="FZ312" s="190" t="e">
        <f t="shared" si="366"/>
        <v>#DIV/0!</v>
      </c>
      <c r="GA312" s="190" t="e">
        <f t="shared" si="367"/>
        <v>#DIV/0!</v>
      </c>
      <c r="GB312" s="190">
        <f>(AS312+'Datos Mes'!B$24)*30/12</f>
        <v>11356.646825396825</v>
      </c>
      <c r="GC312" s="190" t="e">
        <f t="shared" si="361"/>
        <v>#DIV/0!</v>
      </c>
      <c r="GD312" s="190" t="e">
        <f t="shared" si="362"/>
        <v>#DIV/0!</v>
      </c>
      <c r="GE312" s="192" t="e">
        <f t="shared" si="363"/>
        <v>#DIV/0!</v>
      </c>
    </row>
    <row r="313" spans="1:187">
      <c r="A313" s="248"/>
      <c r="B313" s="248"/>
      <c r="C313" s="173">
        <f t="shared" si="320"/>
        <v>0</v>
      </c>
      <c r="D313" s="255"/>
      <c r="E313" s="255"/>
      <c r="F313" s="255"/>
      <c r="G313" s="255"/>
      <c r="H313" s="255"/>
      <c r="I313" s="255"/>
      <c r="J313" s="255"/>
      <c r="K313" s="255"/>
      <c r="L313" s="255"/>
      <c r="M313" s="255"/>
      <c r="N313" s="255"/>
      <c r="O313" s="255"/>
      <c r="P313" s="255"/>
      <c r="Q313" s="255"/>
      <c r="R313" s="174"/>
      <c r="S313" s="256"/>
      <c r="T313" s="255"/>
      <c r="U313" s="255"/>
      <c r="V313" s="255"/>
      <c r="W313" s="255"/>
      <c r="X313" s="255"/>
      <c r="Y313" s="255"/>
      <c r="Z313" s="255"/>
      <c r="AA313" s="255"/>
      <c r="AB313" s="255"/>
      <c r="AC313" s="255"/>
      <c r="AD313" s="255"/>
      <c r="AE313" s="255"/>
      <c r="AF313" s="255"/>
      <c r="AG313" s="255"/>
      <c r="AH313" s="255"/>
      <c r="AI313" s="257"/>
      <c r="AJ313" s="187"/>
      <c r="AK313" s="176">
        <f t="shared" si="321"/>
        <v>0</v>
      </c>
      <c r="AL313" s="294">
        <f t="shared" si="322"/>
        <v>0</v>
      </c>
      <c r="AM313" s="294">
        <f t="shared" si="323"/>
        <v>0</v>
      </c>
      <c r="AN313" s="295">
        <f t="shared" si="324"/>
        <v>0</v>
      </c>
      <c r="AO313" s="294">
        <f t="shared" si="365"/>
        <v>0</v>
      </c>
      <c r="AP313" s="294">
        <f t="shared" si="364"/>
        <v>0</v>
      </c>
      <c r="AQ313" s="296">
        <f t="shared" si="325"/>
        <v>0</v>
      </c>
      <c r="AR313" s="297">
        <f t="shared" si="326"/>
        <v>0</v>
      </c>
      <c r="AS313" s="249"/>
      <c r="AT313" s="250">
        <f t="shared" si="327"/>
        <v>0</v>
      </c>
      <c r="AU313" s="316"/>
      <c r="AV313" s="177">
        <f t="shared" si="328"/>
        <v>0</v>
      </c>
      <c r="AW313" s="249"/>
      <c r="AX313" s="249"/>
      <c r="AY313" s="177">
        <f t="shared" si="329"/>
        <v>0</v>
      </c>
      <c r="AZ313" s="177">
        <f>(AQ313)*'Datos Mes'!$B$27+DB313</f>
        <v>0</v>
      </c>
      <c r="BA313" s="248"/>
      <c r="BB313" s="254"/>
      <c r="BC313" s="263"/>
      <c r="BD313" s="188"/>
      <c r="BE313" s="188"/>
      <c r="BF313" s="298"/>
      <c r="BG313" s="178">
        <f>(COUNTIF($D313:$AI313,"LL")+DL313)*(AS313-'Datos Mes'!$B$23)</f>
        <v>0</v>
      </c>
      <c r="BH313" s="299">
        <f t="shared" si="330"/>
        <v>0</v>
      </c>
      <c r="BI313" s="230"/>
      <c r="BJ313" s="239"/>
      <c r="BK313" s="231"/>
      <c r="BL313" s="231"/>
      <c r="BM313" s="231"/>
      <c r="BN313" s="231"/>
      <c r="BO313" s="231"/>
      <c r="BP313" s="239"/>
      <c r="BQ313" s="231"/>
      <c r="BR313" s="231"/>
      <c r="BS313" s="231"/>
      <c r="BT313" s="232"/>
      <c r="BU313" s="232"/>
      <c r="BV313" s="231"/>
      <c r="BW313" s="233"/>
      <c r="BX313" s="234"/>
      <c r="BY313" s="231"/>
      <c r="BZ313" s="231"/>
      <c r="CA313" s="235"/>
      <c r="CB313" s="235"/>
      <c r="CC313" s="236"/>
      <c r="CD313" s="236"/>
      <c r="CE313" s="236"/>
      <c r="CF313" s="236"/>
      <c r="CG313" s="236"/>
      <c r="CH313" s="235"/>
      <c r="CI313" s="235"/>
      <c r="CJ313" s="236"/>
      <c r="CK313" s="236"/>
      <c r="CL313" s="236"/>
      <c r="CM313" s="236"/>
      <c r="CN313" s="236"/>
      <c r="CO313" s="235"/>
      <c r="CP313" s="238"/>
      <c r="CQ313" s="237"/>
      <c r="CR313" s="238"/>
      <c r="CS313" s="237"/>
      <c r="CT313" s="237"/>
      <c r="CU313" s="237"/>
      <c r="CV313" s="237"/>
      <c r="CW313" s="237"/>
      <c r="CX313" s="232"/>
      <c r="CY313" s="232"/>
      <c r="CZ313" s="179">
        <f t="shared" si="331"/>
        <v>0</v>
      </c>
      <c r="DA313" s="180"/>
      <c r="DB313" s="241"/>
      <c r="DC313" s="181">
        <f t="shared" si="332"/>
        <v>0</v>
      </c>
      <c r="DD313" s="240"/>
      <c r="DE313" s="241"/>
      <c r="DF313" s="182">
        <f t="shared" si="333"/>
        <v>0</v>
      </c>
      <c r="DG313" s="182">
        <f t="shared" si="334"/>
        <v>0</v>
      </c>
      <c r="DH313" s="183">
        <f t="shared" si="335"/>
        <v>0</v>
      </c>
      <c r="DI313" s="184">
        <f t="shared" si="336"/>
        <v>0</v>
      </c>
      <c r="DJ313" s="42"/>
      <c r="DK313" s="177">
        <f t="shared" si="337"/>
        <v>0</v>
      </c>
      <c r="DL313" s="177">
        <f t="shared" si="338"/>
        <v>0</v>
      </c>
      <c r="DM313" s="177">
        <f t="shared" si="339"/>
        <v>0</v>
      </c>
      <c r="DN313" s="242"/>
      <c r="DO313" s="243"/>
      <c r="DP313" s="243"/>
      <c r="DQ313" s="243"/>
      <c r="DR313" s="303"/>
      <c r="DS313" s="243"/>
      <c r="DT313" s="243"/>
      <c r="DU313" s="243"/>
      <c r="DV313" s="244"/>
      <c r="DW313" s="243"/>
      <c r="DX313" s="243"/>
      <c r="DY313" s="245"/>
      <c r="DZ313" s="245"/>
      <c r="EA313" s="246"/>
      <c r="EB313" s="175" t="s">
        <v>283</v>
      </c>
      <c r="EC313" s="188" t="s">
        <v>298</v>
      </c>
      <c r="ED313" s="188">
        <v>1030281</v>
      </c>
      <c r="EE313" s="188"/>
      <c r="EF313" s="189">
        <f>'Datos Mes'!$B$23</f>
        <v>8033.333333333333</v>
      </c>
      <c r="EG313" s="189">
        <f t="shared" si="340"/>
        <v>0</v>
      </c>
      <c r="EH313" s="189">
        <f t="shared" si="341"/>
        <v>0</v>
      </c>
      <c r="EI313" s="189" t="e">
        <f t="shared" si="342"/>
        <v>#DIV/0!</v>
      </c>
      <c r="EJ313" s="189" t="e">
        <f t="shared" si="343"/>
        <v>#DIV/0!</v>
      </c>
      <c r="EK313" s="189">
        <f t="shared" si="344"/>
        <v>0</v>
      </c>
      <c r="EL313" s="189">
        <f t="shared" si="345"/>
        <v>0</v>
      </c>
      <c r="EM313" s="189">
        <f t="shared" si="346"/>
        <v>0</v>
      </c>
      <c r="EN313" s="189">
        <f>'Datos Mes'!$B$24*AL313</f>
        <v>0</v>
      </c>
      <c r="EO313" s="189" t="e">
        <f>IF(SUM(EH313:EN313)&gt;'Datos Mes'!$B$21,'Datos Mes'!$B$21,SUM(EH313:EN313))</f>
        <v>#DIV/0!</v>
      </c>
      <c r="EP313" s="189" t="e">
        <f>IF(SUM(EH313:EN313)&gt;'Datos Mes'!$B$21,SUM(EH313:EN313)-EO313,0)</f>
        <v>#DIV/0!</v>
      </c>
      <c r="EQ313" s="189"/>
      <c r="ER313" s="189" t="e">
        <f>LOOKUP(EO313/AL313,'Datos Mes'!$B$75:$B$82,'Datos Mes'!$C$75:$C$82)*EQ313</f>
        <v>#DIV/0!</v>
      </c>
      <c r="ES313" s="189">
        <f>'Datos Mes'!$B$25*$AQ313</f>
        <v>0</v>
      </c>
      <c r="ET313" s="189">
        <f>'Datos Mes'!$B$26*$AQ313</f>
        <v>0</v>
      </c>
      <c r="EU313" s="189">
        <f t="shared" si="347"/>
        <v>0</v>
      </c>
      <c r="EV313" s="190" t="e">
        <f t="shared" si="348"/>
        <v>#DIV/0!</v>
      </c>
      <c r="EW313" s="280" t="s">
        <v>140</v>
      </c>
      <c r="EX313" s="281"/>
      <c r="EY313" s="190" t="e">
        <f>'Datos Mes'!$B$28*EO313</f>
        <v>#DIV/0!</v>
      </c>
      <c r="EZ313" s="190" t="e">
        <f>IF(EX313*'Datos Mes'!$B$19-EY313&gt;0,EX313*'Datos Mes'!$B$19-EY313,0)</f>
        <v>#DIV/0!</v>
      </c>
      <c r="FA313" s="281" t="s">
        <v>116</v>
      </c>
      <c r="FB313" s="280" t="s">
        <v>299</v>
      </c>
      <c r="FC313" s="192">
        <f>IF(FB313&lt;&gt;"Pensionado",LOOKUP(FA313,'Datos Mes'!$A$87:$A$92,'Datos Mes'!$B$87:$B$92),0)</f>
        <v>0</v>
      </c>
      <c r="FD313" s="190" t="e">
        <f t="shared" si="349"/>
        <v>#DIV/0!</v>
      </c>
      <c r="FE313" s="190" t="e">
        <f>IF(SUM(EH313:EN313)&gt;'Datos Mes'!$B$22,'Datos Mes'!$B$22,SUM(EH313:EN313))</f>
        <v>#DIV/0!</v>
      </c>
      <c r="FF313" s="190" t="e">
        <f>FE313*'Datos Mes'!$B$30</f>
        <v>#DIV/0!</v>
      </c>
      <c r="FG313" s="190" t="e">
        <f t="shared" si="350"/>
        <v>#DIV/0!</v>
      </c>
      <c r="FH313" s="190" t="e">
        <f t="shared" si="351"/>
        <v>#DIV/0!</v>
      </c>
      <c r="FI313" s="193" t="e">
        <f>LOOKUP(FH313,'Datos Mes'!$B$54:$B$69,'Datos Mes'!$C$54:$C$69)</f>
        <v>#DIV/0!</v>
      </c>
      <c r="FJ313" s="190" t="e">
        <f>LOOKUP(FH313,'Datos Mes'!$B$54:$B$69,'Datos Mes'!$E$54:$E$69)</f>
        <v>#DIV/0!</v>
      </c>
      <c r="FK313" s="190" t="e">
        <f t="shared" si="352"/>
        <v>#DIV/0!</v>
      </c>
      <c r="FL313" s="190">
        <f t="shared" si="353"/>
        <v>0</v>
      </c>
      <c r="FM313" s="190">
        <f t="shared" si="354"/>
        <v>0</v>
      </c>
      <c r="FN313" s="190">
        <f t="shared" si="355"/>
        <v>0</v>
      </c>
      <c r="FO313" s="190" t="e">
        <f t="shared" si="356"/>
        <v>#DIV/0!</v>
      </c>
      <c r="FP313" s="190" t="e">
        <f t="shared" si="357"/>
        <v>#DIV/0!</v>
      </c>
      <c r="FQ313" s="320" t="e">
        <f t="shared" si="358"/>
        <v>#DIV/0!</v>
      </c>
      <c r="FR313" s="188"/>
      <c r="FS313" s="190" t="e">
        <f t="shared" si="359"/>
        <v>#DIV/0!</v>
      </c>
      <c r="FT313" s="190" t="e">
        <f>IF($FB313="Activo",LOOKUP($FA313,'Datos Mes'!$A$87:$A$92,'Datos Mes'!$C$87:$C$92),0)*$EO313</f>
        <v>#DIV/0!</v>
      </c>
      <c r="FU313" s="190" t="e">
        <f>IF($FB313="Activo",'Datos Mes'!$B$31,0)*$EO313</f>
        <v>#DIV/0!</v>
      </c>
      <c r="FV313" s="190" t="e">
        <f>'Datos Mes'!$B$32*$EO313</f>
        <v>#DIV/0!</v>
      </c>
      <c r="FW313" s="190" t="e">
        <f>'Datos Mes'!$D$28*$EO313</f>
        <v>#DIV/0!</v>
      </c>
      <c r="FX313" s="188">
        <v>1030281</v>
      </c>
      <c r="FY313" s="190" t="e">
        <f t="shared" si="360"/>
        <v>#DIV/0!</v>
      </c>
      <c r="FZ313" s="190" t="e">
        <f t="shared" si="366"/>
        <v>#DIV/0!</v>
      </c>
      <c r="GA313" s="190" t="e">
        <f t="shared" si="367"/>
        <v>#DIV/0!</v>
      </c>
      <c r="GB313" s="190">
        <f>(AS313+'Datos Mes'!B$24)*30/12</f>
        <v>11356.646825396825</v>
      </c>
      <c r="GC313" s="190" t="e">
        <f t="shared" si="361"/>
        <v>#DIV/0!</v>
      </c>
      <c r="GD313" s="190" t="e">
        <f t="shared" si="362"/>
        <v>#DIV/0!</v>
      </c>
      <c r="GE313" s="192" t="e">
        <f t="shared" si="363"/>
        <v>#DIV/0!</v>
      </c>
    </row>
    <row r="314" spans="1:187">
      <c r="A314" s="248"/>
      <c r="B314" s="248"/>
      <c r="C314" s="173">
        <f t="shared" si="320"/>
        <v>0</v>
      </c>
      <c r="D314" s="255"/>
      <c r="E314" s="255"/>
      <c r="F314" s="255"/>
      <c r="G314" s="255"/>
      <c r="H314" s="255"/>
      <c r="I314" s="255"/>
      <c r="J314" s="255"/>
      <c r="K314" s="255"/>
      <c r="L314" s="255"/>
      <c r="M314" s="255"/>
      <c r="N314" s="255"/>
      <c r="O314" s="255"/>
      <c r="P314" s="255"/>
      <c r="Q314" s="255"/>
      <c r="R314" s="174"/>
      <c r="S314" s="256"/>
      <c r="T314" s="255"/>
      <c r="U314" s="255"/>
      <c r="V314" s="255"/>
      <c r="W314" s="255"/>
      <c r="X314" s="255"/>
      <c r="Y314" s="255"/>
      <c r="Z314" s="255"/>
      <c r="AA314" s="255"/>
      <c r="AB314" s="255"/>
      <c r="AC314" s="255"/>
      <c r="AD314" s="255"/>
      <c r="AE314" s="255"/>
      <c r="AF314" s="255"/>
      <c r="AG314" s="255"/>
      <c r="AH314" s="255"/>
      <c r="AI314" s="257"/>
      <c r="AJ314" s="187"/>
      <c r="AK314" s="176">
        <f t="shared" si="321"/>
        <v>0</v>
      </c>
      <c r="AL314" s="294">
        <f t="shared" si="322"/>
        <v>0</v>
      </c>
      <c r="AM314" s="294">
        <f t="shared" si="323"/>
        <v>0</v>
      </c>
      <c r="AN314" s="295">
        <f t="shared" si="324"/>
        <v>0</v>
      </c>
      <c r="AO314" s="294">
        <f t="shared" si="365"/>
        <v>0</v>
      </c>
      <c r="AP314" s="294">
        <f t="shared" si="364"/>
        <v>0</v>
      </c>
      <c r="AQ314" s="296">
        <f t="shared" si="325"/>
        <v>0</v>
      </c>
      <c r="AR314" s="297">
        <f t="shared" si="326"/>
        <v>0</v>
      </c>
      <c r="AS314" s="249"/>
      <c r="AT314" s="250">
        <f t="shared" si="327"/>
        <v>0</v>
      </c>
      <c r="AU314" s="316"/>
      <c r="AV314" s="177">
        <f t="shared" si="328"/>
        <v>0</v>
      </c>
      <c r="AW314" s="249"/>
      <c r="AX314" s="249"/>
      <c r="AY314" s="177">
        <f t="shared" si="329"/>
        <v>0</v>
      </c>
      <c r="AZ314" s="177">
        <f>(AQ314)*'Datos Mes'!$B$27+DB314</f>
        <v>0</v>
      </c>
      <c r="BA314" s="248"/>
      <c r="BB314" s="254"/>
      <c r="BC314" s="263"/>
      <c r="BD314" s="188"/>
      <c r="BE314" s="188"/>
      <c r="BF314" s="298"/>
      <c r="BG314" s="178">
        <f>(COUNTIF($D314:$AI314,"LL")+DL314)*(AS314-'Datos Mes'!$B$23)</f>
        <v>0</v>
      </c>
      <c r="BH314" s="299">
        <f t="shared" si="330"/>
        <v>0</v>
      </c>
      <c r="BI314" s="230"/>
      <c r="BJ314" s="239"/>
      <c r="BK314" s="231"/>
      <c r="BL314" s="231"/>
      <c r="BM314" s="231"/>
      <c r="BN314" s="231"/>
      <c r="BO314" s="231"/>
      <c r="BP314" s="239"/>
      <c r="BQ314" s="231"/>
      <c r="BR314" s="231"/>
      <c r="BS314" s="231"/>
      <c r="BT314" s="232"/>
      <c r="BU314" s="232"/>
      <c r="BV314" s="231"/>
      <c r="BW314" s="233"/>
      <c r="BX314" s="234"/>
      <c r="BY314" s="231"/>
      <c r="BZ314" s="231"/>
      <c r="CA314" s="235"/>
      <c r="CB314" s="235"/>
      <c r="CC314" s="236"/>
      <c r="CD314" s="236"/>
      <c r="CE314" s="236"/>
      <c r="CF314" s="236"/>
      <c r="CG314" s="236"/>
      <c r="CH314" s="235"/>
      <c r="CI314" s="235"/>
      <c r="CJ314" s="236"/>
      <c r="CK314" s="236"/>
      <c r="CL314" s="236"/>
      <c r="CM314" s="236"/>
      <c r="CN314" s="236"/>
      <c r="CO314" s="235"/>
      <c r="CP314" s="238"/>
      <c r="CQ314" s="237"/>
      <c r="CR314" s="238"/>
      <c r="CS314" s="237"/>
      <c r="CT314" s="237"/>
      <c r="CU314" s="237"/>
      <c r="CV314" s="237"/>
      <c r="CW314" s="237"/>
      <c r="CX314" s="232"/>
      <c r="CY314" s="232"/>
      <c r="CZ314" s="179">
        <f t="shared" si="331"/>
        <v>0</v>
      </c>
      <c r="DA314" s="180"/>
      <c r="DB314" s="241"/>
      <c r="DC314" s="181">
        <f t="shared" si="332"/>
        <v>0</v>
      </c>
      <c r="DD314" s="240"/>
      <c r="DE314" s="241"/>
      <c r="DF314" s="182">
        <f t="shared" si="333"/>
        <v>0</v>
      </c>
      <c r="DG314" s="182">
        <f t="shared" si="334"/>
        <v>0</v>
      </c>
      <c r="DH314" s="183">
        <f t="shared" si="335"/>
        <v>0</v>
      </c>
      <c r="DI314" s="184">
        <f t="shared" si="336"/>
        <v>0</v>
      </c>
      <c r="DJ314" s="42"/>
      <c r="DK314" s="177">
        <f t="shared" si="337"/>
        <v>0</v>
      </c>
      <c r="DL314" s="177">
        <f t="shared" si="338"/>
        <v>0</v>
      </c>
      <c r="DM314" s="177">
        <f t="shared" si="339"/>
        <v>0</v>
      </c>
      <c r="DN314" s="242"/>
      <c r="DO314" s="243"/>
      <c r="DP314" s="243"/>
      <c r="DQ314" s="243"/>
      <c r="DR314" s="303"/>
      <c r="DS314" s="243"/>
      <c r="DT314" s="243"/>
      <c r="DU314" s="243"/>
      <c r="DV314" s="244"/>
      <c r="DW314" s="243"/>
      <c r="DX314" s="243"/>
      <c r="DY314" s="245"/>
      <c r="DZ314" s="245"/>
      <c r="EA314" s="246"/>
      <c r="EB314" s="175" t="s">
        <v>283</v>
      </c>
      <c r="EC314" s="188" t="s">
        <v>298</v>
      </c>
      <c r="ED314" s="188">
        <v>1030282</v>
      </c>
      <c r="EE314" s="188"/>
      <c r="EF314" s="189">
        <f>'Datos Mes'!$B$23</f>
        <v>8033.333333333333</v>
      </c>
      <c r="EG314" s="189">
        <f t="shared" si="340"/>
        <v>0</v>
      </c>
      <c r="EH314" s="189">
        <f t="shared" si="341"/>
        <v>0</v>
      </c>
      <c r="EI314" s="189" t="e">
        <f t="shared" si="342"/>
        <v>#DIV/0!</v>
      </c>
      <c r="EJ314" s="189" t="e">
        <f t="shared" si="343"/>
        <v>#DIV/0!</v>
      </c>
      <c r="EK314" s="189">
        <f t="shared" si="344"/>
        <v>0</v>
      </c>
      <c r="EL314" s="189">
        <f t="shared" si="345"/>
        <v>0</v>
      </c>
      <c r="EM314" s="189">
        <f t="shared" si="346"/>
        <v>0</v>
      </c>
      <c r="EN314" s="189">
        <f>'Datos Mes'!$B$24*AL314</f>
        <v>0</v>
      </c>
      <c r="EO314" s="189" t="e">
        <f>IF(SUM(EH314:EN314)&gt;'Datos Mes'!$B$21,'Datos Mes'!$B$21,SUM(EH314:EN314))</f>
        <v>#DIV/0!</v>
      </c>
      <c r="EP314" s="189" t="e">
        <f>IF(SUM(EH314:EN314)&gt;'Datos Mes'!$B$21,SUM(EH314:EN314)-EO314,0)</f>
        <v>#DIV/0!</v>
      </c>
      <c r="EQ314" s="189"/>
      <c r="ER314" s="189" t="e">
        <f>LOOKUP(EO314/AL314,'Datos Mes'!$B$75:$B$82,'Datos Mes'!$C$75:$C$82)*EQ314</f>
        <v>#DIV/0!</v>
      </c>
      <c r="ES314" s="189">
        <f>'Datos Mes'!$B$25*$AQ314</f>
        <v>0</v>
      </c>
      <c r="ET314" s="189">
        <f>'Datos Mes'!$B$26*$AQ314</f>
        <v>0</v>
      </c>
      <c r="EU314" s="189">
        <f t="shared" si="347"/>
        <v>0</v>
      </c>
      <c r="EV314" s="190" t="e">
        <f t="shared" si="348"/>
        <v>#DIV/0!</v>
      </c>
      <c r="EW314" s="280" t="s">
        <v>140</v>
      </c>
      <c r="EX314" s="281"/>
      <c r="EY314" s="190" t="e">
        <f>'Datos Mes'!$B$28*EO314</f>
        <v>#DIV/0!</v>
      </c>
      <c r="EZ314" s="190" t="e">
        <f>IF(EX314*'Datos Mes'!$B$19-EY314&gt;0,EX314*'Datos Mes'!$B$19-EY314,0)</f>
        <v>#DIV/0!</v>
      </c>
      <c r="FA314" s="281" t="s">
        <v>116</v>
      </c>
      <c r="FB314" s="280" t="s">
        <v>299</v>
      </c>
      <c r="FC314" s="192">
        <f>IF(FB314&lt;&gt;"Pensionado",LOOKUP(FA314,'Datos Mes'!$A$87:$A$92,'Datos Mes'!$B$87:$B$92),0)</f>
        <v>0</v>
      </c>
      <c r="FD314" s="190" t="e">
        <f t="shared" si="349"/>
        <v>#DIV/0!</v>
      </c>
      <c r="FE314" s="190" t="e">
        <f>IF(SUM(EH314:EN314)&gt;'Datos Mes'!$B$22,'Datos Mes'!$B$22,SUM(EH314:EN314))</f>
        <v>#DIV/0!</v>
      </c>
      <c r="FF314" s="190" t="e">
        <f>FE314*'Datos Mes'!$B$30</f>
        <v>#DIV/0!</v>
      </c>
      <c r="FG314" s="190" t="e">
        <f t="shared" si="350"/>
        <v>#DIV/0!</v>
      </c>
      <c r="FH314" s="190" t="e">
        <f t="shared" si="351"/>
        <v>#DIV/0!</v>
      </c>
      <c r="FI314" s="193" t="e">
        <f>LOOKUP(FH314,'Datos Mes'!$B$54:$B$69,'Datos Mes'!$C$54:$C$69)</f>
        <v>#DIV/0!</v>
      </c>
      <c r="FJ314" s="190" t="e">
        <f>LOOKUP(FH314,'Datos Mes'!$B$54:$B$69,'Datos Mes'!$E$54:$E$69)</f>
        <v>#DIV/0!</v>
      </c>
      <c r="FK314" s="190" t="e">
        <f t="shared" si="352"/>
        <v>#DIV/0!</v>
      </c>
      <c r="FL314" s="190">
        <f t="shared" si="353"/>
        <v>0</v>
      </c>
      <c r="FM314" s="190">
        <f t="shared" si="354"/>
        <v>0</v>
      </c>
      <c r="FN314" s="190">
        <f t="shared" si="355"/>
        <v>0</v>
      </c>
      <c r="FO314" s="190" t="e">
        <f t="shared" si="356"/>
        <v>#DIV/0!</v>
      </c>
      <c r="FP314" s="190" t="e">
        <f t="shared" si="357"/>
        <v>#DIV/0!</v>
      </c>
      <c r="FQ314" s="320" t="e">
        <f t="shared" si="358"/>
        <v>#DIV/0!</v>
      </c>
      <c r="FR314" s="188"/>
      <c r="FS314" s="190" t="e">
        <f t="shared" si="359"/>
        <v>#DIV/0!</v>
      </c>
      <c r="FT314" s="190" t="e">
        <f>IF($FB314="Activo",LOOKUP($FA314,'Datos Mes'!$A$87:$A$92,'Datos Mes'!$C$87:$C$92),0)*$EO314</f>
        <v>#DIV/0!</v>
      </c>
      <c r="FU314" s="190" t="e">
        <f>IF($FB314="Activo",'Datos Mes'!$B$31,0)*$EO314</f>
        <v>#DIV/0!</v>
      </c>
      <c r="FV314" s="190" t="e">
        <f>'Datos Mes'!$B$32*$EO314</f>
        <v>#DIV/0!</v>
      </c>
      <c r="FW314" s="190" t="e">
        <f>'Datos Mes'!$D$28*$EO314</f>
        <v>#DIV/0!</v>
      </c>
      <c r="FX314" s="188">
        <v>1030282</v>
      </c>
      <c r="FY314" s="190" t="e">
        <f t="shared" si="360"/>
        <v>#DIV/0!</v>
      </c>
      <c r="FZ314" s="190" t="e">
        <f t="shared" si="366"/>
        <v>#DIV/0!</v>
      </c>
      <c r="GA314" s="190" t="e">
        <f t="shared" si="367"/>
        <v>#DIV/0!</v>
      </c>
      <c r="GB314" s="190">
        <f>(AS314+'Datos Mes'!B$24)*30/12</f>
        <v>11356.646825396825</v>
      </c>
      <c r="GC314" s="190" t="e">
        <f t="shared" si="361"/>
        <v>#DIV/0!</v>
      </c>
      <c r="GD314" s="190" t="e">
        <f t="shared" si="362"/>
        <v>#DIV/0!</v>
      </c>
      <c r="GE314" s="192" t="e">
        <f t="shared" si="363"/>
        <v>#DIV/0!</v>
      </c>
    </row>
    <row r="315" spans="1:187">
      <c r="A315" s="248"/>
      <c r="B315" s="248"/>
      <c r="C315" s="173">
        <f t="shared" si="320"/>
        <v>0</v>
      </c>
      <c r="D315" s="255"/>
      <c r="E315" s="255"/>
      <c r="F315" s="255"/>
      <c r="G315" s="255"/>
      <c r="H315" s="255"/>
      <c r="I315" s="255"/>
      <c r="J315" s="255"/>
      <c r="K315" s="255"/>
      <c r="L315" s="255"/>
      <c r="M315" s="255"/>
      <c r="N315" s="255"/>
      <c r="O315" s="255"/>
      <c r="P315" s="255"/>
      <c r="Q315" s="255"/>
      <c r="R315" s="174"/>
      <c r="S315" s="256"/>
      <c r="T315" s="255"/>
      <c r="U315" s="255"/>
      <c r="V315" s="255"/>
      <c r="W315" s="255"/>
      <c r="X315" s="255"/>
      <c r="Y315" s="255"/>
      <c r="Z315" s="255"/>
      <c r="AA315" s="255"/>
      <c r="AB315" s="255"/>
      <c r="AC315" s="255"/>
      <c r="AD315" s="255"/>
      <c r="AE315" s="255"/>
      <c r="AF315" s="255"/>
      <c r="AG315" s="255"/>
      <c r="AH315" s="255"/>
      <c r="AI315" s="257"/>
      <c r="AJ315" s="187"/>
      <c r="AK315" s="176">
        <f t="shared" si="321"/>
        <v>0</v>
      </c>
      <c r="AL315" s="294">
        <f t="shared" si="322"/>
        <v>0</v>
      </c>
      <c r="AM315" s="294">
        <f t="shared" si="323"/>
        <v>0</v>
      </c>
      <c r="AN315" s="295">
        <f t="shared" si="324"/>
        <v>0</v>
      </c>
      <c r="AO315" s="294">
        <f t="shared" si="365"/>
        <v>0</v>
      </c>
      <c r="AP315" s="294">
        <f t="shared" si="364"/>
        <v>0</v>
      </c>
      <c r="AQ315" s="296">
        <f t="shared" si="325"/>
        <v>0</v>
      </c>
      <c r="AR315" s="297">
        <f t="shared" si="326"/>
        <v>0</v>
      </c>
      <c r="AS315" s="249"/>
      <c r="AT315" s="250">
        <f t="shared" si="327"/>
        <v>0</v>
      </c>
      <c r="AU315" s="316"/>
      <c r="AV315" s="177">
        <f t="shared" si="328"/>
        <v>0</v>
      </c>
      <c r="AW315" s="249"/>
      <c r="AX315" s="249"/>
      <c r="AY315" s="177">
        <f t="shared" si="329"/>
        <v>0</v>
      </c>
      <c r="AZ315" s="177">
        <f>(AQ315)*'Datos Mes'!$B$27+DB315</f>
        <v>0</v>
      </c>
      <c r="BA315" s="248"/>
      <c r="BB315" s="254"/>
      <c r="BC315" s="263"/>
      <c r="BD315" s="188"/>
      <c r="BE315" s="188"/>
      <c r="BF315" s="298"/>
      <c r="BG315" s="178">
        <f>(COUNTIF($D315:$AI315,"LL")+DL315)*(AS315-'Datos Mes'!$B$23)</f>
        <v>0</v>
      </c>
      <c r="BH315" s="299">
        <f t="shared" si="330"/>
        <v>0</v>
      </c>
      <c r="BI315" s="230"/>
      <c r="BJ315" s="239"/>
      <c r="BK315" s="231"/>
      <c r="BL315" s="231"/>
      <c r="BM315" s="231"/>
      <c r="BN315" s="231"/>
      <c r="BO315" s="231"/>
      <c r="BP315" s="239"/>
      <c r="BQ315" s="231"/>
      <c r="BR315" s="231"/>
      <c r="BS315" s="231"/>
      <c r="BT315" s="232"/>
      <c r="BU315" s="232"/>
      <c r="BV315" s="231"/>
      <c r="BW315" s="233"/>
      <c r="BX315" s="234"/>
      <c r="BY315" s="231"/>
      <c r="BZ315" s="231"/>
      <c r="CA315" s="235"/>
      <c r="CB315" s="235"/>
      <c r="CC315" s="236"/>
      <c r="CD315" s="236"/>
      <c r="CE315" s="236"/>
      <c r="CF315" s="236"/>
      <c r="CG315" s="236"/>
      <c r="CH315" s="235"/>
      <c r="CI315" s="235"/>
      <c r="CJ315" s="236"/>
      <c r="CK315" s="236"/>
      <c r="CL315" s="236"/>
      <c r="CM315" s="236"/>
      <c r="CN315" s="236"/>
      <c r="CO315" s="235"/>
      <c r="CP315" s="238"/>
      <c r="CQ315" s="237"/>
      <c r="CR315" s="238"/>
      <c r="CS315" s="237"/>
      <c r="CT315" s="237"/>
      <c r="CU315" s="237"/>
      <c r="CV315" s="237"/>
      <c r="CW315" s="237"/>
      <c r="CX315" s="232"/>
      <c r="CY315" s="232"/>
      <c r="CZ315" s="179">
        <f t="shared" si="331"/>
        <v>0</v>
      </c>
      <c r="DA315" s="180"/>
      <c r="DB315" s="241"/>
      <c r="DC315" s="181">
        <f t="shared" si="332"/>
        <v>0</v>
      </c>
      <c r="DD315" s="240"/>
      <c r="DE315" s="241"/>
      <c r="DF315" s="182">
        <f t="shared" si="333"/>
        <v>0</v>
      </c>
      <c r="DG315" s="182">
        <f t="shared" si="334"/>
        <v>0</v>
      </c>
      <c r="DH315" s="183">
        <f t="shared" si="335"/>
        <v>0</v>
      </c>
      <c r="DI315" s="184">
        <f t="shared" si="336"/>
        <v>0</v>
      </c>
      <c r="DJ315" s="42"/>
      <c r="DK315" s="177">
        <f t="shared" si="337"/>
        <v>0</v>
      </c>
      <c r="DL315" s="177">
        <f t="shared" si="338"/>
        <v>0</v>
      </c>
      <c r="DM315" s="177">
        <f t="shared" si="339"/>
        <v>0</v>
      </c>
      <c r="DN315" s="242"/>
      <c r="DO315" s="243"/>
      <c r="DP315" s="243"/>
      <c r="DQ315" s="243"/>
      <c r="DR315" s="303"/>
      <c r="DS315" s="243"/>
      <c r="DT315" s="243"/>
      <c r="DU315" s="243"/>
      <c r="DV315" s="244"/>
      <c r="DW315" s="243"/>
      <c r="DX315" s="243"/>
      <c r="DY315" s="245"/>
      <c r="DZ315" s="245"/>
      <c r="EA315" s="246"/>
      <c r="EB315" s="175" t="s">
        <v>283</v>
      </c>
      <c r="EC315" s="188" t="s">
        <v>298</v>
      </c>
      <c r="ED315" s="188">
        <v>1030283</v>
      </c>
      <c r="EE315" s="188"/>
      <c r="EF315" s="189">
        <f>'Datos Mes'!$B$23</f>
        <v>8033.333333333333</v>
      </c>
      <c r="EG315" s="189">
        <f t="shared" si="340"/>
        <v>0</v>
      </c>
      <c r="EH315" s="189">
        <f t="shared" si="341"/>
        <v>0</v>
      </c>
      <c r="EI315" s="189" t="e">
        <f t="shared" si="342"/>
        <v>#DIV/0!</v>
      </c>
      <c r="EJ315" s="189" t="e">
        <f t="shared" si="343"/>
        <v>#DIV/0!</v>
      </c>
      <c r="EK315" s="189">
        <f t="shared" si="344"/>
        <v>0</v>
      </c>
      <c r="EL315" s="189">
        <f t="shared" si="345"/>
        <v>0</v>
      </c>
      <c r="EM315" s="189">
        <f t="shared" si="346"/>
        <v>0</v>
      </c>
      <c r="EN315" s="189">
        <f>'Datos Mes'!$B$24*AL315</f>
        <v>0</v>
      </c>
      <c r="EO315" s="189" t="e">
        <f>IF(SUM(EH315:EN315)&gt;'Datos Mes'!$B$21,'Datos Mes'!$B$21,SUM(EH315:EN315))</f>
        <v>#DIV/0!</v>
      </c>
      <c r="EP315" s="189" t="e">
        <f>IF(SUM(EH315:EN315)&gt;'Datos Mes'!$B$21,SUM(EH315:EN315)-EO315,0)</f>
        <v>#DIV/0!</v>
      </c>
      <c r="EQ315" s="189"/>
      <c r="ER315" s="189" t="e">
        <f>LOOKUP(EO315/AL315,'Datos Mes'!$B$75:$B$82,'Datos Mes'!$C$75:$C$82)*EQ315</f>
        <v>#DIV/0!</v>
      </c>
      <c r="ES315" s="189">
        <f>'Datos Mes'!$B$25*$AQ315</f>
        <v>0</v>
      </c>
      <c r="ET315" s="189">
        <f>'Datos Mes'!$B$26*$AQ315</f>
        <v>0</v>
      </c>
      <c r="EU315" s="189">
        <f t="shared" si="347"/>
        <v>0</v>
      </c>
      <c r="EV315" s="190" t="e">
        <f t="shared" si="348"/>
        <v>#DIV/0!</v>
      </c>
      <c r="EW315" s="280" t="s">
        <v>140</v>
      </c>
      <c r="EX315" s="281"/>
      <c r="EY315" s="190" t="e">
        <f>'Datos Mes'!$B$28*EO315</f>
        <v>#DIV/0!</v>
      </c>
      <c r="EZ315" s="190" t="e">
        <f>IF(EX315*'Datos Mes'!$B$19-EY315&gt;0,EX315*'Datos Mes'!$B$19-EY315,0)</f>
        <v>#DIV/0!</v>
      </c>
      <c r="FA315" s="281" t="s">
        <v>116</v>
      </c>
      <c r="FB315" s="280" t="s">
        <v>299</v>
      </c>
      <c r="FC315" s="192">
        <f>IF(FB315&lt;&gt;"Pensionado",LOOKUP(FA315,'Datos Mes'!$A$87:$A$92,'Datos Mes'!$B$87:$B$92),0)</f>
        <v>0</v>
      </c>
      <c r="FD315" s="190" t="e">
        <f t="shared" si="349"/>
        <v>#DIV/0!</v>
      </c>
      <c r="FE315" s="190" t="e">
        <f>IF(SUM(EH315:EN315)&gt;'Datos Mes'!$B$22,'Datos Mes'!$B$22,SUM(EH315:EN315))</f>
        <v>#DIV/0!</v>
      </c>
      <c r="FF315" s="190" t="e">
        <f>FE315*'Datos Mes'!$B$30</f>
        <v>#DIV/0!</v>
      </c>
      <c r="FG315" s="190" t="e">
        <f t="shared" si="350"/>
        <v>#DIV/0!</v>
      </c>
      <c r="FH315" s="190" t="e">
        <f t="shared" si="351"/>
        <v>#DIV/0!</v>
      </c>
      <c r="FI315" s="193" t="e">
        <f>LOOKUP(FH315,'Datos Mes'!$B$54:$B$69,'Datos Mes'!$C$54:$C$69)</f>
        <v>#DIV/0!</v>
      </c>
      <c r="FJ315" s="190" t="e">
        <f>LOOKUP(FH315,'Datos Mes'!$B$54:$B$69,'Datos Mes'!$E$54:$E$69)</f>
        <v>#DIV/0!</v>
      </c>
      <c r="FK315" s="190" t="e">
        <f t="shared" si="352"/>
        <v>#DIV/0!</v>
      </c>
      <c r="FL315" s="190">
        <f t="shared" si="353"/>
        <v>0</v>
      </c>
      <c r="FM315" s="190">
        <f t="shared" si="354"/>
        <v>0</v>
      </c>
      <c r="FN315" s="190">
        <f t="shared" si="355"/>
        <v>0</v>
      </c>
      <c r="FO315" s="190" t="e">
        <f t="shared" si="356"/>
        <v>#DIV/0!</v>
      </c>
      <c r="FP315" s="190" t="e">
        <f t="shared" si="357"/>
        <v>#DIV/0!</v>
      </c>
      <c r="FQ315" s="320" t="e">
        <f t="shared" si="358"/>
        <v>#DIV/0!</v>
      </c>
      <c r="FR315" s="188"/>
      <c r="FS315" s="190" t="e">
        <f t="shared" si="359"/>
        <v>#DIV/0!</v>
      </c>
      <c r="FT315" s="190" t="e">
        <f>IF($FB315="Activo",LOOKUP($FA315,'Datos Mes'!$A$87:$A$92,'Datos Mes'!$C$87:$C$92),0)*$EO315</f>
        <v>#DIV/0!</v>
      </c>
      <c r="FU315" s="190" t="e">
        <f>IF($FB315="Activo",'Datos Mes'!$B$31,0)*$EO315</f>
        <v>#DIV/0!</v>
      </c>
      <c r="FV315" s="190" t="e">
        <f>'Datos Mes'!$B$32*$EO315</f>
        <v>#DIV/0!</v>
      </c>
      <c r="FW315" s="190" t="e">
        <f>'Datos Mes'!$D$28*$EO315</f>
        <v>#DIV/0!</v>
      </c>
      <c r="FX315" s="188">
        <v>1030283</v>
      </c>
      <c r="FY315" s="190" t="e">
        <f t="shared" si="360"/>
        <v>#DIV/0!</v>
      </c>
      <c r="FZ315" s="190" t="e">
        <f t="shared" si="366"/>
        <v>#DIV/0!</v>
      </c>
      <c r="GA315" s="190" t="e">
        <f t="shared" si="367"/>
        <v>#DIV/0!</v>
      </c>
      <c r="GB315" s="190">
        <f>(AS315+'Datos Mes'!B$24)*30/12</f>
        <v>11356.646825396825</v>
      </c>
      <c r="GC315" s="190" t="e">
        <f t="shared" si="361"/>
        <v>#DIV/0!</v>
      </c>
      <c r="GD315" s="190" t="e">
        <f t="shared" si="362"/>
        <v>#DIV/0!</v>
      </c>
      <c r="GE315" s="192" t="e">
        <f t="shared" si="363"/>
        <v>#DIV/0!</v>
      </c>
    </row>
    <row r="316" spans="1:187">
      <c r="A316" s="248"/>
      <c r="B316" s="248"/>
      <c r="C316" s="173">
        <f t="shared" si="320"/>
        <v>0</v>
      </c>
      <c r="D316" s="255"/>
      <c r="E316" s="255"/>
      <c r="F316" s="255"/>
      <c r="G316" s="255"/>
      <c r="H316" s="255"/>
      <c r="I316" s="255"/>
      <c r="J316" s="255"/>
      <c r="K316" s="255"/>
      <c r="L316" s="255"/>
      <c r="M316" s="255"/>
      <c r="N316" s="255"/>
      <c r="O316" s="255"/>
      <c r="P316" s="255"/>
      <c r="Q316" s="255"/>
      <c r="R316" s="174"/>
      <c r="S316" s="256"/>
      <c r="T316" s="255"/>
      <c r="U316" s="255"/>
      <c r="V316" s="255"/>
      <c r="W316" s="255"/>
      <c r="X316" s="255"/>
      <c r="Y316" s="255"/>
      <c r="Z316" s="255"/>
      <c r="AA316" s="255"/>
      <c r="AB316" s="255"/>
      <c r="AC316" s="255"/>
      <c r="AD316" s="255"/>
      <c r="AE316" s="255"/>
      <c r="AF316" s="255"/>
      <c r="AG316" s="255"/>
      <c r="AH316" s="255"/>
      <c r="AI316" s="257"/>
      <c r="AJ316" s="187"/>
      <c r="AK316" s="176">
        <f t="shared" si="321"/>
        <v>0</v>
      </c>
      <c r="AL316" s="294">
        <f t="shared" si="322"/>
        <v>0</v>
      </c>
      <c r="AM316" s="294">
        <f t="shared" si="323"/>
        <v>0</v>
      </c>
      <c r="AN316" s="295">
        <f t="shared" si="324"/>
        <v>0</v>
      </c>
      <c r="AO316" s="294">
        <f t="shared" si="365"/>
        <v>0</v>
      </c>
      <c r="AP316" s="294">
        <f t="shared" si="364"/>
        <v>0</v>
      </c>
      <c r="AQ316" s="296">
        <f t="shared" si="325"/>
        <v>0</v>
      </c>
      <c r="AR316" s="297">
        <f t="shared" si="326"/>
        <v>0</v>
      </c>
      <c r="AS316" s="249"/>
      <c r="AT316" s="250">
        <f t="shared" si="327"/>
        <v>0</v>
      </c>
      <c r="AU316" s="316"/>
      <c r="AV316" s="177">
        <f t="shared" si="328"/>
        <v>0</v>
      </c>
      <c r="AW316" s="249"/>
      <c r="AX316" s="249"/>
      <c r="AY316" s="177">
        <f t="shared" si="329"/>
        <v>0</v>
      </c>
      <c r="AZ316" s="177">
        <f>(AQ316)*'Datos Mes'!$B$27+DB316</f>
        <v>0</v>
      </c>
      <c r="BA316" s="248"/>
      <c r="BB316" s="254"/>
      <c r="BC316" s="263"/>
      <c r="BD316" s="188"/>
      <c r="BE316" s="188"/>
      <c r="BF316" s="298"/>
      <c r="BG316" s="178">
        <f>(COUNTIF($D316:$AI316,"LL")+DL316)*(AS316-'Datos Mes'!$B$23)</f>
        <v>0</v>
      </c>
      <c r="BH316" s="299">
        <f t="shared" si="330"/>
        <v>0</v>
      </c>
      <c r="BI316" s="230"/>
      <c r="BJ316" s="239"/>
      <c r="BK316" s="231"/>
      <c r="BL316" s="231"/>
      <c r="BM316" s="231"/>
      <c r="BN316" s="231"/>
      <c r="BO316" s="231"/>
      <c r="BP316" s="239"/>
      <c r="BQ316" s="231"/>
      <c r="BR316" s="231"/>
      <c r="BS316" s="231"/>
      <c r="BT316" s="232"/>
      <c r="BU316" s="232"/>
      <c r="BV316" s="231"/>
      <c r="BW316" s="233"/>
      <c r="BX316" s="234"/>
      <c r="BY316" s="231"/>
      <c r="BZ316" s="231"/>
      <c r="CA316" s="235"/>
      <c r="CB316" s="235"/>
      <c r="CC316" s="236"/>
      <c r="CD316" s="236"/>
      <c r="CE316" s="236"/>
      <c r="CF316" s="236"/>
      <c r="CG316" s="236"/>
      <c r="CH316" s="235"/>
      <c r="CI316" s="235"/>
      <c r="CJ316" s="236"/>
      <c r="CK316" s="236"/>
      <c r="CL316" s="236"/>
      <c r="CM316" s="236"/>
      <c r="CN316" s="236"/>
      <c r="CO316" s="235"/>
      <c r="CP316" s="238"/>
      <c r="CQ316" s="237"/>
      <c r="CR316" s="238"/>
      <c r="CS316" s="237"/>
      <c r="CT316" s="237"/>
      <c r="CU316" s="237"/>
      <c r="CV316" s="237"/>
      <c r="CW316" s="237"/>
      <c r="CX316" s="232"/>
      <c r="CY316" s="232"/>
      <c r="CZ316" s="179">
        <f t="shared" si="331"/>
        <v>0</v>
      </c>
      <c r="DA316" s="180"/>
      <c r="DB316" s="241"/>
      <c r="DC316" s="181">
        <f t="shared" si="332"/>
        <v>0</v>
      </c>
      <c r="DD316" s="240"/>
      <c r="DE316" s="241"/>
      <c r="DF316" s="182">
        <f t="shared" si="333"/>
        <v>0</v>
      </c>
      <c r="DG316" s="182">
        <f t="shared" si="334"/>
        <v>0</v>
      </c>
      <c r="DH316" s="183">
        <f t="shared" si="335"/>
        <v>0</v>
      </c>
      <c r="DI316" s="184">
        <f t="shared" si="336"/>
        <v>0</v>
      </c>
      <c r="DJ316" s="42"/>
      <c r="DK316" s="177">
        <f t="shared" si="337"/>
        <v>0</v>
      </c>
      <c r="DL316" s="177">
        <f t="shared" si="338"/>
        <v>0</v>
      </c>
      <c r="DM316" s="177">
        <f t="shared" si="339"/>
        <v>0</v>
      </c>
      <c r="DN316" s="242"/>
      <c r="DO316" s="243"/>
      <c r="DP316" s="243"/>
      <c r="DQ316" s="243"/>
      <c r="DR316" s="303"/>
      <c r="DS316" s="243"/>
      <c r="DT316" s="243"/>
      <c r="DU316" s="243"/>
      <c r="DV316" s="244"/>
      <c r="DW316" s="243"/>
      <c r="DX316" s="243"/>
      <c r="DY316" s="245"/>
      <c r="DZ316" s="245"/>
      <c r="EA316" s="246"/>
      <c r="EB316" s="175" t="s">
        <v>283</v>
      </c>
      <c r="EC316" s="188" t="s">
        <v>298</v>
      </c>
      <c r="ED316" s="188">
        <v>1030284</v>
      </c>
      <c r="EE316" s="188"/>
      <c r="EF316" s="189">
        <f>'Datos Mes'!$B$23</f>
        <v>8033.333333333333</v>
      </c>
      <c r="EG316" s="189">
        <f t="shared" si="340"/>
        <v>0</v>
      </c>
      <c r="EH316" s="189">
        <f t="shared" si="341"/>
        <v>0</v>
      </c>
      <c r="EI316" s="189" t="e">
        <f t="shared" si="342"/>
        <v>#DIV/0!</v>
      </c>
      <c r="EJ316" s="189" t="e">
        <f t="shared" si="343"/>
        <v>#DIV/0!</v>
      </c>
      <c r="EK316" s="189">
        <f t="shared" si="344"/>
        <v>0</v>
      </c>
      <c r="EL316" s="189">
        <f t="shared" si="345"/>
        <v>0</v>
      </c>
      <c r="EM316" s="189">
        <f t="shared" si="346"/>
        <v>0</v>
      </c>
      <c r="EN316" s="189">
        <f>'Datos Mes'!$B$24*AL316</f>
        <v>0</v>
      </c>
      <c r="EO316" s="189" t="e">
        <f>IF(SUM(EH316:EN316)&gt;'Datos Mes'!$B$21,'Datos Mes'!$B$21,SUM(EH316:EN316))</f>
        <v>#DIV/0!</v>
      </c>
      <c r="EP316" s="189" t="e">
        <f>IF(SUM(EH316:EN316)&gt;'Datos Mes'!$B$21,SUM(EH316:EN316)-EO316,0)</f>
        <v>#DIV/0!</v>
      </c>
      <c r="EQ316" s="189"/>
      <c r="ER316" s="189" t="e">
        <f>LOOKUP(EO316/AL316,'Datos Mes'!$B$75:$B$82,'Datos Mes'!$C$75:$C$82)*EQ316</f>
        <v>#DIV/0!</v>
      </c>
      <c r="ES316" s="189">
        <f>'Datos Mes'!$B$25*$AQ316</f>
        <v>0</v>
      </c>
      <c r="ET316" s="189">
        <f>'Datos Mes'!$B$26*$AQ316</f>
        <v>0</v>
      </c>
      <c r="EU316" s="189">
        <f t="shared" si="347"/>
        <v>0</v>
      </c>
      <c r="EV316" s="190" t="e">
        <f t="shared" si="348"/>
        <v>#DIV/0!</v>
      </c>
      <c r="EW316" s="280" t="s">
        <v>140</v>
      </c>
      <c r="EX316" s="281"/>
      <c r="EY316" s="190" t="e">
        <f>'Datos Mes'!$B$28*EO316</f>
        <v>#DIV/0!</v>
      </c>
      <c r="EZ316" s="190" t="e">
        <f>IF(EX316*'Datos Mes'!$B$19-EY316&gt;0,EX316*'Datos Mes'!$B$19-EY316,0)</f>
        <v>#DIV/0!</v>
      </c>
      <c r="FA316" s="281" t="s">
        <v>116</v>
      </c>
      <c r="FB316" s="280" t="s">
        <v>299</v>
      </c>
      <c r="FC316" s="192">
        <f>IF(FB316&lt;&gt;"Pensionado",LOOKUP(FA316,'Datos Mes'!$A$87:$A$92,'Datos Mes'!$B$87:$B$92),0)</f>
        <v>0</v>
      </c>
      <c r="FD316" s="190" t="e">
        <f t="shared" si="349"/>
        <v>#DIV/0!</v>
      </c>
      <c r="FE316" s="190" t="e">
        <f>IF(SUM(EH316:EN316)&gt;'Datos Mes'!$B$22,'Datos Mes'!$B$22,SUM(EH316:EN316))</f>
        <v>#DIV/0!</v>
      </c>
      <c r="FF316" s="190" t="e">
        <f>FE316*'Datos Mes'!$B$30</f>
        <v>#DIV/0!</v>
      </c>
      <c r="FG316" s="190" t="e">
        <f t="shared" si="350"/>
        <v>#DIV/0!</v>
      </c>
      <c r="FH316" s="190" t="e">
        <f t="shared" si="351"/>
        <v>#DIV/0!</v>
      </c>
      <c r="FI316" s="193" t="e">
        <f>LOOKUP(FH316,'Datos Mes'!$B$54:$B$69,'Datos Mes'!$C$54:$C$69)</f>
        <v>#DIV/0!</v>
      </c>
      <c r="FJ316" s="190" t="e">
        <f>LOOKUP(FH316,'Datos Mes'!$B$54:$B$69,'Datos Mes'!$E$54:$E$69)</f>
        <v>#DIV/0!</v>
      </c>
      <c r="FK316" s="190" t="e">
        <f t="shared" si="352"/>
        <v>#DIV/0!</v>
      </c>
      <c r="FL316" s="190">
        <f t="shared" si="353"/>
        <v>0</v>
      </c>
      <c r="FM316" s="190">
        <f t="shared" si="354"/>
        <v>0</v>
      </c>
      <c r="FN316" s="190">
        <f t="shared" si="355"/>
        <v>0</v>
      </c>
      <c r="FO316" s="190" t="e">
        <f t="shared" si="356"/>
        <v>#DIV/0!</v>
      </c>
      <c r="FP316" s="190" t="e">
        <f t="shared" si="357"/>
        <v>#DIV/0!</v>
      </c>
      <c r="FQ316" s="320" t="e">
        <f t="shared" si="358"/>
        <v>#DIV/0!</v>
      </c>
      <c r="FR316" s="188"/>
      <c r="FS316" s="190" t="e">
        <f t="shared" si="359"/>
        <v>#DIV/0!</v>
      </c>
      <c r="FT316" s="190" t="e">
        <f>IF($FB316="Activo",LOOKUP($FA316,'Datos Mes'!$A$87:$A$92,'Datos Mes'!$C$87:$C$92),0)*$EO316</f>
        <v>#DIV/0!</v>
      </c>
      <c r="FU316" s="190" t="e">
        <f>IF($FB316="Activo",'Datos Mes'!$B$31,0)*$EO316</f>
        <v>#DIV/0!</v>
      </c>
      <c r="FV316" s="190" t="e">
        <f>'Datos Mes'!$B$32*$EO316</f>
        <v>#DIV/0!</v>
      </c>
      <c r="FW316" s="190" t="e">
        <f>'Datos Mes'!$D$28*$EO316</f>
        <v>#DIV/0!</v>
      </c>
      <c r="FX316" s="188">
        <v>1030284</v>
      </c>
      <c r="FY316" s="190" t="e">
        <f t="shared" si="360"/>
        <v>#DIV/0!</v>
      </c>
      <c r="FZ316" s="190" t="e">
        <f t="shared" si="366"/>
        <v>#DIV/0!</v>
      </c>
      <c r="GA316" s="190" t="e">
        <f t="shared" si="367"/>
        <v>#DIV/0!</v>
      </c>
      <c r="GB316" s="190">
        <f>(AS316+'Datos Mes'!B$24)*30/12</f>
        <v>11356.646825396825</v>
      </c>
      <c r="GC316" s="190" t="e">
        <f t="shared" si="361"/>
        <v>#DIV/0!</v>
      </c>
      <c r="GD316" s="190" t="e">
        <f t="shared" si="362"/>
        <v>#DIV/0!</v>
      </c>
      <c r="GE316" s="192" t="e">
        <f t="shared" si="363"/>
        <v>#DIV/0!</v>
      </c>
    </row>
    <row r="317" spans="1:187">
      <c r="A317" s="248"/>
      <c r="B317" s="248"/>
      <c r="C317" s="173">
        <f t="shared" si="320"/>
        <v>0</v>
      </c>
      <c r="D317" s="255"/>
      <c r="E317" s="255"/>
      <c r="F317" s="255"/>
      <c r="G317" s="255"/>
      <c r="H317" s="255"/>
      <c r="I317" s="255"/>
      <c r="J317" s="255"/>
      <c r="K317" s="255"/>
      <c r="L317" s="255"/>
      <c r="M317" s="255"/>
      <c r="N317" s="255"/>
      <c r="O317" s="255"/>
      <c r="P317" s="255"/>
      <c r="Q317" s="255"/>
      <c r="R317" s="174"/>
      <c r="S317" s="256"/>
      <c r="T317" s="255"/>
      <c r="U317" s="255"/>
      <c r="V317" s="255"/>
      <c r="W317" s="255"/>
      <c r="X317" s="255"/>
      <c r="Y317" s="255"/>
      <c r="Z317" s="255"/>
      <c r="AA317" s="255"/>
      <c r="AB317" s="255"/>
      <c r="AC317" s="255"/>
      <c r="AD317" s="255"/>
      <c r="AE317" s="255"/>
      <c r="AF317" s="255"/>
      <c r="AG317" s="255"/>
      <c r="AH317" s="255"/>
      <c r="AI317" s="257"/>
      <c r="AJ317" s="187"/>
      <c r="AK317" s="176">
        <f t="shared" si="321"/>
        <v>0</v>
      </c>
      <c r="AL317" s="294">
        <f t="shared" si="322"/>
        <v>0</v>
      </c>
      <c r="AM317" s="294">
        <f t="shared" si="323"/>
        <v>0</v>
      </c>
      <c r="AN317" s="295">
        <f t="shared" si="324"/>
        <v>0</v>
      </c>
      <c r="AO317" s="294">
        <f t="shared" si="365"/>
        <v>0</v>
      </c>
      <c r="AP317" s="294">
        <f t="shared" si="364"/>
        <v>0</v>
      </c>
      <c r="AQ317" s="296">
        <f t="shared" si="325"/>
        <v>0</v>
      </c>
      <c r="AR317" s="297">
        <f t="shared" si="326"/>
        <v>0</v>
      </c>
      <c r="AS317" s="249"/>
      <c r="AT317" s="250">
        <f t="shared" si="327"/>
        <v>0</v>
      </c>
      <c r="AU317" s="316"/>
      <c r="AV317" s="177">
        <f t="shared" si="328"/>
        <v>0</v>
      </c>
      <c r="AW317" s="249"/>
      <c r="AX317" s="249"/>
      <c r="AY317" s="177">
        <f t="shared" si="329"/>
        <v>0</v>
      </c>
      <c r="AZ317" s="177">
        <f>(AQ317)*'Datos Mes'!$B$27+DB317</f>
        <v>0</v>
      </c>
      <c r="BA317" s="248"/>
      <c r="BB317" s="254"/>
      <c r="BC317" s="263"/>
      <c r="BD317" s="188"/>
      <c r="BE317" s="188"/>
      <c r="BF317" s="298"/>
      <c r="BG317" s="178">
        <f>(COUNTIF($D317:$AI317,"LL")+DL317)*(AS317-'Datos Mes'!$B$23)</f>
        <v>0</v>
      </c>
      <c r="BH317" s="299">
        <f t="shared" si="330"/>
        <v>0</v>
      </c>
      <c r="BI317" s="230"/>
      <c r="BJ317" s="239"/>
      <c r="BK317" s="231"/>
      <c r="BL317" s="231"/>
      <c r="BM317" s="231"/>
      <c r="BN317" s="231"/>
      <c r="BO317" s="231"/>
      <c r="BP317" s="239"/>
      <c r="BQ317" s="231"/>
      <c r="BR317" s="231"/>
      <c r="BS317" s="231"/>
      <c r="BT317" s="232"/>
      <c r="BU317" s="232"/>
      <c r="BV317" s="231"/>
      <c r="BW317" s="233"/>
      <c r="BX317" s="234"/>
      <c r="BY317" s="231"/>
      <c r="BZ317" s="231"/>
      <c r="CA317" s="235"/>
      <c r="CB317" s="235"/>
      <c r="CC317" s="236"/>
      <c r="CD317" s="236"/>
      <c r="CE317" s="236"/>
      <c r="CF317" s="236"/>
      <c r="CG317" s="236"/>
      <c r="CH317" s="235"/>
      <c r="CI317" s="235"/>
      <c r="CJ317" s="236"/>
      <c r="CK317" s="236"/>
      <c r="CL317" s="236"/>
      <c r="CM317" s="236"/>
      <c r="CN317" s="236"/>
      <c r="CO317" s="235"/>
      <c r="CP317" s="238"/>
      <c r="CQ317" s="237"/>
      <c r="CR317" s="238"/>
      <c r="CS317" s="237"/>
      <c r="CT317" s="237"/>
      <c r="CU317" s="237"/>
      <c r="CV317" s="237"/>
      <c r="CW317" s="237"/>
      <c r="CX317" s="232"/>
      <c r="CY317" s="232"/>
      <c r="CZ317" s="179">
        <f t="shared" si="331"/>
        <v>0</v>
      </c>
      <c r="DA317" s="180"/>
      <c r="DB317" s="241"/>
      <c r="DC317" s="181">
        <f t="shared" si="332"/>
        <v>0</v>
      </c>
      <c r="DD317" s="240"/>
      <c r="DE317" s="241"/>
      <c r="DF317" s="182">
        <f t="shared" si="333"/>
        <v>0</v>
      </c>
      <c r="DG317" s="182">
        <f t="shared" si="334"/>
        <v>0</v>
      </c>
      <c r="DH317" s="183">
        <f t="shared" si="335"/>
        <v>0</v>
      </c>
      <c r="DI317" s="184">
        <f t="shared" si="336"/>
        <v>0</v>
      </c>
      <c r="DJ317" s="42"/>
      <c r="DK317" s="177">
        <f t="shared" si="337"/>
        <v>0</v>
      </c>
      <c r="DL317" s="177">
        <f t="shared" si="338"/>
        <v>0</v>
      </c>
      <c r="DM317" s="177">
        <f t="shared" si="339"/>
        <v>0</v>
      </c>
      <c r="DN317" s="242"/>
      <c r="DO317" s="243"/>
      <c r="DP317" s="243"/>
      <c r="DQ317" s="243"/>
      <c r="DR317" s="303"/>
      <c r="DS317" s="243"/>
      <c r="DT317" s="243"/>
      <c r="DU317" s="243"/>
      <c r="DV317" s="244"/>
      <c r="DW317" s="243"/>
      <c r="DX317" s="243"/>
      <c r="DY317" s="245"/>
      <c r="DZ317" s="245"/>
      <c r="EA317" s="246"/>
      <c r="EB317" s="175" t="s">
        <v>283</v>
      </c>
      <c r="EC317" s="188" t="s">
        <v>298</v>
      </c>
      <c r="ED317" s="188">
        <v>1030285</v>
      </c>
      <c r="EE317" s="188"/>
      <c r="EF317" s="189">
        <f>'Datos Mes'!$B$23</f>
        <v>8033.333333333333</v>
      </c>
      <c r="EG317" s="189">
        <f t="shared" si="340"/>
        <v>0</v>
      </c>
      <c r="EH317" s="189">
        <f t="shared" si="341"/>
        <v>0</v>
      </c>
      <c r="EI317" s="189" t="e">
        <f t="shared" si="342"/>
        <v>#DIV/0!</v>
      </c>
      <c r="EJ317" s="189" t="e">
        <f t="shared" si="343"/>
        <v>#DIV/0!</v>
      </c>
      <c r="EK317" s="189">
        <f t="shared" si="344"/>
        <v>0</v>
      </c>
      <c r="EL317" s="189">
        <f t="shared" si="345"/>
        <v>0</v>
      </c>
      <c r="EM317" s="189">
        <f t="shared" si="346"/>
        <v>0</v>
      </c>
      <c r="EN317" s="189">
        <f>'Datos Mes'!$B$24*AL317</f>
        <v>0</v>
      </c>
      <c r="EO317" s="189" t="e">
        <f>IF(SUM(EH317:EN317)&gt;'Datos Mes'!$B$21,'Datos Mes'!$B$21,SUM(EH317:EN317))</f>
        <v>#DIV/0!</v>
      </c>
      <c r="EP317" s="189" t="e">
        <f>IF(SUM(EH317:EN317)&gt;'Datos Mes'!$B$21,SUM(EH317:EN317)-EO317,0)</f>
        <v>#DIV/0!</v>
      </c>
      <c r="EQ317" s="189"/>
      <c r="ER317" s="189" t="e">
        <f>LOOKUP(EO317/AL317,'Datos Mes'!$B$75:$B$82,'Datos Mes'!$C$75:$C$82)*EQ317</f>
        <v>#DIV/0!</v>
      </c>
      <c r="ES317" s="189">
        <f>'Datos Mes'!$B$25*$AQ317</f>
        <v>0</v>
      </c>
      <c r="ET317" s="189">
        <f>'Datos Mes'!$B$26*$AQ317</f>
        <v>0</v>
      </c>
      <c r="EU317" s="189">
        <f t="shared" si="347"/>
        <v>0</v>
      </c>
      <c r="EV317" s="190" t="e">
        <f t="shared" si="348"/>
        <v>#DIV/0!</v>
      </c>
      <c r="EW317" s="280" t="s">
        <v>140</v>
      </c>
      <c r="EX317" s="281"/>
      <c r="EY317" s="190" t="e">
        <f>'Datos Mes'!$B$28*EO317</f>
        <v>#DIV/0!</v>
      </c>
      <c r="EZ317" s="190" t="e">
        <f>IF(EX317*'Datos Mes'!$B$19-EY317&gt;0,EX317*'Datos Mes'!$B$19-EY317,0)</f>
        <v>#DIV/0!</v>
      </c>
      <c r="FA317" s="281" t="s">
        <v>116</v>
      </c>
      <c r="FB317" s="280" t="s">
        <v>299</v>
      </c>
      <c r="FC317" s="192">
        <f>IF(FB317&lt;&gt;"Pensionado",LOOKUP(FA317,'Datos Mes'!$A$87:$A$92,'Datos Mes'!$B$87:$B$92),0)</f>
        <v>0</v>
      </c>
      <c r="FD317" s="190" t="e">
        <f t="shared" si="349"/>
        <v>#DIV/0!</v>
      </c>
      <c r="FE317" s="190" t="e">
        <f>IF(SUM(EH317:EN317)&gt;'Datos Mes'!$B$22,'Datos Mes'!$B$22,SUM(EH317:EN317))</f>
        <v>#DIV/0!</v>
      </c>
      <c r="FF317" s="190" t="e">
        <f>FE317*'Datos Mes'!$B$30</f>
        <v>#DIV/0!</v>
      </c>
      <c r="FG317" s="190" t="e">
        <f t="shared" si="350"/>
        <v>#DIV/0!</v>
      </c>
      <c r="FH317" s="190" t="e">
        <f t="shared" si="351"/>
        <v>#DIV/0!</v>
      </c>
      <c r="FI317" s="193" t="e">
        <f>LOOKUP(FH317,'Datos Mes'!$B$54:$B$69,'Datos Mes'!$C$54:$C$69)</f>
        <v>#DIV/0!</v>
      </c>
      <c r="FJ317" s="190" t="e">
        <f>LOOKUP(FH317,'Datos Mes'!$B$54:$B$69,'Datos Mes'!$E$54:$E$69)</f>
        <v>#DIV/0!</v>
      </c>
      <c r="FK317" s="190" t="e">
        <f t="shared" si="352"/>
        <v>#DIV/0!</v>
      </c>
      <c r="FL317" s="190">
        <f t="shared" si="353"/>
        <v>0</v>
      </c>
      <c r="FM317" s="190">
        <f t="shared" si="354"/>
        <v>0</v>
      </c>
      <c r="FN317" s="190">
        <f t="shared" si="355"/>
        <v>0</v>
      </c>
      <c r="FO317" s="190" t="e">
        <f t="shared" si="356"/>
        <v>#DIV/0!</v>
      </c>
      <c r="FP317" s="190" t="e">
        <f t="shared" si="357"/>
        <v>#DIV/0!</v>
      </c>
      <c r="FQ317" s="320" t="e">
        <f t="shared" si="358"/>
        <v>#DIV/0!</v>
      </c>
      <c r="FR317" s="188"/>
      <c r="FS317" s="190" t="e">
        <f t="shared" si="359"/>
        <v>#DIV/0!</v>
      </c>
      <c r="FT317" s="190" t="e">
        <f>IF($FB317="Activo",LOOKUP($FA317,'Datos Mes'!$A$87:$A$92,'Datos Mes'!$C$87:$C$92),0)*$EO317</f>
        <v>#DIV/0!</v>
      </c>
      <c r="FU317" s="190" t="e">
        <f>IF($FB317="Activo",'Datos Mes'!$B$31,0)*$EO317</f>
        <v>#DIV/0!</v>
      </c>
      <c r="FV317" s="190" t="e">
        <f>'Datos Mes'!$B$32*$EO317</f>
        <v>#DIV/0!</v>
      </c>
      <c r="FW317" s="190" t="e">
        <f>'Datos Mes'!$D$28*$EO317</f>
        <v>#DIV/0!</v>
      </c>
      <c r="FX317" s="188">
        <v>1030285</v>
      </c>
      <c r="FY317" s="190" t="e">
        <f t="shared" si="360"/>
        <v>#DIV/0!</v>
      </c>
      <c r="FZ317" s="190" t="e">
        <f t="shared" si="366"/>
        <v>#DIV/0!</v>
      </c>
      <c r="GA317" s="190" t="e">
        <f t="shared" si="367"/>
        <v>#DIV/0!</v>
      </c>
      <c r="GB317" s="190">
        <f>(AS317+'Datos Mes'!B$24)*30/12</f>
        <v>11356.646825396825</v>
      </c>
      <c r="GC317" s="190" t="e">
        <f t="shared" si="361"/>
        <v>#DIV/0!</v>
      </c>
      <c r="GD317" s="190" t="e">
        <f t="shared" si="362"/>
        <v>#DIV/0!</v>
      </c>
      <c r="GE317" s="192" t="e">
        <f t="shared" si="363"/>
        <v>#DIV/0!</v>
      </c>
    </row>
    <row r="318" spans="1:187">
      <c r="A318" s="248"/>
      <c r="B318" s="248"/>
      <c r="C318" s="173">
        <f t="shared" si="320"/>
        <v>0</v>
      </c>
      <c r="D318" s="255"/>
      <c r="E318" s="255"/>
      <c r="F318" s="255"/>
      <c r="G318" s="255"/>
      <c r="H318" s="255"/>
      <c r="I318" s="255"/>
      <c r="J318" s="255"/>
      <c r="K318" s="255"/>
      <c r="L318" s="255"/>
      <c r="M318" s="255"/>
      <c r="N318" s="255"/>
      <c r="O318" s="255"/>
      <c r="P318" s="255"/>
      <c r="Q318" s="255"/>
      <c r="R318" s="174"/>
      <c r="S318" s="256"/>
      <c r="T318" s="255"/>
      <c r="U318" s="255"/>
      <c r="V318" s="255"/>
      <c r="W318" s="255"/>
      <c r="X318" s="255"/>
      <c r="Y318" s="255"/>
      <c r="Z318" s="255"/>
      <c r="AA318" s="255"/>
      <c r="AB318" s="255"/>
      <c r="AC318" s="255"/>
      <c r="AD318" s="255"/>
      <c r="AE318" s="255"/>
      <c r="AF318" s="255"/>
      <c r="AG318" s="255"/>
      <c r="AH318" s="255"/>
      <c r="AI318" s="257"/>
      <c r="AJ318" s="187"/>
      <c r="AK318" s="176">
        <f t="shared" si="321"/>
        <v>0</v>
      </c>
      <c r="AL318" s="294">
        <f t="shared" si="322"/>
        <v>0</v>
      </c>
      <c r="AM318" s="294">
        <f t="shared" si="323"/>
        <v>0</v>
      </c>
      <c r="AN318" s="295">
        <f t="shared" si="324"/>
        <v>0</v>
      </c>
      <c r="AO318" s="294">
        <f t="shared" si="365"/>
        <v>0</v>
      </c>
      <c r="AP318" s="294">
        <f t="shared" si="364"/>
        <v>0</v>
      </c>
      <c r="AQ318" s="296">
        <f t="shared" si="325"/>
        <v>0</v>
      </c>
      <c r="AR318" s="297">
        <f t="shared" si="326"/>
        <v>0</v>
      </c>
      <c r="AS318" s="249"/>
      <c r="AT318" s="250">
        <f t="shared" si="327"/>
        <v>0</v>
      </c>
      <c r="AU318" s="316"/>
      <c r="AV318" s="177">
        <f t="shared" si="328"/>
        <v>0</v>
      </c>
      <c r="AW318" s="249"/>
      <c r="AX318" s="249"/>
      <c r="AY318" s="177">
        <f t="shared" si="329"/>
        <v>0</v>
      </c>
      <c r="AZ318" s="177">
        <f>(AQ318)*'Datos Mes'!$B$27+DB318</f>
        <v>0</v>
      </c>
      <c r="BA318" s="248"/>
      <c r="BB318" s="254"/>
      <c r="BC318" s="263"/>
      <c r="BD318" s="188"/>
      <c r="BE318" s="188"/>
      <c r="BF318" s="298"/>
      <c r="BG318" s="178">
        <f>(COUNTIF($D318:$AI318,"LL")+DL318)*(AS318-'Datos Mes'!$B$23)</f>
        <v>0</v>
      </c>
      <c r="BH318" s="299">
        <f t="shared" si="330"/>
        <v>0</v>
      </c>
      <c r="BI318" s="230"/>
      <c r="BJ318" s="239"/>
      <c r="BK318" s="231"/>
      <c r="BL318" s="231"/>
      <c r="BM318" s="231"/>
      <c r="BN318" s="231"/>
      <c r="BO318" s="231"/>
      <c r="BP318" s="239"/>
      <c r="BQ318" s="231"/>
      <c r="BR318" s="231"/>
      <c r="BS318" s="231"/>
      <c r="BT318" s="232"/>
      <c r="BU318" s="232"/>
      <c r="BV318" s="231"/>
      <c r="BW318" s="233"/>
      <c r="BX318" s="234"/>
      <c r="BY318" s="231"/>
      <c r="BZ318" s="231"/>
      <c r="CA318" s="235"/>
      <c r="CB318" s="235"/>
      <c r="CC318" s="236"/>
      <c r="CD318" s="236"/>
      <c r="CE318" s="236"/>
      <c r="CF318" s="236"/>
      <c r="CG318" s="236"/>
      <c r="CH318" s="235"/>
      <c r="CI318" s="235"/>
      <c r="CJ318" s="236"/>
      <c r="CK318" s="236"/>
      <c r="CL318" s="236"/>
      <c r="CM318" s="236"/>
      <c r="CN318" s="236"/>
      <c r="CO318" s="235"/>
      <c r="CP318" s="238"/>
      <c r="CQ318" s="237"/>
      <c r="CR318" s="238"/>
      <c r="CS318" s="237"/>
      <c r="CT318" s="237"/>
      <c r="CU318" s="237"/>
      <c r="CV318" s="237"/>
      <c r="CW318" s="237"/>
      <c r="CX318" s="232"/>
      <c r="CY318" s="232"/>
      <c r="CZ318" s="179">
        <f t="shared" si="331"/>
        <v>0</v>
      </c>
      <c r="DA318" s="180"/>
      <c r="DB318" s="241"/>
      <c r="DC318" s="181">
        <f t="shared" si="332"/>
        <v>0</v>
      </c>
      <c r="DD318" s="240"/>
      <c r="DE318" s="241"/>
      <c r="DF318" s="182">
        <f t="shared" si="333"/>
        <v>0</v>
      </c>
      <c r="DG318" s="182">
        <f t="shared" si="334"/>
        <v>0</v>
      </c>
      <c r="DH318" s="183">
        <f t="shared" si="335"/>
        <v>0</v>
      </c>
      <c r="DI318" s="184">
        <f t="shared" si="336"/>
        <v>0</v>
      </c>
      <c r="DJ318" s="42"/>
      <c r="DK318" s="177">
        <f t="shared" si="337"/>
        <v>0</v>
      </c>
      <c r="DL318" s="177">
        <f t="shared" si="338"/>
        <v>0</v>
      </c>
      <c r="DM318" s="177">
        <f t="shared" si="339"/>
        <v>0</v>
      </c>
      <c r="DN318" s="242"/>
      <c r="DO318" s="243"/>
      <c r="DP318" s="243"/>
      <c r="DQ318" s="243"/>
      <c r="DR318" s="303"/>
      <c r="DS318" s="243"/>
      <c r="DT318" s="243"/>
      <c r="DU318" s="243"/>
      <c r="DV318" s="244"/>
      <c r="DW318" s="243"/>
      <c r="DX318" s="243"/>
      <c r="DY318" s="245"/>
      <c r="DZ318" s="245"/>
      <c r="EA318" s="246"/>
      <c r="EB318" s="175" t="s">
        <v>283</v>
      </c>
      <c r="EC318" s="188" t="s">
        <v>298</v>
      </c>
      <c r="ED318" s="188">
        <v>1030286</v>
      </c>
      <c r="EE318" s="188"/>
      <c r="EF318" s="189">
        <f>'Datos Mes'!$B$23</f>
        <v>8033.333333333333</v>
      </c>
      <c r="EG318" s="189">
        <f t="shared" si="340"/>
        <v>0</v>
      </c>
      <c r="EH318" s="189">
        <f t="shared" si="341"/>
        <v>0</v>
      </c>
      <c r="EI318" s="189" t="e">
        <f t="shared" si="342"/>
        <v>#DIV/0!</v>
      </c>
      <c r="EJ318" s="189" t="e">
        <f t="shared" si="343"/>
        <v>#DIV/0!</v>
      </c>
      <c r="EK318" s="189">
        <f t="shared" si="344"/>
        <v>0</v>
      </c>
      <c r="EL318" s="189">
        <f t="shared" si="345"/>
        <v>0</v>
      </c>
      <c r="EM318" s="189">
        <f t="shared" si="346"/>
        <v>0</v>
      </c>
      <c r="EN318" s="189">
        <f>'Datos Mes'!$B$24*AL318</f>
        <v>0</v>
      </c>
      <c r="EO318" s="189" t="e">
        <f>IF(SUM(EH318:EN318)&gt;'Datos Mes'!$B$21,'Datos Mes'!$B$21,SUM(EH318:EN318))</f>
        <v>#DIV/0!</v>
      </c>
      <c r="EP318" s="189" t="e">
        <f>IF(SUM(EH318:EN318)&gt;'Datos Mes'!$B$21,SUM(EH318:EN318)-EO318,0)</f>
        <v>#DIV/0!</v>
      </c>
      <c r="EQ318" s="189"/>
      <c r="ER318" s="189" t="e">
        <f>LOOKUP(EO318/AL318,'Datos Mes'!$B$75:$B$82,'Datos Mes'!$C$75:$C$82)*EQ318</f>
        <v>#DIV/0!</v>
      </c>
      <c r="ES318" s="189">
        <f>'Datos Mes'!$B$25*$AQ318</f>
        <v>0</v>
      </c>
      <c r="ET318" s="189">
        <f>'Datos Mes'!$B$26*$AQ318</f>
        <v>0</v>
      </c>
      <c r="EU318" s="189">
        <f t="shared" si="347"/>
        <v>0</v>
      </c>
      <c r="EV318" s="190" t="e">
        <f t="shared" si="348"/>
        <v>#DIV/0!</v>
      </c>
      <c r="EW318" s="280" t="s">
        <v>140</v>
      </c>
      <c r="EX318" s="281"/>
      <c r="EY318" s="190" t="e">
        <f>'Datos Mes'!$B$28*EO318</f>
        <v>#DIV/0!</v>
      </c>
      <c r="EZ318" s="190" t="e">
        <f>IF(EX318*'Datos Mes'!$B$19-EY318&gt;0,EX318*'Datos Mes'!$B$19-EY318,0)</f>
        <v>#DIV/0!</v>
      </c>
      <c r="FA318" s="281" t="s">
        <v>116</v>
      </c>
      <c r="FB318" s="280" t="s">
        <v>299</v>
      </c>
      <c r="FC318" s="192">
        <f>IF(FB318&lt;&gt;"Pensionado",LOOKUP(FA318,'Datos Mes'!$A$87:$A$92,'Datos Mes'!$B$87:$B$92),0)</f>
        <v>0</v>
      </c>
      <c r="FD318" s="190" t="e">
        <f t="shared" si="349"/>
        <v>#DIV/0!</v>
      </c>
      <c r="FE318" s="190" t="e">
        <f>IF(SUM(EH318:EN318)&gt;'Datos Mes'!$B$22,'Datos Mes'!$B$22,SUM(EH318:EN318))</f>
        <v>#DIV/0!</v>
      </c>
      <c r="FF318" s="190" t="e">
        <f>FE318*'Datos Mes'!$B$30</f>
        <v>#DIV/0!</v>
      </c>
      <c r="FG318" s="190" t="e">
        <f t="shared" si="350"/>
        <v>#DIV/0!</v>
      </c>
      <c r="FH318" s="190" t="e">
        <f t="shared" si="351"/>
        <v>#DIV/0!</v>
      </c>
      <c r="FI318" s="193" t="e">
        <f>LOOKUP(FH318,'Datos Mes'!$B$54:$B$69,'Datos Mes'!$C$54:$C$69)</f>
        <v>#DIV/0!</v>
      </c>
      <c r="FJ318" s="190" t="e">
        <f>LOOKUP(FH318,'Datos Mes'!$B$54:$B$69,'Datos Mes'!$E$54:$E$69)</f>
        <v>#DIV/0!</v>
      </c>
      <c r="FK318" s="190" t="e">
        <f t="shared" si="352"/>
        <v>#DIV/0!</v>
      </c>
      <c r="FL318" s="190">
        <f t="shared" si="353"/>
        <v>0</v>
      </c>
      <c r="FM318" s="190">
        <f t="shared" si="354"/>
        <v>0</v>
      </c>
      <c r="FN318" s="190">
        <f t="shared" si="355"/>
        <v>0</v>
      </c>
      <c r="FO318" s="190" t="e">
        <f t="shared" si="356"/>
        <v>#DIV/0!</v>
      </c>
      <c r="FP318" s="190" t="e">
        <f t="shared" si="357"/>
        <v>#DIV/0!</v>
      </c>
      <c r="FQ318" s="320" t="e">
        <f t="shared" si="358"/>
        <v>#DIV/0!</v>
      </c>
      <c r="FR318" s="188"/>
      <c r="FS318" s="190" t="e">
        <f t="shared" si="359"/>
        <v>#DIV/0!</v>
      </c>
      <c r="FT318" s="190" t="e">
        <f>IF($FB318="Activo",LOOKUP($FA318,'Datos Mes'!$A$87:$A$92,'Datos Mes'!$C$87:$C$92),0)*$EO318</f>
        <v>#DIV/0!</v>
      </c>
      <c r="FU318" s="190" t="e">
        <f>IF($FB318="Activo",'Datos Mes'!$B$31,0)*$EO318</f>
        <v>#DIV/0!</v>
      </c>
      <c r="FV318" s="190" t="e">
        <f>'Datos Mes'!$B$32*$EO318</f>
        <v>#DIV/0!</v>
      </c>
      <c r="FW318" s="190" t="e">
        <f>'Datos Mes'!$D$28*$EO318</f>
        <v>#DIV/0!</v>
      </c>
      <c r="FX318" s="188">
        <v>1030286</v>
      </c>
      <c r="FY318" s="190" t="e">
        <f t="shared" si="360"/>
        <v>#DIV/0!</v>
      </c>
      <c r="FZ318" s="190" t="e">
        <f t="shared" si="366"/>
        <v>#DIV/0!</v>
      </c>
      <c r="GA318" s="190" t="e">
        <f t="shared" si="367"/>
        <v>#DIV/0!</v>
      </c>
      <c r="GB318" s="190">
        <f>(AS318+'Datos Mes'!B$24)*30/12</f>
        <v>11356.646825396825</v>
      </c>
      <c r="GC318" s="190" t="e">
        <f t="shared" si="361"/>
        <v>#DIV/0!</v>
      </c>
      <c r="GD318" s="190" t="e">
        <f t="shared" si="362"/>
        <v>#DIV/0!</v>
      </c>
      <c r="GE318" s="192" t="e">
        <f t="shared" si="363"/>
        <v>#DIV/0!</v>
      </c>
    </row>
    <row r="319" spans="1:187">
      <c r="A319" s="248"/>
      <c r="B319" s="248"/>
      <c r="C319" s="173">
        <f t="shared" si="320"/>
        <v>0</v>
      </c>
      <c r="D319" s="255"/>
      <c r="E319" s="255"/>
      <c r="F319" s="255"/>
      <c r="G319" s="255"/>
      <c r="H319" s="255"/>
      <c r="I319" s="255"/>
      <c r="J319" s="255"/>
      <c r="K319" s="255"/>
      <c r="L319" s="255"/>
      <c r="M319" s="255"/>
      <c r="N319" s="255"/>
      <c r="O319" s="255"/>
      <c r="P319" s="255"/>
      <c r="Q319" s="255"/>
      <c r="R319" s="174"/>
      <c r="S319" s="256"/>
      <c r="T319" s="255"/>
      <c r="U319" s="255"/>
      <c r="V319" s="255"/>
      <c r="W319" s="255"/>
      <c r="X319" s="255"/>
      <c r="Y319" s="255"/>
      <c r="Z319" s="255"/>
      <c r="AA319" s="255"/>
      <c r="AB319" s="255"/>
      <c r="AC319" s="255"/>
      <c r="AD319" s="255"/>
      <c r="AE319" s="255"/>
      <c r="AF319" s="255"/>
      <c r="AG319" s="255"/>
      <c r="AH319" s="255"/>
      <c r="AI319" s="257"/>
      <c r="AJ319" s="187"/>
      <c r="AK319" s="176">
        <f t="shared" si="321"/>
        <v>0</v>
      </c>
      <c r="AL319" s="294">
        <f t="shared" si="322"/>
        <v>0</v>
      </c>
      <c r="AM319" s="294">
        <f t="shared" si="323"/>
        <v>0</v>
      </c>
      <c r="AN319" s="295">
        <f t="shared" si="324"/>
        <v>0</v>
      </c>
      <c r="AO319" s="294">
        <f t="shared" si="365"/>
        <v>0</v>
      </c>
      <c r="AP319" s="294">
        <f t="shared" si="364"/>
        <v>0</v>
      </c>
      <c r="AQ319" s="296">
        <f t="shared" si="325"/>
        <v>0</v>
      </c>
      <c r="AR319" s="297">
        <f t="shared" si="326"/>
        <v>0</v>
      </c>
      <c r="AS319" s="249"/>
      <c r="AT319" s="250">
        <f t="shared" si="327"/>
        <v>0</v>
      </c>
      <c r="AU319" s="316"/>
      <c r="AV319" s="177">
        <f t="shared" si="328"/>
        <v>0</v>
      </c>
      <c r="AW319" s="249"/>
      <c r="AX319" s="249"/>
      <c r="AY319" s="177">
        <f t="shared" si="329"/>
        <v>0</v>
      </c>
      <c r="AZ319" s="177">
        <f>(AQ319)*'Datos Mes'!$B$27+DB319</f>
        <v>0</v>
      </c>
      <c r="BA319" s="248"/>
      <c r="BB319" s="254"/>
      <c r="BC319" s="263"/>
      <c r="BD319" s="188"/>
      <c r="BE319" s="188"/>
      <c r="BF319" s="298"/>
      <c r="BG319" s="178">
        <f>(COUNTIF($D319:$AI319,"LL")+DL319)*(AS319-'Datos Mes'!$B$23)</f>
        <v>0</v>
      </c>
      <c r="BH319" s="299">
        <f t="shared" si="330"/>
        <v>0</v>
      </c>
      <c r="BI319" s="230"/>
      <c r="BJ319" s="239"/>
      <c r="BK319" s="231"/>
      <c r="BL319" s="231"/>
      <c r="BM319" s="231"/>
      <c r="BN319" s="231"/>
      <c r="BO319" s="231"/>
      <c r="BP319" s="239"/>
      <c r="BQ319" s="231"/>
      <c r="BR319" s="231"/>
      <c r="BS319" s="231"/>
      <c r="BT319" s="232"/>
      <c r="BU319" s="232"/>
      <c r="BV319" s="231"/>
      <c r="BW319" s="233"/>
      <c r="BX319" s="234"/>
      <c r="BY319" s="231"/>
      <c r="BZ319" s="231"/>
      <c r="CA319" s="235"/>
      <c r="CB319" s="235"/>
      <c r="CC319" s="236"/>
      <c r="CD319" s="236"/>
      <c r="CE319" s="236"/>
      <c r="CF319" s="236"/>
      <c r="CG319" s="236"/>
      <c r="CH319" s="235"/>
      <c r="CI319" s="235"/>
      <c r="CJ319" s="236"/>
      <c r="CK319" s="236"/>
      <c r="CL319" s="236"/>
      <c r="CM319" s="236"/>
      <c r="CN319" s="236"/>
      <c r="CO319" s="235"/>
      <c r="CP319" s="238"/>
      <c r="CQ319" s="237"/>
      <c r="CR319" s="238"/>
      <c r="CS319" s="237"/>
      <c r="CT319" s="237"/>
      <c r="CU319" s="237"/>
      <c r="CV319" s="237"/>
      <c r="CW319" s="237"/>
      <c r="CX319" s="232"/>
      <c r="CY319" s="232"/>
      <c r="CZ319" s="179">
        <f t="shared" si="331"/>
        <v>0</v>
      </c>
      <c r="DA319" s="180"/>
      <c r="DB319" s="241"/>
      <c r="DC319" s="181">
        <f t="shared" si="332"/>
        <v>0</v>
      </c>
      <c r="DD319" s="240"/>
      <c r="DE319" s="241"/>
      <c r="DF319" s="182">
        <f t="shared" si="333"/>
        <v>0</v>
      </c>
      <c r="DG319" s="182">
        <f t="shared" si="334"/>
        <v>0</v>
      </c>
      <c r="DH319" s="183">
        <f t="shared" si="335"/>
        <v>0</v>
      </c>
      <c r="DI319" s="184">
        <f t="shared" si="336"/>
        <v>0</v>
      </c>
      <c r="DJ319" s="42"/>
      <c r="DK319" s="177">
        <f t="shared" si="337"/>
        <v>0</v>
      </c>
      <c r="DL319" s="177">
        <f t="shared" si="338"/>
        <v>0</v>
      </c>
      <c r="DM319" s="177">
        <f t="shared" si="339"/>
        <v>0</v>
      </c>
      <c r="DN319" s="242"/>
      <c r="DO319" s="243"/>
      <c r="DP319" s="243"/>
      <c r="DQ319" s="243"/>
      <c r="DR319" s="303"/>
      <c r="DS319" s="243"/>
      <c r="DT319" s="243"/>
      <c r="DU319" s="243"/>
      <c r="DV319" s="244"/>
      <c r="DW319" s="243"/>
      <c r="DX319" s="243"/>
      <c r="DY319" s="245"/>
      <c r="DZ319" s="245"/>
      <c r="EA319" s="246"/>
      <c r="EB319" s="175" t="s">
        <v>283</v>
      </c>
      <c r="EC319" s="188" t="s">
        <v>298</v>
      </c>
      <c r="ED319" s="188">
        <v>1030287</v>
      </c>
      <c r="EE319" s="188"/>
      <c r="EF319" s="189">
        <f>'Datos Mes'!$B$23</f>
        <v>8033.333333333333</v>
      </c>
      <c r="EG319" s="189">
        <f t="shared" si="340"/>
        <v>0</v>
      </c>
      <c r="EH319" s="189">
        <f t="shared" si="341"/>
        <v>0</v>
      </c>
      <c r="EI319" s="189" t="e">
        <f t="shared" si="342"/>
        <v>#DIV/0!</v>
      </c>
      <c r="EJ319" s="189" t="e">
        <f t="shared" si="343"/>
        <v>#DIV/0!</v>
      </c>
      <c r="EK319" s="189">
        <f t="shared" si="344"/>
        <v>0</v>
      </c>
      <c r="EL319" s="189">
        <f t="shared" si="345"/>
        <v>0</v>
      </c>
      <c r="EM319" s="189">
        <f t="shared" si="346"/>
        <v>0</v>
      </c>
      <c r="EN319" s="189">
        <f>'Datos Mes'!$B$24*AL319</f>
        <v>0</v>
      </c>
      <c r="EO319" s="189" t="e">
        <f>IF(SUM(EH319:EN319)&gt;'Datos Mes'!$B$21,'Datos Mes'!$B$21,SUM(EH319:EN319))</f>
        <v>#DIV/0!</v>
      </c>
      <c r="EP319" s="189" t="e">
        <f>IF(SUM(EH319:EN319)&gt;'Datos Mes'!$B$21,SUM(EH319:EN319)-EO319,0)</f>
        <v>#DIV/0!</v>
      </c>
      <c r="EQ319" s="189"/>
      <c r="ER319" s="189" t="e">
        <f>LOOKUP(EO319/AL319,'Datos Mes'!$B$75:$B$82,'Datos Mes'!$C$75:$C$82)*EQ319</f>
        <v>#DIV/0!</v>
      </c>
      <c r="ES319" s="189">
        <f>'Datos Mes'!$B$25*$AQ319</f>
        <v>0</v>
      </c>
      <c r="ET319" s="189">
        <f>'Datos Mes'!$B$26*$AQ319</f>
        <v>0</v>
      </c>
      <c r="EU319" s="189">
        <f t="shared" si="347"/>
        <v>0</v>
      </c>
      <c r="EV319" s="190" t="e">
        <f t="shared" si="348"/>
        <v>#DIV/0!</v>
      </c>
      <c r="EW319" s="280" t="s">
        <v>140</v>
      </c>
      <c r="EX319" s="281"/>
      <c r="EY319" s="190" t="e">
        <f>'Datos Mes'!$B$28*EO319</f>
        <v>#DIV/0!</v>
      </c>
      <c r="EZ319" s="190" t="e">
        <f>IF(EX319*'Datos Mes'!$B$19-EY319&gt;0,EX319*'Datos Mes'!$B$19-EY319,0)</f>
        <v>#DIV/0!</v>
      </c>
      <c r="FA319" s="281" t="s">
        <v>116</v>
      </c>
      <c r="FB319" s="280" t="s">
        <v>299</v>
      </c>
      <c r="FC319" s="192">
        <f>IF(FB319&lt;&gt;"Pensionado",LOOKUP(FA319,'Datos Mes'!$A$87:$A$92,'Datos Mes'!$B$87:$B$92),0)</f>
        <v>0</v>
      </c>
      <c r="FD319" s="190" t="e">
        <f t="shared" si="349"/>
        <v>#DIV/0!</v>
      </c>
      <c r="FE319" s="190" t="e">
        <f>IF(SUM(EH319:EN319)&gt;'Datos Mes'!$B$22,'Datos Mes'!$B$22,SUM(EH319:EN319))</f>
        <v>#DIV/0!</v>
      </c>
      <c r="FF319" s="190" t="e">
        <f>FE319*'Datos Mes'!$B$30</f>
        <v>#DIV/0!</v>
      </c>
      <c r="FG319" s="190" t="e">
        <f t="shared" si="350"/>
        <v>#DIV/0!</v>
      </c>
      <c r="FH319" s="190" t="e">
        <f t="shared" si="351"/>
        <v>#DIV/0!</v>
      </c>
      <c r="FI319" s="193" t="e">
        <f>LOOKUP(FH319,'Datos Mes'!$B$54:$B$69,'Datos Mes'!$C$54:$C$69)</f>
        <v>#DIV/0!</v>
      </c>
      <c r="FJ319" s="190" t="e">
        <f>LOOKUP(FH319,'Datos Mes'!$B$54:$B$69,'Datos Mes'!$E$54:$E$69)</f>
        <v>#DIV/0!</v>
      </c>
      <c r="FK319" s="190" t="e">
        <f t="shared" si="352"/>
        <v>#DIV/0!</v>
      </c>
      <c r="FL319" s="190">
        <f t="shared" si="353"/>
        <v>0</v>
      </c>
      <c r="FM319" s="190">
        <f t="shared" si="354"/>
        <v>0</v>
      </c>
      <c r="FN319" s="190">
        <f t="shared" si="355"/>
        <v>0</v>
      </c>
      <c r="FO319" s="190" t="e">
        <f t="shared" si="356"/>
        <v>#DIV/0!</v>
      </c>
      <c r="FP319" s="190" t="e">
        <f t="shared" si="357"/>
        <v>#DIV/0!</v>
      </c>
      <c r="FQ319" s="320" t="e">
        <f t="shared" si="358"/>
        <v>#DIV/0!</v>
      </c>
      <c r="FR319" s="188"/>
      <c r="FS319" s="190" t="e">
        <f t="shared" si="359"/>
        <v>#DIV/0!</v>
      </c>
      <c r="FT319" s="190" t="e">
        <f>IF($FB319="Activo",LOOKUP($FA319,'Datos Mes'!$A$87:$A$92,'Datos Mes'!$C$87:$C$92),0)*$EO319</f>
        <v>#DIV/0!</v>
      </c>
      <c r="FU319" s="190" t="e">
        <f>IF($FB319="Activo",'Datos Mes'!$B$31,0)*$EO319</f>
        <v>#DIV/0!</v>
      </c>
      <c r="FV319" s="190" t="e">
        <f>'Datos Mes'!$B$32*$EO319</f>
        <v>#DIV/0!</v>
      </c>
      <c r="FW319" s="190" t="e">
        <f>'Datos Mes'!$D$28*$EO319</f>
        <v>#DIV/0!</v>
      </c>
      <c r="FX319" s="188">
        <v>1030287</v>
      </c>
      <c r="FY319" s="190" t="e">
        <f t="shared" si="360"/>
        <v>#DIV/0!</v>
      </c>
      <c r="FZ319" s="190" t="e">
        <f t="shared" si="366"/>
        <v>#DIV/0!</v>
      </c>
      <c r="GA319" s="190" t="e">
        <f t="shared" si="367"/>
        <v>#DIV/0!</v>
      </c>
      <c r="GB319" s="190">
        <f>(AS319+'Datos Mes'!B$24)*30/12</f>
        <v>11356.646825396825</v>
      </c>
      <c r="GC319" s="190" t="e">
        <f t="shared" si="361"/>
        <v>#DIV/0!</v>
      </c>
      <c r="GD319" s="190" t="e">
        <f t="shared" si="362"/>
        <v>#DIV/0!</v>
      </c>
      <c r="GE319" s="192" t="e">
        <f t="shared" si="363"/>
        <v>#DIV/0!</v>
      </c>
    </row>
    <row r="320" spans="1:187">
      <c r="A320" s="248"/>
      <c r="B320" s="248"/>
      <c r="C320" s="173">
        <f t="shared" si="320"/>
        <v>0</v>
      </c>
      <c r="D320" s="255"/>
      <c r="E320" s="255"/>
      <c r="F320" s="255"/>
      <c r="G320" s="255"/>
      <c r="H320" s="255"/>
      <c r="I320" s="255"/>
      <c r="J320" s="255"/>
      <c r="K320" s="255"/>
      <c r="L320" s="255"/>
      <c r="M320" s="255"/>
      <c r="N320" s="255"/>
      <c r="O320" s="255"/>
      <c r="P320" s="255"/>
      <c r="Q320" s="255"/>
      <c r="R320" s="174"/>
      <c r="S320" s="256"/>
      <c r="T320" s="255"/>
      <c r="U320" s="255"/>
      <c r="V320" s="255"/>
      <c r="W320" s="255"/>
      <c r="X320" s="255"/>
      <c r="Y320" s="255"/>
      <c r="Z320" s="255"/>
      <c r="AA320" s="255"/>
      <c r="AB320" s="255"/>
      <c r="AC320" s="255"/>
      <c r="AD320" s="255"/>
      <c r="AE320" s="255"/>
      <c r="AF320" s="255"/>
      <c r="AG320" s="255"/>
      <c r="AH320" s="255"/>
      <c r="AI320" s="257"/>
      <c r="AJ320" s="187"/>
      <c r="AK320" s="176">
        <f t="shared" si="321"/>
        <v>0</v>
      </c>
      <c r="AL320" s="294">
        <f t="shared" si="322"/>
        <v>0</v>
      </c>
      <c r="AM320" s="294">
        <f t="shared" si="323"/>
        <v>0</v>
      </c>
      <c r="AN320" s="295">
        <f t="shared" si="324"/>
        <v>0</v>
      </c>
      <c r="AO320" s="294">
        <f t="shared" si="365"/>
        <v>0</v>
      </c>
      <c r="AP320" s="294">
        <f t="shared" si="364"/>
        <v>0</v>
      </c>
      <c r="AQ320" s="296">
        <f t="shared" si="325"/>
        <v>0</v>
      </c>
      <c r="AR320" s="297">
        <f t="shared" si="326"/>
        <v>0</v>
      </c>
      <c r="AS320" s="249"/>
      <c r="AT320" s="250">
        <f t="shared" si="327"/>
        <v>0</v>
      </c>
      <c r="AU320" s="316"/>
      <c r="AV320" s="177">
        <f t="shared" si="328"/>
        <v>0</v>
      </c>
      <c r="AW320" s="249"/>
      <c r="AX320" s="249"/>
      <c r="AY320" s="177">
        <f t="shared" si="329"/>
        <v>0</v>
      </c>
      <c r="AZ320" s="177">
        <f>(AQ320)*'Datos Mes'!$B$27+DB320</f>
        <v>0</v>
      </c>
      <c r="BA320" s="248"/>
      <c r="BB320" s="254"/>
      <c r="BC320" s="263"/>
      <c r="BD320" s="188"/>
      <c r="BE320" s="188"/>
      <c r="BF320" s="298"/>
      <c r="BG320" s="178">
        <f>(COUNTIF($D320:$AI320,"LL")+DL320)*(AS320-'Datos Mes'!$B$23)</f>
        <v>0</v>
      </c>
      <c r="BH320" s="299">
        <f t="shared" si="330"/>
        <v>0</v>
      </c>
      <c r="BI320" s="230"/>
      <c r="BJ320" s="239"/>
      <c r="BK320" s="231"/>
      <c r="BL320" s="231"/>
      <c r="BM320" s="231"/>
      <c r="BN320" s="231"/>
      <c r="BO320" s="231"/>
      <c r="BP320" s="239"/>
      <c r="BQ320" s="231"/>
      <c r="BR320" s="231"/>
      <c r="BS320" s="231"/>
      <c r="BT320" s="232"/>
      <c r="BU320" s="232"/>
      <c r="BV320" s="231"/>
      <c r="BW320" s="233"/>
      <c r="BX320" s="234"/>
      <c r="BY320" s="231"/>
      <c r="BZ320" s="231"/>
      <c r="CA320" s="235"/>
      <c r="CB320" s="235"/>
      <c r="CC320" s="236"/>
      <c r="CD320" s="236"/>
      <c r="CE320" s="236"/>
      <c r="CF320" s="236"/>
      <c r="CG320" s="236"/>
      <c r="CH320" s="235"/>
      <c r="CI320" s="235"/>
      <c r="CJ320" s="236"/>
      <c r="CK320" s="236"/>
      <c r="CL320" s="236"/>
      <c r="CM320" s="236"/>
      <c r="CN320" s="236"/>
      <c r="CO320" s="235"/>
      <c r="CP320" s="238"/>
      <c r="CQ320" s="237"/>
      <c r="CR320" s="238"/>
      <c r="CS320" s="237"/>
      <c r="CT320" s="237"/>
      <c r="CU320" s="237"/>
      <c r="CV320" s="237"/>
      <c r="CW320" s="237"/>
      <c r="CX320" s="232"/>
      <c r="CY320" s="232"/>
      <c r="CZ320" s="179">
        <f t="shared" si="331"/>
        <v>0</v>
      </c>
      <c r="DA320" s="180"/>
      <c r="DB320" s="241"/>
      <c r="DC320" s="181">
        <f t="shared" si="332"/>
        <v>0</v>
      </c>
      <c r="DD320" s="240"/>
      <c r="DE320" s="241"/>
      <c r="DF320" s="182">
        <f t="shared" si="333"/>
        <v>0</v>
      </c>
      <c r="DG320" s="182">
        <f t="shared" si="334"/>
        <v>0</v>
      </c>
      <c r="DH320" s="183">
        <f t="shared" si="335"/>
        <v>0</v>
      </c>
      <c r="DI320" s="184">
        <f t="shared" si="336"/>
        <v>0</v>
      </c>
      <c r="DJ320" s="42"/>
      <c r="DK320" s="177">
        <f t="shared" si="337"/>
        <v>0</v>
      </c>
      <c r="DL320" s="177">
        <f t="shared" si="338"/>
        <v>0</v>
      </c>
      <c r="DM320" s="177">
        <f t="shared" si="339"/>
        <v>0</v>
      </c>
      <c r="DN320" s="242"/>
      <c r="DO320" s="243"/>
      <c r="DP320" s="243"/>
      <c r="DQ320" s="243"/>
      <c r="DR320" s="303"/>
      <c r="DS320" s="243"/>
      <c r="DT320" s="243"/>
      <c r="DU320" s="243"/>
      <c r="DV320" s="244"/>
      <c r="DW320" s="243"/>
      <c r="DX320" s="243"/>
      <c r="DY320" s="245"/>
      <c r="DZ320" s="245"/>
      <c r="EA320" s="246"/>
      <c r="EB320" s="175" t="s">
        <v>283</v>
      </c>
      <c r="EC320" s="188" t="s">
        <v>298</v>
      </c>
      <c r="ED320" s="188">
        <v>1030288</v>
      </c>
      <c r="EE320" s="188"/>
      <c r="EF320" s="189">
        <f>'Datos Mes'!$B$23</f>
        <v>8033.333333333333</v>
      </c>
      <c r="EG320" s="189">
        <f t="shared" si="340"/>
        <v>0</v>
      </c>
      <c r="EH320" s="189">
        <f t="shared" si="341"/>
        <v>0</v>
      </c>
      <c r="EI320" s="189" t="e">
        <f t="shared" si="342"/>
        <v>#DIV/0!</v>
      </c>
      <c r="EJ320" s="189" t="e">
        <f t="shared" si="343"/>
        <v>#DIV/0!</v>
      </c>
      <c r="EK320" s="189">
        <f t="shared" si="344"/>
        <v>0</v>
      </c>
      <c r="EL320" s="189">
        <f t="shared" si="345"/>
        <v>0</v>
      </c>
      <c r="EM320" s="189">
        <f t="shared" si="346"/>
        <v>0</v>
      </c>
      <c r="EN320" s="189">
        <f>'Datos Mes'!$B$24*AL320</f>
        <v>0</v>
      </c>
      <c r="EO320" s="189" t="e">
        <f>IF(SUM(EH320:EN320)&gt;'Datos Mes'!$B$21,'Datos Mes'!$B$21,SUM(EH320:EN320))</f>
        <v>#DIV/0!</v>
      </c>
      <c r="EP320" s="189" t="e">
        <f>IF(SUM(EH320:EN320)&gt;'Datos Mes'!$B$21,SUM(EH320:EN320)-EO320,0)</f>
        <v>#DIV/0!</v>
      </c>
      <c r="EQ320" s="189"/>
      <c r="ER320" s="189" t="e">
        <f>LOOKUP(EO320/AL320,'Datos Mes'!$B$75:$B$82,'Datos Mes'!$C$75:$C$82)*EQ320</f>
        <v>#DIV/0!</v>
      </c>
      <c r="ES320" s="189">
        <f>'Datos Mes'!$B$25*$AQ320</f>
        <v>0</v>
      </c>
      <c r="ET320" s="189">
        <f>'Datos Mes'!$B$26*$AQ320</f>
        <v>0</v>
      </c>
      <c r="EU320" s="189">
        <f t="shared" si="347"/>
        <v>0</v>
      </c>
      <c r="EV320" s="190" t="e">
        <f t="shared" si="348"/>
        <v>#DIV/0!</v>
      </c>
      <c r="EW320" s="280" t="s">
        <v>140</v>
      </c>
      <c r="EX320" s="281"/>
      <c r="EY320" s="190" t="e">
        <f>'Datos Mes'!$B$28*EO320</f>
        <v>#DIV/0!</v>
      </c>
      <c r="EZ320" s="190" t="e">
        <f>IF(EX320*'Datos Mes'!$B$19-EY320&gt;0,EX320*'Datos Mes'!$B$19-EY320,0)</f>
        <v>#DIV/0!</v>
      </c>
      <c r="FA320" s="281" t="s">
        <v>116</v>
      </c>
      <c r="FB320" s="280" t="s">
        <v>299</v>
      </c>
      <c r="FC320" s="192">
        <f>IF(FB320&lt;&gt;"Pensionado",LOOKUP(FA320,'Datos Mes'!$A$87:$A$92,'Datos Mes'!$B$87:$B$92),0)</f>
        <v>0</v>
      </c>
      <c r="FD320" s="190" t="e">
        <f t="shared" si="349"/>
        <v>#DIV/0!</v>
      </c>
      <c r="FE320" s="190" t="e">
        <f>IF(SUM(EH320:EN320)&gt;'Datos Mes'!$B$22,'Datos Mes'!$B$22,SUM(EH320:EN320))</f>
        <v>#DIV/0!</v>
      </c>
      <c r="FF320" s="190" t="e">
        <f>FE320*'Datos Mes'!$B$30</f>
        <v>#DIV/0!</v>
      </c>
      <c r="FG320" s="190" t="e">
        <f t="shared" si="350"/>
        <v>#DIV/0!</v>
      </c>
      <c r="FH320" s="190" t="e">
        <f t="shared" si="351"/>
        <v>#DIV/0!</v>
      </c>
      <c r="FI320" s="193" t="e">
        <f>LOOKUP(FH320,'Datos Mes'!$B$54:$B$69,'Datos Mes'!$C$54:$C$69)</f>
        <v>#DIV/0!</v>
      </c>
      <c r="FJ320" s="190" t="e">
        <f>LOOKUP(FH320,'Datos Mes'!$B$54:$B$69,'Datos Mes'!$E$54:$E$69)</f>
        <v>#DIV/0!</v>
      </c>
      <c r="FK320" s="190" t="e">
        <f t="shared" si="352"/>
        <v>#DIV/0!</v>
      </c>
      <c r="FL320" s="190">
        <f t="shared" si="353"/>
        <v>0</v>
      </c>
      <c r="FM320" s="190">
        <f t="shared" si="354"/>
        <v>0</v>
      </c>
      <c r="FN320" s="190">
        <f t="shared" si="355"/>
        <v>0</v>
      </c>
      <c r="FO320" s="190" t="e">
        <f t="shared" si="356"/>
        <v>#DIV/0!</v>
      </c>
      <c r="FP320" s="190" t="e">
        <f t="shared" si="357"/>
        <v>#DIV/0!</v>
      </c>
      <c r="FQ320" s="320" t="e">
        <f t="shared" si="358"/>
        <v>#DIV/0!</v>
      </c>
      <c r="FR320" s="188"/>
      <c r="FS320" s="190" t="e">
        <f t="shared" si="359"/>
        <v>#DIV/0!</v>
      </c>
      <c r="FT320" s="190" t="e">
        <f>IF($FB320="Activo",LOOKUP($FA320,'Datos Mes'!$A$87:$A$92,'Datos Mes'!$C$87:$C$92),0)*$EO320</f>
        <v>#DIV/0!</v>
      </c>
      <c r="FU320" s="190" t="e">
        <f>IF($FB320="Activo",'Datos Mes'!$B$31,0)*$EO320</f>
        <v>#DIV/0!</v>
      </c>
      <c r="FV320" s="190" t="e">
        <f>'Datos Mes'!$B$32*$EO320</f>
        <v>#DIV/0!</v>
      </c>
      <c r="FW320" s="190" t="e">
        <f>'Datos Mes'!$D$28*$EO320</f>
        <v>#DIV/0!</v>
      </c>
      <c r="FX320" s="188">
        <v>1030288</v>
      </c>
      <c r="FY320" s="190" t="e">
        <f t="shared" si="360"/>
        <v>#DIV/0!</v>
      </c>
      <c r="FZ320" s="190" t="e">
        <f t="shared" si="366"/>
        <v>#DIV/0!</v>
      </c>
      <c r="GA320" s="190" t="e">
        <f t="shared" si="367"/>
        <v>#DIV/0!</v>
      </c>
      <c r="GB320" s="190">
        <f>(AS320+'Datos Mes'!B$24)*30/12</f>
        <v>11356.646825396825</v>
      </c>
      <c r="GC320" s="190" t="e">
        <f t="shared" si="361"/>
        <v>#DIV/0!</v>
      </c>
      <c r="GD320" s="190" t="e">
        <f t="shared" si="362"/>
        <v>#DIV/0!</v>
      </c>
      <c r="GE320" s="192" t="e">
        <f t="shared" si="363"/>
        <v>#DIV/0!</v>
      </c>
    </row>
    <row r="321" spans="1:187">
      <c r="A321" s="248"/>
      <c r="B321" s="248"/>
      <c r="C321" s="173">
        <f t="shared" si="320"/>
        <v>0</v>
      </c>
      <c r="D321" s="255"/>
      <c r="E321" s="255"/>
      <c r="F321" s="255"/>
      <c r="G321" s="255"/>
      <c r="H321" s="255"/>
      <c r="I321" s="255"/>
      <c r="J321" s="255"/>
      <c r="K321" s="255"/>
      <c r="L321" s="255"/>
      <c r="M321" s="255"/>
      <c r="N321" s="255"/>
      <c r="O321" s="255"/>
      <c r="P321" s="255"/>
      <c r="Q321" s="255"/>
      <c r="R321" s="174"/>
      <c r="S321" s="256"/>
      <c r="T321" s="255"/>
      <c r="U321" s="255"/>
      <c r="V321" s="255"/>
      <c r="W321" s="255"/>
      <c r="X321" s="255"/>
      <c r="Y321" s="255"/>
      <c r="Z321" s="255"/>
      <c r="AA321" s="255"/>
      <c r="AB321" s="255"/>
      <c r="AC321" s="255"/>
      <c r="AD321" s="255"/>
      <c r="AE321" s="255"/>
      <c r="AF321" s="255"/>
      <c r="AG321" s="255"/>
      <c r="AH321" s="255"/>
      <c r="AI321" s="257"/>
      <c r="AJ321" s="187"/>
      <c r="AK321" s="176">
        <f t="shared" si="321"/>
        <v>0</v>
      </c>
      <c r="AL321" s="294">
        <f t="shared" si="322"/>
        <v>0</v>
      </c>
      <c r="AM321" s="294">
        <f t="shared" si="323"/>
        <v>0</v>
      </c>
      <c r="AN321" s="295">
        <f t="shared" si="324"/>
        <v>0</v>
      </c>
      <c r="AO321" s="294">
        <f t="shared" si="365"/>
        <v>0</v>
      </c>
      <c r="AP321" s="294">
        <f t="shared" si="364"/>
        <v>0</v>
      </c>
      <c r="AQ321" s="296">
        <f t="shared" si="325"/>
        <v>0</v>
      </c>
      <c r="AR321" s="297">
        <f t="shared" si="326"/>
        <v>0</v>
      </c>
      <c r="AS321" s="249"/>
      <c r="AT321" s="250">
        <f t="shared" si="327"/>
        <v>0</v>
      </c>
      <c r="AU321" s="316"/>
      <c r="AV321" s="177">
        <f t="shared" si="328"/>
        <v>0</v>
      </c>
      <c r="AW321" s="249"/>
      <c r="AX321" s="249"/>
      <c r="AY321" s="177">
        <f t="shared" si="329"/>
        <v>0</v>
      </c>
      <c r="AZ321" s="177">
        <f>(AQ321)*'Datos Mes'!$B$27+DB321</f>
        <v>0</v>
      </c>
      <c r="BA321" s="248"/>
      <c r="BB321" s="254"/>
      <c r="BC321" s="263"/>
      <c r="BD321" s="188"/>
      <c r="BE321" s="188"/>
      <c r="BF321" s="298"/>
      <c r="BG321" s="178">
        <f>(COUNTIF($D321:$AI321,"LL")+DL321)*(AS321-'Datos Mes'!$B$23)</f>
        <v>0</v>
      </c>
      <c r="BH321" s="299">
        <f t="shared" si="330"/>
        <v>0</v>
      </c>
      <c r="BI321" s="230"/>
      <c r="BJ321" s="239"/>
      <c r="BK321" s="231"/>
      <c r="BL321" s="231"/>
      <c r="BM321" s="231"/>
      <c r="BN321" s="231"/>
      <c r="BO321" s="231"/>
      <c r="BP321" s="239"/>
      <c r="BQ321" s="231"/>
      <c r="BR321" s="231"/>
      <c r="BS321" s="231"/>
      <c r="BT321" s="232"/>
      <c r="BU321" s="232"/>
      <c r="BV321" s="231"/>
      <c r="BW321" s="233"/>
      <c r="BX321" s="234"/>
      <c r="BY321" s="231"/>
      <c r="BZ321" s="231"/>
      <c r="CA321" s="235"/>
      <c r="CB321" s="235"/>
      <c r="CC321" s="236"/>
      <c r="CD321" s="236"/>
      <c r="CE321" s="236"/>
      <c r="CF321" s="236"/>
      <c r="CG321" s="236"/>
      <c r="CH321" s="235"/>
      <c r="CI321" s="235"/>
      <c r="CJ321" s="236"/>
      <c r="CK321" s="236"/>
      <c r="CL321" s="236"/>
      <c r="CM321" s="236"/>
      <c r="CN321" s="236"/>
      <c r="CO321" s="235"/>
      <c r="CP321" s="238"/>
      <c r="CQ321" s="237"/>
      <c r="CR321" s="238"/>
      <c r="CS321" s="237"/>
      <c r="CT321" s="237"/>
      <c r="CU321" s="237"/>
      <c r="CV321" s="237"/>
      <c r="CW321" s="237"/>
      <c r="CX321" s="232"/>
      <c r="CY321" s="232"/>
      <c r="CZ321" s="179">
        <f t="shared" si="331"/>
        <v>0</v>
      </c>
      <c r="DA321" s="180"/>
      <c r="DB321" s="241"/>
      <c r="DC321" s="181">
        <f t="shared" si="332"/>
        <v>0</v>
      </c>
      <c r="DD321" s="240"/>
      <c r="DE321" s="241"/>
      <c r="DF321" s="182">
        <f t="shared" si="333"/>
        <v>0</v>
      </c>
      <c r="DG321" s="182">
        <f t="shared" si="334"/>
        <v>0</v>
      </c>
      <c r="DH321" s="183">
        <f t="shared" si="335"/>
        <v>0</v>
      </c>
      <c r="DI321" s="184">
        <f t="shared" si="336"/>
        <v>0</v>
      </c>
      <c r="DJ321" s="42"/>
      <c r="DK321" s="177">
        <f t="shared" si="337"/>
        <v>0</v>
      </c>
      <c r="DL321" s="177">
        <f t="shared" si="338"/>
        <v>0</v>
      </c>
      <c r="DM321" s="177">
        <f t="shared" si="339"/>
        <v>0</v>
      </c>
      <c r="DN321" s="242"/>
      <c r="DO321" s="243"/>
      <c r="DP321" s="243"/>
      <c r="DQ321" s="243"/>
      <c r="DR321" s="303"/>
      <c r="DS321" s="243"/>
      <c r="DT321" s="243"/>
      <c r="DU321" s="243"/>
      <c r="DV321" s="244"/>
      <c r="DW321" s="243"/>
      <c r="DX321" s="243"/>
      <c r="DY321" s="245"/>
      <c r="DZ321" s="245"/>
      <c r="EA321" s="246"/>
      <c r="EB321" s="175" t="s">
        <v>283</v>
      </c>
      <c r="EC321" s="188" t="s">
        <v>298</v>
      </c>
      <c r="ED321" s="188">
        <v>1030289</v>
      </c>
      <c r="EE321" s="188"/>
      <c r="EF321" s="189">
        <f>'Datos Mes'!$B$23</f>
        <v>8033.333333333333</v>
      </c>
      <c r="EG321" s="189">
        <f t="shared" si="340"/>
        <v>0</v>
      </c>
      <c r="EH321" s="189">
        <f t="shared" si="341"/>
        <v>0</v>
      </c>
      <c r="EI321" s="189" t="e">
        <f t="shared" si="342"/>
        <v>#DIV/0!</v>
      </c>
      <c r="EJ321" s="189" t="e">
        <f t="shared" si="343"/>
        <v>#DIV/0!</v>
      </c>
      <c r="EK321" s="189">
        <f t="shared" si="344"/>
        <v>0</v>
      </c>
      <c r="EL321" s="189">
        <f t="shared" si="345"/>
        <v>0</v>
      </c>
      <c r="EM321" s="189">
        <f t="shared" si="346"/>
        <v>0</v>
      </c>
      <c r="EN321" s="189">
        <f>'Datos Mes'!$B$24*AL321</f>
        <v>0</v>
      </c>
      <c r="EO321" s="189" t="e">
        <f>IF(SUM(EH321:EN321)&gt;'Datos Mes'!$B$21,'Datos Mes'!$B$21,SUM(EH321:EN321))</f>
        <v>#DIV/0!</v>
      </c>
      <c r="EP321" s="189" t="e">
        <f>IF(SUM(EH321:EN321)&gt;'Datos Mes'!$B$21,SUM(EH321:EN321)-EO321,0)</f>
        <v>#DIV/0!</v>
      </c>
      <c r="EQ321" s="189"/>
      <c r="ER321" s="189" t="e">
        <f>LOOKUP(EO321/AL321,'Datos Mes'!$B$75:$B$82,'Datos Mes'!$C$75:$C$82)*EQ321</f>
        <v>#DIV/0!</v>
      </c>
      <c r="ES321" s="189">
        <f>'Datos Mes'!$B$25*$AQ321</f>
        <v>0</v>
      </c>
      <c r="ET321" s="189">
        <f>'Datos Mes'!$B$26*$AQ321</f>
        <v>0</v>
      </c>
      <c r="EU321" s="189">
        <f t="shared" si="347"/>
        <v>0</v>
      </c>
      <c r="EV321" s="190" t="e">
        <f t="shared" si="348"/>
        <v>#DIV/0!</v>
      </c>
      <c r="EW321" s="280" t="s">
        <v>140</v>
      </c>
      <c r="EX321" s="281"/>
      <c r="EY321" s="190" t="e">
        <f>'Datos Mes'!$B$28*EO321</f>
        <v>#DIV/0!</v>
      </c>
      <c r="EZ321" s="190" t="e">
        <f>IF(EX321*'Datos Mes'!$B$19-EY321&gt;0,EX321*'Datos Mes'!$B$19-EY321,0)</f>
        <v>#DIV/0!</v>
      </c>
      <c r="FA321" s="281" t="s">
        <v>116</v>
      </c>
      <c r="FB321" s="280" t="s">
        <v>299</v>
      </c>
      <c r="FC321" s="192">
        <f>IF(FB321&lt;&gt;"Pensionado",LOOKUP(FA321,'Datos Mes'!$A$87:$A$92,'Datos Mes'!$B$87:$B$92),0)</f>
        <v>0</v>
      </c>
      <c r="FD321" s="190" t="e">
        <f t="shared" si="349"/>
        <v>#DIV/0!</v>
      </c>
      <c r="FE321" s="190" t="e">
        <f>IF(SUM(EH321:EN321)&gt;'Datos Mes'!$B$22,'Datos Mes'!$B$22,SUM(EH321:EN321))</f>
        <v>#DIV/0!</v>
      </c>
      <c r="FF321" s="190" t="e">
        <f>FE321*'Datos Mes'!$B$30</f>
        <v>#DIV/0!</v>
      </c>
      <c r="FG321" s="190" t="e">
        <f t="shared" si="350"/>
        <v>#DIV/0!</v>
      </c>
      <c r="FH321" s="190" t="e">
        <f t="shared" si="351"/>
        <v>#DIV/0!</v>
      </c>
      <c r="FI321" s="193" t="e">
        <f>LOOKUP(FH321,'Datos Mes'!$B$54:$B$69,'Datos Mes'!$C$54:$C$69)</f>
        <v>#DIV/0!</v>
      </c>
      <c r="FJ321" s="190" t="e">
        <f>LOOKUP(FH321,'Datos Mes'!$B$54:$B$69,'Datos Mes'!$E$54:$E$69)</f>
        <v>#DIV/0!</v>
      </c>
      <c r="FK321" s="190" t="e">
        <f t="shared" si="352"/>
        <v>#DIV/0!</v>
      </c>
      <c r="FL321" s="190">
        <f t="shared" si="353"/>
        <v>0</v>
      </c>
      <c r="FM321" s="190">
        <f t="shared" si="354"/>
        <v>0</v>
      </c>
      <c r="FN321" s="190">
        <f t="shared" si="355"/>
        <v>0</v>
      </c>
      <c r="FO321" s="190" t="e">
        <f t="shared" si="356"/>
        <v>#DIV/0!</v>
      </c>
      <c r="FP321" s="190" t="e">
        <f t="shared" si="357"/>
        <v>#DIV/0!</v>
      </c>
      <c r="FQ321" s="320" t="e">
        <f t="shared" si="358"/>
        <v>#DIV/0!</v>
      </c>
      <c r="FR321" s="188"/>
      <c r="FS321" s="190" t="e">
        <f t="shared" si="359"/>
        <v>#DIV/0!</v>
      </c>
      <c r="FT321" s="190" t="e">
        <f>IF($FB321="Activo",LOOKUP($FA321,'Datos Mes'!$A$87:$A$92,'Datos Mes'!$C$87:$C$92),0)*$EO321</f>
        <v>#DIV/0!</v>
      </c>
      <c r="FU321" s="190" t="e">
        <f>IF($FB321="Activo",'Datos Mes'!$B$31,0)*$EO321</f>
        <v>#DIV/0!</v>
      </c>
      <c r="FV321" s="190" t="e">
        <f>'Datos Mes'!$B$32*$EO321</f>
        <v>#DIV/0!</v>
      </c>
      <c r="FW321" s="190" t="e">
        <f>'Datos Mes'!$D$28*$EO321</f>
        <v>#DIV/0!</v>
      </c>
      <c r="FX321" s="188">
        <v>1030289</v>
      </c>
      <c r="FY321" s="190" t="e">
        <f t="shared" si="360"/>
        <v>#DIV/0!</v>
      </c>
      <c r="FZ321" s="190" t="e">
        <f t="shared" si="366"/>
        <v>#DIV/0!</v>
      </c>
      <c r="GA321" s="190" t="e">
        <f t="shared" si="367"/>
        <v>#DIV/0!</v>
      </c>
      <c r="GB321" s="190">
        <f>(AS321+'Datos Mes'!B$24)*30/12</f>
        <v>11356.646825396825</v>
      </c>
      <c r="GC321" s="190" t="e">
        <f t="shared" si="361"/>
        <v>#DIV/0!</v>
      </c>
      <c r="GD321" s="190" t="e">
        <f t="shared" si="362"/>
        <v>#DIV/0!</v>
      </c>
      <c r="GE321" s="192" t="e">
        <f t="shared" si="363"/>
        <v>#DIV/0!</v>
      </c>
    </row>
    <row r="322" spans="1:187">
      <c r="A322" s="248"/>
      <c r="B322" s="248"/>
      <c r="C322" s="173">
        <f t="shared" si="320"/>
        <v>0</v>
      </c>
      <c r="D322" s="255"/>
      <c r="E322" s="255"/>
      <c r="F322" s="255"/>
      <c r="G322" s="255"/>
      <c r="H322" s="255"/>
      <c r="I322" s="255"/>
      <c r="J322" s="255"/>
      <c r="K322" s="255"/>
      <c r="L322" s="255"/>
      <c r="M322" s="255"/>
      <c r="N322" s="255"/>
      <c r="O322" s="255"/>
      <c r="P322" s="255"/>
      <c r="Q322" s="255"/>
      <c r="R322" s="174"/>
      <c r="S322" s="256"/>
      <c r="T322" s="255"/>
      <c r="U322" s="255"/>
      <c r="V322" s="255"/>
      <c r="W322" s="255"/>
      <c r="X322" s="255"/>
      <c r="Y322" s="255"/>
      <c r="Z322" s="255"/>
      <c r="AA322" s="255"/>
      <c r="AB322" s="255"/>
      <c r="AC322" s="255"/>
      <c r="AD322" s="255"/>
      <c r="AE322" s="255"/>
      <c r="AF322" s="255"/>
      <c r="AG322" s="255"/>
      <c r="AH322" s="255"/>
      <c r="AI322" s="257"/>
      <c r="AJ322" s="187"/>
      <c r="AK322" s="176">
        <f t="shared" si="321"/>
        <v>0</v>
      </c>
      <c r="AL322" s="294">
        <f t="shared" si="322"/>
        <v>0</v>
      </c>
      <c r="AM322" s="294">
        <f t="shared" si="323"/>
        <v>0</v>
      </c>
      <c r="AN322" s="295">
        <f t="shared" si="324"/>
        <v>0</v>
      </c>
      <c r="AO322" s="294">
        <f t="shared" si="365"/>
        <v>0</v>
      </c>
      <c r="AP322" s="294">
        <f t="shared" si="364"/>
        <v>0</v>
      </c>
      <c r="AQ322" s="296">
        <f t="shared" si="325"/>
        <v>0</v>
      </c>
      <c r="AR322" s="297">
        <f t="shared" si="326"/>
        <v>0</v>
      </c>
      <c r="AS322" s="249"/>
      <c r="AT322" s="250">
        <f t="shared" si="327"/>
        <v>0</v>
      </c>
      <c r="AU322" s="316"/>
      <c r="AV322" s="177">
        <f t="shared" si="328"/>
        <v>0</v>
      </c>
      <c r="AW322" s="249"/>
      <c r="AX322" s="249"/>
      <c r="AY322" s="177">
        <f t="shared" si="329"/>
        <v>0</v>
      </c>
      <c r="AZ322" s="177">
        <f>(AQ322)*'Datos Mes'!$B$27+DB322</f>
        <v>0</v>
      </c>
      <c r="BA322" s="248"/>
      <c r="BB322" s="254"/>
      <c r="BC322" s="263"/>
      <c r="BD322" s="188"/>
      <c r="BE322" s="188"/>
      <c r="BF322" s="298"/>
      <c r="BG322" s="178">
        <f>(COUNTIF($D322:$AI322,"LL")+DL322)*(AS322-'Datos Mes'!$B$23)</f>
        <v>0</v>
      </c>
      <c r="BH322" s="299">
        <f t="shared" si="330"/>
        <v>0</v>
      </c>
      <c r="BI322" s="230"/>
      <c r="BJ322" s="239"/>
      <c r="BK322" s="231"/>
      <c r="BL322" s="231"/>
      <c r="BM322" s="231"/>
      <c r="BN322" s="231"/>
      <c r="BO322" s="231"/>
      <c r="BP322" s="239"/>
      <c r="BQ322" s="231"/>
      <c r="BR322" s="231"/>
      <c r="BS322" s="231"/>
      <c r="BT322" s="232"/>
      <c r="BU322" s="232"/>
      <c r="BV322" s="231"/>
      <c r="BW322" s="233"/>
      <c r="BX322" s="234"/>
      <c r="BY322" s="231"/>
      <c r="BZ322" s="231"/>
      <c r="CA322" s="235"/>
      <c r="CB322" s="235"/>
      <c r="CC322" s="236"/>
      <c r="CD322" s="236"/>
      <c r="CE322" s="236"/>
      <c r="CF322" s="236"/>
      <c r="CG322" s="236"/>
      <c r="CH322" s="235"/>
      <c r="CI322" s="235"/>
      <c r="CJ322" s="236"/>
      <c r="CK322" s="236"/>
      <c r="CL322" s="236"/>
      <c r="CM322" s="236"/>
      <c r="CN322" s="236"/>
      <c r="CO322" s="235"/>
      <c r="CP322" s="238"/>
      <c r="CQ322" s="237"/>
      <c r="CR322" s="238"/>
      <c r="CS322" s="237"/>
      <c r="CT322" s="237"/>
      <c r="CU322" s="237"/>
      <c r="CV322" s="237"/>
      <c r="CW322" s="237"/>
      <c r="CX322" s="232"/>
      <c r="CY322" s="232"/>
      <c r="CZ322" s="179">
        <f t="shared" si="331"/>
        <v>0</v>
      </c>
      <c r="DA322" s="180"/>
      <c r="DB322" s="241"/>
      <c r="DC322" s="181">
        <f t="shared" si="332"/>
        <v>0</v>
      </c>
      <c r="DD322" s="240"/>
      <c r="DE322" s="241"/>
      <c r="DF322" s="182">
        <f t="shared" si="333"/>
        <v>0</v>
      </c>
      <c r="DG322" s="182">
        <f t="shared" si="334"/>
        <v>0</v>
      </c>
      <c r="DH322" s="183">
        <f t="shared" si="335"/>
        <v>0</v>
      </c>
      <c r="DI322" s="184">
        <f t="shared" si="336"/>
        <v>0</v>
      </c>
      <c r="DJ322" s="42"/>
      <c r="DK322" s="177">
        <f t="shared" si="337"/>
        <v>0</v>
      </c>
      <c r="DL322" s="177">
        <f t="shared" si="338"/>
        <v>0</v>
      </c>
      <c r="DM322" s="177">
        <f t="shared" si="339"/>
        <v>0</v>
      </c>
      <c r="DN322" s="242"/>
      <c r="DO322" s="243"/>
      <c r="DP322" s="243"/>
      <c r="DQ322" s="243"/>
      <c r="DR322" s="303"/>
      <c r="DS322" s="243"/>
      <c r="DT322" s="243"/>
      <c r="DU322" s="243"/>
      <c r="DV322" s="244"/>
      <c r="DW322" s="243"/>
      <c r="DX322" s="243"/>
      <c r="DY322" s="245"/>
      <c r="DZ322" s="245"/>
      <c r="EA322" s="246"/>
      <c r="EB322" s="175" t="s">
        <v>283</v>
      </c>
      <c r="EC322" s="188" t="s">
        <v>298</v>
      </c>
      <c r="ED322" s="188">
        <v>1030290</v>
      </c>
      <c r="EE322" s="188"/>
      <c r="EF322" s="189">
        <f>'Datos Mes'!$B$23</f>
        <v>8033.333333333333</v>
      </c>
      <c r="EG322" s="189">
        <f t="shared" si="340"/>
        <v>0</v>
      </c>
      <c r="EH322" s="189">
        <f t="shared" si="341"/>
        <v>0</v>
      </c>
      <c r="EI322" s="189" t="e">
        <f t="shared" si="342"/>
        <v>#DIV/0!</v>
      </c>
      <c r="EJ322" s="189" t="e">
        <f t="shared" si="343"/>
        <v>#DIV/0!</v>
      </c>
      <c r="EK322" s="189">
        <f t="shared" si="344"/>
        <v>0</v>
      </c>
      <c r="EL322" s="189">
        <f t="shared" si="345"/>
        <v>0</v>
      </c>
      <c r="EM322" s="189">
        <f t="shared" si="346"/>
        <v>0</v>
      </c>
      <c r="EN322" s="189">
        <f>'Datos Mes'!$B$24*AL322</f>
        <v>0</v>
      </c>
      <c r="EO322" s="189" t="e">
        <f>IF(SUM(EH322:EN322)&gt;'Datos Mes'!$B$21,'Datos Mes'!$B$21,SUM(EH322:EN322))</f>
        <v>#DIV/0!</v>
      </c>
      <c r="EP322" s="189" t="e">
        <f>IF(SUM(EH322:EN322)&gt;'Datos Mes'!$B$21,SUM(EH322:EN322)-EO322,0)</f>
        <v>#DIV/0!</v>
      </c>
      <c r="EQ322" s="189"/>
      <c r="ER322" s="189" t="e">
        <f>LOOKUP(EO322/AL322,'Datos Mes'!$B$75:$B$82,'Datos Mes'!$C$75:$C$82)*EQ322</f>
        <v>#DIV/0!</v>
      </c>
      <c r="ES322" s="189">
        <f>'Datos Mes'!$B$25*$AQ322</f>
        <v>0</v>
      </c>
      <c r="ET322" s="189">
        <f>'Datos Mes'!$B$26*$AQ322</f>
        <v>0</v>
      </c>
      <c r="EU322" s="189">
        <f t="shared" si="347"/>
        <v>0</v>
      </c>
      <c r="EV322" s="190" t="e">
        <f t="shared" si="348"/>
        <v>#DIV/0!</v>
      </c>
      <c r="EW322" s="280" t="s">
        <v>140</v>
      </c>
      <c r="EX322" s="281"/>
      <c r="EY322" s="190" t="e">
        <f>'Datos Mes'!$B$28*EO322</f>
        <v>#DIV/0!</v>
      </c>
      <c r="EZ322" s="190" t="e">
        <f>IF(EX322*'Datos Mes'!$B$19-EY322&gt;0,EX322*'Datos Mes'!$B$19-EY322,0)</f>
        <v>#DIV/0!</v>
      </c>
      <c r="FA322" s="281" t="s">
        <v>116</v>
      </c>
      <c r="FB322" s="280" t="s">
        <v>299</v>
      </c>
      <c r="FC322" s="192">
        <f>IF(FB322&lt;&gt;"Pensionado",LOOKUP(FA322,'Datos Mes'!$A$87:$A$92,'Datos Mes'!$B$87:$B$92),0)</f>
        <v>0</v>
      </c>
      <c r="FD322" s="190" t="e">
        <f t="shared" si="349"/>
        <v>#DIV/0!</v>
      </c>
      <c r="FE322" s="190" t="e">
        <f>IF(SUM(EH322:EN322)&gt;'Datos Mes'!$B$22,'Datos Mes'!$B$22,SUM(EH322:EN322))</f>
        <v>#DIV/0!</v>
      </c>
      <c r="FF322" s="190" t="e">
        <f>FE322*'Datos Mes'!$B$30</f>
        <v>#DIV/0!</v>
      </c>
      <c r="FG322" s="190" t="e">
        <f t="shared" si="350"/>
        <v>#DIV/0!</v>
      </c>
      <c r="FH322" s="190" t="e">
        <f t="shared" si="351"/>
        <v>#DIV/0!</v>
      </c>
      <c r="FI322" s="193" t="e">
        <f>LOOKUP(FH322,'Datos Mes'!$B$54:$B$69,'Datos Mes'!$C$54:$C$69)</f>
        <v>#DIV/0!</v>
      </c>
      <c r="FJ322" s="190" t="e">
        <f>LOOKUP(FH322,'Datos Mes'!$B$54:$B$69,'Datos Mes'!$E$54:$E$69)</f>
        <v>#DIV/0!</v>
      </c>
      <c r="FK322" s="190" t="e">
        <f t="shared" si="352"/>
        <v>#DIV/0!</v>
      </c>
      <c r="FL322" s="190">
        <f t="shared" si="353"/>
        <v>0</v>
      </c>
      <c r="FM322" s="190">
        <f t="shared" si="354"/>
        <v>0</v>
      </c>
      <c r="FN322" s="190">
        <f t="shared" si="355"/>
        <v>0</v>
      </c>
      <c r="FO322" s="190" t="e">
        <f t="shared" si="356"/>
        <v>#DIV/0!</v>
      </c>
      <c r="FP322" s="190" t="e">
        <f t="shared" si="357"/>
        <v>#DIV/0!</v>
      </c>
      <c r="FQ322" s="320" t="e">
        <f t="shared" si="358"/>
        <v>#DIV/0!</v>
      </c>
      <c r="FR322" s="188"/>
      <c r="FS322" s="190" t="e">
        <f t="shared" si="359"/>
        <v>#DIV/0!</v>
      </c>
      <c r="FT322" s="190" t="e">
        <f>IF($FB322="Activo",LOOKUP($FA322,'Datos Mes'!$A$87:$A$92,'Datos Mes'!$C$87:$C$92),0)*$EO322</f>
        <v>#DIV/0!</v>
      </c>
      <c r="FU322" s="190" t="e">
        <f>IF($FB322="Activo",'Datos Mes'!$B$31,0)*$EO322</f>
        <v>#DIV/0!</v>
      </c>
      <c r="FV322" s="190" t="e">
        <f>'Datos Mes'!$B$32*$EO322</f>
        <v>#DIV/0!</v>
      </c>
      <c r="FW322" s="190" t="e">
        <f>'Datos Mes'!$D$28*$EO322</f>
        <v>#DIV/0!</v>
      </c>
      <c r="FX322" s="188">
        <v>1030290</v>
      </c>
      <c r="FY322" s="190" t="e">
        <f t="shared" si="360"/>
        <v>#DIV/0!</v>
      </c>
      <c r="FZ322" s="190" t="e">
        <f t="shared" si="366"/>
        <v>#DIV/0!</v>
      </c>
      <c r="GA322" s="190" t="e">
        <f t="shared" si="367"/>
        <v>#DIV/0!</v>
      </c>
      <c r="GB322" s="190">
        <f>(AS322+'Datos Mes'!B$24)*30/12</f>
        <v>11356.646825396825</v>
      </c>
      <c r="GC322" s="190" t="e">
        <f t="shared" si="361"/>
        <v>#DIV/0!</v>
      </c>
      <c r="GD322" s="190" t="e">
        <f t="shared" si="362"/>
        <v>#DIV/0!</v>
      </c>
      <c r="GE322" s="192" t="e">
        <f t="shared" si="363"/>
        <v>#DIV/0!</v>
      </c>
    </row>
    <row r="323" spans="1:187">
      <c r="A323" s="248"/>
      <c r="B323" s="248"/>
      <c r="C323" s="173">
        <f t="shared" si="320"/>
        <v>0</v>
      </c>
      <c r="D323" s="255"/>
      <c r="E323" s="255"/>
      <c r="F323" s="255"/>
      <c r="G323" s="255"/>
      <c r="H323" s="255"/>
      <c r="I323" s="255"/>
      <c r="J323" s="255"/>
      <c r="K323" s="255"/>
      <c r="L323" s="255"/>
      <c r="M323" s="255"/>
      <c r="N323" s="255"/>
      <c r="O323" s="255"/>
      <c r="P323" s="255"/>
      <c r="Q323" s="255"/>
      <c r="R323" s="174"/>
      <c r="S323" s="256"/>
      <c r="T323" s="255"/>
      <c r="U323" s="255"/>
      <c r="V323" s="255"/>
      <c r="W323" s="255"/>
      <c r="X323" s="255"/>
      <c r="Y323" s="255"/>
      <c r="Z323" s="255"/>
      <c r="AA323" s="255"/>
      <c r="AB323" s="255"/>
      <c r="AC323" s="255"/>
      <c r="AD323" s="255"/>
      <c r="AE323" s="255"/>
      <c r="AF323" s="255"/>
      <c r="AG323" s="255"/>
      <c r="AH323" s="255"/>
      <c r="AI323" s="257"/>
      <c r="AJ323" s="187"/>
      <c r="AK323" s="176">
        <f t="shared" si="321"/>
        <v>0</v>
      </c>
      <c r="AL323" s="294">
        <f t="shared" si="322"/>
        <v>0</v>
      </c>
      <c r="AM323" s="294">
        <f t="shared" si="323"/>
        <v>0</v>
      </c>
      <c r="AN323" s="295">
        <f t="shared" si="324"/>
        <v>0</v>
      </c>
      <c r="AO323" s="294">
        <f t="shared" si="365"/>
        <v>0</v>
      </c>
      <c r="AP323" s="294">
        <f t="shared" si="364"/>
        <v>0</v>
      </c>
      <c r="AQ323" s="296">
        <f t="shared" si="325"/>
        <v>0</v>
      </c>
      <c r="AR323" s="297">
        <f t="shared" si="326"/>
        <v>0</v>
      </c>
      <c r="AS323" s="249"/>
      <c r="AT323" s="250">
        <f t="shared" si="327"/>
        <v>0</v>
      </c>
      <c r="AU323" s="316"/>
      <c r="AV323" s="177">
        <f t="shared" si="328"/>
        <v>0</v>
      </c>
      <c r="AW323" s="249"/>
      <c r="AX323" s="249"/>
      <c r="AY323" s="177">
        <f t="shared" si="329"/>
        <v>0</v>
      </c>
      <c r="AZ323" s="177">
        <f>(AQ323)*'Datos Mes'!$B$27+DB323</f>
        <v>0</v>
      </c>
      <c r="BA323" s="248"/>
      <c r="BB323" s="254"/>
      <c r="BC323" s="263"/>
      <c r="BD323" s="188"/>
      <c r="BE323" s="188"/>
      <c r="BF323" s="298"/>
      <c r="BG323" s="178">
        <f>(COUNTIF($D323:$AI323,"LL")+DL323)*(AS323-'Datos Mes'!$B$23)</f>
        <v>0</v>
      </c>
      <c r="BH323" s="299">
        <f t="shared" si="330"/>
        <v>0</v>
      </c>
      <c r="BI323" s="230"/>
      <c r="BJ323" s="239"/>
      <c r="BK323" s="231"/>
      <c r="BL323" s="231"/>
      <c r="BM323" s="231"/>
      <c r="BN323" s="231"/>
      <c r="BO323" s="231"/>
      <c r="BP323" s="239"/>
      <c r="BQ323" s="231"/>
      <c r="BR323" s="231"/>
      <c r="BS323" s="231"/>
      <c r="BT323" s="232"/>
      <c r="BU323" s="232"/>
      <c r="BV323" s="231"/>
      <c r="BW323" s="233"/>
      <c r="BX323" s="234"/>
      <c r="BY323" s="231"/>
      <c r="BZ323" s="231"/>
      <c r="CA323" s="235"/>
      <c r="CB323" s="235"/>
      <c r="CC323" s="236"/>
      <c r="CD323" s="236"/>
      <c r="CE323" s="236"/>
      <c r="CF323" s="236"/>
      <c r="CG323" s="236"/>
      <c r="CH323" s="235"/>
      <c r="CI323" s="235"/>
      <c r="CJ323" s="236"/>
      <c r="CK323" s="236"/>
      <c r="CL323" s="236"/>
      <c r="CM323" s="236"/>
      <c r="CN323" s="236"/>
      <c r="CO323" s="235"/>
      <c r="CP323" s="238"/>
      <c r="CQ323" s="237"/>
      <c r="CR323" s="238"/>
      <c r="CS323" s="237"/>
      <c r="CT323" s="237"/>
      <c r="CU323" s="237"/>
      <c r="CV323" s="237"/>
      <c r="CW323" s="237"/>
      <c r="CX323" s="232"/>
      <c r="CY323" s="232"/>
      <c r="CZ323" s="179">
        <f t="shared" si="331"/>
        <v>0</v>
      </c>
      <c r="DA323" s="180"/>
      <c r="DB323" s="241"/>
      <c r="DC323" s="181">
        <f t="shared" si="332"/>
        <v>0</v>
      </c>
      <c r="DD323" s="240"/>
      <c r="DE323" s="241"/>
      <c r="DF323" s="182">
        <f t="shared" si="333"/>
        <v>0</v>
      </c>
      <c r="DG323" s="182">
        <f t="shared" si="334"/>
        <v>0</v>
      </c>
      <c r="DH323" s="183">
        <f t="shared" si="335"/>
        <v>0</v>
      </c>
      <c r="DI323" s="184">
        <f t="shared" si="336"/>
        <v>0</v>
      </c>
      <c r="DJ323" s="42"/>
      <c r="DK323" s="177">
        <f t="shared" si="337"/>
        <v>0</v>
      </c>
      <c r="DL323" s="177">
        <f t="shared" si="338"/>
        <v>0</v>
      </c>
      <c r="DM323" s="177">
        <f t="shared" si="339"/>
        <v>0</v>
      </c>
      <c r="DN323" s="242"/>
      <c r="DO323" s="243"/>
      <c r="DP323" s="243"/>
      <c r="DQ323" s="243"/>
      <c r="DR323" s="303"/>
      <c r="DS323" s="243"/>
      <c r="DT323" s="243"/>
      <c r="DU323" s="243"/>
      <c r="DV323" s="244"/>
      <c r="DW323" s="243"/>
      <c r="DX323" s="243"/>
      <c r="DY323" s="245"/>
      <c r="DZ323" s="245"/>
      <c r="EA323" s="246"/>
      <c r="EB323" s="175" t="s">
        <v>283</v>
      </c>
      <c r="EC323" s="188" t="s">
        <v>298</v>
      </c>
      <c r="ED323" s="188">
        <v>1030291</v>
      </c>
      <c r="EE323" s="188"/>
      <c r="EF323" s="189">
        <f>'Datos Mes'!$B$23</f>
        <v>8033.333333333333</v>
      </c>
      <c r="EG323" s="189">
        <f t="shared" si="340"/>
        <v>0</v>
      </c>
      <c r="EH323" s="189">
        <f t="shared" si="341"/>
        <v>0</v>
      </c>
      <c r="EI323" s="189" t="e">
        <f t="shared" si="342"/>
        <v>#DIV/0!</v>
      </c>
      <c r="EJ323" s="189" t="e">
        <f t="shared" si="343"/>
        <v>#DIV/0!</v>
      </c>
      <c r="EK323" s="189">
        <f t="shared" si="344"/>
        <v>0</v>
      </c>
      <c r="EL323" s="189">
        <f t="shared" si="345"/>
        <v>0</v>
      </c>
      <c r="EM323" s="189">
        <f t="shared" si="346"/>
        <v>0</v>
      </c>
      <c r="EN323" s="189">
        <f>'Datos Mes'!$B$24*AL323</f>
        <v>0</v>
      </c>
      <c r="EO323" s="189" t="e">
        <f>IF(SUM(EH323:EN323)&gt;'Datos Mes'!$B$21,'Datos Mes'!$B$21,SUM(EH323:EN323))</f>
        <v>#DIV/0!</v>
      </c>
      <c r="EP323" s="189" t="e">
        <f>IF(SUM(EH323:EN323)&gt;'Datos Mes'!$B$21,SUM(EH323:EN323)-EO323,0)</f>
        <v>#DIV/0!</v>
      </c>
      <c r="EQ323" s="189"/>
      <c r="ER323" s="189" t="e">
        <f>LOOKUP(EO323/AL323,'Datos Mes'!$B$75:$B$82,'Datos Mes'!$C$75:$C$82)*EQ323</f>
        <v>#DIV/0!</v>
      </c>
      <c r="ES323" s="189">
        <f>'Datos Mes'!$B$25*$AQ323</f>
        <v>0</v>
      </c>
      <c r="ET323" s="189">
        <f>'Datos Mes'!$B$26*$AQ323</f>
        <v>0</v>
      </c>
      <c r="EU323" s="189">
        <f t="shared" si="347"/>
        <v>0</v>
      </c>
      <c r="EV323" s="190" t="e">
        <f t="shared" si="348"/>
        <v>#DIV/0!</v>
      </c>
      <c r="EW323" s="280" t="s">
        <v>140</v>
      </c>
      <c r="EX323" s="281"/>
      <c r="EY323" s="190" t="e">
        <f>'Datos Mes'!$B$28*EO323</f>
        <v>#DIV/0!</v>
      </c>
      <c r="EZ323" s="190" t="e">
        <f>IF(EX323*'Datos Mes'!$B$19-EY323&gt;0,EX323*'Datos Mes'!$B$19-EY323,0)</f>
        <v>#DIV/0!</v>
      </c>
      <c r="FA323" s="281" t="s">
        <v>116</v>
      </c>
      <c r="FB323" s="280" t="s">
        <v>299</v>
      </c>
      <c r="FC323" s="192">
        <f>IF(FB323&lt;&gt;"Pensionado",LOOKUP(FA323,'Datos Mes'!$A$87:$A$92,'Datos Mes'!$B$87:$B$92),0)</f>
        <v>0</v>
      </c>
      <c r="FD323" s="190" t="e">
        <f t="shared" si="349"/>
        <v>#DIV/0!</v>
      </c>
      <c r="FE323" s="190" t="e">
        <f>IF(SUM(EH323:EN323)&gt;'Datos Mes'!$B$22,'Datos Mes'!$B$22,SUM(EH323:EN323))</f>
        <v>#DIV/0!</v>
      </c>
      <c r="FF323" s="190" t="e">
        <f>FE323*'Datos Mes'!$B$30</f>
        <v>#DIV/0!</v>
      </c>
      <c r="FG323" s="190" t="e">
        <f t="shared" si="350"/>
        <v>#DIV/0!</v>
      </c>
      <c r="FH323" s="190" t="e">
        <f t="shared" si="351"/>
        <v>#DIV/0!</v>
      </c>
      <c r="FI323" s="193" t="e">
        <f>LOOKUP(FH323,'Datos Mes'!$B$54:$B$69,'Datos Mes'!$C$54:$C$69)</f>
        <v>#DIV/0!</v>
      </c>
      <c r="FJ323" s="190" t="e">
        <f>LOOKUP(FH323,'Datos Mes'!$B$54:$B$69,'Datos Mes'!$E$54:$E$69)</f>
        <v>#DIV/0!</v>
      </c>
      <c r="FK323" s="190" t="e">
        <f t="shared" si="352"/>
        <v>#DIV/0!</v>
      </c>
      <c r="FL323" s="190">
        <f t="shared" si="353"/>
        <v>0</v>
      </c>
      <c r="FM323" s="190">
        <f t="shared" si="354"/>
        <v>0</v>
      </c>
      <c r="FN323" s="190">
        <f t="shared" si="355"/>
        <v>0</v>
      </c>
      <c r="FO323" s="190" t="e">
        <f t="shared" si="356"/>
        <v>#DIV/0!</v>
      </c>
      <c r="FP323" s="190" t="e">
        <f t="shared" si="357"/>
        <v>#DIV/0!</v>
      </c>
      <c r="FQ323" s="320" t="e">
        <f t="shared" si="358"/>
        <v>#DIV/0!</v>
      </c>
      <c r="FR323" s="188"/>
      <c r="FS323" s="190" t="e">
        <f t="shared" si="359"/>
        <v>#DIV/0!</v>
      </c>
      <c r="FT323" s="190" t="e">
        <f>IF($FB323="Activo",LOOKUP($FA323,'Datos Mes'!$A$87:$A$92,'Datos Mes'!$C$87:$C$92),0)*$EO323</f>
        <v>#DIV/0!</v>
      </c>
      <c r="FU323" s="190" t="e">
        <f>IF($FB323="Activo",'Datos Mes'!$B$31,0)*$EO323</f>
        <v>#DIV/0!</v>
      </c>
      <c r="FV323" s="190" t="e">
        <f>'Datos Mes'!$B$32*$EO323</f>
        <v>#DIV/0!</v>
      </c>
      <c r="FW323" s="190" t="e">
        <f>'Datos Mes'!$D$28*$EO323</f>
        <v>#DIV/0!</v>
      </c>
      <c r="FX323" s="188">
        <v>1030291</v>
      </c>
      <c r="FY323" s="190" t="e">
        <f t="shared" si="360"/>
        <v>#DIV/0!</v>
      </c>
      <c r="FZ323" s="190" t="e">
        <f t="shared" si="366"/>
        <v>#DIV/0!</v>
      </c>
      <c r="GA323" s="190" t="e">
        <f t="shared" si="367"/>
        <v>#DIV/0!</v>
      </c>
      <c r="GB323" s="190">
        <f>(AS323+'Datos Mes'!B$24)*30/12</f>
        <v>11356.646825396825</v>
      </c>
      <c r="GC323" s="190" t="e">
        <f t="shared" si="361"/>
        <v>#DIV/0!</v>
      </c>
      <c r="GD323" s="190" t="e">
        <f t="shared" si="362"/>
        <v>#DIV/0!</v>
      </c>
      <c r="GE323" s="192" t="e">
        <f t="shared" si="363"/>
        <v>#DIV/0!</v>
      </c>
    </row>
    <row r="324" spans="1:187">
      <c r="A324" s="248"/>
      <c r="B324" s="248"/>
      <c r="C324" s="173">
        <f t="shared" si="320"/>
        <v>0</v>
      </c>
      <c r="D324" s="255"/>
      <c r="E324" s="255"/>
      <c r="F324" s="255"/>
      <c r="G324" s="255"/>
      <c r="H324" s="255"/>
      <c r="I324" s="255"/>
      <c r="J324" s="255"/>
      <c r="K324" s="255"/>
      <c r="L324" s="255"/>
      <c r="M324" s="255"/>
      <c r="N324" s="255"/>
      <c r="O324" s="255"/>
      <c r="P324" s="255"/>
      <c r="Q324" s="255"/>
      <c r="R324" s="174"/>
      <c r="S324" s="256"/>
      <c r="T324" s="255"/>
      <c r="U324" s="255"/>
      <c r="V324" s="255"/>
      <c r="W324" s="255"/>
      <c r="X324" s="255"/>
      <c r="Y324" s="255"/>
      <c r="Z324" s="255"/>
      <c r="AA324" s="255"/>
      <c r="AB324" s="255"/>
      <c r="AC324" s="255"/>
      <c r="AD324" s="255"/>
      <c r="AE324" s="255"/>
      <c r="AF324" s="255"/>
      <c r="AG324" s="255"/>
      <c r="AH324" s="255"/>
      <c r="AI324" s="257"/>
      <c r="AJ324" s="187"/>
      <c r="AK324" s="176">
        <f t="shared" si="321"/>
        <v>0</v>
      </c>
      <c r="AL324" s="294">
        <f t="shared" si="322"/>
        <v>0</v>
      </c>
      <c r="AM324" s="294">
        <f t="shared" si="323"/>
        <v>0</v>
      </c>
      <c r="AN324" s="295">
        <f t="shared" si="324"/>
        <v>0</v>
      </c>
      <c r="AO324" s="294">
        <f t="shared" si="365"/>
        <v>0</v>
      </c>
      <c r="AP324" s="294">
        <f t="shared" si="364"/>
        <v>0</v>
      </c>
      <c r="AQ324" s="296">
        <f t="shared" si="325"/>
        <v>0</v>
      </c>
      <c r="AR324" s="297">
        <f t="shared" si="326"/>
        <v>0</v>
      </c>
      <c r="AS324" s="249"/>
      <c r="AT324" s="250">
        <f t="shared" si="327"/>
        <v>0</v>
      </c>
      <c r="AU324" s="316"/>
      <c r="AV324" s="177">
        <f t="shared" si="328"/>
        <v>0</v>
      </c>
      <c r="AW324" s="249"/>
      <c r="AX324" s="249"/>
      <c r="AY324" s="177">
        <f t="shared" si="329"/>
        <v>0</v>
      </c>
      <c r="AZ324" s="177">
        <f>(AQ324)*'Datos Mes'!$B$27+DB324</f>
        <v>0</v>
      </c>
      <c r="BA324" s="248"/>
      <c r="BB324" s="254"/>
      <c r="BC324" s="263"/>
      <c r="BD324" s="188"/>
      <c r="BE324" s="188"/>
      <c r="BF324" s="298"/>
      <c r="BG324" s="178">
        <f>(COUNTIF($D324:$AI324,"LL")+DL324)*(AS324-'Datos Mes'!$B$23)</f>
        <v>0</v>
      </c>
      <c r="BH324" s="299">
        <f t="shared" si="330"/>
        <v>0</v>
      </c>
      <c r="BI324" s="230"/>
      <c r="BJ324" s="239"/>
      <c r="BK324" s="231"/>
      <c r="BL324" s="231"/>
      <c r="BM324" s="231"/>
      <c r="BN324" s="231"/>
      <c r="BO324" s="231"/>
      <c r="BP324" s="239"/>
      <c r="BQ324" s="231"/>
      <c r="BR324" s="231"/>
      <c r="BS324" s="231"/>
      <c r="BT324" s="232"/>
      <c r="BU324" s="232"/>
      <c r="BV324" s="231"/>
      <c r="BW324" s="233"/>
      <c r="BX324" s="234"/>
      <c r="BY324" s="231"/>
      <c r="BZ324" s="231"/>
      <c r="CA324" s="235"/>
      <c r="CB324" s="235"/>
      <c r="CC324" s="236"/>
      <c r="CD324" s="236"/>
      <c r="CE324" s="236"/>
      <c r="CF324" s="236"/>
      <c r="CG324" s="236"/>
      <c r="CH324" s="235"/>
      <c r="CI324" s="235"/>
      <c r="CJ324" s="236"/>
      <c r="CK324" s="236"/>
      <c r="CL324" s="236"/>
      <c r="CM324" s="236"/>
      <c r="CN324" s="236"/>
      <c r="CO324" s="235"/>
      <c r="CP324" s="238"/>
      <c r="CQ324" s="237"/>
      <c r="CR324" s="238"/>
      <c r="CS324" s="237"/>
      <c r="CT324" s="237"/>
      <c r="CU324" s="237"/>
      <c r="CV324" s="237"/>
      <c r="CW324" s="237"/>
      <c r="CX324" s="232"/>
      <c r="CY324" s="232"/>
      <c r="CZ324" s="179">
        <f t="shared" si="331"/>
        <v>0</v>
      </c>
      <c r="DA324" s="180"/>
      <c r="DB324" s="241"/>
      <c r="DC324" s="181">
        <f t="shared" si="332"/>
        <v>0</v>
      </c>
      <c r="DD324" s="240"/>
      <c r="DE324" s="241"/>
      <c r="DF324" s="182">
        <f t="shared" si="333"/>
        <v>0</v>
      </c>
      <c r="DG324" s="182">
        <f t="shared" si="334"/>
        <v>0</v>
      </c>
      <c r="DH324" s="183">
        <f t="shared" si="335"/>
        <v>0</v>
      </c>
      <c r="DI324" s="184">
        <f t="shared" si="336"/>
        <v>0</v>
      </c>
      <c r="DJ324" s="42"/>
      <c r="DK324" s="177">
        <f t="shared" si="337"/>
        <v>0</v>
      </c>
      <c r="DL324" s="177">
        <f t="shared" si="338"/>
        <v>0</v>
      </c>
      <c r="DM324" s="177">
        <f t="shared" si="339"/>
        <v>0</v>
      </c>
      <c r="DN324" s="242"/>
      <c r="DO324" s="243"/>
      <c r="DP324" s="243"/>
      <c r="DQ324" s="243"/>
      <c r="DR324" s="303"/>
      <c r="DS324" s="243"/>
      <c r="DT324" s="243"/>
      <c r="DU324" s="243"/>
      <c r="DV324" s="244"/>
      <c r="DW324" s="243"/>
      <c r="DX324" s="243"/>
      <c r="DY324" s="245"/>
      <c r="DZ324" s="245"/>
      <c r="EA324" s="246"/>
      <c r="EB324" s="175" t="s">
        <v>283</v>
      </c>
      <c r="EC324" s="188" t="s">
        <v>298</v>
      </c>
      <c r="ED324" s="188">
        <v>1030292</v>
      </c>
      <c r="EE324" s="188"/>
      <c r="EF324" s="189">
        <f>'Datos Mes'!$B$23</f>
        <v>8033.333333333333</v>
      </c>
      <c r="EG324" s="189">
        <f t="shared" si="340"/>
        <v>0</v>
      </c>
      <c r="EH324" s="189">
        <f t="shared" si="341"/>
        <v>0</v>
      </c>
      <c r="EI324" s="189" t="e">
        <f t="shared" si="342"/>
        <v>#DIV/0!</v>
      </c>
      <c r="EJ324" s="189" t="e">
        <f t="shared" si="343"/>
        <v>#DIV/0!</v>
      </c>
      <c r="EK324" s="189">
        <f t="shared" si="344"/>
        <v>0</v>
      </c>
      <c r="EL324" s="189">
        <f t="shared" si="345"/>
        <v>0</v>
      </c>
      <c r="EM324" s="189">
        <f t="shared" si="346"/>
        <v>0</v>
      </c>
      <c r="EN324" s="189">
        <f>'Datos Mes'!$B$24*AL324</f>
        <v>0</v>
      </c>
      <c r="EO324" s="189" t="e">
        <f>IF(SUM(EH324:EN324)&gt;'Datos Mes'!$B$21,'Datos Mes'!$B$21,SUM(EH324:EN324))</f>
        <v>#DIV/0!</v>
      </c>
      <c r="EP324" s="189" t="e">
        <f>IF(SUM(EH324:EN324)&gt;'Datos Mes'!$B$21,SUM(EH324:EN324)-EO324,0)</f>
        <v>#DIV/0!</v>
      </c>
      <c r="EQ324" s="189"/>
      <c r="ER324" s="189" t="e">
        <f>LOOKUP(EO324/AL324,'Datos Mes'!$B$75:$B$82,'Datos Mes'!$C$75:$C$82)*EQ324</f>
        <v>#DIV/0!</v>
      </c>
      <c r="ES324" s="189">
        <f>'Datos Mes'!$B$25*$AQ324</f>
        <v>0</v>
      </c>
      <c r="ET324" s="189">
        <f>'Datos Mes'!$B$26*$AQ324</f>
        <v>0</v>
      </c>
      <c r="EU324" s="189">
        <f t="shared" si="347"/>
        <v>0</v>
      </c>
      <c r="EV324" s="190" t="e">
        <f t="shared" si="348"/>
        <v>#DIV/0!</v>
      </c>
      <c r="EW324" s="280" t="s">
        <v>140</v>
      </c>
      <c r="EX324" s="281"/>
      <c r="EY324" s="190" t="e">
        <f>'Datos Mes'!$B$28*EO324</f>
        <v>#DIV/0!</v>
      </c>
      <c r="EZ324" s="190" t="e">
        <f>IF(EX324*'Datos Mes'!$B$19-EY324&gt;0,EX324*'Datos Mes'!$B$19-EY324,0)</f>
        <v>#DIV/0!</v>
      </c>
      <c r="FA324" s="281" t="s">
        <v>116</v>
      </c>
      <c r="FB324" s="280" t="s">
        <v>299</v>
      </c>
      <c r="FC324" s="192">
        <f>IF(FB324&lt;&gt;"Pensionado",LOOKUP(FA324,'Datos Mes'!$A$87:$A$92,'Datos Mes'!$B$87:$B$92),0)</f>
        <v>0</v>
      </c>
      <c r="FD324" s="190" t="e">
        <f t="shared" si="349"/>
        <v>#DIV/0!</v>
      </c>
      <c r="FE324" s="190" t="e">
        <f>IF(SUM(EH324:EN324)&gt;'Datos Mes'!$B$22,'Datos Mes'!$B$22,SUM(EH324:EN324))</f>
        <v>#DIV/0!</v>
      </c>
      <c r="FF324" s="190" t="e">
        <f>FE324*'Datos Mes'!$B$30</f>
        <v>#DIV/0!</v>
      </c>
      <c r="FG324" s="190" t="e">
        <f t="shared" si="350"/>
        <v>#DIV/0!</v>
      </c>
      <c r="FH324" s="190" t="e">
        <f t="shared" si="351"/>
        <v>#DIV/0!</v>
      </c>
      <c r="FI324" s="193" t="e">
        <f>LOOKUP(FH324,'Datos Mes'!$B$54:$B$69,'Datos Mes'!$C$54:$C$69)</f>
        <v>#DIV/0!</v>
      </c>
      <c r="FJ324" s="190" t="e">
        <f>LOOKUP(FH324,'Datos Mes'!$B$54:$B$69,'Datos Mes'!$E$54:$E$69)</f>
        <v>#DIV/0!</v>
      </c>
      <c r="FK324" s="190" t="e">
        <f t="shared" si="352"/>
        <v>#DIV/0!</v>
      </c>
      <c r="FL324" s="190">
        <f t="shared" si="353"/>
        <v>0</v>
      </c>
      <c r="FM324" s="190">
        <f t="shared" si="354"/>
        <v>0</v>
      </c>
      <c r="FN324" s="190">
        <f t="shared" si="355"/>
        <v>0</v>
      </c>
      <c r="FO324" s="190" t="e">
        <f t="shared" si="356"/>
        <v>#DIV/0!</v>
      </c>
      <c r="FP324" s="190" t="e">
        <f t="shared" si="357"/>
        <v>#DIV/0!</v>
      </c>
      <c r="FQ324" s="320" t="e">
        <f t="shared" si="358"/>
        <v>#DIV/0!</v>
      </c>
      <c r="FR324" s="188"/>
      <c r="FS324" s="190" t="e">
        <f t="shared" si="359"/>
        <v>#DIV/0!</v>
      </c>
      <c r="FT324" s="190" t="e">
        <f>IF($FB324="Activo",LOOKUP($FA324,'Datos Mes'!$A$87:$A$92,'Datos Mes'!$C$87:$C$92),0)*$EO324</f>
        <v>#DIV/0!</v>
      </c>
      <c r="FU324" s="190" t="e">
        <f>IF($FB324="Activo",'Datos Mes'!$B$31,0)*$EO324</f>
        <v>#DIV/0!</v>
      </c>
      <c r="FV324" s="190" t="e">
        <f>'Datos Mes'!$B$32*$EO324</f>
        <v>#DIV/0!</v>
      </c>
      <c r="FW324" s="190" t="e">
        <f>'Datos Mes'!$D$28*$EO324</f>
        <v>#DIV/0!</v>
      </c>
      <c r="FX324" s="188">
        <v>1030292</v>
      </c>
      <c r="FY324" s="190" t="e">
        <f t="shared" si="360"/>
        <v>#DIV/0!</v>
      </c>
      <c r="FZ324" s="190" t="e">
        <f t="shared" si="366"/>
        <v>#DIV/0!</v>
      </c>
      <c r="GA324" s="190" t="e">
        <f t="shared" si="367"/>
        <v>#DIV/0!</v>
      </c>
      <c r="GB324" s="190">
        <f>(AS324+'Datos Mes'!B$24)*30/12</f>
        <v>11356.646825396825</v>
      </c>
      <c r="GC324" s="190" t="e">
        <f t="shared" si="361"/>
        <v>#DIV/0!</v>
      </c>
      <c r="GD324" s="190" t="e">
        <f t="shared" si="362"/>
        <v>#DIV/0!</v>
      </c>
      <c r="GE324" s="192" t="e">
        <f t="shared" si="363"/>
        <v>#DIV/0!</v>
      </c>
    </row>
    <row r="325" spans="1:187">
      <c r="A325" s="248"/>
      <c r="B325" s="248"/>
      <c r="C325" s="173">
        <f t="shared" si="320"/>
        <v>0</v>
      </c>
      <c r="D325" s="255"/>
      <c r="E325" s="255"/>
      <c r="F325" s="255"/>
      <c r="G325" s="255"/>
      <c r="H325" s="255"/>
      <c r="I325" s="255"/>
      <c r="J325" s="255"/>
      <c r="K325" s="255"/>
      <c r="L325" s="255"/>
      <c r="M325" s="255"/>
      <c r="N325" s="255"/>
      <c r="O325" s="255"/>
      <c r="P325" s="255"/>
      <c r="Q325" s="255"/>
      <c r="R325" s="174"/>
      <c r="S325" s="256"/>
      <c r="T325" s="255"/>
      <c r="U325" s="255"/>
      <c r="V325" s="255"/>
      <c r="W325" s="255"/>
      <c r="X325" s="255"/>
      <c r="Y325" s="255"/>
      <c r="Z325" s="255"/>
      <c r="AA325" s="255"/>
      <c r="AB325" s="255"/>
      <c r="AC325" s="255"/>
      <c r="AD325" s="255"/>
      <c r="AE325" s="255"/>
      <c r="AF325" s="255"/>
      <c r="AG325" s="255"/>
      <c r="AH325" s="255"/>
      <c r="AI325" s="257"/>
      <c r="AJ325" s="187"/>
      <c r="AK325" s="176">
        <f t="shared" si="321"/>
        <v>0</v>
      </c>
      <c r="AL325" s="294">
        <f t="shared" si="322"/>
        <v>0</v>
      </c>
      <c r="AM325" s="294">
        <f t="shared" si="323"/>
        <v>0</v>
      </c>
      <c r="AN325" s="295">
        <f t="shared" si="324"/>
        <v>0</v>
      </c>
      <c r="AO325" s="294">
        <f t="shared" si="365"/>
        <v>0</v>
      </c>
      <c r="AP325" s="294">
        <f t="shared" si="364"/>
        <v>0</v>
      </c>
      <c r="AQ325" s="296">
        <f t="shared" si="325"/>
        <v>0</v>
      </c>
      <c r="AR325" s="297">
        <f t="shared" si="326"/>
        <v>0</v>
      </c>
      <c r="AS325" s="249"/>
      <c r="AT325" s="250">
        <f t="shared" si="327"/>
        <v>0</v>
      </c>
      <c r="AU325" s="316"/>
      <c r="AV325" s="177">
        <f t="shared" si="328"/>
        <v>0</v>
      </c>
      <c r="AW325" s="249"/>
      <c r="AX325" s="249"/>
      <c r="AY325" s="177">
        <f t="shared" si="329"/>
        <v>0</v>
      </c>
      <c r="AZ325" s="177">
        <f>(AQ325)*'Datos Mes'!$B$27+DB325</f>
        <v>0</v>
      </c>
      <c r="BA325" s="248"/>
      <c r="BB325" s="254"/>
      <c r="BC325" s="263"/>
      <c r="BD325" s="188"/>
      <c r="BE325" s="188"/>
      <c r="BF325" s="298"/>
      <c r="BG325" s="178">
        <f>(COUNTIF($D325:$AI325,"LL")+DL325)*(AS325-'Datos Mes'!$B$23)</f>
        <v>0</v>
      </c>
      <c r="BH325" s="299">
        <f t="shared" si="330"/>
        <v>0</v>
      </c>
      <c r="BI325" s="230"/>
      <c r="BJ325" s="239"/>
      <c r="BK325" s="231"/>
      <c r="BL325" s="231"/>
      <c r="BM325" s="231"/>
      <c r="BN325" s="231"/>
      <c r="BO325" s="231"/>
      <c r="BP325" s="239"/>
      <c r="BQ325" s="231"/>
      <c r="BR325" s="231"/>
      <c r="BS325" s="231"/>
      <c r="BT325" s="232"/>
      <c r="BU325" s="232"/>
      <c r="BV325" s="231"/>
      <c r="BW325" s="233"/>
      <c r="BX325" s="234"/>
      <c r="BY325" s="231"/>
      <c r="BZ325" s="231"/>
      <c r="CA325" s="235"/>
      <c r="CB325" s="235"/>
      <c r="CC325" s="236"/>
      <c r="CD325" s="236"/>
      <c r="CE325" s="236"/>
      <c r="CF325" s="236"/>
      <c r="CG325" s="236"/>
      <c r="CH325" s="235"/>
      <c r="CI325" s="235"/>
      <c r="CJ325" s="236"/>
      <c r="CK325" s="236"/>
      <c r="CL325" s="236"/>
      <c r="CM325" s="236"/>
      <c r="CN325" s="236"/>
      <c r="CO325" s="235"/>
      <c r="CP325" s="238"/>
      <c r="CQ325" s="237"/>
      <c r="CR325" s="238"/>
      <c r="CS325" s="237"/>
      <c r="CT325" s="237"/>
      <c r="CU325" s="237"/>
      <c r="CV325" s="237"/>
      <c r="CW325" s="237"/>
      <c r="CX325" s="232"/>
      <c r="CY325" s="232"/>
      <c r="CZ325" s="179">
        <f t="shared" si="331"/>
        <v>0</v>
      </c>
      <c r="DA325" s="180"/>
      <c r="DB325" s="241"/>
      <c r="DC325" s="181">
        <f t="shared" si="332"/>
        <v>0</v>
      </c>
      <c r="DD325" s="240"/>
      <c r="DE325" s="241"/>
      <c r="DF325" s="182">
        <f t="shared" si="333"/>
        <v>0</v>
      </c>
      <c r="DG325" s="182">
        <f t="shared" si="334"/>
        <v>0</v>
      </c>
      <c r="DH325" s="183">
        <f t="shared" si="335"/>
        <v>0</v>
      </c>
      <c r="DI325" s="184">
        <f t="shared" si="336"/>
        <v>0</v>
      </c>
      <c r="DJ325" s="42"/>
      <c r="DK325" s="177">
        <f t="shared" si="337"/>
        <v>0</v>
      </c>
      <c r="DL325" s="177">
        <f t="shared" si="338"/>
        <v>0</v>
      </c>
      <c r="DM325" s="177">
        <f t="shared" si="339"/>
        <v>0</v>
      </c>
      <c r="DN325" s="242"/>
      <c r="DO325" s="243"/>
      <c r="DP325" s="243"/>
      <c r="DQ325" s="243"/>
      <c r="DR325" s="303"/>
      <c r="DS325" s="243"/>
      <c r="DT325" s="243"/>
      <c r="DU325" s="243"/>
      <c r="DV325" s="244"/>
      <c r="DW325" s="243"/>
      <c r="DX325" s="243"/>
      <c r="DY325" s="245"/>
      <c r="DZ325" s="245"/>
      <c r="EA325" s="246"/>
      <c r="EB325" s="175" t="s">
        <v>283</v>
      </c>
      <c r="EC325" s="188" t="s">
        <v>298</v>
      </c>
      <c r="ED325" s="188">
        <v>1030293</v>
      </c>
      <c r="EE325" s="188"/>
      <c r="EF325" s="189">
        <f>'Datos Mes'!$B$23</f>
        <v>8033.333333333333</v>
      </c>
      <c r="EG325" s="189">
        <f t="shared" si="340"/>
        <v>0</v>
      </c>
      <c r="EH325" s="189">
        <f t="shared" si="341"/>
        <v>0</v>
      </c>
      <c r="EI325" s="189" t="e">
        <f t="shared" si="342"/>
        <v>#DIV/0!</v>
      </c>
      <c r="EJ325" s="189" t="e">
        <f t="shared" si="343"/>
        <v>#DIV/0!</v>
      </c>
      <c r="EK325" s="189">
        <f t="shared" si="344"/>
        <v>0</v>
      </c>
      <c r="EL325" s="189">
        <f t="shared" si="345"/>
        <v>0</v>
      </c>
      <c r="EM325" s="189">
        <f t="shared" si="346"/>
        <v>0</v>
      </c>
      <c r="EN325" s="189">
        <f>'Datos Mes'!$B$24*AL325</f>
        <v>0</v>
      </c>
      <c r="EO325" s="189" t="e">
        <f>IF(SUM(EH325:EN325)&gt;'Datos Mes'!$B$21,'Datos Mes'!$B$21,SUM(EH325:EN325))</f>
        <v>#DIV/0!</v>
      </c>
      <c r="EP325" s="189" t="e">
        <f>IF(SUM(EH325:EN325)&gt;'Datos Mes'!$B$21,SUM(EH325:EN325)-EO325,0)</f>
        <v>#DIV/0!</v>
      </c>
      <c r="EQ325" s="189"/>
      <c r="ER325" s="189" t="e">
        <f>LOOKUP(EO325/AL325,'Datos Mes'!$B$75:$B$82,'Datos Mes'!$C$75:$C$82)*EQ325</f>
        <v>#DIV/0!</v>
      </c>
      <c r="ES325" s="189">
        <f>'Datos Mes'!$B$25*$AQ325</f>
        <v>0</v>
      </c>
      <c r="ET325" s="189">
        <f>'Datos Mes'!$B$26*$AQ325</f>
        <v>0</v>
      </c>
      <c r="EU325" s="189">
        <f t="shared" si="347"/>
        <v>0</v>
      </c>
      <c r="EV325" s="190" t="e">
        <f t="shared" si="348"/>
        <v>#DIV/0!</v>
      </c>
      <c r="EW325" s="280" t="s">
        <v>140</v>
      </c>
      <c r="EX325" s="281"/>
      <c r="EY325" s="190" t="e">
        <f>'Datos Mes'!$B$28*EO325</f>
        <v>#DIV/0!</v>
      </c>
      <c r="EZ325" s="190" t="e">
        <f>IF(EX325*'Datos Mes'!$B$19-EY325&gt;0,EX325*'Datos Mes'!$B$19-EY325,0)</f>
        <v>#DIV/0!</v>
      </c>
      <c r="FA325" s="281" t="s">
        <v>116</v>
      </c>
      <c r="FB325" s="280" t="s">
        <v>299</v>
      </c>
      <c r="FC325" s="192">
        <f>IF(FB325&lt;&gt;"Pensionado",LOOKUP(FA325,'Datos Mes'!$A$87:$A$92,'Datos Mes'!$B$87:$B$92),0)</f>
        <v>0</v>
      </c>
      <c r="FD325" s="190" t="e">
        <f t="shared" si="349"/>
        <v>#DIV/0!</v>
      </c>
      <c r="FE325" s="190" t="e">
        <f>IF(SUM(EH325:EN325)&gt;'Datos Mes'!$B$22,'Datos Mes'!$B$22,SUM(EH325:EN325))</f>
        <v>#DIV/0!</v>
      </c>
      <c r="FF325" s="190" t="e">
        <f>FE325*'Datos Mes'!$B$30</f>
        <v>#DIV/0!</v>
      </c>
      <c r="FG325" s="190" t="e">
        <f t="shared" si="350"/>
        <v>#DIV/0!</v>
      </c>
      <c r="FH325" s="190" t="e">
        <f t="shared" si="351"/>
        <v>#DIV/0!</v>
      </c>
      <c r="FI325" s="193" t="e">
        <f>LOOKUP(FH325,'Datos Mes'!$B$54:$B$69,'Datos Mes'!$C$54:$C$69)</f>
        <v>#DIV/0!</v>
      </c>
      <c r="FJ325" s="190" t="e">
        <f>LOOKUP(FH325,'Datos Mes'!$B$54:$B$69,'Datos Mes'!$E$54:$E$69)</f>
        <v>#DIV/0!</v>
      </c>
      <c r="FK325" s="190" t="e">
        <f t="shared" si="352"/>
        <v>#DIV/0!</v>
      </c>
      <c r="FL325" s="190">
        <f t="shared" si="353"/>
        <v>0</v>
      </c>
      <c r="FM325" s="190">
        <f t="shared" si="354"/>
        <v>0</v>
      </c>
      <c r="FN325" s="190">
        <f t="shared" si="355"/>
        <v>0</v>
      </c>
      <c r="FO325" s="190" t="e">
        <f t="shared" si="356"/>
        <v>#DIV/0!</v>
      </c>
      <c r="FP325" s="190" t="e">
        <f t="shared" si="357"/>
        <v>#DIV/0!</v>
      </c>
      <c r="FQ325" s="320" t="e">
        <f t="shared" si="358"/>
        <v>#DIV/0!</v>
      </c>
      <c r="FR325" s="188"/>
      <c r="FS325" s="190" t="e">
        <f t="shared" si="359"/>
        <v>#DIV/0!</v>
      </c>
      <c r="FT325" s="190" t="e">
        <f>IF($FB325="Activo",LOOKUP($FA325,'Datos Mes'!$A$87:$A$92,'Datos Mes'!$C$87:$C$92),0)*$EO325</f>
        <v>#DIV/0!</v>
      </c>
      <c r="FU325" s="190" t="e">
        <f>IF($FB325="Activo",'Datos Mes'!$B$31,0)*$EO325</f>
        <v>#DIV/0!</v>
      </c>
      <c r="FV325" s="190" t="e">
        <f>'Datos Mes'!$B$32*$EO325</f>
        <v>#DIV/0!</v>
      </c>
      <c r="FW325" s="190" t="e">
        <f>'Datos Mes'!$D$28*$EO325</f>
        <v>#DIV/0!</v>
      </c>
      <c r="FX325" s="188">
        <v>1030293</v>
      </c>
      <c r="FY325" s="190" t="e">
        <f t="shared" si="360"/>
        <v>#DIV/0!</v>
      </c>
      <c r="FZ325" s="190" t="e">
        <f t="shared" si="366"/>
        <v>#DIV/0!</v>
      </c>
      <c r="GA325" s="190" t="e">
        <f t="shared" si="367"/>
        <v>#DIV/0!</v>
      </c>
      <c r="GB325" s="190">
        <f>(AS325+'Datos Mes'!B$24)*30/12</f>
        <v>11356.646825396825</v>
      </c>
      <c r="GC325" s="190" t="e">
        <f t="shared" si="361"/>
        <v>#DIV/0!</v>
      </c>
      <c r="GD325" s="190" t="e">
        <f t="shared" si="362"/>
        <v>#DIV/0!</v>
      </c>
      <c r="GE325" s="192" t="e">
        <f t="shared" si="363"/>
        <v>#DIV/0!</v>
      </c>
    </row>
    <row r="326" spans="1:187">
      <c r="A326" s="248"/>
      <c r="B326" s="248"/>
      <c r="C326" s="173">
        <f t="shared" si="320"/>
        <v>0</v>
      </c>
      <c r="D326" s="255"/>
      <c r="E326" s="255"/>
      <c r="F326" s="255"/>
      <c r="G326" s="255"/>
      <c r="H326" s="255"/>
      <c r="I326" s="255"/>
      <c r="J326" s="255"/>
      <c r="K326" s="255"/>
      <c r="L326" s="255"/>
      <c r="M326" s="255"/>
      <c r="N326" s="255"/>
      <c r="O326" s="255"/>
      <c r="P326" s="255"/>
      <c r="Q326" s="255"/>
      <c r="R326" s="174"/>
      <c r="S326" s="256"/>
      <c r="T326" s="255"/>
      <c r="U326" s="255"/>
      <c r="V326" s="255"/>
      <c r="W326" s="255"/>
      <c r="X326" s="255"/>
      <c r="Y326" s="255"/>
      <c r="Z326" s="255"/>
      <c r="AA326" s="255"/>
      <c r="AB326" s="255"/>
      <c r="AC326" s="255"/>
      <c r="AD326" s="255"/>
      <c r="AE326" s="255"/>
      <c r="AF326" s="255"/>
      <c r="AG326" s="255"/>
      <c r="AH326" s="255"/>
      <c r="AI326" s="257"/>
      <c r="AJ326" s="187"/>
      <c r="AK326" s="176">
        <f t="shared" si="321"/>
        <v>0</v>
      </c>
      <c r="AL326" s="294">
        <f t="shared" si="322"/>
        <v>0</v>
      </c>
      <c r="AM326" s="294">
        <f t="shared" si="323"/>
        <v>0</v>
      </c>
      <c r="AN326" s="295">
        <f t="shared" si="324"/>
        <v>0</v>
      </c>
      <c r="AO326" s="294">
        <f t="shared" si="365"/>
        <v>0</v>
      </c>
      <c r="AP326" s="294">
        <f t="shared" si="364"/>
        <v>0</v>
      </c>
      <c r="AQ326" s="296">
        <f t="shared" si="325"/>
        <v>0</v>
      </c>
      <c r="AR326" s="297">
        <f t="shared" si="326"/>
        <v>0</v>
      </c>
      <c r="AS326" s="249"/>
      <c r="AT326" s="250">
        <f t="shared" si="327"/>
        <v>0</v>
      </c>
      <c r="AU326" s="316"/>
      <c r="AV326" s="177">
        <f t="shared" si="328"/>
        <v>0</v>
      </c>
      <c r="AW326" s="249"/>
      <c r="AX326" s="249"/>
      <c r="AY326" s="177">
        <f t="shared" si="329"/>
        <v>0</v>
      </c>
      <c r="AZ326" s="177">
        <f>(AQ326)*'Datos Mes'!$B$27+DB326</f>
        <v>0</v>
      </c>
      <c r="BA326" s="248"/>
      <c r="BB326" s="254"/>
      <c r="BC326" s="263"/>
      <c r="BD326" s="188"/>
      <c r="BE326" s="188"/>
      <c r="BF326" s="298"/>
      <c r="BG326" s="178">
        <f>(COUNTIF($D326:$AI326,"LL")+DL326)*(AS326-'Datos Mes'!$B$23)</f>
        <v>0</v>
      </c>
      <c r="BH326" s="299">
        <f t="shared" si="330"/>
        <v>0</v>
      </c>
      <c r="BI326" s="230"/>
      <c r="BJ326" s="239"/>
      <c r="BK326" s="231"/>
      <c r="BL326" s="231"/>
      <c r="BM326" s="231"/>
      <c r="BN326" s="231"/>
      <c r="BO326" s="231"/>
      <c r="BP326" s="239"/>
      <c r="BQ326" s="231"/>
      <c r="BR326" s="231"/>
      <c r="BS326" s="231"/>
      <c r="BT326" s="232"/>
      <c r="BU326" s="232"/>
      <c r="BV326" s="231"/>
      <c r="BW326" s="233"/>
      <c r="BX326" s="234"/>
      <c r="BY326" s="231"/>
      <c r="BZ326" s="231"/>
      <c r="CA326" s="235"/>
      <c r="CB326" s="235"/>
      <c r="CC326" s="236"/>
      <c r="CD326" s="236"/>
      <c r="CE326" s="236"/>
      <c r="CF326" s="236"/>
      <c r="CG326" s="236"/>
      <c r="CH326" s="235"/>
      <c r="CI326" s="235"/>
      <c r="CJ326" s="236"/>
      <c r="CK326" s="236"/>
      <c r="CL326" s="236"/>
      <c r="CM326" s="236"/>
      <c r="CN326" s="236"/>
      <c r="CO326" s="235"/>
      <c r="CP326" s="238"/>
      <c r="CQ326" s="237"/>
      <c r="CR326" s="238"/>
      <c r="CS326" s="237"/>
      <c r="CT326" s="237"/>
      <c r="CU326" s="237"/>
      <c r="CV326" s="237"/>
      <c r="CW326" s="237"/>
      <c r="CX326" s="232"/>
      <c r="CY326" s="232"/>
      <c r="CZ326" s="179">
        <f t="shared" si="331"/>
        <v>0</v>
      </c>
      <c r="DA326" s="180"/>
      <c r="DB326" s="241"/>
      <c r="DC326" s="181">
        <f t="shared" si="332"/>
        <v>0</v>
      </c>
      <c r="DD326" s="240"/>
      <c r="DE326" s="241"/>
      <c r="DF326" s="182">
        <f t="shared" si="333"/>
        <v>0</v>
      </c>
      <c r="DG326" s="182">
        <f t="shared" si="334"/>
        <v>0</v>
      </c>
      <c r="DH326" s="183">
        <f t="shared" si="335"/>
        <v>0</v>
      </c>
      <c r="DI326" s="184">
        <f t="shared" si="336"/>
        <v>0</v>
      </c>
      <c r="DJ326" s="42"/>
      <c r="DK326" s="177">
        <f t="shared" si="337"/>
        <v>0</v>
      </c>
      <c r="DL326" s="177">
        <f t="shared" si="338"/>
        <v>0</v>
      </c>
      <c r="DM326" s="177">
        <f t="shared" si="339"/>
        <v>0</v>
      </c>
      <c r="DN326" s="242"/>
      <c r="DO326" s="243"/>
      <c r="DP326" s="243"/>
      <c r="DQ326" s="243"/>
      <c r="DR326" s="303"/>
      <c r="DS326" s="243"/>
      <c r="DT326" s="243"/>
      <c r="DU326" s="243"/>
      <c r="DV326" s="244"/>
      <c r="DW326" s="243"/>
      <c r="DX326" s="243"/>
      <c r="DY326" s="245"/>
      <c r="DZ326" s="245"/>
      <c r="EA326" s="246"/>
      <c r="EB326" s="175" t="s">
        <v>283</v>
      </c>
      <c r="EC326" s="188" t="s">
        <v>298</v>
      </c>
      <c r="ED326" s="188">
        <v>1030294</v>
      </c>
      <c r="EE326" s="188"/>
      <c r="EF326" s="189">
        <f>'Datos Mes'!$B$23</f>
        <v>8033.333333333333</v>
      </c>
      <c r="EG326" s="189">
        <f t="shared" si="340"/>
        <v>0</v>
      </c>
      <c r="EH326" s="189">
        <f t="shared" si="341"/>
        <v>0</v>
      </c>
      <c r="EI326" s="189" t="e">
        <f t="shared" si="342"/>
        <v>#DIV/0!</v>
      </c>
      <c r="EJ326" s="189" t="e">
        <f t="shared" si="343"/>
        <v>#DIV/0!</v>
      </c>
      <c r="EK326" s="189">
        <f t="shared" si="344"/>
        <v>0</v>
      </c>
      <c r="EL326" s="189">
        <f t="shared" si="345"/>
        <v>0</v>
      </c>
      <c r="EM326" s="189">
        <f t="shared" si="346"/>
        <v>0</v>
      </c>
      <c r="EN326" s="189">
        <f>'Datos Mes'!$B$24*AL326</f>
        <v>0</v>
      </c>
      <c r="EO326" s="189" t="e">
        <f>IF(SUM(EH326:EN326)&gt;'Datos Mes'!$B$21,'Datos Mes'!$B$21,SUM(EH326:EN326))</f>
        <v>#DIV/0!</v>
      </c>
      <c r="EP326" s="189" t="e">
        <f>IF(SUM(EH326:EN326)&gt;'Datos Mes'!$B$21,SUM(EH326:EN326)-EO326,0)</f>
        <v>#DIV/0!</v>
      </c>
      <c r="EQ326" s="189"/>
      <c r="ER326" s="189" t="e">
        <f>LOOKUP(EO326/AL326,'Datos Mes'!$B$75:$B$82,'Datos Mes'!$C$75:$C$82)*EQ326</f>
        <v>#DIV/0!</v>
      </c>
      <c r="ES326" s="189">
        <f>'Datos Mes'!$B$25*$AQ326</f>
        <v>0</v>
      </c>
      <c r="ET326" s="189">
        <f>'Datos Mes'!$B$26*$AQ326</f>
        <v>0</v>
      </c>
      <c r="EU326" s="189">
        <f t="shared" si="347"/>
        <v>0</v>
      </c>
      <c r="EV326" s="190" t="e">
        <f t="shared" si="348"/>
        <v>#DIV/0!</v>
      </c>
      <c r="EW326" s="280" t="s">
        <v>140</v>
      </c>
      <c r="EX326" s="281"/>
      <c r="EY326" s="190" t="e">
        <f>'Datos Mes'!$B$28*EO326</f>
        <v>#DIV/0!</v>
      </c>
      <c r="EZ326" s="190" t="e">
        <f>IF(EX326*'Datos Mes'!$B$19-EY326&gt;0,EX326*'Datos Mes'!$B$19-EY326,0)</f>
        <v>#DIV/0!</v>
      </c>
      <c r="FA326" s="281" t="s">
        <v>116</v>
      </c>
      <c r="FB326" s="280" t="s">
        <v>299</v>
      </c>
      <c r="FC326" s="192">
        <f>IF(FB326&lt;&gt;"Pensionado",LOOKUP(FA326,'Datos Mes'!$A$87:$A$92,'Datos Mes'!$B$87:$B$92),0)</f>
        <v>0</v>
      </c>
      <c r="FD326" s="190" t="e">
        <f t="shared" si="349"/>
        <v>#DIV/0!</v>
      </c>
      <c r="FE326" s="190" t="e">
        <f>IF(SUM(EH326:EN326)&gt;'Datos Mes'!$B$22,'Datos Mes'!$B$22,SUM(EH326:EN326))</f>
        <v>#DIV/0!</v>
      </c>
      <c r="FF326" s="190" t="e">
        <f>FE326*'Datos Mes'!$B$30</f>
        <v>#DIV/0!</v>
      </c>
      <c r="FG326" s="190" t="e">
        <f t="shared" si="350"/>
        <v>#DIV/0!</v>
      </c>
      <c r="FH326" s="190" t="e">
        <f t="shared" si="351"/>
        <v>#DIV/0!</v>
      </c>
      <c r="FI326" s="193" t="e">
        <f>LOOKUP(FH326,'Datos Mes'!$B$54:$B$69,'Datos Mes'!$C$54:$C$69)</f>
        <v>#DIV/0!</v>
      </c>
      <c r="FJ326" s="190" t="e">
        <f>LOOKUP(FH326,'Datos Mes'!$B$54:$B$69,'Datos Mes'!$E$54:$E$69)</f>
        <v>#DIV/0!</v>
      </c>
      <c r="FK326" s="190" t="e">
        <f t="shared" si="352"/>
        <v>#DIV/0!</v>
      </c>
      <c r="FL326" s="190">
        <f t="shared" si="353"/>
        <v>0</v>
      </c>
      <c r="FM326" s="190">
        <f t="shared" si="354"/>
        <v>0</v>
      </c>
      <c r="FN326" s="190">
        <f t="shared" si="355"/>
        <v>0</v>
      </c>
      <c r="FO326" s="190" t="e">
        <f t="shared" si="356"/>
        <v>#DIV/0!</v>
      </c>
      <c r="FP326" s="190" t="e">
        <f t="shared" si="357"/>
        <v>#DIV/0!</v>
      </c>
      <c r="FQ326" s="320" t="e">
        <f t="shared" si="358"/>
        <v>#DIV/0!</v>
      </c>
      <c r="FR326" s="188"/>
      <c r="FS326" s="190" t="e">
        <f t="shared" si="359"/>
        <v>#DIV/0!</v>
      </c>
      <c r="FT326" s="190" t="e">
        <f>IF($FB326="Activo",LOOKUP($FA326,'Datos Mes'!$A$87:$A$92,'Datos Mes'!$C$87:$C$92),0)*$EO326</f>
        <v>#DIV/0!</v>
      </c>
      <c r="FU326" s="190" t="e">
        <f>IF($FB326="Activo",'Datos Mes'!$B$31,0)*$EO326</f>
        <v>#DIV/0!</v>
      </c>
      <c r="FV326" s="190" t="e">
        <f>'Datos Mes'!$B$32*$EO326</f>
        <v>#DIV/0!</v>
      </c>
      <c r="FW326" s="190" t="e">
        <f>'Datos Mes'!$D$28*$EO326</f>
        <v>#DIV/0!</v>
      </c>
      <c r="FX326" s="188">
        <v>1030294</v>
      </c>
      <c r="FY326" s="190" t="e">
        <f t="shared" si="360"/>
        <v>#DIV/0!</v>
      </c>
      <c r="FZ326" s="190" t="e">
        <f t="shared" si="366"/>
        <v>#DIV/0!</v>
      </c>
      <c r="GA326" s="190" t="e">
        <f t="shared" si="367"/>
        <v>#DIV/0!</v>
      </c>
      <c r="GB326" s="190">
        <f>(AS326+'Datos Mes'!B$24)*30/12</f>
        <v>11356.646825396825</v>
      </c>
      <c r="GC326" s="190" t="e">
        <f t="shared" si="361"/>
        <v>#DIV/0!</v>
      </c>
      <c r="GD326" s="190" t="e">
        <f t="shared" si="362"/>
        <v>#DIV/0!</v>
      </c>
      <c r="GE326" s="192" t="e">
        <f t="shared" si="363"/>
        <v>#DIV/0!</v>
      </c>
    </row>
    <row r="327" spans="1:187">
      <c r="A327" s="248"/>
      <c r="B327" s="248"/>
      <c r="C327" s="173">
        <f t="shared" si="320"/>
        <v>0</v>
      </c>
      <c r="D327" s="255"/>
      <c r="E327" s="255"/>
      <c r="F327" s="255"/>
      <c r="G327" s="255"/>
      <c r="H327" s="255"/>
      <c r="I327" s="255"/>
      <c r="J327" s="255"/>
      <c r="K327" s="255"/>
      <c r="L327" s="255"/>
      <c r="M327" s="255"/>
      <c r="N327" s="255"/>
      <c r="O327" s="255"/>
      <c r="P327" s="255"/>
      <c r="Q327" s="255"/>
      <c r="R327" s="174"/>
      <c r="S327" s="256"/>
      <c r="T327" s="255"/>
      <c r="U327" s="255"/>
      <c r="V327" s="255"/>
      <c r="W327" s="255"/>
      <c r="X327" s="255"/>
      <c r="Y327" s="255"/>
      <c r="Z327" s="255"/>
      <c r="AA327" s="255"/>
      <c r="AB327" s="255"/>
      <c r="AC327" s="255"/>
      <c r="AD327" s="255"/>
      <c r="AE327" s="255"/>
      <c r="AF327" s="255"/>
      <c r="AG327" s="255"/>
      <c r="AH327" s="255"/>
      <c r="AI327" s="257"/>
      <c r="AJ327" s="187"/>
      <c r="AK327" s="176">
        <f t="shared" si="321"/>
        <v>0</v>
      </c>
      <c r="AL327" s="294">
        <f t="shared" si="322"/>
        <v>0</v>
      </c>
      <c r="AM327" s="294">
        <f t="shared" si="323"/>
        <v>0</v>
      </c>
      <c r="AN327" s="295">
        <f t="shared" si="324"/>
        <v>0</v>
      </c>
      <c r="AO327" s="294">
        <f t="shared" si="365"/>
        <v>0</v>
      </c>
      <c r="AP327" s="294">
        <f t="shared" si="364"/>
        <v>0</v>
      </c>
      <c r="AQ327" s="296">
        <f t="shared" si="325"/>
        <v>0</v>
      </c>
      <c r="AR327" s="297">
        <f t="shared" si="326"/>
        <v>0</v>
      </c>
      <c r="AS327" s="249"/>
      <c r="AT327" s="250">
        <f t="shared" si="327"/>
        <v>0</v>
      </c>
      <c r="AU327" s="316"/>
      <c r="AV327" s="177">
        <f t="shared" si="328"/>
        <v>0</v>
      </c>
      <c r="AW327" s="249"/>
      <c r="AX327" s="249"/>
      <c r="AY327" s="177">
        <f t="shared" si="329"/>
        <v>0</v>
      </c>
      <c r="AZ327" s="177">
        <f>(AQ327)*'Datos Mes'!$B$27+DB327</f>
        <v>0</v>
      </c>
      <c r="BA327" s="248"/>
      <c r="BB327" s="254"/>
      <c r="BC327" s="263"/>
      <c r="BD327" s="188"/>
      <c r="BE327" s="188"/>
      <c r="BF327" s="298"/>
      <c r="BG327" s="178">
        <f>(COUNTIF($D327:$AI327,"LL")+DL327)*(AS327-'Datos Mes'!$B$23)</f>
        <v>0</v>
      </c>
      <c r="BH327" s="299">
        <f t="shared" si="330"/>
        <v>0</v>
      </c>
      <c r="BI327" s="230"/>
      <c r="BJ327" s="239"/>
      <c r="BK327" s="231"/>
      <c r="BL327" s="231"/>
      <c r="BM327" s="231"/>
      <c r="BN327" s="231"/>
      <c r="BO327" s="231"/>
      <c r="BP327" s="239"/>
      <c r="BQ327" s="231"/>
      <c r="BR327" s="231"/>
      <c r="BS327" s="231"/>
      <c r="BT327" s="232"/>
      <c r="BU327" s="232"/>
      <c r="BV327" s="231"/>
      <c r="BW327" s="233"/>
      <c r="BX327" s="234"/>
      <c r="BY327" s="231"/>
      <c r="BZ327" s="231"/>
      <c r="CA327" s="235"/>
      <c r="CB327" s="235"/>
      <c r="CC327" s="236"/>
      <c r="CD327" s="236"/>
      <c r="CE327" s="236"/>
      <c r="CF327" s="236"/>
      <c r="CG327" s="236"/>
      <c r="CH327" s="235"/>
      <c r="CI327" s="235"/>
      <c r="CJ327" s="236"/>
      <c r="CK327" s="236"/>
      <c r="CL327" s="236"/>
      <c r="CM327" s="236"/>
      <c r="CN327" s="236"/>
      <c r="CO327" s="235"/>
      <c r="CP327" s="238"/>
      <c r="CQ327" s="237"/>
      <c r="CR327" s="238"/>
      <c r="CS327" s="237"/>
      <c r="CT327" s="237"/>
      <c r="CU327" s="237"/>
      <c r="CV327" s="237"/>
      <c r="CW327" s="237"/>
      <c r="CX327" s="232"/>
      <c r="CY327" s="232"/>
      <c r="CZ327" s="179">
        <f t="shared" si="331"/>
        <v>0</v>
      </c>
      <c r="DA327" s="180"/>
      <c r="DB327" s="241"/>
      <c r="DC327" s="181">
        <f t="shared" si="332"/>
        <v>0</v>
      </c>
      <c r="DD327" s="240"/>
      <c r="DE327" s="241"/>
      <c r="DF327" s="182">
        <f t="shared" si="333"/>
        <v>0</v>
      </c>
      <c r="DG327" s="182">
        <f t="shared" si="334"/>
        <v>0</v>
      </c>
      <c r="DH327" s="183">
        <f t="shared" si="335"/>
        <v>0</v>
      </c>
      <c r="DI327" s="184">
        <f t="shared" si="336"/>
        <v>0</v>
      </c>
      <c r="DJ327" s="42"/>
      <c r="DK327" s="177">
        <f t="shared" si="337"/>
        <v>0</v>
      </c>
      <c r="DL327" s="177">
        <f t="shared" si="338"/>
        <v>0</v>
      </c>
      <c r="DM327" s="177">
        <f t="shared" si="339"/>
        <v>0</v>
      </c>
      <c r="DN327" s="242"/>
      <c r="DO327" s="243"/>
      <c r="DP327" s="243"/>
      <c r="DQ327" s="243"/>
      <c r="DR327" s="303"/>
      <c r="DS327" s="243"/>
      <c r="DT327" s="243"/>
      <c r="DU327" s="243"/>
      <c r="DV327" s="244"/>
      <c r="DW327" s="243"/>
      <c r="DX327" s="243"/>
      <c r="DY327" s="245"/>
      <c r="DZ327" s="245"/>
      <c r="EA327" s="246"/>
      <c r="EB327" s="175" t="s">
        <v>283</v>
      </c>
      <c r="EC327" s="188" t="s">
        <v>298</v>
      </c>
      <c r="ED327" s="188">
        <v>1030295</v>
      </c>
      <c r="EE327" s="188"/>
      <c r="EF327" s="189">
        <f>'Datos Mes'!$B$23</f>
        <v>8033.333333333333</v>
      </c>
      <c r="EG327" s="189">
        <f t="shared" si="340"/>
        <v>0</v>
      </c>
      <c r="EH327" s="189">
        <f t="shared" si="341"/>
        <v>0</v>
      </c>
      <c r="EI327" s="189" t="e">
        <f t="shared" si="342"/>
        <v>#DIV/0!</v>
      </c>
      <c r="EJ327" s="189" t="e">
        <f t="shared" si="343"/>
        <v>#DIV/0!</v>
      </c>
      <c r="EK327" s="189">
        <f t="shared" si="344"/>
        <v>0</v>
      </c>
      <c r="EL327" s="189">
        <f t="shared" si="345"/>
        <v>0</v>
      </c>
      <c r="EM327" s="189">
        <f t="shared" si="346"/>
        <v>0</v>
      </c>
      <c r="EN327" s="189">
        <f>'Datos Mes'!$B$24*AL327</f>
        <v>0</v>
      </c>
      <c r="EO327" s="189" t="e">
        <f>IF(SUM(EH327:EN327)&gt;'Datos Mes'!$B$21,'Datos Mes'!$B$21,SUM(EH327:EN327))</f>
        <v>#DIV/0!</v>
      </c>
      <c r="EP327" s="189" t="e">
        <f>IF(SUM(EH327:EN327)&gt;'Datos Mes'!$B$21,SUM(EH327:EN327)-EO327,0)</f>
        <v>#DIV/0!</v>
      </c>
      <c r="EQ327" s="189"/>
      <c r="ER327" s="189" t="e">
        <f>LOOKUP(EO327/AL327,'Datos Mes'!$B$75:$B$82,'Datos Mes'!$C$75:$C$82)*EQ327</f>
        <v>#DIV/0!</v>
      </c>
      <c r="ES327" s="189">
        <f>'Datos Mes'!$B$25*$AQ327</f>
        <v>0</v>
      </c>
      <c r="ET327" s="189">
        <f>'Datos Mes'!$B$26*$AQ327</f>
        <v>0</v>
      </c>
      <c r="EU327" s="189">
        <f t="shared" si="347"/>
        <v>0</v>
      </c>
      <c r="EV327" s="190" t="e">
        <f t="shared" si="348"/>
        <v>#DIV/0!</v>
      </c>
      <c r="EW327" s="280" t="s">
        <v>140</v>
      </c>
      <c r="EX327" s="281"/>
      <c r="EY327" s="190" t="e">
        <f>'Datos Mes'!$B$28*EO327</f>
        <v>#DIV/0!</v>
      </c>
      <c r="EZ327" s="190" t="e">
        <f>IF(EX327*'Datos Mes'!$B$19-EY327&gt;0,EX327*'Datos Mes'!$B$19-EY327,0)</f>
        <v>#DIV/0!</v>
      </c>
      <c r="FA327" s="281" t="s">
        <v>116</v>
      </c>
      <c r="FB327" s="280" t="s">
        <v>299</v>
      </c>
      <c r="FC327" s="192">
        <f>IF(FB327&lt;&gt;"Pensionado",LOOKUP(FA327,'Datos Mes'!$A$87:$A$92,'Datos Mes'!$B$87:$B$92),0)</f>
        <v>0</v>
      </c>
      <c r="FD327" s="190" t="e">
        <f t="shared" si="349"/>
        <v>#DIV/0!</v>
      </c>
      <c r="FE327" s="190" t="e">
        <f>IF(SUM(EH327:EN327)&gt;'Datos Mes'!$B$22,'Datos Mes'!$B$22,SUM(EH327:EN327))</f>
        <v>#DIV/0!</v>
      </c>
      <c r="FF327" s="190" t="e">
        <f>FE327*'Datos Mes'!$B$30</f>
        <v>#DIV/0!</v>
      </c>
      <c r="FG327" s="190" t="e">
        <f t="shared" si="350"/>
        <v>#DIV/0!</v>
      </c>
      <c r="FH327" s="190" t="e">
        <f t="shared" si="351"/>
        <v>#DIV/0!</v>
      </c>
      <c r="FI327" s="193" t="e">
        <f>LOOKUP(FH327,'Datos Mes'!$B$54:$B$69,'Datos Mes'!$C$54:$C$69)</f>
        <v>#DIV/0!</v>
      </c>
      <c r="FJ327" s="190" t="e">
        <f>LOOKUP(FH327,'Datos Mes'!$B$54:$B$69,'Datos Mes'!$E$54:$E$69)</f>
        <v>#DIV/0!</v>
      </c>
      <c r="FK327" s="190" t="e">
        <f t="shared" si="352"/>
        <v>#DIV/0!</v>
      </c>
      <c r="FL327" s="190">
        <f t="shared" si="353"/>
        <v>0</v>
      </c>
      <c r="FM327" s="190">
        <f t="shared" si="354"/>
        <v>0</v>
      </c>
      <c r="FN327" s="190">
        <f t="shared" si="355"/>
        <v>0</v>
      </c>
      <c r="FO327" s="190" t="e">
        <f t="shared" si="356"/>
        <v>#DIV/0!</v>
      </c>
      <c r="FP327" s="190" t="e">
        <f t="shared" si="357"/>
        <v>#DIV/0!</v>
      </c>
      <c r="FQ327" s="320" t="e">
        <f t="shared" si="358"/>
        <v>#DIV/0!</v>
      </c>
      <c r="FR327" s="188"/>
      <c r="FS327" s="190" t="e">
        <f t="shared" si="359"/>
        <v>#DIV/0!</v>
      </c>
      <c r="FT327" s="190" t="e">
        <f>IF($FB327="Activo",LOOKUP($FA327,'Datos Mes'!$A$87:$A$92,'Datos Mes'!$C$87:$C$92),0)*$EO327</f>
        <v>#DIV/0!</v>
      </c>
      <c r="FU327" s="190" t="e">
        <f>IF($FB327="Activo",'Datos Mes'!$B$31,0)*$EO327</f>
        <v>#DIV/0!</v>
      </c>
      <c r="FV327" s="190" t="e">
        <f>'Datos Mes'!$B$32*$EO327</f>
        <v>#DIV/0!</v>
      </c>
      <c r="FW327" s="190" t="e">
        <f>'Datos Mes'!$D$28*$EO327</f>
        <v>#DIV/0!</v>
      </c>
      <c r="FX327" s="188">
        <v>1030295</v>
      </c>
      <c r="FY327" s="190" t="e">
        <f t="shared" si="360"/>
        <v>#DIV/0!</v>
      </c>
      <c r="FZ327" s="190" t="e">
        <f t="shared" si="366"/>
        <v>#DIV/0!</v>
      </c>
      <c r="GA327" s="190" t="e">
        <f t="shared" si="367"/>
        <v>#DIV/0!</v>
      </c>
      <c r="GB327" s="190">
        <f>(AS327+'Datos Mes'!B$24)*30/12</f>
        <v>11356.646825396825</v>
      </c>
      <c r="GC327" s="190" t="e">
        <f t="shared" si="361"/>
        <v>#DIV/0!</v>
      </c>
      <c r="GD327" s="190" t="e">
        <f t="shared" si="362"/>
        <v>#DIV/0!</v>
      </c>
      <c r="GE327" s="192" t="e">
        <f t="shared" si="363"/>
        <v>#DIV/0!</v>
      </c>
    </row>
    <row r="328" spans="1:187">
      <c r="A328" s="248"/>
      <c r="B328" s="248"/>
      <c r="C328" s="173">
        <f t="shared" si="320"/>
        <v>0</v>
      </c>
      <c r="D328" s="255"/>
      <c r="E328" s="255"/>
      <c r="F328" s="255"/>
      <c r="G328" s="255"/>
      <c r="H328" s="255"/>
      <c r="I328" s="255"/>
      <c r="J328" s="255"/>
      <c r="K328" s="255"/>
      <c r="L328" s="255"/>
      <c r="M328" s="255"/>
      <c r="N328" s="255"/>
      <c r="O328" s="255"/>
      <c r="P328" s="255"/>
      <c r="Q328" s="255"/>
      <c r="R328" s="174"/>
      <c r="S328" s="256"/>
      <c r="T328" s="255"/>
      <c r="U328" s="255"/>
      <c r="V328" s="255"/>
      <c r="W328" s="255"/>
      <c r="X328" s="255"/>
      <c r="Y328" s="255"/>
      <c r="Z328" s="255"/>
      <c r="AA328" s="255"/>
      <c r="AB328" s="255"/>
      <c r="AC328" s="255"/>
      <c r="AD328" s="255"/>
      <c r="AE328" s="255"/>
      <c r="AF328" s="255"/>
      <c r="AG328" s="255"/>
      <c r="AH328" s="255"/>
      <c r="AI328" s="257"/>
      <c r="AJ328" s="187"/>
      <c r="AK328" s="176">
        <f t="shared" si="321"/>
        <v>0</v>
      </c>
      <c r="AL328" s="294">
        <f t="shared" si="322"/>
        <v>0</v>
      </c>
      <c r="AM328" s="294">
        <f t="shared" si="323"/>
        <v>0</v>
      </c>
      <c r="AN328" s="295">
        <f t="shared" si="324"/>
        <v>0</v>
      </c>
      <c r="AO328" s="294">
        <f t="shared" si="365"/>
        <v>0</v>
      </c>
      <c r="AP328" s="294">
        <f t="shared" si="364"/>
        <v>0</v>
      </c>
      <c r="AQ328" s="296">
        <f t="shared" si="325"/>
        <v>0</v>
      </c>
      <c r="AR328" s="297">
        <f t="shared" si="326"/>
        <v>0</v>
      </c>
      <c r="AS328" s="249"/>
      <c r="AT328" s="250">
        <f t="shared" si="327"/>
        <v>0</v>
      </c>
      <c r="AU328" s="316"/>
      <c r="AV328" s="177">
        <f t="shared" si="328"/>
        <v>0</v>
      </c>
      <c r="AW328" s="249"/>
      <c r="AX328" s="249"/>
      <c r="AY328" s="177">
        <f t="shared" si="329"/>
        <v>0</v>
      </c>
      <c r="AZ328" s="177">
        <f>(AQ328)*'Datos Mes'!$B$27+DB328</f>
        <v>0</v>
      </c>
      <c r="BA328" s="248"/>
      <c r="BB328" s="254"/>
      <c r="BC328" s="263"/>
      <c r="BD328" s="188"/>
      <c r="BE328" s="188"/>
      <c r="BF328" s="298"/>
      <c r="BG328" s="178">
        <f>(COUNTIF($D328:$AI328,"LL")+DL328)*(AS328-'Datos Mes'!$B$23)</f>
        <v>0</v>
      </c>
      <c r="BH328" s="299">
        <f t="shared" si="330"/>
        <v>0</v>
      </c>
      <c r="BI328" s="230"/>
      <c r="BJ328" s="239"/>
      <c r="BK328" s="231"/>
      <c r="BL328" s="231"/>
      <c r="BM328" s="231"/>
      <c r="BN328" s="231"/>
      <c r="BO328" s="231"/>
      <c r="BP328" s="239"/>
      <c r="BQ328" s="231"/>
      <c r="BR328" s="231"/>
      <c r="BS328" s="231"/>
      <c r="BT328" s="232"/>
      <c r="BU328" s="232"/>
      <c r="BV328" s="231"/>
      <c r="BW328" s="233"/>
      <c r="BX328" s="234"/>
      <c r="BY328" s="231"/>
      <c r="BZ328" s="231"/>
      <c r="CA328" s="235"/>
      <c r="CB328" s="235"/>
      <c r="CC328" s="236"/>
      <c r="CD328" s="236"/>
      <c r="CE328" s="236"/>
      <c r="CF328" s="236"/>
      <c r="CG328" s="236"/>
      <c r="CH328" s="235"/>
      <c r="CI328" s="235"/>
      <c r="CJ328" s="236"/>
      <c r="CK328" s="236"/>
      <c r="CL328" s="236"/>
      <c r="CM328" s="236"/>
      <c r="CN328" s="236"/>
      <c r="CO328" s="235"/>
      <c r="CP328" s="238"/>
      <c r="CQ328" s="237"/>
      <c r="CR328" s="238"/>
      <c r="CS328" s="237"/>
      <c r="CT328" s="237"/>
      <c r="CU328" s="237"/>
      <c r="CV328" s="237"/>
      <c r="CW328" s="237"/>
      <c r="CX328" s="232"/>
      <c r="CY328" s="232"/>
      <c r="CZ328" s="179">
        <f t="shared" si="331"/>
        <v>0</v>
      </c>
      <c r="DA328" s="180"/>
      <c r="DB328" s="241"/>
      <c r="DC328" s="181">
        <f t="shared" si="332"/>
        <v>0</v>
      </c>
      <c r="DD328" s="240"/>
      <c r="DE328" s="241"/>
      <c r="DF328" s="182">
        <f t="shared" si="333"/>
        <v>0</v>
      </c>
      <c r="DG328" s="182">
        <f t="shared" si="334"/>
        <v>0</v>
      </c>
      <c r="DH328" s="183">
        <f t="shared" si="335"/>
        <v>0</v>
      </c>
      <c r="DI328" s="184">
        <f t="shared" si="336"/>
        <v>0</v>
      </c>
      <c r="DJ328" s="42"/>
      <c r="DK328" s="177">
        <f t="shared" si="337"/>
        <v>0</v>
      </c>
      <c r="DL328" s="177">
        <f t="shared" si="338"/>
        <v>0</v>
      </c>
      <c r="DM328" s="177">
        <f t="shared" si="339"/>
        <v>0</v>
      </c>
      <c r="DN328" s="242"/>
      <c r="DO328" s="243"/>
      <c r="DP328" s="243"/>
      <c r="DQ328" s="243"/>
      <c r="DR328" s="303"/>
      <c r="DS328" s="243"/>
      <c r="DT328" s="243"/>
      <c r="DU328" s="243"/>
      <c r="DV328" s="244"/>
      <c r="DW328" s="243"/>
      <c r="DX328" s="243"/>
      <c r="DY328" s="245"/>
      <c r="DZ328" s="245"/>
      <c r="EA328" s="246"/>
      <c r="EB328" s="175" t="s">
        <v>283</v>
      </c>
      <c r="EC328" s="188" t="s">
        <v>298</v>
      </c>
      <c r="ED328" s="188">
        <v>1030296</v>
      </c>
      <c r="EE328" s="188"/>
      <c r="EF328" s="189">
        <f>'Datos Mes'!$B$23</f>
        <v>8033.333333333333</v>
      </c>
      <c r="EG328" s="189">
        <f t="shared" si="340"/>
        <v>0</v>
      </c>
      <c r="EH328" s="189">
        <f t="shared" si="341"/>
        <v>0</v>
      </c>
      <c r="EI328" s="189" t="e">
        <f t="shared" si="342"/>
        <v>#DIV/0!</v>
      </c>
      <c r="EJ328" s="189" t="e">
        <f t="shared" si="343"/>
        <v>#DIV/0!</v>
      </c>
      <c r="EK328" s="189">
        <f t="shared" si="344"/>
        <v>0</v>
      </c>
      <c r="EL328" s="189">
        <f t="shared" si="345"/>
        <v>0</v>
      </c>
      <c r="EM328" s="189">
        <f t="shared" si="346"/>
        <v>0</v>
      </c>
      <c r="EN328" s="189">
        <f>'Datos Mes'!$B$24*AL328</f>
        <v>0</v>
      </c>
      <c r="EO328" s="189" t="e">
        <f>IF(SUM(EH328:EN328)&gt;'Datos Mes'!$B$21,'Datos Mes'!$B$21,SUM(EH328:EN328))</f>
        <v>#DIV/0!</v>
      </c>
      <c r="EP328" s="189" t="e">
        <f>IF(SUM(EH328:EN328)&gt;'Datos Mes'!$B$21,SUM(EH328:EN328)-EO328,0)</f>
        <v>#DIV/0!</v>
      </c>
      <c r="EQ328" s="189"/>
      <c r="ER328" s="189" t="e">
        <f>LOOKUP(EO328/AL328,'Datos Mes'!$B$75:$B$82,'Datos Mes'!$C$75:$C$82)*EQ328</f>
        <v>#DIV/0!</v>
      </c>
      <c r="ES328" s="189">
        <f>'Datos Mes'!$B$25*$AQ328</f>
        <v>0</v>
      </c>
      <c r="ET328" s="189">
        <f>'Datos Mes'!$B$26*$AQ328</f>
        <v>0</v>
      </c>
      <c r="EU328" s="189">
        <f t="shared" si="347"/>
        <v>0</v>
      </c>
      <c r="EV328" s="190" t="e">
        <f t="shared" si="348"/>
        <v>#DIV/0!</v>
      </c>
      <c r="EW328" s="280" t="s">
        <v>140</v>
      </c>
      <c r="EX328" s="281"/>
      <c r="EY328" s="190" t="e">
        <f>'Datos Mes'!$B$28*EO328</f>
        <v>#DIV/0!</v>
      </c>
      <c r="EZ328" s="190" t="e">
        <f>IF(EX328*'Datos Mes'!$B$19-EY328&gt;0,EX328*'Datos Mes'!$B$19-EY328,0)</f>
        <v>#DIV/0!</v>
      </c>
      <c r="FA328" s="281" t="s">
        <v>116</v>
      </c>
      <c r="FB328" s="280" t="s">
        <v>299</v>
      </c>
      <c r="FC328" s="192">
        <f>IF(FB328&lt;&gt;"Pensionado",LOOKUP(FA328,'Datos Mes'!$A$87:$A$92,'Datos Mes'!$B$87:$B$92),0)</f>
        <v>0</v>
      </c>
      <c r="FD328" s="190" t="e">
        <f t="shared" si="349"/>
        <v>#DIV/0!</v>
      </c>
      <c r="FE328" s="190" t="e">
        <f>IF(SUM(EH328:EN328)&gt;'Datos Mes'!$B$22,'Datos Mes'!$B$22,SUM(EH328:EN328))</f>
        <v>#DIV/0!</v>
      </c>
      <c r="FF328" s="190" t="e">
        <f>FE328*'Datos Mes'!$B$30</f>
        <v>#DIV/0!</v>
      </c>
      <c r="FG328" s="190" t="e">
        <f t="shared" si="350"/>
        <v>#DIV/0!</v>
      </c>
      <c r="FH328" s="190" t="e">
        <f t="shared" si="351"/>
        <v>#DIV/0!</v>
      </c>
      <c r="FI328" s="193" t="e">
        <f>LOOKUP(FH328,'Datos Mes'!$B$54:$B$69,'Datos Mes'!$C$54:$C$69)</f>
        <v>#DIV/0!</v>
      </c>
      <c r="FJ328" s="190" t="e">
        <f>LOOKUP(FH328,'Datos Mes'!$B$54:$B$69,'Datos Mes'!$E$54:$E$69)</f>
        <v>#DIV/0!</v>
      </c>
      <c r="FK328" s="190" t="e">
        <f t="shared" si="352"/>
        <v>#DIV/0!</v>
      </c>
      <c r="FL328" s="190">
        <f t="shared" si="353"/>
        <v>0</v>
      </c>
      <c r="FM328" s="190">
        <f t="shared" si="354"/>
        <v>0</v>
      </c>
      <c r="FN328" s="190">
        <f t="shared" si="355"/>
        <v>0</v>
      </c>
      <c r="FO328" s="190" t="e">
        <f t="shared" si="356"/>
        <v>#DIV/0!</v>
      </c>
      <c r="FP328" s="190" t="e">
        <f t="shared" si="357"/>
        <v>#DIV/0!</v>
      </c>
      <c r="FQ328" s="320" t="e">
        <f t="shared" si="358"/>
        <v>#DIV/0!</v>
      </c>
      <c r="FR328" s="188"/>
      <c r="FS328" s="190" t="e">
        <f t="shared" si="359"/>
        <v>#DIV/0!</v>
      </c>
      <c r="FT328" s="190" t="e">
        <f>IF($FB328="Activo",LOOKUP($FA328,'Datos Mes'!$A$87:$A$92,'Datos Mes'!$C$87:$C$92),0)*$EO328</f>
        <v>#DIV/0!</v>
      </c>
      <c r="FU328" s="190" t="e">
        <f>IF($FB328="Activo",'Datos Mes'!$B$31,0)*$EO328</f>
        <v>#DIV/0!</v>
      </c>
      <c r="FV328" s="190" t="e">
        <f>'Datos Mes'!$B$32*$EO328</f>
        <v>#DIV/0!</v>
      </c>
      <c r="FW328" s="190" t="e">
        <f>'Datos Mes'!$D$28*$EO328</f>
        <v>#DIV/0!</v>
      </c>
      <c r="FX328" s="188">
        <v>1030296</v>
      </c>
      <c r="FY328" s="190" t="e">
        <f t="shared" si="360"/>
        <v>#DIV/0!</v>
      </c>
      <c r="FZ328" s="190" t="e">
        <f t="shared" si="366"/>
        <v>#DIV/0!</v>
      </c>
      <c r="GA328" s="190" t="e">
        <f t="shared" si="367"/>
        <v>#DIV/0!</v>
      </c>
      <c r="GB328" s="190">
        <f>(AS328+'Datos Mes'!B$24)*30/12</f>
        <v>11356.646825396825</v>
      </c>
      <c r="GC328" s="190" t="e">
        <f t="shared" si="361"/>
        <v>#DIV/0!</v>
      </c>
      <c r="GD328" s="190" t="e">
        <f t="shared" si="362"/>
        <v>#DIV/0!</v>
      </c>
      <c r="GE328" s="192" t="e">
        <f t="shared" si="363"/>
        <v>#DIV/0!</v>
      </c>
    </row>
    <row r="329" spans="1:187">
      <c r="A329" s="248"/>
      <c r="B329" s="248"/>
      <c r="C329" s="173">
        <f t="shared" si="320"/>
        <v>0</v>
      </c>
      <c r="D329" s="255"/>
      <c r="E329" s="255"/>
      <c r="F329" s="255"/>
      <c r="G329" s="255"/>
      <c r="H329" s="255"/>
      <c r="I329" s="255"/>
      <c r="J329" s="255"/>
      <c r="K329" s="255"/>
      <c r="L329" s="255"/>
      <c r="M329" s="255"/>
      <c r="N329" s="255"/>
      <c r="O329" s="255"/>
      <c r="P329" s="255"/>
      <c r="Q329" s="255"/>
      <c r="R329" s="174"/>
      <c r="S329" s="256"/>
      <c r="T329" s="255"/>
      <c r="U329" s="255"/>
      <c r="V329" s="255"/>
      <c r="W329" s="255"/>
      <c r="X329" s="255"/>
      <c r="Y329" s="255"/>
      <c r="Z329" s="255"/>
      <c r="AA329" s="255"/>
      <c r="AB329" s="255"/>
      <c r="AC329" s="255"/>
      <c r="AD329" s="255"/>
      <c r="AE329" s="255"/>
      <c r="AF329" s="255"/>
      <c r="AG329" s="255"/>
      <c r="AH329" s="255"/>
      <c r="AI329" s="257"/>
      <c r="AJ329" s="187"/>
      <c r="AK329" s="176">
        <f t="shared" si="321"/>
        <v>0</v>
      </c>
      <c r="AL329" s="294">
        <f t="shared" si="322"/>
        <v>0</v>
      </c>
      <c r="AM329" s="294">
        <f t="shared" si="323"/>
        <v>0</v>
      </c>
      <c r="AN329" s="295">
        <f t="shared" si="324"/>
        <v>0</v>
      </c>
      <c r="AO329" s="294">
        <f t="shared" si="365"/>
        <v>0</v>
      </c>
      <c r="AP329" s="294">
        <f t="shared" si="364"/>
        <v>0</v>
      </c>
      <c r="AQ329" s="296">
        <f t="shared" si="325"/>
        <v>0</v>
      </c>
      <c r="AR329" s="297">
        <f t="shared" si="326"/>
        <v>0</v>
      </c>
      <c r="AS329" s="249"/>
      <c r="AT329" s="250">
        <f t="shared" si="327"/>
        <v>0</v>
      </c>
      <c r="AU329" s="316"/>
      <c r="AV329" s="177">
        <f t="shared" si="328"/>
        <v>0</v>
      </c>
      <c r="AW329" s="249"/>
      <c r="AX329" s="249"/>
      <c r="AY329" s="177">
        <f t="shared" si="329"/>
        <v>0</v>
      </c>
      <c r="AZ329" s="177">
        <f>(AQ329)*'Datos Mes'!$B$27+DB329</f>
        <v>0</v>
      </c>
      <c r="BA329" s="248"/>
      <c r="BB329" s="254"/>
      <c r="BC329" s="263"/>
      <c r="BD329" s="188"/>
      <c r="BE329" s="188"/>
      <c r="BF329" s="298"/>
      <c r="BG329" s="178">
        <f>(COUNTIF($D329:$AI329,"LL")+DL329)*(AS329-'Datos Mes'!$B$23)</f>
        <v>0</v>
      </c>
      <c r="BH329" s="299">
        <f t="shared" si="330"/>
        <v>0</v>
      </c>
      <c r="BI329" s="230"/>
      <c r="BJ329" s="239"/>
      <c r="BK329" s="231"/>
      <c r="BL329" s="231"/>
      <c r="BM329" s="231"/>
      <c r="BN329" s="231"/>
      <c r="BO329" s="231"/>
      <c r="BP329" s="239"/>
      <c r="BQ329" s="231"/>
      <c r="BR329" s="231"/>
      <c r="BS329" s="231"/>
      <c r="BT329" s="232"/>
      <c r="BU329" s="232"/>
      <c r="BV329" s="231"/>
      <c r="BW329" s="233"/>
      <c r="BX329" s="234"/>
      <c r="BY329" s="231"/>
      <c r="BZ329" s="231"/>
      <c r="CA329" s="235"/>
      <c r="CB329" s="235"/>
      <c r="CC329" s="236"/>
      <c r="CD329" s="236"/>
      <c r="CE329" s="236"/>
      <c r="CF329" s="236"/>
      <c r="CG329" s="236"/>
      <c r="CH329" s="235"/>
      <c r="CI329" s="235"/>
      <c r="CJ329" s="236"/>
      <c r="CK329" s="236"/>
      <c r="CL329" s="236"/>
      <c r="CM329" s="236"/>
      <c r="CN329" s="236"/>
      <c r="CO329" s="235"/>
      <c r="CP329" s="238"/>
      <c r="CQ329" s="237"/>
      <c r="CR329" s="238"/>
      <c r="CS329" s="237"/>
      <c r="CT329" s="237"/>
      <c r="CU329" s="237"/>
      <c r="CV329" s="237"/>
      <c r="CW329" s="237"/>
      <c r="CX329" s="232"/>
      <c r="CY329" s="232"/>
      <c r="CZ329" s="179">
        <f t="shared" si="331"/>
        <v>0</v>
      </c>
      <c r="DA329" s="180"/>
      <c r="DB329" s="241"/>
      <c r="DC329" s="181">
        <f t="shared" si="332"/>
        <v>0</v>
      </c>
      <c r="DD329" s="240"/>
      <c r="DE329" s="241"/>
      <c r="DF329" s="182">
        <f t="shared" si="333"/>
        <v>0</v>
      </c>
      <c r="DG329" s="182">
        <f t="shared" si="334"/>
        <v>0</v>
      </c>
      <c r="DH329" s="183">
        <f t="shared" si="335"/>
        <v>0</v>
      </c>
      <c r="DI329" s="184">
        <f t="shared" si="336"/>
        <v>0</v>
      </c>
      <c r="DJ329" s="42"/>
      <c r="DK329" s="177">
        <f t="shared" si="337"/>
        <v>0</v>
      </c>
      <c r="DL329" s="177">
        <f t="shared" si="338"/>
        <v>0</v>
      </c>
      <c r="DM329" s="177">
        <f t="shared" si="339"/>
        <v>0</v>
      </c>
      <c r="DN329" s="242"/>
      <c r="DO329" s="243"/>
      <c r="DP329" s="243"/>
      <c r="DQ329" s="243"/>
      <c r="DR329" s="303"/>
      <c r="DS329" s="243"/>
      <c r="DT329" s="243"/>
      <c r="DU329" s="243"/>
      <c r="DV329" s="244"/>
      <c r="DW329" s="243"/>
      <c r="DX329" s="243"/>
      <c r="DY329" s="245"/>
      <c r="DZ329" s="245"/>
      <c r="EA329" s="246"/>
      <c r="EB329" s="175" t="s">
        <v>283</v>
      </c>
      <c r="EC329" s="188" t="s">
        <v>298</v>
      </c>
      <c r="ED329" s="188">
        <v>1030297</v>
      </c>
      <c r="EE329" s="188"/>
      <c r="EF329" s="189">
        <f>'Datos Mes'!$B$23</f>
        <v>8033.333333333333</v>
      </c>
      <c r="EG329" s="189">
        <f t="shared" si="340"/>
        <v>0</v>
      </c>
      <c r="EH329" s="189">
        <f t="shared" si="341"/>
        <v>0</v>
      </c>
      <c r="EI329" s="189" t="e">
        <f t="shared" si="342"/>
        <v>#DIV/0!</v>
      </c>
      <c r="EJ329" s="189" t="e">
        <f t="shared" si="343"/>
        <v>#DIV/0!</v>
      </c>
      <c r="EK329" s="189">
        <f t="shared" si="344"/>
        <v>0</v>
      </c>
      <c r="EL329" s="189">
        <f t="shared" si="345"/>
        <v>0</v>
      </c>
      <c r="EM329" s="189">
        <f t="shared" si="346"/>
        <v>0</v>
      </c>
      <c r="EN329" s="189">
        <f>'Datos Mes'!$B$24*AL329</f>
        <v>0</v>
      </c>
      <c r="EO329" s="189" t="e">
        <f>IF(SUM(EH329:EN329)&gt;'Datos Mes'!$B$21,'Datos Mes'!$B$21,SUM(EH329:EN329))</f>
        <v>#DIV/0!</v>
      </c>
      <c r="EP329" s="189" t="e">
        <f>IF(SUM(EH329:EN329)&gt;'Datos Mes'!$B$21,SUM(EH329:EN329)-EO329,0)</f>
        <v>#DIV/0!</v>
      </c>
      <c r="EQ329" s="189"/>
      <c r="ER329" s="189" t="e">
        <f>LOOKUP(EO329/AL329,'Datos Mes'!$B$75:$B$82,'Datos Mes'!$C$75:$C$82)*EQ329</f>
        <v>#DIV/0!</v>
      </c>
      <c r="ES329" s="189">
        <f>'Datos Mes'!$B$25*$AQ329</f>
        <v>0</v>
      </c>
      <c r="ET329" s="189">
        <f>'Datos Mes'!$B$26*$AQ329</f>
        <v>0</v>
      </c>
      <c r="EU329" s="189">
        <f t="shared" si="347"/>
        <v>0</v>
      </c>
      <c r="EV329" s="190" t="e">
        <f t="shared" si="348"/>
        <v>#DIV/0!</v>
      </c>
      <c r="EW329" s="280" t="s">
        <v>140</v>
      </c>
      <c r="EX329" s="281"/>
      <c r="EY329" s="190" t="e">
        <f>'Datos Mes'!$B$28*EO329</f>
        <v>#DIV/0!</v>
      </c>
      <c r="EZ329" s="190" t="e">
        <f>IF(EX329*'Datos Mes'!$B$19-EY329&gt;0,EX329*'Datos Mes'!$B$19-EY329,0)</f>
        <v>#DIV/0!</v>
      </c>
      <c r="FA329" s="281" t="s">
        <v>116</v>
      </c>
      <c r="FB329" s="280" t="s">
        <v>299</v>
      </c>
      <c r="FC329" s="192">
        <f>IF(FB329&lt;&gt;"Pensionado",LOOKUP(FA329,'Datos Mes'!$A$87:$A$92,'Datos Mes'!$B$87:$B$92),0)</f>
        <v>0</v>
      </c>
      <c r="FD329" s="190" t="e">
        <f t="shared" si="349"/>
        <v>#DIV/0!</v>
      </c>
      <c r="FE329" s="190" t="e">
        <f>IF(SUM(EH329:EN329)&gt;'Datos Mes'!$B$22,'Datos Mes'!$B$22,SUM(EH329:EN329))</f>
        <v>#DIV/0!</v>
      </c>
      <c r="FF329" s="190" t="e">
        <f>FE329*'Datos Mes'!$B$30</f>
        <v>#DIV/0!</v>
      </c>
      <c r="FG329" s="190" t="e">
        <f t="shared" si="350"/>
        <v>#DIV/0!</v>
      </c>
      <c r="FH329" s="190" t="e">
        <f t="shared" si="351"/>
        <v>#DIV/0!</v>
      </c>
      <c r="FI329" s="193" t="e">
        <f>LOOKUP(FH329,'Datos Mes'!$B$54:$B$69,'Datos Mes'!$C$54:$C$69)</f>
        <v>#DIV/0!</v>
      </c>
      <c r="FJ329" s="190" t="e">
        <f>LOOKUP(FH329,'Datos Mes'!$B$54:$B$69,'Datos Mes'!$E$54:$E$69)</f>
        <v>#DIV/0!</v>
      </c>
      <c r="FK329" s="190" t="e">
        <f t="shared" si="352"/>
        <v>#DIV/0!</v>
      </c>
      <c r="FL329" s="190">
        <f t="shared" si="353"/>
        <v>0</v>
      </c>
      <c r="FM329" s="190">
        <f t="shared" si="354"/>
        <v>0</v>
      </c>
      <c r="FN329" s="190">
        <f t="shared" si="355"/>
        <v>0</v>
      </c>
      <c r="FO329" s="190" t="e">
        <f t="shared" si="356"/>
        <v>#DIV/0!</v>
      </c>
      <c r="FP329" s="190" t="e">
        <f t="shared" si="357"/>
        <v>#DIV/0!</v>
      </c>
      <c r="FQ329" s="320" t="e">
        <f t="shared" si="358"/>
        <v>#DIV/0!</v>
      </c>
      <c r="FR329" s="188"/>
      <c r="FS329" s="190" t="e">
        <f t="shared" si="359"/>
        <v>#DIV/0!</v>
      </c>
      <c r="FT329" s="190" t="e">
        <f>IF($FB329="Activo",LOOKUP($FA329,'Datos Mes'!$A$87:$A$92,'Datos Mes'!$C$87:$C$92),0)*$EO329</f>
        <v>#DIV/0!</v>
      </c>
      <c r="FU329" s="190" t="e">
        <f>IF($FB329="Activo",'Datos Mes'!$B$31,0)*$EO329</f>
        <v>#DIV/0!</v>
      </c>
      <c r="FV329" s="190" t="e">
        <f>'Datos Mes'!$B$32*$EO329</f>
        <v>#DIV/0!</v>
      </c>
      <c r="FW329" s="190" t="e">
        <f>'Datos Mes'!$D$28*$EO329</f>
        <v>#DIV/0!</v>
      </c>
      <c r="FX329" s="188">
        <v>1030297</v>
      </c>
      <c r="FY329" s="190" t="e">
        <f t="shared" si="360"/>
        <v>#DIV/0!</v>
      </c>
      <c r="FZ329" s="190" t="e">
        <f t="shared" si="366"/>
        <v>#DIV/0!</v>
      </c>
      <c r="GA329" s="190" t="e">
        <f t="shared" si="367"/>
        <v>#DIV/0!</v>
      </c>
      <c r="GB329" s="190">
        <f>(AS329+'Datos Mes'!B$24)*30/12</f>
        <v>11356.646825396825</v>
      </c>
      <c r="GC329" s="190" t="e">
        <f t="shared" si="361"/>
        <v>#DIV/0!</v>
      </c>
      <c r="GD329" s="190" t="e">
        <f t="shared" si="362"/>
        <v>#DIV/0!</v>
      </c>
      <c r="GE329" s="192" t="e">
        <f t="shared" si="363"/>
        <v>#DIV/0!</v>
      </c>
    </row>
    <row r="330" spans="1:187">
      <c r="A330" s="248"/>
      <c r="B330" s="248"/>
      <c r="C330" s="173">
        <f t="shared" si="320"/>
        <v>0</v>
      </c>
      <c r="D330" s="255"/>
      <c r="E330" s="255"/>
      <c r="F330" s="255"/>
      <c r="G330" s="255"/>
      <c r="H330" s="255"/>
      <c r="I330" s="255"/>
      <c r="J330" s="255"/>
      <c r="K330" s="255"/>
      <c r="L330" s="255"/>
      <c r="M330" s="255"/>
      <c r="N330" s="255"/>
      <c r="O330" s="255"/>
      <c r="P330" s="255"/>
      <c r="Q330" s="255"/>
      <c r="R330" s="174"/>
      <c r="S330" s="256"/>
      <c r="T330" s="255"/>
      <c r="U330" s="255"/>
      <c r="V330" s="255"/>
      <c r="W330" s="255"/>
      <c r="X330" s="255"/>
      <c r="Y330" s="255"/>
      <c r="Z330" s="255"/>
      <c r="AA330" s="255"/>
      <c r="AB330" s="255"/>
      <c r="AC330" s="255"/>
      <c r="AD330" s="255"/>
      <c r="AE330" s="255"/>
      <c r="AF330" s="255"/>
      <c r="AG330" s="255"/>
      <c r="AH330" s="255"/>
      <c r="AI330" s="257"/>
      <c r="AJ330" s="187"/>
      <c r="AK330" s="176">
        <f t="shared" si="321"/>
        <v>0</v>
      </c>
      <c r="AL330" s="294">
        <f t="shared" si="322"/>
        <v>0</v>
      </c>
      <c r="AM330" s="294">
        <f t="shared" si="323"/>
        <v>0</v>
      </c>
      <c r="AN330" s="295">
        <f t="shared" si="324"/>
        <v>0</v>
      </c>
      <c r="AO330" s="294">
        <f t="shared" si="365"/>
        <v>0</v>
      </c>
      <c r="AP330" s="294">
        <f t="shared" si="364"/>
        <v>0</v>
      </c>
      <c r="AQ330" s="296">
        <f t="shared" si="325"/>
        <v>0</v>
      </c>
      <c r="AR330" s="297">
        <f t="shared" si="326"/>
        <v>0</v>
      </c>
      <c r="AS330" s="249"/>
      <c r="AT330" s="250">
        <f t="shared" si="327"/>
        <v>0</v>
      </c>
      <c r="AU330" s="316"/>
      <c r="AV330" s="177">
        <f t="shared" si="328"/>
        <v>0</v>
      </c>
      <c r="AW330" s="249"/>
      <c r="AX330" s="249"/>
      <c r="AY330" s="177">
        <f t="shared" si="329"/>
        <v>0</v>
      </c>
      <c r="AZ330" s="177">
        <f>(AQ330)*'Datos Mes'!$B$27+DB330</f>
        <v>0</v>
      </c>
      <c r="BA330" s="248"/>
      <c r="BB330" s="254"/>
      <c r="BC330" s="263"/>
      <c r="BD330" s="188"/>
      <c r="BE330" s="188"/>
      <c r="BF330" s="298"/>
      <c r="BG330" s="178">
        <f>(COUNTIF($D330:$AI330,"LL")+DL330)*(AS330-'Datos Mes'!$B$23)</f>
        <v>0</v>
      </c>
      <c r="BH330" s="299">
        <f t="shared" si="330"/>
        <v>0</v>
      </c>
      <c r="BI330" s="230"/>
      <c r="BJ330" s="239"/>
      <c r="BK330" s="231"/>
      <c r="BL330" s="231"/>
      <c r="BM330" s="231"/>
      <c r="BN330" s="231"/>
      <c r="BO330" s="231"/>
      <c r="BP330" s="239"/>
      <c r="BQ330" s="231"/>
      <c r="BR330" s="231"/>
      <c r="BS330" s="231"/>
      <c r="BT330" s="232"/>
      <c r="BU330" s="232"/>
      <c r="BV330" s="231"/>
      <c r="BW330" s="233"/>
      <c r="BX330" s="234"/>
      <c r="BY330" s="231"/>
      <c r="BZ330" s="231"/>
      <c r="CA330" s="235"/>
      <c r="CB330" s="235"/>
      <c r="CC330" s="236"/>
      <c r="CD330" s="236"/>
      <c r="CE330" s="236"/>
      <c r="CF330" s="236"/>
      <c r="CG330" s="236"/>
      <c r="CH330" s="235"/>
      <c r="CI330" s="235"/>
      <c r="CJ330" s="236"/>
      <c r="CK330" s="236"/>
      <c r="CL330" s="236"/>
      <c r="CM330" s="236"/>
      <c r="CN330" s="236"/>
      <c r="CO330" s="235"/>
      <c r="CP330" s="238"/>
      <c r="CQ330" s="237"/>
      <c r="CR330" s="238"/>
      <c r="CS330" s="237"/>
      <c r="CT330" s="237"/>
      <c r="CU330" s="237"/>
      <c r="CV330" s="237"/>
      <c r="CW330" s="237"/>
      <c r="CX330" s="232"/>
      <c r="CY330" s="232"/>
      <c r="CZ330" s="179">
        <f t="shared" si="331"/>
        <v>0</v>
      </c>
      <c r="DA330" s="180"/>
      <c r="DB330" s="241"/>
      <c r="DC330" s="181">
        <f t="shared" si="332"/>
        <v>0</v>
      </c>
      <c r="DD330" s="240"/>
      <c r="DE330" s="241"/>
      <c r="DF330" s="182">
        <f t="shared" si="333"/>
        <v>0</v>
      </c>
      <c r="DG330" s="182">
        <f t="shared" si="334"/>
        <v>0</v>
      </c>
      <c r="DH330" s="183">
        <f t="shared" si="335"/>
        <v>0</v>
      </c>
      <c r="DI330" s="184">
        <f t="shared" si="336"/>
        <v>0</v>
      </c>
      <c r="DJ330" s="42"/>
      <c r="DK330" s="177">
        <f t="shared" si="337"/>
        <v>0</v>
      </c>
      <c r="DL330" s="177">
        <f t="shared" si="338"/>
        <v>0</v>
      </c>
      <c r="DM330" s="177">
        <f t="shared" si="339"/>
        <v>0</v>
      </c>
      <c r="DN330" s="242"/>
      <c r="DO330" s="243"/>
      <c r="DP330" s="243"/>
      <c r="DQ330" s="243"/>
      <c r="DR330" s="303"/>
      <c r="DS330" s="243"/>
      <c r="DT330" s="243"/>
      <c r="DU330" s="243"/>
      <c r="DV330" s="244"/>
      <c r="DW330" s="243"/>
      <c r="DX330" s="243"/>
      <c r="DY330" s="245"/>
      <c r="DZ330" s="245"/>
      <c r="EA330" s="246"/>
      <c r="EB330" s="175" t="s">
        <v>283</v>
      </c>
      <c r="EC330" s="188" t="s">
        <v>298</v>
      </c>
      <c r="ED330" s="188">
        <v>1030298</v>
      </c>
      <c r="EE330" s="188"/>
      <c r="EF330" s="189">
        <f>'Datos Mes'!$B$23</f>
        <v>8033.333333333333</v>
      </c>
      <c r="EG330" s="189">
        <f t="shared" si="340"/>
        <v>0</v>
      </c>
      <c r="EH330" s="189">
        <f t="shared" si="341"/>
        <v>0</v>
      </c>
      <c r="EI330" s="189" t="e">
        <f t="shared" si="342"/>
        <v>#DIV/0!</v>
      </c>
      <c r="EJ330" s="189" t="e">
        <f t="shared" si="343"/>
        <v>#DIV/0!</v>
      </c>
      <c r="EK330" s="189">
        <f t="shared" si="344"/>
        <v>0</v>
      </c>
      <c r="EL330" s="189">
        <f t="shared" si="345"/>
        <v>0</v>
      </c>
      <c r="EM330" s="189">
        <f t="shared" si="346"/>
        <v>0</v>
      </c>
      <c r="EN330" s="189">
        <f>'Datos Mes'!$B$24*AL330</f>
        <v>0</v>
      </c>
      <c r="EO330" s="189" t="e">
        <f>IF(SUM(EH330:EN330)&gt;'Datos Mes'!$B$21,'Datos Mes'!$B$21,SUM(EH330:EN330))</f>
        <v>#DIV/0!</v>
      </c>
      <c r="EP330" s="189" t="e">
        <f>IF(SUM(EH330:EN330)&gt;'Datos Mes'!$B$21,SUM(EH330:EN330)-EO330,0)</f>
        <v>#DIV/0!</v>
      </c>
      <c r="EQ330" s="189"/>
      <c r="ER330" s="189" t="e">
        <f>LOOKUP(EO330/AL330,'Datos Mes'!$B$75:$B$82,'Datos Mes'!$C$75:$C$82)*EQ330</f>
        <v>#DIV/0!</v>
      </c>
      <c r="ES330" s="189">
        <f>'Datos Mes'!$B$25*$AQ330</f>
        <v>0</v>
      </c>
      <c r="ET330" s="189">
        <f>'Datos Mes'!$B$26*$AQ330</f>
        <v>0</v>
      </c>
      <c r="EU330" s="189">
        <f t="shared" si="347"/>
        <v>0</v>
      </c>
      <c r="EV330" s="190" t="e">
        <f t="shared" si="348"/>
        <v>#DIV/0!</v>
      </c>
      <c r="EW330" s="280" t="s">
        <v>140</v>
      </c>
      <c r="EX330" s="281"/>
      <c r="EY330" s="190" t="e">
        <f>'Datos Mes'!$B$28*EO330</f>
        <v>#DIV/0!</v>
      </c>
      <c r="EZ330" s="190" t="e">
        <f>IF(EX330*'Datos Mes'!$B$19-EY330&gt;0,EX330*'Datos Mes'!$B$19-EY330,0)</f>
        <v>#DIV/0!</v>
      </c>
      <c r="FA330" s="281" t="s">
        <v>116</v>
      </c>
      <c r="FB330" s="280" t="s">
        <v>299</v>
      </c>
      <c r="FC330" s="192">
        <f>IF(FB330&lt;&gt;"Pensionado",LOOKUP(FA330,'Datos Mes'!$A$87:$A$92,'Datos Mes'!$B$87:$B$92),0)</f>
        <v>0</v>
      </c>
      <c r="FD330" s="190" t="e">
        <f t="shared" si="349"/>
        <v>#DIV/0!</v>
      </c>
      <c r="FE330" s="190" t="e">
        <f>IF(SUM(EH330:EN330)&gt;'Datos Mes'!$B$22,'Datos Mes'!$B$22,SUM(EH330:EN330))</f>
        <v>#DIV/0!</v>
      </c>
      <c r="FF330" s="190" t="e">
        <f>FE330*'Datos Mes'!$B$30</f>
        <v>#DIV/0!</v>
      </c>
      <c r="FG330" s="190" t="e">
        <f t="shared" si="350"/>
        <v>#DIV/0!</v>
      </c>
      <c r="FH330" s="190" t="e">
        <f t="shared" si="351"/>
        <v>#DIV/0!</v>
      </c>
      <c r="FI330" s="193" t="e">
        <f>LOOKUP(FH330,'Datos Mes'!$B$54:$B$69,'Datos Mes'!$C$54:$C$69)</f>
        <v>#DIV/0!</v>
      </c>
      <c r="FJ330" s="190" t="e">
        <f>LOOKUP(FH330,'Datos Mes'!$B$54:$B$69,'Datos Mes'!$E$54:$E$69)</f>
        <v>#DIV/0!</v>
      </c>
      <c r="FK330" s="190" t="e">
        <f t="shared" si="352"/>
        <v>#DIV/0!</v>
      </c>
      <c r="FL330" s="190">
        <f t="shared" si="353"/>
        <v>0</v>
      </c>
      <c r="FM330" s="190">
        <f t="shared" si="354"/>
        <v>0</v>
      </c>
      <c r="FN330" s="190">
        <f t="shared" si="355"/>
        <v>0</v>
      </c>
      <c r="FO330" s="190" t="e">
        <f t="shared" si="356"/>
        <v>#DIV/0!</v>
      </c>
      <c r="FP330" s="190" t="e">
        <f t="shared" si="357"/>
        <v>#DIV/0!</v>
      </c>
      <c r="FQ330" s="320" t="e">
        <f t="shared" si="358"/>
        <v>#DIV/0!</v>
      </c>
      <c r="FR330" s="188"/>
      <c r="FS330" s="190" t="e">
        <f t="shared" si="359"/>
        <v>#DIV/0!</v>
      </c>
      <c r="FT330" s="190" t="e">
        <f>IF($FB330="Activo",LOOKUP($FA330,'Datos Mes'!$A$87:$A$92,'Datos Mes'!$C$87:$C$92),0)*$EO330</f>
        <v>#DIV/0!</v>
      </c>
      <c r="FU330" s="190" t="e">
        <f>IF($FB330="Activo",'Datos Mes'!$B$31,0)*$EO330</f>
        <v>#DIV/0!</v>
      </c>
      <c r="FV330" s="190" t="e">
        <f>'Datos Mes'!$B$32*$EO330</f>
        <v>#DIV/0!</v>
      </c>
      <c r="FW330" s="190" t="e">
        <f>'Datos Mes'!$D$28*$EO330</f>
        <v>#DIV/0!</v>
      </c>
      <c r="FX330" s="188">
        <v>1030298</v>
      </c>
      <c r="FY330" s="190" t="e">
        <f t="shared" si="360"/>
        <v>#DIV/0!</v>
      </c>
      <c r="FZ330" s="190" t="e">
        <f t="shared" si="366"/>
        <v>#DIV/0!</v>
      </c>
      <c r="GA330" s="190" t="e">
        <f t="shared" si="367"/>
        <v>#DIV/0!</v>
      </c>
      <c r="GB330" s="190">
        <f>(AS330+'Datos Mes'!B$24)*30/12</f>
        <v>11356.646825396825</v>
      </c>
      <c r="GC330" s="190" t="e">
        <f t="shared" si="361"/>
        <v>#DIV/0!</v>
      </c>
      <c r="GD330" s="190" t="e">
        <f t="shared" si="362"/>
        <v>#DIV/0!</v>
      </c>
      <c r="GE330" s="192" t="e">
        <f t="shared" si="363"/>
        <v>#DIV/0!</v>
      </c>
    </row>
    <row r="331" spans="1:187">
      <c r="A331" s="248"/>
      <c r="B331" s="248"/>
      <c r="C331" s="173">
        <f t="shared" si="320"/>
        <v>0</v>
      </c>
      <c r="D331" s="255"/>
      <c r="E331" s="255"/>
      <c r="F331" s="255"/>
      <c r="G331" s="255"/>
      <c r="H331" s="255"/>
      <c r="I331" s="255"/>
      <c r="J331" s="255"/>
      <c r="K331" s="255"/>
      <c r="L331" s="255"/>
      <c r="M331" s="255"/>
      <c r="N331" s="255"/>
      <c r="O331" s="255"/>
      <c r="P331" s="255"/>
      <c r="Q331" s="255"/>
      <c r="R331" s="174"/>
      <c r="S331" s="256"/>
      <c r="T331" s="255"/>
      <c r="U331" s="255"/>
      <c r="V331" s="255"/>
      <c r="W331" s="255"/>
      <c r="X331" s="255"/>
      <c r="Y331" s="255"/>
      <c r="Z331" s="255"/>
      <c r="AA331" s="255"/>
      <c r="AB331" s="255"/>
      <c r="AC331" s="255"/>
      <c r="AD331" s="255"/>
      <c r="AE331" s="255"/>
      <c r="AF331" s="255"/>
      <c r="AG331" s="255"/>
      <c r="AH331" s="255"/>
      <c r="AI331" s="257"/>
      <c r="AJ331" s="187"/>
      <c r="AK331" s="176">
        <f t="shared" si="321"/>
        <v>0</v>
      </c>
      <c r="AL331" s="294">
        <f t="shared" si="322"/>
        <v>0</v>
      </c>
      <c r="AM331" s="294">
        <f t="shared" si="323"/>
        <v>0</v>
      </c>
      <c r="AN331" s="295">
        <f t="shared" si="324"/>
        <v>0</v>
      </c>
      <c r="AO331" s="294">
        <f t="shared" si="365"/>
        <v>0</v>
      </c>
      <c r="AP331" s="294">
        <f t="shared" si="364"/>
        <v>0</v>
      </c>
      <c r="AQ331" s="296">
        <f t="shared" si="325"/>
        <v>0</v>
      </c>
      <c r="AR331" s="297">
        <f t="shared" si="326"/>
        <v>0</v>
      </c>
      <c r="AS331" s="249"/>
      <c r="AT331" s="250">
        <f t="shared" si="327"/>
        <v>0</v>
      </c>
      <c r="AU331" s="316"/>
      <c r="AV331" s="177">
        <f t="shared" si="328"/>
        <v>0</v>
      </c>
      <c r="AW331" s="249"/>
      <c r="AX331" s="249"/>
      <c r="AY331" s="177">
        <f t="shared" si="329"/>
        <v>0</v>
      </c>
      <c r="AZ331" s="177">
        <f>(AQ331)*'Datos Mes'!$B$27+DB331</f>
        <v>0</v>
      </c>
      <c r="BA331" s="248"/>
      <c r="BB331" s="254"/>
      <c r="BC331" s="263"/>
      <c r="BD331" s="188"/>
      <c r="BE331" s="188"/>
      <c r="BF331" s="298"/>
      <c r="BG331" s="178">
        <f>(COUNTIF($D331:$AI331,"LL")+DL331)*(AS331-'Datos Mes'!$B$23)</f>
        <v>0</v>
      </c>
      <c r="BH331" s="299">
        <f t="shared" si="330"/>
        <v>0</v>
      </c>
      <c r="BI331" s="230"/>
      <c r="BJ331" s="239"/>
      <c r="BK331" s="231"/>
      <c r="BL331" s="231"/>
      <c r="BM331" s="231"/>
      <c r="BN331" s="231"/>
      <c r="BO331" s="231"/>
      <c r="BP331" s="239"/>
      <c r="BQ331" s="231"/>
      <c r="BR331" s="231"/>
      <c r="BS331" s="231"/>
      <c r="BT331" s="232"/>
      <c r="BU331" s="232"/>
      <c r="BV331" s="231"/>
      <c r="BW331" s="233"/>
      <c r="BX331" s="234"/>
      <c r="BY331" s="231"/>
      <c r="BZ331" s="231"/>
      <c r="CA331" s="235"/>
      <c r="CB331" s="235"/>
      <c r="CC331" s="236"/>
      <c r="CD331" s="236"/>
      <c r="CE331" s="236"/>
      <c r="CF331" s="236"/>
      <c r="CG331" s="236"/>
      <c r="CH331" s="235"/>
      <c r="CI331" s="235"/>
      <c r="CJ331" s="236"/>
      <c r="CK331" s="236"/>
      <c r="CL331" s="236"/>
      <c r="CM331" s="236"/>
      <c r="CN331" s="236"/>
      <c r="CO331" s="235"/>
      <c r="CP331" s="238"/>
      <c r="CQ331" s="237"/>
      <c r="CR331" s="238"/>
      <c r="CS331" s="237"/>
      <c r="CT331" s="237"/>
      <c r="CU331" s="237"/>
      <c r="CV331" s="237"/>
      <c r="CW331" s="237"/>
      <c r="CX331" s="232"/>
      <c r="CY331" s="232"/>
      <c r="CZ331" s="179">
        <f t="shared" si="331"/>
        <v>0</v>
      </c>
      <c r="DA331" s="180"/>
      <c r="DB331" s="241"/>
      <c r="DC331" s="181">
        <f t="shared" si="332"/>
        <v>0</v>
      </c>
      <c r="DD331" s="240"/>
      <c r="DE331" s="241"/>
      <c r="DF331" s="182">
        <f t="shared" si="333"/>
        <v>0</v>
      </c>
      <c r="DG331" s="182">
        <f t="shared" si="334"/>
        <v>0</v>
      </c>
      <c r="DH331" s="183">
        <f t="shared" si="335"/>
        <v>0</v>
      </c>
      <c r="DI331" s="184">
        <f t="shared" si="336"/>
        <v>0</v>
      </c>
      <c r="DJ331" s="42"/>
      <c r="DK331" s="177">
        <f t="shared" si="337"/>
        <v>0</v>
      </c>
      <c r="DL331" s="177">
        <f t="shared" si="338"/>
        <v>0</v>
      </c>
      <c r="DM331" s="177">
        <f t="shared" si="339"/>
        <v>0</v>
      </c>
      <c r="DN331" s="242"/>
      <c r="DO331" s="243"/>
      <c r="DP331" s="243"/>
      <c r="DQ331" s="243"/>
      <c r="DR331" s="303"/>
      <c r="DS331" s="243"/>
      <c r="DT331" s="243"/>
      <c r="DU331" s="243"/>
      <c r="DV331" s="244"/>
      <c r="DW331" s="243"/>
      <c r="DX331" s="243"/>
      <c r="DY331" s="245"/>
      <c r="DZ331" s="245"/>
      <c r="EA331" s="246"/>
      <c r="EB331" s="175" t="s">
        <v>283</v>
      </c>
      <c r="EC331" s="188" t="s">
        <v>298</v>
      </c>
      <c r="ED331" s="188">
        <v>1030299</v>
      </c>
      <c r="EE331" s="188"/>
      <c r="EF331" s="189">
        <f>'Datos Mes'!$B$23</f>
        <v>8033.333333333333</v>
      </c>
      <c r="EG331" s="189">
        <f t="shared" si="340"/>
        <v>0</v>
      </c>
      <c r="EH331" s="189">
        <f t="shared" si="341"/>
        <v>0</v>
      </c>
      <c r="EI331" s="189" t="e">
        <f t="shared" si="342"/>
        <v>#DIV/0!</v>
      </c>
      <c r="EJ331" s="189" t="e">
        <f t="shared" si="343"/>
        <v>#DIV/0!</v>
      </c>
      <c r="EK331" s="189">
        <f t="shared" si="344"/>
        <v>0</v>
      </c>
      <c r="EL331" s="189">
        <f t="shared" si="345"/>
        <v>0</v>
      </c>
      <c r="EM331" s="189">
        <f t="shared" si="346"/>
        <v>0</v>
      </c>
      <c r="EN331" s="189">
        <f>'Datos Mes'!$B$24*AL331</f>
        <v>0</v>
      </c>
      <c r="EO331" s="189" t="e">
        <f>IF(SUM(EH331:EN331)&gt;'Datos Mes'!$B$21,'Datos Mes'!$B$21,SUM(EH331:EN331))</f>
        <v>#DIV/0!</v>
      </c>
      <c r="EP331" s="189" t="e">
        <f>IF(SUM(EH331:EN331)&gt;'Datos Mes'!$B$21,SUM(EH331:EN331)-EO331,0)</f>
        <v>#DIV/0!</v>
      </c>
      <c r="EQ331" s="189"/>
      <c r="ER331" s="189" t="e">
        <f>LOOKUP(EO331/AL331,'Datos Mes'!$B$75:$B$82,'Datos Mes'!$C$75:$C$82)*EQ331</f>
        <v>#DIV/0!</v>
      </c>
      <c r="ES331" s="189">
        <f>'Datos Mes'!$B$25*$AQ331</f>
        <v>0</v>
      </c>
      <c r="ET331" s="189">
        <f>'Datos Mes'!$B$26*$AQ331</f>
        <v>0</v>
      </c>
      <c r="EU331" s="189">
        <f t="shared" si="347"/>
        <v>0</v>
      </c>
      <c r="EV331" s="190" t="e">
        <f t="shared" si="348"/>
        <v>#DIV/0!</v>
      </c>
      <c r="EW331" s="280" t="s">
        <v>140</v>
      </c>
      <c r="EX331" s="281"/>
      <c r="EY331" s="190" t="e">
        <f>'Datos Mes'!$B$28*EO331</f>
        <v>#DIV/0!</v>
      </c>
      <c r="EZ331" s="190" t="e">
        <f>IF(EX331*'Datos Mes'!$B$19-EY331&gt;0,EX331*'Datos Mes'!$B$19-EY331,0)</f>
        <v>#DIV/0!</v>
      </c>
      <c r="FA331" s="281" t="s">
        <v>116</v>
      </c>
      <c r="FB331" s="280" t="s">
        <v>299</v>
      </c>
      <c r="FC331" s="192">
        <f>IF(FB331&lt;&gt;"Pensionado",LOOKUP(FA331,'Datos Mes'!$A$87:$A$92,'Datos Mes'!$B$87:$B$92),0)</f>
        <v>0</v>
      </c>
      <c r="FD331" s="190" t="e">
        <f t="shared" si="349"/>
        <v>#DIV/0!</v>
      </c>
      <c r="FE331" s="190" t="e">
        <f>IF(SUM(EH331:EN331)&gt;'Datos Mes'!$B$22,'Datos Mes'!$B$22,SUM(EH331:EN331))</f>
        <v>#DIV/0!</v>
      </c>
      <c r="FF331" s="190" t="e">
        <f>FE331*'Datos Mes'!$B$30</f>
        <v>#DIV/0!</v>
      </c>
      <c r="FG331" s="190" t="e">
        <f t="shared" si="350"/>
        <v>#DIV/0!</v>
      </c>
      <c r="FH331" s="190" t="e">
        <f t="shared" si="351"/>
        <v>#DIV/0!</v>
      </c>
      <c r="FI331" s="193" t="e">
        <f>LOOKUP(FH331,'Datos Mes'!$B$54:$B$69,'Datos Mes'!$C$54:$C$69)</f>
        <v>#DIV/0!</v>
      </c>
      <c r="FJ331" s="190" t="e">
        <f>LOOKUP(FH331,'Datos Mes'!$B$54:$B$69,'Datos Mes'!$E$54:$E$69)</f>
        <v>#DIV/0!</v>
      </c>
      <c r="FK331" s="190" t="e">
        <f t="shared" si="352"/>
        <v>#DIV/0!</v>
      </c>
      <c r="FL331" s="190">
        <f t="shared" si="353"/>
        <v>0</v>
      </c>
      <c r="FM331" s="190">
        <f t="shared" si="354"/>
        <v>0</v>
      </c>
      <c r="FN331" s="190">
        <f t="shared" si="355"/>
        <v>0</v>
      </c>
      <c r="FO331" s="190" t="e">
        <f t="shared" si="356"/>
        <v>#DIV/0!</v>
      </c>
      <c r="FP331" s="190" t="e">
        <f t="shared" si="357"/>
        <v>#DIV/0!</v>
      </c>
      <c r="FQ331" s="320" t="e">
        <f t="shared" si="358"/>
        <v>#DIV/0!</v>
      </c>
      <c r="FR331" s="188"/>
      <c r="FS331" s="190" t="e">
        <f t="shared" si="359"/>
        <v>#DIV/0!</v>
      </c>
      <c r="FT331" s="190" t="e">
        <f>IF($FB331="Activo",LOOKUP($FA331,'Datos Mes'!$A$87:$A$92,'Datos Mes'!$C$87:$C$92),0)*$EO331</f>
        <v>#DIV/0!</v>
      </c>
      <c r="FU331" s="190" t="e">
        <f>IF($FB331="Activo",'Datos Mes'!$B$31,0)*$EO331</f>
        <v>#DIV/0!</v>
      </c>
      <c r="FV331" s="190" t="e">
        <f>'Datos Mes'!$B$32*$EO331</f>
        <v>#DIV/0!</v>
      </c>
      <c r="FW331" s="190" t="e">
        <f>'Datos Mes'!$D$28*$EO331</f>
        <v>#DIV/0!</v>
      </c>
      <c r="FX331" s="188">
        <v>1030299</v>
      </c>
      <c r="FY331" s="190" t="e">
        <f t="shared" si="360"/>
        <v>#DIV/0!</v>
      </c>
      <c r="FZ331" s="190" t="e">
        <f t="shared" si="366"/>
        <v>#DIV/0!</v>
      </c>
      <c r="GA331" s="190" t="e">
        <f t="shared" si="367"/>
        <v>#DIV/0!</v>
      </c>
      <c r="GB331" s="190">
        <f>(AS331+'Datos Mes'!B$24)*30/12</f>
        <v>11356.646825396825</v>
      </c>
      <c r="GC331" s="190" t="e">
        <f t="shared" si="361"/>
        <v>#DIV/0!</v>
      </c>
      <c r="GD331" s="190" t="e">
        <f t="shared" si="362"/>
        <v>#DIV/0!</v>
      </c>
      <c r="GE331" s="192" t="e">
        <f t="shared" si="363"/>
        <v>#DIV/0!</v>
      </c>
    </row>
    <row r="332" spans="1:187">
      <c r="A332" s="248"/>
      <c r="B332" s="248"/>
      <c r="C332" s="173">
        <f t="shared" si="320"/>
        <v>0</v>
      </c>
      <c r="D332" s="255"/>
      <c r="E332" s="255"/>
      <c r="F332" s="255"/>
      <c r="G332" s="255"/>
      <c r="H332" s="255"/>
      <c r="I332" s="255"/>
      <c r="J332" s="255"/>
      <c r="K332" s="255"/>
      <c r="L332" s="255"/>
      <c r="M332" s="255"/>
      <c r="N332" s="255"/>
      <c r="O332" s="255"/>
      <c r="P332" s="255"/>
      <c r="Q332" s="255"/>
      <c r="R332" s="174"/>
      <c r="S332" s="256"/>
      <c r="T332" s="255"/>
      <c r="U332" s="255"/>
      <c r="V332" s="255"/>
      <c r="W332" s="255"/>
      <c r="X332" s="255"/>
      <c r="Y332" s="255"/>
      <c r="Z332" s="255"/>
      <c r="AA332" s="255"/>
      <c r="AB332" s="255"/>
      <c r="AC332" s="255"/>
      <c r="AD332" s="255"/>
      <c r="AE332" s="255"/>
      <c r="AF332" s="255"/>
      <c r="AG332" s="255"/>
      <c r="AH332" s="255"/>
      <c r="AI332" s="257"/>
      <c r="AJ332" s="187"/>
      <c r="AK332" s="176">
        <f t="shared" si="321"/>
        <v>0</v>
      </c>
      <c r="AL332" s="294">
        <f t="shared" si="322"/>
        <v>0</v>
      </c>
      <c r="AM332" s="294">
        <f t="shared" si="323"/>
        <v>0</v>
      </c>
      <c r="AN332" s="295">
        <f t="shared" si="324"/>
        <v>0</v>
      </c>
      <c r="AO332" s="294">
        <f t="shared" si="365"/>
        <v>0</v>
      </c>
      <c r="AP332" s="294">
        <f t="shared" si="364"/>
        <v>0</v>
      </c>
      <c r="AQ332" s="296">
        <f t="shared" si="325"/>
        <v>0</v>
      </c>
      <c r="AR332" s="297">
        <f t="shared" si="326"/>
        <v>0</v>
      </c>
      <c r="AS332" s="249"/>
      <c r="AT332" s="250">
        <f t="shared" si="327"/>
        <v>0</v>
      </c>
      <c r="AU332" s="316"/>
      <c r="AV332" s="177">
        <f t="shared" si="328"/>
        <v>0</v>
      </c>
      <c r="AW332" s="249"/>
      <c r="AX332" s="249"/>
      <c r="AY332" s="177">
        <f t="shared" si="329"/>
        <v>0</v>
      </c>
      <c r="AZ332" s="177">
        <f>(AQ332)*'Datos Mes'!$B$27+DB332</f>
        <v>0</v>
      </c>
      <c r="BA332" s="248"/>
      <c r="BB332" s="254"/>
      <c r="BC332" s="263"/>
      <c r="BD332" s="188"/>
      <c r="BE332" s="188"/>
      <c r="BF332" s="298"/>
      <c r="BG332" s="178">
        <f>(COUNTIF($D332:$AI332,"LL")+DL332)*(AS332-'Datos Mes'!$B$23)</f>
        <v>0</v>
      </c>
      <c r="BH332" s="299">
        <f t="shared" si="330"/>
        <v>0</v>
      </c>
      <c r="BI332" s="230"/>
      <c r="BJ332" s="239"/>
      <c r="BK332" s="231"/>
      <c r="BL332" s="231"/>
      <c r="BM332" s="231"/>
      <c r="BN332" s="231"/>
      <c r="BO332" s="231"/>
      <c r="BP332" s="239"/>
      <c r="BQ332" s="231"/>
      <c r="BR332" s="231"/>
      <c r="BS332" s="231"/>
      <c r="BT332" s="232"/>
      <c r="BU332" s="232"/>
      <c r="BV332" s="231"/>
      <c r="BW332" s="233"/>
      <c r="BX332" s="234"/>
      <c r="BY332" s="231"/>
      <c r="BZ332" s="231"/>
      <c r="CA332" s="235"/>
      <c r="CB332" s="235"/>
      <c r="CC332" s="236"/>
      <c r="CD332" s="236"/>
      <c r="CE332" s="236"/>
      <c r="CF332" s="236"/>
      <c r="CG332" s="236"/>
      <c r="CH332" s="235"/>
      <c r="CI332" s="235"/>
      <c r="CJ332" s="236"/>
      <c r="CK332" s="236"/>
      <c r="CL332" s="236"/>
      <c r="CM332" s="236"/>
      <c r="CN332" s="236"/>
      <c r="CO332" s="235"/>
      <c r="CP332" s="238"/>
      <c r="CQ332" s="237"/>
      <c r="CR332" s="238"/>
      <c r="CS332" s="237"/>
      <c r="CT332" s="237"/>
      <c r="CU332" s="237"/>
      <c r="CV332" s="237"/>
      <c r="CW332" s="237"/>
      <c r="CX332" s="232"/>
      <c r="CY332" s="232"/>
      <c r="CZ332" s="179">
        <f t="shared" si="331"/>
        <v>0</v>
      </c>
      <c r="DA332" s="180"/>
      <c r="DB332" s="241"/>
      <c r="DC332" s="181">
        <f t="shared" si="332"/>
        <v>0</v>
      </c>
      <c r="DD332" s="240"/>
      <c r="DE332" s="241"/>
      <c r="DF332" s="182">
        <f t="shared" si="333"/>
        <v>0</v>
      </c>
      <c r="DG332" s="182">
        <f t="shared" si="334"/>
        <v>0</v>
      </c>
      <c r="DH332" s="183">
        <f t="shared" si="335"/>
        <v>0</v>
      </c>
      <c r="DI332" s="184">
        <f t="shared" si="336"/>
        <v>0</v>
      </c>
      <c r="DJ332" s="42"/>
      <c r="DK332" s="177">
        <f t="shared" si="337"/>
        <v>0</v>
      </c>
      <c r="DL332" s="177">
        <f t="shared" si="338"/>
        <v>0</v>
      </c>
      <c r="DM332" s="177">
        <f t="shared" si="339"/>
        <v>0</v>
      </c>
      <c r="DN332" s="242"/>
      <c r="DO332" s="243"/>
      <c r="DP332" s="243"/>
      <c r="DQ332" s="243"/>
      <c r="DR332" s="303"/>
      <c r="DS332" s="243"/>
      <c r="DT332" s="243"/>
      <c r="DU332" s="243"/>
      <c r="DV332" s="244"/>
      <c r="DW332" s="243"/>
      <c r="DX332" s="243"/>
      <c r="DY332" s="245"/>
      <c r="DZ332" s="245"/>
      <c r="EA332" s="246"/>
      <c r="EB332" s="175" t="s">
        <v>283</v>
      </c>
      <c r="EC332" s="188" t="s">
        <v>298</v>
      </c>
      <c r="ED332" s="188">
        <v>1030300</v>
      </c>
      <c r="EE332" s="188"/>
      <c r="EF332" s="189">
        <f>'Datos Mes'!$B$23</f>
        <v>8033.333333333333</v>
      </c>
      <c r="EG332" s="189">
        <f t="shared" si="340"/>
        <v>0</v>
      </c>
      <c r="EH332" s="189">
        <f t="shared" si="341"/>
        <v>0</v>
      </c>
      <c r="EI332" s="189" t="e">
        <f t="shared" si="342"/>
        <v>#DIV/0!</v>
      </c>
      <c r="EJ332" s="189" t="e">
        <f t="shared" si="343"/>
        <v>#DIV/0!</v>
      </c>
      <c r="EK332" s="189">
        <f t="shared" si="344"/>
        <v>0</v>
      </c>
      <c r="EL332" s="189">
        <f t="shared" si="345"/>
        <v>0</v>
      </c>
      <c r="EM332" s="189">
        <f t="shared" si="346"/>
        <v>0</v>
      </c>
      <c r="EN332" s="189">
        <f>'Datos Mes'!$B$24*AL332</f>
        <v>0</v>
      </c>
      <c r="EO332" s="189" t="e">
        <f>IF(SUM(EH332:EN332)&gt;'Datos Mes'!$B$21,'Datos Mes'!$B$21,SUM(EH332:EN332))</f>
        <v>#DIV/0!</v>
      </c>
      <c r="EP332" s="189" t="e">
        <f>IF(SUM(EH332:EN332)&gt;'Datos Mes'!$B$21,SUM(EH332:EN332)-EO332,0)</f>
        <v>#DIV/0!</v>
      </c>
      <c r="EQ332" s="189"/>
      <c r="ER332" s="189" t="e">
        <f>LOOKUP(EO332/AL332,'Datos Mes'!$B$75:$B$82,'Datos Mes'!$C$75:$C$82)*EQ332</f>
        <v>#DIV/0!</v>
      </c>
      <c r="ES332" s="189">
        <f>'Datos Mes'!$B$25*$AQ332</f>
        <v>0</v>
      </c>
      <c r="ET332" s="189">
        <f>'Datos Mes'!$B$26*$AQ332</f>
        <v>0</v>
      </c>
      <c r="EU332" s="189">
        <f t="shared" si="347"/>
        <v>0</v>
      </c>
      <c r="EV332" s="190" t="e">
        <f t="shared" si="348"/>
        <v>#DIV/0!</v>
      </c>
      <c r="EW332" s="280" t="s">
        <v>140</v>
      </c>
      <c r="EX332" s="281"/>
      <c r="EY332" s="190" t="e">
        <f>'Datos Mes'!$B$28*EO332</f>
        <v>#DIV/0!</v>
      </c>
      <c r="EZ332" s="190" t="e">
        <f>IF(EX332*'Datos Mes'!$B$19-EY332&gt;0,EX332*'Datos Mes'!$B$19-EY332,0)</f>
        <v>#DIV/0!</v>
      </c>
      <c r="FA332" s="281" t="s">
        <v>116</v>
      </c>
      <c r="FB332" s="280" t="s">
        <v>299</v>
      </c>
      <c r="FC332" s="192">
        <f>IF(FB332&lt;&gt;"Pensionado",LOOKUP(FA332,'Datos Mes'!$A$87:$A$92,'Datos Mes'!$B$87:$B$92),0)</f>
        <v>0</v>
      </c>
      <c r="FD332" s="190" t="e">
        <f t="shared" si="349"/>
        <v>#DIV/0!</v>
      </c>
      <c r="FE332" s="190" t="e">
        <f>IF(SUM(EH332:EN332)&gt;'Datos Mes'!$B$22,'Datos Mes'!$B$22,SUM(EH332:EN332))</f>
        <v>#DIV/0!</v>
      </c>
      <c r="FF332" s="190" t="e">
        <f>FE332*'Datos Mes'!$B$30</f>
        <v>#DIV/0!</v>
      </c>
      <c r="FG332" s="190" t="e">
        <f t="shared" si="350"/>
        <v>#DIV/0!</v>
      </c>
      <c r="FH332" s="190" t="e">
        <f t="shared" si="351"/>
        <v>#DIV/0!</v>
      </c>
      <c r="FI332" s="193" t="e">
        <f>LOOKUP(FH332,'Datos Mes'!$B$54:$B$69,'Datos Mes'!$C$54:$C$69)</f>
        <v>#DIV/0!</v>
      </c>
      <c r="FJ332" s="190" t="e">
        <f>LOOKUP(FH332,'Datos Mes'!$B$54:$B$69,'Datos Mes'!$E$54:$E$69)</f>
        <v>#DIV/0!</v>
      </c>
      <c r="FK332" s="190" t="e">
        <f t="shared" si="352"/>
        <v>#DIV/0!</v>
      </c>
      <c r="FL332" s="190">
        <f t="shared" si="353"/>
        <v>0</v>
      </c>
      <c r="FM332" s="190">
        <f t="shared" si="354"/>
        <v>0</v>
      </c>
      <c r="FN332" s="190">
        <f t="shared" si="355"/>
        <v>0</v>
      </c>
      <c r="FO332" s="190" t="e">
        <f t="shared" si="356"/>
        <v>#DIV/0!</v>
      </c>
      <c r="FP332" s="190" t="e">
        <f t="shared" si="357"/>
        <v>#DIV/0!</v>
      </c>
      <c r="FQ332" s="320" t="e">
        <f t="shared" si="358"/>
        <v>#DIV/0!</v>
      </c>
      <c r="FR332" s="188"/>
      <c r="FS332" s="190" t="e">
        <f t="shared" si="359"/>
        <v>#DIV/0!</v>
      </c>
      <c r="FT332" s="190" t="e">
        <f>IF($FB332="Activo",LOOKUP($FA332,'Datos Mes'!$A$87:$A$92,'Datos Mes'!$C$87:$C$92),0)*$EO332</f>
        <v>#DIV/0!</v>
      </c>
      <c r="FU332" s="190" t="e">
        <f>IF($FB332="Activo",'Datos Mes'!$B$31,0)*$EO332</f>
        <v>#DIV/0!</v>
      </c>
      <c r="FV332" s="190" t="e">
        <f>'Datos Mes'!$B$32*$EO332</f>
        <v>#DIV/0!</v>
      </c>
      <c r="FW332" s="190" t="e">
        <f>'Datos Mes'!$D$28*$EO332</f>
        <v>#DIV/0!</v>
      </c>
      <c r="FX332" s="188">
        <v>1030300</v>
      </c>
      <c r="FY332" s="190" t="e">
        <f t="shared" si="360"/>
        <v>#DIV/0!</v>
      </c>
      <c r="FZ332" s="190" t="e">
        <f t="shared" si="366"/>
        <v>#DIV/0!</v>
      </c>
      <c r="GA332" s="190" t="e">
        <f t="shared" si="367"/>
        <v>#DIV/0!</v>
      </c>
      <c r="GB332" s="190">
        <f>(AS332+'Datos Mes'!B$24)*30/12</f>
        <v>11356.646825396825</v>
      </c>
      <c r="GC332" s="190" t="e">
        <f t="shared" si="361"/>
        <v>#DIV/0!</v>
      </c>
      <c r="GD332" s="190" t="e">
        <f t="shared" si="362"/>
        <v>#DIV/0!</v>
      </c>
      <c r="GE332" s="192" t="e">
        <f t="shared" si="363"/>
        <v>#DIV/0!</v>
      </c>
    </row>
    <row r="333" spans="1:187">
      <c r="A333" s="248"/>
      <c r="B333" s="248"/>
      <c r="C333" s="173">
        <f t="shared" ref="C333:C396" si="368">DK333</f>
        <v>0</v>
      </c>
      <c r="D333" s="255"/>
      <c r="E333" s="255"/>
      <c r="F333" s="255"/>
      <c r="G333" s="255"/>
      <c r="H333" s="255"/>
      <c r="I333" s="255"/>
      <c r="J333" s="255"/>
      <c r="K333" s="255"/>
      <c r="L333" s="255"/>
      <c r="M333" s="255"/>
      <c r="N333" s="255"/>
      <c r="O333" s="255"/>
      <c r="P333" s="255"/>
      <c r="Q333" s="255"/>
      <c r="R333" s="174"/>
      <c r="S333" s="256"/>
      <c r="T333" s="255"/>
      <c r="U333" s="255"/>
      <c r="V333" s="255"/>
      <c r="W333" s="255"/>
      <c r="X333" s="255"/>
      <c r="Y333" s="255"/>
      <c r="Z333" s="255"/>
      <c r="AA333" s="255"/>
      <c r="AB333" s="255"/>
      <c r="AC333" s="255"/>
      <c r="AD333" s="255"/>
      <c r="AE333" s="255"/>
      <c r="AF333" s="255"/>
      <c r="AG333" s="255"/>
      <c r="AH333" s="255"/>
      <c r="AI333" s="257"/>
      <c r="AJ333" s="187"/>
      <c r="AK333" s="176">
        <f t="shared" ref="AK333:AK396" si="369">A333</f>
        <v>0</v>
      </c>
      <c r="AL333" s="294">
        <f t="shared" ref="AL333:AL396" si="370">COUNTIF(D333:AI333,"X")+COUNTIF(D333:AI333,"V")-C333</f>
        <v>0</v>
      </c>
      <c r="AM333" s="294">
        <f t="shared" ref="AM333:AM396" si="371">COUNTIF(D333:AK333,"S")</f>
        <v>0</v>
      </c>
      <c r="AN333" s="295">
        <f t="shared" ref="AN333:AN396" si="372">COUNTIF(D333:AI333,"D")</f>
        <v>0</v>
      </c>
      <c r="AO333" s="294">
        <f t="shared" si="365"/>
        <v>0</v>
      </c>
      <c r="AP333" s="294">
        <f t="shared" si="364"/>
        <v>0</v>
      </c>
      <c r="AQ333" s="296">
        <f t="shared" ref="AQ333:AQ396" si="373">COUNTIF(D333:AK333,"X")+COUNTIF(D333:AK333,"ll")-C333-COUNTIF(DN333:DX333,"S")-COUNTIF(DN333:DX333,"V")</f>
        <v>0</v>
      </c>
      <c r="AR333" s="297">
        <f t="shared" ref="AR333:AR396" si="374">AQ333</f>
        <v>0</v>
      </c>
      <c r="AS333" s="249"/>
      <c r="AT333" s="250">
        <f t="shared" ref="AT333:AT396" si="375">AS333/7.5*1.5*(CZ333-DA333)</f>
        <v>0</v>
      </c>
      <c r="AU333" s="316"/>
      <c r="AV333" s="177">
        <f t="shared" ref="AV333:AV396" si="376">AS333/7.5*AU333+C333*0.2*AS333</f>
        <v>0</v>
      </c>
      <c r="AW333" s="249"/>
      <c r="AX333" s="249"/>
      <c r="AY333" s="177">
        <f t="shared" ref="AY333:AY396" si="377">DI333</f>
        <v>0</v>
      </c>
      <c r="AZ333" s="177">
        <f>(AQ333)*'Datos Mes'!$B$27+DB333</f>
        <v>0</v>
      </c>
      <c r="BA333" s="248"/>
      <c r="BB333" s="254"/>
      <c r="BC333" s="263"/>
      <c r="BD333" s="188"/>
      <c r="BE333" s="188"/>
      <c r="BF333" s="298"/>
      <c r="BG333" s="178">
        <f>(COUNTIF($D333:$AI333,"LL")+DL333)*(AS333-'Datos Mes'!$B$23)</f>
        <v>0</v>
      </c>
      <c r="BH333" s="299">
        <f t="shared" ref="BH333:BH396" si="378">A333</f>
        <v>0</v>
      </c>
      <c r="BI333" s="230"/>
      <c r="BJ333" s="239"/>
      <c r="BK333" s="231"/>
      <c r="BL333" s="231"/>
      <c r="BM333" s="231"/>
      <c r="BN333" s="231"/>
      <c r="BO333" s="231"/>
      <c r="BP333" s="239"/>
      <c r="BQ333" s="231"/>
      <c r="BR333" s="231"/>
      <c r="BS333" s="231"/>
      <c r="BT333" s="232"/>
      <c r="BU333" s="232"/>
      <c r="BV333" s="231"/>
      <c r="BW333" s="233"/>
      <c r="BX333" s="234"/>
      <c r="BY333" s="231"/>
      <c r="BZ333" s="231"/>
      <c r="CA333" s="235"/>
      <c r="CB333" s="235"/>
      <c r="CC333" s="236"/>
      <c r="CD333" s="236"/>
      <c r="CE333" s="236"/>
      <c r="CF333" s="236"/>
      <c r="CG333" s="236"/>
      <c r="CH333" s="235"/>
      <c r="CI333" s="235"/>
      <c r="CJ333" s="236"/>
      <c r="CK333" s="236"/>
      <c r="CL333" s="236"/>
      <c r="CM333" s="236"/>
      <c r="CN333" s="236"/>
      <c r="CO333" s="235"/>
      <c r="CP333" s="238"/>
      <c r="CQ333" s="237"/>
      <c r="CR333" s="238"/>
      <c r="CS333" s="237"/>
      <c r="CT333" s="237"/>
      <c r="CU333" s="237"/>
      <c r="CV333" s="237"/>
      <c r="CW333" s="237"/>
      <c r="CX333" s="232"/>
      <c r="CY333" s="232"/>
      <c r="CZ333" s="179">
        <f t="shared" ref="CZ333:CZ396" si="379">SUM(BI333:CY333)</f>
        <v>0</v>
      </c>
      <c r="DA333" s="180"/>
      <c r="DB333" s="241"/>
      <c r="DC333" s="181">
        <f t="shared" ref="DC333:DC396" si="380">(64+$DC$10/8)*DD333</f>
        <v>0</v>
      </c>
      <c r="DD333" s="240"/>
      <c r="DE333" s="241"/>
      <c r="DF333" s="182">
        <f t="shared" ref="DF333:DF396" si="381">COUNTIF(D333:AI333,"LL")*$DF$10*1.2</f>
        <v>0</v>
      </c>
      <c r="DG333" s="182">
        <f t="shared" ref="DG333:DG396" si="382">DL333*$DF$10</f>
        <v>0</v>
      </c>
      <c r="DH333" s="183">
        <f t="shared" ref="DH333:DH396" si="383">AS333*DM333</f>
        <v>0</v>
      </c>
      <c r="DI333" s="184">
        <f t="shared" ref="DI333:DI396" si="384">+DC333+DE333+DF333+DG333+DH333</f>
        <v>0</v>
      </c>
      <c r="DJ333" s="42"/>
      <c r="DK333" s="177">
        <f t="shared" ref="DK333:DK396" si="385">DL333+COUNTIF(DN333:EA333,"F")+COUNTIF(DN333:EA333,"E")+COUNTIF(DN333:EA333,"P")+COUNTIF(DN333:EA333,"A")</f>
        <v>0</v>
      </c>
      <c r="DL333" s="177">
        <f t="shared" ref="DL333:DL396" si="386">COUNTIF(DN333:EA333,"LL")</f>
        <v>0</v>
      </c>
      <c r="DM333" s="177">
        <f t="shared" ref="DM333:DM396" si="387">COUNTIF(DN333:EA333,"X")</f>
        <v>0</v>
      </c>
      <c r="DN333" s="242"/>
      <c r="DO333" s="243"/>
      <c r="DP333" s="243"/>
      <c r="DQ333" s="243"/>
      <c r="DR333" s="303"/>
      <c r="DS333" s="243"/>
      <c r="DT333" s="243"/>
      <c r="DU333" s="243"/>
      <c r="DV333" s="244"/>
      <c r="DW333" s="243"/>
      <c r="DX333" s="243"/>
      <c r="DY333" s="245"/>
      <c r="DZ333" s="245"/>
      <c r="EA333" s="246"/>
      <c r="EB333" s="175" t="s">
        <v>283</v>
      </c>
      <c r="EC333" s="188" t="s">
        <v>298</v>
      </c>
      <c r="ED333" s="188">
        <v>1030301</v>
      </c>
      <c r="EE333" s="188"/>
      <c r="EF333" s="189">
        <f>'Datos Mes'!$B$23</f>
        <v>8033.333333333333</v>
      </c>
      <c r="EG333" s="189">
        <f t="shared" ref="EG333:EG396" si="388">AS333</f>
        <v>0</v>
      </c>
      <c r="EH333" s="189">
        <f t="shared" ref="EH333:EH396" si="389">EG333*AL333</f>
        <v>0</v>
      </c>
      <c r="EI333" s="189" t="e">
        <f t="shared" ref="EI333:EI396" si="390">(EH333+EL333)/AO333*AM333</f>
        <v>#DIV/0!</v>
      </c>
      <c r="EJ333" s="189" t="e">
        <f t="shared" ref="EJ333:EJ396" si="391">(EH333+EI333+EK333+EL333)/AP333*AN333</f>
        <v>#DIV/0!</v>
      </c>
      <c r="EK333" s="189">
        <f t="shared" ref="EK333:EK396" si="392">AT333</f>
        <v>0</v>
      </c>
      <c r="EL333" s="189">
        <f t="shared" ref="EL333:EL396" si="393">-AV333</f>
        <v>0</v>
      </c>
      <c r="EM333" s="189">
        <f t="shared" ref="EM333:EM396" si="394">AY333</f>
        <v>0</v>
      </c>
      <c r="EN333" s="189">
        <f>'Datos Mes'!$B$24*AL333</f>
        <v>0</v>
      </c>
      <c r="EO333" s="189" t="e">
        <f>IF(SUM(EH333:EN333)&gt;'Datos Mes'!$B$21,'Datos Mes'!$B$21,SUM(EH333:EN333))</f>
        <v>#DIV/0!</v>
      </c>
      <c r="EP333" s="189" t="e">
        <f>IF(SUM(EH333:EN333)&gt;'Datos Mes'!$B$21,SUM(EH333:EN333)-EO333,0)</f>
        <v>#DIV/0!</v>
      </c>
      <c r="EQ333" s="189"/>
      <c r="ER333" s="189" t="e">
        <f>LOOKUP(EO333/AL333,'Datos Mes'!$B$75:$B$82,'Datos Mes'!$C$75:$C$82)*EQ333</f>
        <v>#DIV/0!</v>
      </c>
      <c r="ES333" s="189">
        <f>'Datos Mes'!$B$25*$AQ333</f>
        <v>0</v>
      </c>
      <c r="ET333" s="189">
        <f>'Datos Mes'!$B$26*$AQ333</f>
        <v>0</v>
      </c>
      <c r="EU333" s="189">
        <f t="shared" ref="EU333:EU396" si="395">AZ333</f>
        <v>0</v>
      </c>
      <c r="EV333" s="190" t="e">
        <f t="shared" ref="EV333:EV396" si="396">ER333+ES333+ET333+EU333</f>
        <v>#DIV/0!</v>
      </c>
      <c r="EW333" s="280" t="s">
        <v>140</v>
      </c>
      <c r="EX333" s="281"/>
      <c r="EY333" s="190" t="e">
        <f>'Datos Mes'!$B$28*EO333</f>
        <v>#DIV/0!</v>
      </c>
      <c r="EZ333" s="190" t="e">
        <f>IF(EX333*'Datos Mes'!$B$19-EY333&gt;0,EX333*'Datos Mes'!$B$19-EY333,0)</f>
        <v>#DIV/0!</v>
      </c>
      <c r="FA333" s="281" t="s">
        <v>116</v>
      </c>
      <c r="FB333" s="280" t="s">
        <v>299</v>
      </c>
      <c r="FC333" s="192">
        <f>IF(FB333&lt;&gt;"Pensionado",LOOKUP(FA333,'Datos Mes'!$A$87:$A$92,'Datos Mes'!$B$87:$B$92),0)</f>
        <v>0</v>
      </c>
      <c r="FD333" s="190" t="e">
        <f t="shared" ref="FD333:FD396" si="397">FC333*EO333</f>
        <v>#DIV/0!</v>
      </c>
      <c r="FE333" s="190" t="e">
        <f>IF(SUM(EH333:EN333)&gt;'Datos Mes'!$B$22,'Datos Mes'!$B$22,SUM(EH333:EN333))</f>
        <v>#DIV/0!</v>
      </c>
      <c r="FF333" s="190" t="e">
        <f>FE333*'Datos Mes'!$B$30</f>
        <v>#DIV/0!</v>
      </c>
      <c r="FG333" s="190" t="e">
        <f t="shared" ref="FG333:FG396" si="398">EY333+FD333+EZ333</f>
        <v>#DIV/0!</v>
      </c>
      <c r="FH333" s="190" t="e">
        <f t="shared" ref="FH333:FH396" si="399">EO333+EP333-FG333</f>
        <v>#DIV/0!</v>
      </c>
      <c r="FI333" s="193" t="e">
        <f>LOOKUP(FH333,'Datos Mes'!$B$54:$B$69,'Datos Mes'!$C$54:$C$69)</f>
        <v>#DIV/0!</v>
      </c>
      <c r="FJ333" s="190" t="e">
        <f>LOOKUP(FH333,'Datos Mes'!$B$54:$B$69,'Datos Mes'!$E$54:$E$69)</f>
        <v>#DIV/0!</v>
      </c>
      <c r="FK333" s="190" t="e">
        <f t="shared" ref="FK333:FK396" si="400">FH333*FI333-FJ333</f>
        <v>#DIV/0!</v>
      </c>
      <c r="FL333" s="190">
        <f t="shared" ref="FL333:FL396" si="401">R333</f>
        <v>0</v>
      </c>
      <c r="FM333" s="190">
        <f t="shared" ref="FM333:FM396" si="402">AW333</f>
        <v>0</v>
      </c>
      <c r="FN333" s="190">
        <f t="shared" ref="FN333:FN396" si="403">AX333</f>
        <v>0</v>
      </c>
      <c r="FO333" s="190" t="e">
        <f t="shared" ref="FO333:FO396" si="404">FG333+FK333+FL333+FM333+FN333</f>
        <v>#DIV/0!</v>
      </c>
      <c r="FP333" s="190" t="e">
        <f t="shared" ref="FP333:FP396" si="405">EO333+EP333+EV333-FO333</f>
        <v>#DIV/0!</v>
      </c>
      <c r="FQ333" s="320" t="e">
        <f t="shared" ref="FQ333:FQ396" si="406">FP333+FL333</f>
        <v>#DIV/0!</v>
      </c>
      <c r="FR333" s="188"/>
      <c r="FS333" s="190" t="e">
        <f t="shared" ref="FS333:FS396" si="407">EO333+EP333+EV333</f>
        <v>#DIV/0!</v>
      </c>
      <c r="FT333" s="190" t="e">
        <f>IF($FB333="Activo",LOOKUP($FA333,'Datos Mes'!$A$87:$A$92,'Datos Mes'!$C$87:$C$92),0)*$EO333</f>
        <v>#DIV/0!</v>
      </c>
      <c r="FU333" s="190" t="e">
        <f>IF($FB333="Activo",'Datos Mes'!$B$31,0)*$EO333</f>
        <v>#DIV/0!</v>
      </c>
      <c r="FV333" s="190" t="e">
        <f>'Datos Mes'!$B$32*$EO333</f>
        <v>#DIV/0!</v>
      </c>
      <c r="FW333" s="190" t="e">
        <f>'Datos Mes'!$D$28*$EO333</f>
        <v>#DIV/0!</v>
      </c>
      <c r="FX333" s="188">
        <v>1030301</v>
      </c>
      <c r="FY333" s="190" t="e">
        <f t="shared" ref="FY333:FY396" si="408">SUM(FS333:FV333)</f>
        <v>#DIV/0!</v>
      </c>
      <c r="FZ333" s="190" t="e">
        <f t="shared" si="366"/>
        <v>#DIV/0!</v>
      </c>
      <c r="GA333" s="190" t="e">
        <f t="shared" si="367"/>
        <v>#DIV/0!</v>
      </c>
      <c r="GB333" s="190">
        <f>(AS333+'Datos Mes'!B$24)*30/12</f>
        <v>11356.646825396825</v>
      </c>
      <c r="GC333" s="190" t="e">
        <f t="shared" ref="GC333:GC396" si="409">FY333+SUM(FZ333:GB333)</f>
        <v>#DIV/0!</v>
      </c>
      <c r="GD333" s="190" t="e">
        <f t="shared" ref="GD333:GD396" si="410">GC333/AQ333</f>
        <v>#DIV/0!</v>
      </c>
      <c r="GE333" s="192" t="e">
        <f t="shared" ref="GE333:GE396" si="411">GD333/AS333</f>
        <v>#DIV/0!</v>
      </c>
    </row>
    <row r="334" spans="1:187">
      <c r="A334" s="248"/>
      <c r="B334" s="248"/>
      <c r="C334" s="173">
        <f t="shared" si="368"/>
        <v>0</v>
      </c>
      <c r="D334" s="255"/>
      <c r="E334" s="255"/>
      <c r="F334" s="255"/>
      <c r="G334" s="255"/>
      <c r="H334" s="255"/>
      <c r="I334" s="255"/>
      <c r="J334" s="255"/>
      <c r="K334" s="255"/>
      <c r="L334" s="255"/>
      <c r="M334" s="255"/>
      <c r="N334" s="255"/>
      <c r="O334" s="255"/>
      <c r="P334" s="255"/>
      <c r="Q334" s="255"/>
      <c r="R334" s="174"/>
      <c r="S334" s="256"/>
      <c r="T334" s="255"/>
      <c r="U334" s="255"/>
      <c r="V334" s="255"/>
      <c r="W334" s="255"/>
      <c r="X334" s="255"/>
      <c r="Y334" s="255"/>
      <c r="Z334" s="255"/>
      <c r="AA334" s="255"/>
      <c r="AB334" s="255"/>
      <c r="AC334" s="255"/>
      <c r="AD334" s="255"/>
      <c r="AE334" s="255"/>
      <c r="AF334" s="255"/>
      <c r="AG334" s="255"/>
      <c r="AH334" s="255"/>
      <c r="AI334" s="257"/>
      <c r="AJ334" s="187"/>
      <c r="AK334" s="176">
        <f t="shared" si="369"/>
        <v>0</v>
      </c>
      <c r="AL334" s="294">
        <f t="shared" si="370"/>
        <v>0</v>
      </c>
      <c r="AM334" s="294">
        <f t="shared" si="371"/>
        <v>0</v>
      </c>
      <c r="AN334" s="295">
        <f t="shared" si="372"/>
        <v>0</v>
      </c>
      <c r="AO334" s="294">
        <f t="shared" si="365"/>
        <v>0</v>
      </c>
      <c r="AP334" s="294">
        <f t="shared" ref="AP334:AP397" si="412">COUNTIF($D334:$AI334,"X")+COUNTIF($D334:$AK334,"S")+COUNTIF($D334:$AI334,"LL")+COUNTIF($D334:$AK334,"P")+COUNTIF($D334:$AI334,"R")+COUNTIF($D334:$AI334,"F")+COUNTIF($D334:$AI334,"V")</f>
        <v>0</v>
      </c>
      <c r="AQ334" s="296">
        <f t="shared" si="373"/>
        <v>0</v>
      </c>
      <c r="AR334" s="297">
        <f t="shared" si="374"/>
        <v>0</v>
      </c>
      <c r="AS334" s="249"/>
      <c r="AT334" s="250">
        <f t="shared" si="375"/>
        <v>0</v>
      </c>
      <c r="AU334" s="316"/>
      <c r="AV334" s="177">
        <f t="shared" si="376"/>
        <v>0</v>
      </c>
      <c r="AW334" s="249"/>
      <c r="AX334" s="249"/>
      <c r="AY334" s="177">
        <f t="shared" si="377"/>
        <v>0</v>
      </c>
      <c r="AZ334" s="177">
        <f>(AQ334)*'Datos Mes'!$B$27+DB334</f>
        <v>0</v>
      </c>
      <c r="BA334" s="248"/>
      <c r="BB334" s="254"/>
      <c r="BC334" s="263"/>
      <c r="BD334" s="188"/>
      <c r="BE334" s="188"/>
      <c r="BF334" s="298"/>
      <c r="BG334" s="178">
        <f>(COUNTIF($D334:$AI334,"LL")+DL334)*(AS334-'Datos Mes'!$B$23)</f>
        <v>0</v>
      </c>
      <c r="BH334" s="299">
        <f t="shared" si="378"/>
        <v>0</v>
      </c>
      <c r="BI334" s="230"/>
      <c r="BJ334" s="239"/>
      <c r="BK334" s="231"/>
      <c r="BL334" s="231"/>
      <c r="BM334" s="231"/>
      <c r="BN334" s="231"/>
      <c r="BO334" s="231"/>
      <c r="BP334" s="239"/>
      <c r="BQ334" s="231"/>
      <c r="BR334" s="231"/>
      <c r="BS334" s="231"/>
      <c r="BT334" s="232"/>
      <c r="BU334" s="232"/>
      <c r="BV334" s="231"/>
      <c r="BW334" s="233"/>
      <c r="BX334" s="234"/>
      <c r="BY334" s="231"/>
      <c r="BZ334" s="231"/>
      <c r="CA334" s="235"/>
      <c r="CB334" s="235"/>
      <c r="CC334" s="236"/>
      <c r="CD334" s="236"/>
      <c r="CE334" s="236"/>
      <c r="CF334" s="236"/>
      <c r="CG334" s="236"/>
      <c r="CH334" s="235"/>
      <c r="CI334" s="235"/>
      <c r="CJ334" s="236"/>
      <c r="CK334" s="236"/>
      <c r="CL334" s="236"/>
      <c r="CM334" s="236"/>
      <c r="CN334" s="236"/>
      <c r="CO334" s="235"/>
      <c r="CP334" s="238"/>
      <c r="CQ334" s="237"/>
      <c r="CR334" s="238"/>
      <c r="CS334" s="237"/>
      <c r="CT334" s="237"/>
      <c r="CU334" s="237"/>
      <c r="CV334" s="237"/>
      <c r="CW334" s="237"/>
      <c r="CX334" s="232"/>
      <c r="CY334" s="232"/>
      <c r="CZ334" s="179">
        <f t="shared" si="379"/>
        <v>0</v>
      </c>
      <c r="DA334" s="180"/>
      <c r="DB334" s="241"/>
      <c r="DC334" s="181">
        <f t="shared" si="380"/>
        <v>0</v>
      </c>
      <c r="DD334" s="240"/>
      <c r="DE334" s="241"/>
      <c r="DF334" s="182">
        <f t="shared" si="381"/>
        <v>0</v>
      </c>
      <c r="DG334" s="182">
        <f t="shared" si="382"/>
        <v>0</v>
      </c>
      <c r="DH334" s="183">
        <f t="shared" si="383"/>
        <v>0</v>
      </c>
      <c r="DI334" s="184">
        <f t="shared" si="384"/>
        <v>0</v>
      </c>
      <c r="DJ334" s="42"/>
      <c r="DK334" s="177">
        <f t="shared" si="385"/>
        <v>0</v>
      </c>
      <c r="DL334" s="177">
        <f t="shared" si="386"/>
        <v>0</v>
      </c>
      <c r="DM334" s="177">
        <f t="shared" si="387"/>
        <v>0</v>
      </c>
      <c r="DN334" s="242"/>
      <c r="DO334" s="243"/>
      <c r="DP334" s="243"/>
      <c r="DQ334" s="243"/>
      <c r="DR334" s="303"/>
      <c r="DS334" s="243"/>
      <c r="DT334" s="243"/>
      <c r="DU334" s="243"/>
      <c r="DV334" s="244"/>
      <c r="DW334" s="243"/>
      <c r="DX334" s="243"/>
      <c r="DY334" s="245"/>
      <c r="DZ334" s="245"/>
      <c r="EA334" s="246"/>
      <c r="EB334" s="175" t="s">
        <v>283</v>
      </c>
      <c r="EC334" s="188" t="s">
        <v>298</v>
      </c>
      <c r="ED334" s="188">
        <v>1030302</v>
      </c>
      <c r="EE334" s="188"/>
      <c r="EF334" s="189">
        <f>'Datos Mes'!$B$23</f>
        <v>8033.333333333333</v>
      </c>
      <c r="EG334" s="189">
        <f t="shared" si="388"/>
        <v>0</v>
      </c>
      <c r="EH334" s="189">
        <f t="shared" si="389"/>
        <v>0</v>
      </c>
      <c r="EI334" s="189" t="e">
        <f t="shared" si="390"/>
        <v>#DIV/0!</v>
      </c>
      <c r="EJ334" s="189" t="e">
        <f t="shared" si="391"/>
        <v>#DIV/0!</v>
      </c>
      <c r="EK334" s="189">
        <f t="shared" si="392"/>
        <v>0</v>
      </c>
      <c r="EL334" s="189">
        <f t="shared" si="393"/>
        <v>0</v>
      </c>
      <c r="EM334" s="189">
        <f t="shared" si="394"/>
        <v>0</v>
      </c>
      <c r="EN334" s="189">
        <f>'Datos Mes'!$B$24*AL334</f>
        <v>0</v>
      </c>
      <c r="EO334" s="189" t="e">
        <f>IF(SUM(EH334:EN334)&gt;'Datos Mes'!$B$21,'Datos Mes'!$B$21,SUM(EH334:EN334))</f>
        <v>#DIV/0!</v>
      </c>
      <c r="EP334" s="189" t="e">
        <f>IF(SUM(EH334:EN334)&gt;'Datos Mes'!$B$21,SUM(EH334:EN334)-EO334,0)</f>
        <v>#DIV/0!</v>
      </c>
      <c r="EQ334" s="189"/>
      <c r="ER334" s="189" t="e">
        <f>LOOKUP(EO334/AL334,'Datos Mes'!$B$75:$B$82,'Datos Mes'!$C$75:$C$82)*EQ334</f>
        <v>#DIV/0!</v>
      </c>
      <c r="ES334" s="189">
        <f>'Datos Mes'!$B$25*$AQ334</f>
        <v>0</v>
      </c>
      <c r="ET334" s="189">
        <f>'Datos Mes'!$B$26*$AQ334</f>
        <v>0</v>
      </c>
      <c r="EU334" s="189">
        <f t="shared" si="395"/>
        <v>0</v>
      </c>
      <c r="EV334" s="190" t="e">
        <f t="shared" si="396"/>
        <v>#DIV/0!</v>
      </c>
      <c r="EW334" s="280" t="s">
        <v>140</v>
      </c>
      <c r="EX334" s="281"/>
      <c r="EY334" s="190" t="e">
        <f>'Datos Mes'!$B$28*EO334</f>
        <v>#DIV/0!</v>
      </c>
      <c r="EZ334" s="190" t="e">
        <f>IF(EX334*'Datos Mes'!$B$19-EY334&gt;0,EX334*'Datos Mes'!$B$19-EY334,0)</f>
        <v>#DIV/0!</v>
      </c>
      <c r="FA334" s="281" t="s">
        <v>116</v>
      </c>
      <c r="FB334" s="280" t="s">
        <v>299</v>
      </c>
      <c r="FC334" s="192">
        <f>IF(FB334&lt;&gt;"Pensionado",LOOKUP(FA334,'Datos Mes'!$A$87:$A$92,'Datos Mes'!$B$87:$B$92),0)</f>
        <v>0</v>
      </c>
      <c r="FD334" s="190" t="e">
        <f t="shared" si="397"/>
        <v>#DIV/0!</v>
      </c>
      <c r="FE334" s="190" t="e">
        <f>IF(SUM(EH334:EN334)&gt;'Datos Mes'!$B$22,'Datos Mes'!$B$22,SUM(EH334:EN334))</f>
        <v>#DIV/0!</v>
      </c>
      <c r="FF334" s="190" t="e">
        <f>FE334*'Datos Mes'!$B$30</f>
        <v>#DIV/0!</v>
      </c>
      <c r="FG334" s="190" t="e">
        <f t="shared" si="398"/>
        <v>#DIV/0!</v>
      </c>
      <c r="FH334" s="190" t="e">
        <f t="shared" si="399"/>
        <v>#DIV/0!</v>
      </c>
      <c r="FI334" s="193" t="e">
        <f>LOOKUP(FH334,'Datos Mes'!$B$54:$B$69,'Datos Mes'!$C$54:$C$69)</f>
        <v>#DIV/0!</v>
      </c>
      <c r="FJ334" s="190" t="e">
        <f>LOOKUP(FH334,'Datos Mes'!$B$54:$B$69,'Datos Mes'!$E$54:$E$69)</f>
        <v>#DIV/0!</v>
      </c>
      <c r="FK334" s="190" t="e">
        <f t="shared" si="400"/>
        <v>#DIV/0!</v>
      </c>
      <c r="FL334" s="190">
        <f t="shared" si="401"/>
        <v>0</v>
      </c>
      <c r="FM334" s="190">
        <f t="shared" si="402"/>
        <v>0</v>
      </c>
      <c r="FN334" s="190">
        <f t="shared" si="403"/>
        <v>0</v>
      </c>
      <c r="FO334" s="190" t="e">
        <f t="shared" si="404"/>
        <v>#DIV/0!</v>
      </c>
      <c r="FP334" s="190" t="e">
        <f t="shared" si="405"/>
        <v>#DIV/0!</v>
      </c>
      <c r="FQ334" s="320" t="e">
        <f t="shared" si="406"/>
        <v>#DIV/0!</v>
      </c>
      <c r="FR334" s="188"/>
      <c r="FS334" s="190" t="e">
        <f t="shared" si="407"/>
        <v>#DIV/0!</v>
      </c>
      <c r="FT334" s="190" t="e">
        <f>IF($FB334="Activo",LOOKUP($FA334,'Datos Mes'!$A$87:$A$92,'Datos Mes'!$C$87:$C$92),0)*$EO334</f>
        <v>#DIV/0!</v>
      </c>
      <c r="FU334" s="190" t="e">
        <f>IF($FB334="Activo",'Datos Mes'!$B$31,0)*$EO334</f>
        <v>#DIV/0!</v>
      </c>
      <c r="FV334" s="190" t="e">
        <f>'Datos Mes'!$B$32*$EO334</f>
        <v>#DIV/0!</v>
      </c>
      <c r="FW334" s="190" t="e">
        <f>'Datos Mes'!$D$28*$EO334</f>
        <v>#DIV/0!</v>
      </c>
      <c r="FX334" s="188">
        <v>1030302</v>
      </c>
      <c r="FY334" s="190" t="e">
        <f t="shared" si="408"/>
        <v>#DIV/0!</v>
      </c>
      <c r="FZ334" s="190" t="e">
        <f t="shared" si="366"/>
        <v>#DIV/0!</v>
      </c>
      <c r="GA334" s="190" t="e">
        <f t="shared" si="367"/>
        <v>#DIV/0!</v>
      </c>
      <c r="GB334" s="190">
        <f>(AS334+'Datos Mes'!B$24)*30/12</f>
        <v>11356.646825396825</v>
      </c>
      <c r="GC334" s="190" t="e">
        <f t="shared" si="409"/>
        <v>#DIV/0!</v>
      </c>
      <c r="GD334" s="190" t="e">
        <f t="shared" si="410"/>
        <v>#DIV/0!</v>
      </c>
      <c r="GE334" s="192" t="e">
        <f t="shared" si="411"/>
        <v>#DIV/0!</v>
      </c>
    </row>
    <row r="335" spans="1:187">
      <c r="A335" s="248"/>
      <c r="B335" s="248"/>
      <c r="C335" s="173">
        <f t="shared" si="368"/>
        <v>0</v>
      </c>
      <c r="D335" s="255"/>
      <c r="E335" s="255"/>
      <c r="F335" s="255"/>
      <c r="G335" s="255"/>
      <c r="H335" s="255"/>
      <c r="I335" s="255"/>
      <c r="J335" s="255"/>
      <c r="K335" s="255"/>
      <c r="L335" s="255"/>
      <c r="M335" s="255"/>
      <c r="N335" s="255"/>
      <c r="O335" s="255"/>
      <c r="P335" s="255"/>
      <c r="Q335" s="255"/>
      <c r="R335" s="174"/>
      <c r="S335" s="256"/>
      <c r="T335" s="255"/>
      <c r="U335" s="255"/>
      <c r="V335" s="255"/>
      <c r="W335" s="255"/>
      <c r="X335" s="255"/>
      <c r="Y335" s="255"/>
      <c r="Z335" s="255"/>
      <c r="AA335" s="255"/>
      <c r="AB335" s="255"/>
      <c r="AC335" s="255"/>
      <c r="AD335" s="255"/>
      <c r="AE335" s="255"/>
      <c r="AF335" s="255"/>
      <c r="AG335" s="255"/>
      <c r="AH335" s="255"/>
      <c r="AI335" s="257"/>
      <c r="AJ335" s="187"/>
      <c r="AK335" s="176">
        <f t="shared" si="369"/>
        <v>0</v>
      </c>
      <c r="AL335" s="294">
        <f t="shared" si="370"/>
        <v>0</v>
      </c>
      <c r="AM335" s="294">
        <f t="shared" si="371"/>
        <v>0</v>
      </c>
      <c r="AN335" s="295">
        <f t="shared" si="372"/>
        <v>0</v>
      </c>
      <c r="AO335" s="294">
        <f t="shared" si="365"/>
        <v>0</v>
      </c>
      <c r="AP335" s="294">
        <f t="shared" si="412"/>
        <v>0</v>
      </c>
      <c r="AQ335" s="296">
        <f t="shared" si="373"/>
        <v>0</v>
      </c>
      <c r="AR335" s="297">
        <f t="shared" si="374"/>
        <v>0</v>
      </c>
      <c r="AS335" s="249"/>
      <c r="AT335" s="250">
        <f t="shared" si="375"/>
        <v>0</v>
      </c>
      <c r="AU335" s="316"/>
      <c r="AV335" s="177">
        <f t="shared" si="376"/>
        <v>0</v>
      </c>
      <c r="AW335" s="249"/>
      <c r="AX335" s="249"/>
      <c r="AY335" s="177">
        <f t="shared" si="377"/>
        <v>0</v>
      </c>
      <c r="AZ335" s="177">
        <f>(AQ335)*'Datos Mes'!$B$27+DB335</f>
        <v>0</v>
      </c>
      <c r="BA335" s="248"/>
      <c r="BB335" s="254"/>
      <c r="BC335" s="263"/>
      <c r="BD335" s="188"/>
      <c r="BE335" s="188"/>
      <c r="BF335" s="298"/>
      <c r="BG335" s="178">
        <f>(COUNTIF($D335:$AI335,"LL")+DL335)*(AS335-'Datos Mes'!$B$23)</f>
        <v>0</v>
      </c>
      <c r="BH335" s="299">
        <f t="shared" si="378"/>
        <v>0</v>
      </c>
      <c r="BI335" s="230"/>
      <c r="BJ335" s="239"/>
      <c r="BK335" s="231"/>
      <c r="BL335" s="231"/>
      <c r="BM335" s="231"/>
      <c r="BN335" s="231"/>
      <c r="BO335" s="231"/>
      <c r="BP335" s="239"/>
      <c r="BQ335" s="231"/>
      <c r="BR335" s="231"/>
      <c r="BS335" s="231"/>
      <c r="BT335" s="232"/>
      <c r="BU335" s="232"/>
      <c r="BV335" s="231"/>
      <c r="BW335" s="233"/>
      <c r="BX335" s="234"/>
      <c r="BY335" s="231"/>
      <c r="BZ335" s="231"/>
      <c r="CA335" s="235"/>
      <c r="CB335" s="235"/>
      <c r="CC335" s="236"/>
      <c r="CD335" s="236"/>
      <c r="CE335" s="236"/>
      <c r="CF335" s="236"/>
      <c r="CG335" s="236"/>
      <c r="CH335" s="235"/>
      <c r="CI335" s="235"/>
      <c r="CJ335" s="236"/>
      <c r="CK335" s="236"/>
      <c r="CL335" s="236"/>
      <c r="CM335" s="236"/>
      <c r="CN335" s="236"/>
      <c r="CO335" s="235"/>
      <c r="CP335" s="238"/>
      <c r="CQ335" s="237"/>
      <c r="CR335" s="238"/>
      <c r="CS335" s="237"/>
      <c r="CT335" s="237"/>
      <c r="CU335" s="237"/>
      <c r="CV335" s="237"/>
      <c r="CW335" s="237"/>
      <c r="CX335" s="232"/>
      <c r="CY335" s="232"/>
      <c r="CZ335" s="179">
        <f t="shared" si="379"/>
        <v>0</v>
      </c>
      <c r="DA335" s="180"/>
      <c r="DB335" s="241"/>
      <c r="DC335" s="181">
        <f t="shared" si="380"/>
        <v>0</v>
      </c>
      <c r="DD335" s="240"/>
      <c r="DE335" s="241"/>
      <c r="DF335" s="182">
        <f t="shared" si="381"/>
        <v>0</v>
      </c>
      <c r="DG335" s="182">
        <f t="shared" si="382"/>
        <v>0</v>
      </c>
      <c r="DH335" s="183">
        <f t="shared" si="383"/>
        <v>0</v>
      </c>
      <c r="DI335" s="184">
        <f t="shared" si="384"/>
        <v>0</v>
      </c>
      <c r="DJ335" s="42"/>
      <c r="DK335" s="177">
        <f t="shared" si="385"/>
        <v>0</v>
      </c>
      <c r="DL335" s="177">
        <f t="shared" si="386"/>
        <v>0</v>
      </c>
      <c r="DM335" s="177">
        <f t="shared" si="387"/>
        <v>0</v>
      </c>
      <c r="DN335" s="242"/>
      <c r="DO335" s="243"/>
      <c r="DP335" s="243"/>
      <c r="DQ335" s="243"/>
      <c r="DR335" s="303"/>
      <c r="DS335" s="243"/>
      <c r="DT335" s="243"/>
      <c r="DU335" s="243"/>
      <c r="DV335" s="244"/>
      <c r="DW335" s="243"/>
      <c r="DX335" s="243"/>
      <c r="DY335" s="245"/>
      <c r="DZ335" s="245"/>
      <c r="EA335" s="246"/>
      <c r="EB335" s="175" t="s">
        <v>283</v>
      </c>
      <c r="EC335" s="188" t="s">
        <v>298</v>
      </c>
      <c r="ED335" s="188">
        <v>1030303</v>
      </c>
      <c r="EE335" s="188"/>
      <c r="EF335" s="189">
        <f>'Datos Mes'!$B$23</f>
        <v>8033.333333333333</v>
      </c>
      <c r="EG335" s="189">
        <f t="shared" si="388"/>
        <v>0</v>
      </c>
      <c r="EH335" s="189">
        <f t="shared" si="389"/>
        <v>0</v>
      </c>
      <c r="EI335" s="189" t="e">
        <f t="shared" si="390"/>
        <v>#DIV/0!</v>
      </c>
      <c r="EJ335" s="189" t="e">
        <f t="shared" si="391"/>
        <v>#DIV/0!</v>
      </c>
      <c r="EK335" s="189">
        <f t="shared" si="392"/>
        <v>0</v>
      </c>
      <c r="EL335" s="189">
        <f t="shared" si="393"/>
        <v>0</v>
      </c>
      <c r="EM335" s="189">
        <f t="shared" si="394"/>
        <v>0</v>
      </c>
      <c r="EN335" s="189">
        <f>'Datos Mes'!$B$24*AL335</f>
        <v>0</v>
      </c>
      <c r="EO335" s="189" t="e">
        <f>IF(SUM(EH335:EN335)&gt;'Datos Mes'!$B$21,'Datos Mes'!$B$21,SUM(EH335:EN335))</f>
        <v>#DIV/0!</v>
      </c>
      <c r="EP335" s="189" t="e">
        <f>IF(SUM(EH335:EN335)&gt;'Datos Mes'!$B$21,SUM(EH335:EN335)-EO335,0)</f>
        <v>#DIV/0!</v>
      </c>
      <c r="EQ335" s="189"/>
      <c r="ER335" s="189" t="e">
        <f>LOOKUP(EO335/AL335,'Datos Mes'!$B$75:$B$82,'Datos Mes'!$C$75:$C$82)*EQ335</f>
        <v>#DIV/0!</v>
      </c>
      <c r="ES335" s="189">
        <f>'Datos Mes'!$B$25*$AQ335</f>
        <v>0</v>
      </c>
      <c r="ET335" s="189">
        <f>'Datos Mes'!$B$26*$AQ335</f>
        <v>0</v>
      </c>
      <c r="EU335" s="189">
        <f t="shared" si="395"/>
        <v>0</v>
      </c>
      <c r="EV335" s="190" t="e">
        <f t="shared" si="396"/>
        <v>#DIV/0!</v>
      </c>
      <c r="EW335" s="280" t="s">
        <v>140</v>
      </c>
      <c r="EX335" s="281"/>
      <c r="EY335" s="190" t="e">
        <f>'Datos Mes'!$B$28*EO335</f>
        <v>#DIV/0!</v>
      </c>
      <c r="EZ335" s="190" t="e">
        <f>IF(EX335*'Datos Mes'!$B$19-EY335&gt;0,EX335*'Datos Mes'!$B$19-EY335,0)</f>
        <v>#DIV/0!</v>
      </c>
      <c r="FA335" s="281" t="s">
        <v>116</v>
      </c>
      <c r="FB335" s="280" t="s">
        <v>299</v>
      </c>
      <c r="FC335" s="192">
        <f>IF(FB335&lt;&gt;"Pensionado",LOOKUP(FA335,'Datos Mes'!$A$87:$A$92,'Datos Mes'!$B$87:$B$92),0)</f>
        <v>0</v>
      </c>
      <c r="FD335" s="190" t="e">
        <f t="shared" si="397"/>
        <v>#DIV/0!</v>
      </c>
      <c r="FE335" s="190" t="e">
        <f>IF(SUM(EH335:EN335)&gt;'Datos Mes'!$B$22,'Datos Mes'!$B$22,SUM(EH335:EN335))</f>
        <v>#DIV/0!</v>
      </c>
      <c r="FF335" s="190" t="e">
        <f>FE335*'Datos Mes'!$B$30</f>
        <v>#DIV/0!</v>
      </c>
      <c r="FG335" s="190" t="e">
        <f t="shared" si="398"/>
        <v>#DIV/0!</v>
      </c>
      <c r="FH335" s="190" t="e">
        <f t="shared" si="399"/>
        <v>#DIV/0!</v>
      </c>
      <c r="FI335" s="193" t="e">
        <f>LOOKUP(FH335,'Datos Mes'!$B$54:$B$69,'Datos Mes'!$C$54:$C$69)</f>
        <v>#DIV/0!</v>
      </c>
      <c r="FJ335" s="190" t="e">
        <f>LOOKUP(FH335,'Datos Mes'!$B$54:$B$69,'Datos Mes'!$E$54:$E$69)</f>
        <v>#DIV/0!</v>
      </c>
      <c r="FK335" s="190" t="e">
        <f t="shared" si="400"/>
        <v>#DIV/0!</v>
      </c>
      <c r="FL335" s="190">
        <f t="shared" si="401"/>
        <v>0</v>
      </c>
      <c r="FM335" s="190">
        <f t="shared" si="402"/>
        <v>0</v>
      </c>
      <c r="FN335" s="190">
        <f t="shared" si="403"/>
        <v>0</v>
      </c>
      <c r="FO335" s="190" t="e">
        <f t="shared" si="404"/>
        <v>#DIV/0!</v>
      </c>
      <c r="FP335" s="190" t="e">
        <f t="shared" si="405"/>
        <v>#DIV/0!</v>
      </c>
      <c r="FQ335" s="320" t="e">
        <f t="shared" si="406"/>
        <v>#DIV/0!</v>
      </c>
      <c r="FR335" s="188"/>
      <c r="FS335" s="190" t="e">
        <f t="shared" si="407"/>
        <v>#DIV/0!</v>
      </c>
      <c r="FT335" s="190" t="e">
        <f>IF($FB335="Activo",LOOKUP($FA335,'Datos Mes'!$A$87:$A$92,'Datos Mes'!$C$87:$C$92),0)*$EO335</f>
        <v>#DIV/0!</v>
      </c>
      <c r="FU335" s="190" t="e">
        <f>IF($FB335="Activo",'Datos Mes'!$B$31,0)*$EO335</f>
        <v>#DIV/0!</v>
      </c>
      <c r="FV335" s="190" t="e">
        <f>'Datos Mes'!$B$32*$EO335</f>
        <v>#DIV/0!</v>
      </c>
      <c r="FW335" s="190" t="e">
        <f>'Datos Mes'!$D$28*$EO335</f>
        <v>#DIV/0!</v>
      </c>
      <c r="FX335" s="188">
        <v>1030303</v>
      </c>
      <c r="FY335" s="190" t="e">
        <f t="shared" si="408"/>
        <v>#DIV/0!</v>
      </c>
      <c r="FZ335" s="190" t="e">
        <f t="shared" si="366"/>
        <v>#DIV/0!</v>
      </c>
      <c r="GA335" s="190" t="e">
        <f t="shared" si="367"/>
        <v>#DIV/0!</v>
      </c>
      <c r="GB335" s="190">
        <f>(AS335+'Datos Mes'!B$24)*30/12</f>
        <v>11356.646825396825</v>
      </c>
      <c r="GC335" s="190" t="e">
        <f t="shared" si="409"/>
        <v>#DIV/0!</v>
      </c>
      <c r="GD335" s="190" t="e">
        <f t="shared" si="410"/>
        <v>#DIV/0!</v>
      </c>
      <c r="GE335" s="192" t="e">
        <f t="shared" si="411"/>
        <v>#DIV/0!</v>
      </c>
    </row>
    <row r="336" spans="1:187">
      <c r="A336" s="248"/>
      <c r="B336" s="248"/>
      <c r="C336" s="173">
        <f t="shared" si="368"/>
        <v>0</v>
      </c>
      <c r="D336" s="255"/>
      <c r="E336" s="255"/>
      <c r="F336" s="255"/>
      <c r="G336" s="255"/>
      <c r="H336" s="255"/>
      <c r="I336" s="255"/>
      <c r="J336" s="255"/>
      <c r="K336" s="255"/>
      <c r="L336" s="255"/>
      <c r="M336" s="255"/>
      <c r="N336" s="255"/>
      <c r="O336" s="255"/>
      <c r="P336" s="255"/>
      <c r="Q336" s="255"/>
      <c r="R336" s="174"/>
      <c r="S336" s="256"/>
      <c r="T336" s="255"/>
      <c r="U336" s="255"/>
      <c r="V336" s="255"/>
      <c r="W336" s="255"/>
      <c r="X336" s="255"/>
      <c r="Y336" s="255"/>
      <c r="Z336" s="255"/>
      <c r="AA336" s="255"/>
      <c r="AB336" s="255"/>
      <c r="AC336" s="255"/>
      <c r="AD336" s="255"/>
      <c r="AE336" s="255"/>
      <c r="AF336" s="255"/>
      <c r="AG336" s="255"/>
      <c r="AH336" s="255"/>
      <c r="AI336" s="257"/>
      <c r="AJ336" s="187"/>
      <c r="AK336" s="176">
        <f t="shared" si="369"/>
        <v>0</v>
      </c>
      <c r="AL336" s="294">
        <f t="shared" si="370"/>
        <v>0</v>
      </c>
      <c r="AM336" s="294">
        <f t="shared" si="371"/>
        <v>0</v>
      </c>
      <c r="AN336" s="295">
        <f t="shared" si="372"/>
        <v>0</v>
      </c>
      <c r="AO336" s="294">
        <f t="shared" si="365"/>
        <v>0</v>
      </c>
      <c r="AP336" s="294">
        <f t="shared" si="412"/>
        <v>0</v>
      </c>
      <c r="AQ336" s="296">
        <f t="shared" si="373"/>
        <v>0</v>
      </c>
      <c r="AR336" s="297">
        <f t="shared" si="374"/>
        <v>0</v>
      </c>
      <c r="AS336" s="249"/>
      <c r="AT336" s="250">
        <f t="shared" si="375"/>
        <v>0</v>
      </c>
      <c r="AU336" s="316"/>
      <c r="AV336" s="177">
        <f t="shared" si="376"/>
        <v>0</v>
      </c>
      <c r="AW336" s="249"/>
      <c r="AX336" s="249"/>
      <c r="AY336" s="177">
        <f t="shared" si="377"/>
        <v>0</v>
      </c>
      <c r="AZ336" s="177">
        <f>(AQ336)*'Datos Mes'!$B$27+DB336</f>
        <v>0</v>
      </c>
      <c r="BA336" s="248"/>
      <c r="BB336" s="254"/>
      <c r="BC336" s="263"/>
      <c r="BD336" s="188"/>
      <c r="BE336" s="188"/>
      <c r="BF336" s="298"/>
      <c r="BG336" s="178">
        <f>(COUNTIF($D336:$AI336,"LL")+DL336)*(AS336-'Datos Mes'!$B$23)</f>
        <v>0</v>
      </c>
      <c r="BH336" s="299">
        <f t="shared" si="378"/>
        <v>0</v>
      </c>
      <c r="BI336" s="230"/>
      <c r="BJ336" s="239"/>
      <c r="BK336" s="231"/>
      <c r="BL336" s="231"/>
      <c r="BM336" s="231"/>
      <c r="BN336" s="231"/>
      <c r="BO336" s="231"/>
      <c r="BP336" s="239"/>
      <c r="BQ336" s="231"/>
      <c r="BR336" s="231"/>
      <c r="BS336" s="231"/>
      <c r="BT336" s="232"/>
      <c r="BU336" s="232"/>
      <c r="BV336" s="231"/>
      <c r="BW336" s="233"/>
      <c r="BX336" s="234"/>
      <c r="BY336" s="231"/>
      <c r="BZ336" s="231"/>
      <c r="CA336" s="235"/>
      <c r="CB336" s="235"/>
      <c r="CC336" s="236"/>
      <c r="CD336" s="236"/>
      <c r="CE336" s="236"/>
      <c r="CF336" s="236"/>
      <c r="CG336" s="236"/>
      <c r="CH336" s="235"/>
      <c r="CI336" s="235"/>
      <c r="CJ336" s="236"/>
      <c r="CK336" s="236"/>
      <c r="CL336" s="236"/>
      <c r="CM336" s="236"/>
      <c r="CN336" s="236"/>
      <c r="CO336" s="235"/>
      <c r="CP336" s="238"/>
      <c r="CQ336" s="237"/>
      <c r="CR336" s="238"/>
      <c r="CS336" s="237"/>
      <c r="CT336" s="237"/>
      <c r="CU336" s="237"/>
      <c r="CV336" s="237"/>
      <c r="CW336" s="237"/>
      <c r="CX336" s="232"/>
      <c r="CY336" s="232"/>
      <c r="CZ336" s="179">
        <f t="shared" si="379"/>
        <v>0</v>
      </c>
      <c r="DA336" s="180"/>
      <c r="DB336" s="241"/>
      <c r="DC336" s="181">
        <f t="shared" si="380"/>
        <v>0</v>
      </c>
      <c r="DD336" s="240"/>
      <c r="DE336" s="241"/>
      <c r="DF336" s="182">
        <f t="shared" si="381"/>
        <v>0</v>
      </c>
      <c r="DG336" s="182">
        <f t="shared" si="382"/>
        <v>0</v>
      </c>
      <c r="DH336" s="183">
        <f t="shared" si="383"/>
        <v>0</v>
      </c>
      <c r="DI336" s="184">
        <f t="shared" si="384"/>
        <v>0</v>
      </c>
      <c r="DJ336" s="42"/>
      <c r="DK336" s="177">
        <f t="shared" si="385"/>
        <v>0</v>
      </c>
      <c r="DL336" s="177">
        <f t="shared" si="386"/>
        <v>0</v>
      </c>
      <c r="DM336" s="177">
        <f t="shared" si="387"/>
        <v>0</v>
      </c>
      <c r="DN336" s="242"/>
      <c r="DO336" s="243"/>
      <c r="DP336" s="243"/>
      <c r="DQ336" s="243"/>
      <c r="DR336" s="303"/>
      <c r="DS336" s="243"/>
      <c r="DT336" s="243"/>
      <c r="DU336" s="243"/>
      <c r="DV336" s="244"/>
      <c r="DW336" s="243"/>
      <c r="DX336" s="243"/>
      <c r="DY336" s="245"/>
      <c r="DZ336" s="245"/>
      <c r="EA336" s="246"/>
      <c r="EB336" s="175" t="s">
        <v>283</v>
      </c>
      <c r="EC336" s="188" t="s">
        <v>298</v>
      </c>
      <c r="ED336" s="188">
        <v>1030304</v>
      </c>
      <c r="EE336" s="188"/>
      <c r="EF336" s="189">
        <f>'Datos Mes'!$B$23</f>
        <v>8033.333333333333</v>
      </c>
      <c r="EG336" s="189">
        <f t="shared" si="388"/>
        <v>0</v>
      </c>
      <c r="EH336" s="189">
        <f t="shared" si="389"/>
        <v>0</v>
      </c>
      <c r="EI336" s="189" t="e">
        <f t="shared" si="390"/>
        <v>#DIV/0!</v>
      </c>
      <c r="EJ336" s="189" t="e">
        <f t="shared" si="391"/>
        <v>#DIV/0!</v>
      </c>
      <c r="EK336" s="189">
        <f t="shared" si="392"/>
        <v>0</v>
      </c>
      <c r="EL336" s="189">
        <f t="shared" si="393"/>
        <v>0</v>
      </c>
      <c r="EM336" s="189">
        <f t="shared" si="394"/>
        <v>0</v>
      </c>
      <c r="EN336" s="189">
        <f>'Datos Mes'!$B$24*AL336</f>
        <v>0</v>
      </c>
      <c r="EO336" s="189" t="e">
        <f>IF(SUM(EH336:EN336)&gt;'Datos Mes'!$B$21,'Datos Mes'!$B$21,SUM(EH336:EN336))</f>
        <v>#DIV/0!</v>
      </c>
      <c r="EP336" s="189" t="e">
        <f>IF(SUM(EH336:EN336)&gt;'Datos Mes'!$B$21,SUM(EH336:EN336)-EO336,0)</f>
        <v>#DIV/0!</v>
      </c>
      <c r="EQ336" s="189"/>
      <c r="ER336" s="189" t="e">
        <f>LOOKUP(EO336/AL336,'Datos Mes'!$B$75:$B$82,'Datos Mes'!$C$75:$C$82)*EQ336</f>
        <v>#DIV/0!</v>
      </c>
      <c r="ES336" s="189">
        <f>'Datos Mes'!$B$25*$AQ336</f>
        <v>0</v>
      </c>
      <c r="ET336" s="189">
        <f>'Datos Mes'!$B$26*$AQ336</f>
        <v>0</v>
      </c>
      <c r="EU336" s="189">
        <f t="shared" si="395"/>
        <v>0</v>
      </c>
      <c r="EV336" s="190" t="e">
        <f t="shared" si="396"/>
        <v>#DIV/0!</v>
      </c>
      <c r="EW336" s="280" t="s">
        <v>140</v>
      </c>
      <c r="EX336" s="281"/>
      <c r="EY336" s="190" t="e">
        <f>'Datos Mes'!$B$28*EO336</f>
        <v>#DIV/0!</v>
      </c>
      <c r="EZ336" s="190" t="e">
        <f>IF(EX336*'Datos Mes'!$B$19-EY336&gt;0,EX336*'Datos Mes'!$B$19-EY336,0)</f>
        <v>#DIV/0!</v>
      </c>
      <c r="FA336" s="281" t="s">
        <v>116</v>
      </c>
      <c r="FB336" s="280" t="s">
        <v>299</v>
      </c>
      <c r="FC336" s="192">
        <f>IF(FB336&lt;&gt;"Pensionado",LOOKUP(FA336,'Datos Mes'!$A$87:$A$92,'Datos Mes'!$B$87:$B$92),0)</f>
        <v>0</v>
      </c>
      <c r="FD336" s="190" t="e">
        <f t="shared" si="397"/>
        <v>#DIV/0!</v>
      </c>
      <c r="FE336" s="190" t="e">
        <f>IF(SUM(EH336:EN336)&gt;'Datos Mes'!$B$22,'Datos Mes'!$B$22,SUM(EH336:EN336))</f>
        <v>#DIV/0!</v>
      </c>
      <c r="FF336" s="190" t="e">
        <f>FE336*'Datos Mes'!$B$30</f>
        <v>#DIV/0!</v>
      </c>
      <c r="FG336" s="190" t="e">
        <f t="shared" si="398"/>
        <v>#DIV/0!</v>
      </c>
      <c r="FH336" s="190" t="e">
        <f t="shared" si="399"/>
        <v>#DIV/0!</v>
      </c>
      <c r="FI336" s="193" t="e">
        <f>LOOKUP(FH336,'Datos Mes'!$B$54:$B$69,'Datos Mes'!$C$54:$C$69)</f>
        <v>#DIV/0!</v>
      </c>
      <c r="FJ336" s="190" t="e">
        <f>LOOKUP(FH336,'Datos Mes'!$B$54:$B$69,'Datos Mes'!$E$54:$E$69)</f>
        <v>#DIV/0!</v>
      </c>
      <c r="FK336" s="190" t="e">
        <f t="shared" si="400"/>
        <v>#DIV/0!</v>
      </c>
      <c r="FL336" s="190">
        <f t="shared" si="401"/>
        <v>0</v>
      </c>
      <c r="FM336" s="190">
        <f t="shared" si="402"/>
        <v>0</v>
      </c>
      <c r="FN336" s="190">
        <f t="shared" si="403"/>
        <v>0</v>
      </c>
      <c r="FO336" s="190" t="e">
        <f t="shared" si="404"/>
        <v>#DIV/0!</v>
      </c>
      <c r="FP336" s="190" t="e">
        <f t="shared" si="405"/>
        <v>#DIV/0!</v>
      </c>
      <c r="FQ336" s="320" t="e">
        <f t="shared" si="406"/>
        <v>#DIV/0!</v>
      </c>
      <c r="FR336" s="188"/>
      <c r="FS336" s="190" t="e">
        <f t="shared" si="407"/>
        <v>#DIV/0!</v>
      </c>
      <c r="FT336" s="190" t="e">
        <f>IF($FB336="Activo",LOOKUP($FA336,'Datos Mes'!$A$87:$A$92,'Datos Mes'!$C$87:$C$92),0)*$EO336</f>
        <v>#DIV/0!</v>
      </c>
      <c r="FU336" s="190" t="e">
        <f>IF($FB336="Activo",'Datos Mes'!$B$31,0)*$EO336</f>
        <v>#DIV/0!</v>
      </c>
      <c r="FV336" s="190" t="e">
        <f>'Datos Mes'!$B$32*$EO336</f>
        <v>#DIV/0!</v>
      </c>
      <c r="FW336" s="190" t="e">
        <f>'Datos Mes'!$D$28*$EO336</f>
        <v>#DIV/0!</v>
      </c>
      <c r="FX336" s="188">
        <v>1030304</v>
      </c>
      <c r="FY336" s="190" t="e">
        <f t="shared" si="408"/>
        <v>#DIV/0!</v>
      </c>
      <c r="FZ336" s="190" t="e">
        <f t="shared" si="366"/>
        <v>#DIV/0!</v>
      </c>
      <c r="GA336" s="190" t="e">
        <f t="shared" si="367"/>
        <v>#DIV/0!</v>
      </c>
      <c r="GB336" s="190">
        <f>(AS336+'Datos Mes'!B$24)*30/12</f>
        <v>11356.646825396825</v>
      </c>
      <c r="GC336" s="190" t="e">
        <f t="shared" si="409"/>
        <v>#DIV/0!</v>
      </c>
      <c r="GD336" s="190" t="e">
        <f t="shared" si="410"/>
        <v>#DIV/0!</v>
      </c>
      <c r="GE336" s="192" t="e">
        <f t="shared" si="411"/>
        <v>#DIV/0!</v>
      </c>
    </row>
    <row r="337" spans="1:187">
      <c r="A337" s="248"/>
      <c r="B337" s="248"/>
      <c r="C337" s="173">
        <f t="shared" si="368"/>
        <v>0</v>
      </c>
      <c r="D337" s="255"/>
      <c r="E337" s="255"/>
      <c r="F337" s="255"/>
      <c r="G337" s="255"/>
      <c r="H337" s="255"/>
      <c r="I337" s="255"/>
      <c r="J337" s="255"/>
      <c r="K337" s="255"/>
      <c r="L337" s="255"/>
      <c r="M337" s="255"/>
      <c r="N337" s="255"/>
      <c r="O337" s="255"/>
      <c r="P337" s="255"/>
      <c r="Q337" s="255"/>
      <c r="R337" s="174"/>
      <c r="S337" s="256"/>
      <c r="T337" s="255"/>
      <c r="U337" s="255"/>
      <c r="V337" s="255"/>
      <c r="W337" s="255"/>
      <c r="X337" s="255"/>
      <c r="Y337" s="255"/>
      <c r="Z337" s="255"/>
      <c r="AA337" s="255"/>
      <c r="AB337" s="255"/>
      <c r="AC337" s="255"/>
      <c r="AD337" s="255"/>
      <c r="AE337" s="255"/>
      <c r="AF337" s="255"/>
      <c r="AG337" s="255"/>
      <c r="AH337" s="255"/>
      <c r="AI337" s="257"/>
      <c r="AJ337" s="187"/>
      <c r="AK337" s="176">
        <f t="shared" si="369"/>
        <v>0</v>
      </c>
      <c r="AL337" s="294">
        <f t="shared" si="370"/>
        <v>0</v>
      </c>
      <c r="AM337" s="294">
        <f t="shared" si="371"/>
        <v>0</v>
      </c>
      <c r="AN337" s="295">
        <f t="shared" si="372"/>
        <v>0</v>
      </c>
      <c r="AO337" s="294">
        <f t="shared" si="365"/>
        <v>0</v>
      </c>
      <c r="AP337" s="294">
        <f t="shared" si="412"/>
        <v>0</v>
      </c>
      <c r="AQ337" s="296">
        <f t="shared" si="373"/>
        <v>0</v>
      </c>
      <c r="AR337" s="297">
        <f t="shared" si="374"/>
        <v>0</v>
      </c>
      <c r="AS337" s="249"/>
      <c r="AT337" s="250">
        <f t="shared" si="375"/>
        <v>0</v>
      </c>
      <c r="AU337" s="316"/>
      <c r="AV337" s="177">
        <f t="shared" si="376"/>
        <v>0</v>
      </c>
      <c r="AW337" s="249"/>
      <c r="AX337" s="249"/>
      <c r="AY337" s="177">
        <f t="shared" si="377"/>
        <v>0</v>
      </c>
      <c r="AZ337" s="177">
        <f>(AQ337)*'Datos Mes'!$B$27+DB337</f>
        <v>0</v>
      </c>
      <c r="BA337" s="248"/>
      <c r="BB337" s="254"/>
      <c r="BC337" s="263"/>
      <c r="BD337" s="188"/>
      <c r="BE337" s="188"/>
      <c r="BF337" s="298"/>
      <c r="BG337" s="178">
        <f>(COUNTIF($D337:$AI337,"LL")+DL337)*(AS337-'Datos Mes'!$B$23)</f>
        <v>0</v>
      </c>
      <c r="BH337" s="299">
        <f t="shared" si="378"/>
        <v>0</v>
      </c>
      <c r="BI337" s="230"/>
      <c r="BJ337" s="239"/>
      <c r="BK337" s="231"/>
      <c r="BL337" s="231"/>
      <c r="BM337" s="231"/>
      <c r="BN337" s="231"/>
      <c r="BO337" s="231"/>
      <c r="BP337" s="239"/>
      <c r="BQ337" s="231"/>
      <c r="BR337" s="231"/>
      <c r="BS337" s="231"/>
      <c r="BT337" s="232"/>
      <c r="BU337" s="232"/>
      <c r="BV337" s="231"/>
      <c r="BW337" s="233"/>
      <c r="BX337" s="234"/>
      <c r="BY337" s="231"/>
      <c r="BZ337" s="231"/>
      <c r="CA337" s="235"/>
      <c r="CB337" s="235"/>
      <c r="CC337" s="236"/>
      <c r="CD337" s="236"/>
      <c r="CE337" s="236"/>
      <c r="CF337" s="236"/>
      <c r="CG337" s="236"/>
      <c r="CH337" s="235"/>
      <c r="CI337" s="235"/>
      <c r="CJ337" s="236"/>
      <c r="CK337" s="236"/>
      <c r="CL337" s="236"/>
      <c r="CM337" s="236"/>
      <c r="CN337" s="236"/>
      <c r="CO337" s="235"/>
      <c r="CP337" s="238"/>
      <c r="CQ337" s="237"/>
      <c r="CR337" s="238"/>
      <c r="CS337" s="237"/>
      <c r="CT337" s="237"/>
      <c r="CU337" s="237"/>
      <c r="CV337" s="237"/>
      <c r="CW337" s="237"/>
      <c r="CX337" s="232"/>
      <c r="CY337" s="232"/>
      <c r="CZ337" s="179">
        <f t="shared" si="379"/>
        <v>0</v>
      </c>
      <c r="DA337" s="180"/>
      <c r="DB337" s="241"/>
      <c r="DC337" s="181">
        <f t="shared" si="380"/>
        <v>0</v>
      </c>
      <c r="DD337" s="240"/>
      <c r="DE337" s="241"/>
      <c r="DF337" s="182">
        <f t="shared" si="381"/>
        <v>0</v>
      </c>
      <c r="DG337" s="182">
        <f t="shared" si="382"/>
        <v>0</v>
      </c>
      <c r="DH337" s="183">
        <f t="shared" si="383"/>
        <v>0</v>
      </c>
      <c r="DI337" s="184">
        <f t="shared" si="384"/>
        <v>0</v>
      </c>
      <c r="DJ337" s="42"/>
      <c r="DK337" s="177">
        <f t="shared" si="385"/>
        <v>0</v>
      </c>
      <c r="DL337" s="177">
        <f t="shared" si="386"/>
        <v>0</v>
      </c>
      <c r="DM337" s="177">
        <f t="shared" si="387"/>
        <v>0</v>
      </c>
      <c r="DN337" s="242"/>
      <c r="DO337" s="243"/>
      <c r="DP337" s="243"/>
      <c r="DQ337" s="243"/>
      <c r="DR337" s="303"/>
      <c r="DS337" s="243"/>
      <c r="DT337" s="243"/>
      <c r="DU337" s="243"/>
      <c r="DV337" s="244"/>
      <c r="DW337" s="243"/>
      <c r="DX337" s="243"/>
      <c r="DY337" s="245"/>
      <c r="DZ337" s="245"/>
      <c r="EA337" s="246"/>
      <c r="EB337" s="175" t="s">
        <v>283</v>
      </c>
      <c r="EC337" s="188" t="s">
        <v>298</v>
      </c>
      <c r="ED337" s="188">
        <v>1030305</v>
      </c>
      <c r="EE337" s="188"/>
      <c r="EF337" s="189">
        <f>'Datos Mes'!$B$23</f>
        <v>8033.333333333333</v>
      </c>
      <c r="EG337" s="189">
        <f t="shared" si="388"/>
        <v>0</v>
      </c>
      <c r="EH337" s="189">
        <f t="shared" si="389"/>
        <v>0</v>
      </c>
      <c r="EI337" s="189" t="e">
        <f t="shared" si="390"/>
        <v>#DIV/0!</v>
      </c>
      <c r="EJ337" s="189" t="e">
        <f t="shared" si="391"/>
        <v>#DIV/0!</v>
      </c>
      <c r="EK337" s="189">
        <f t="shared" si="392"/>
        <v>0</v>
      </c>
      <c r="EL337" s="189">
        <f t="shared" si="393"/>
        <v>0</v>
      </c>
      <c r="EM337" s="189">
        <f t="shared" si="394"/>
        <v>0</v>
      </c>
      <c r="EN337" s="189">
        <f>'Datos Mes'!$B$24*AL337</f>
        <v>0</v>
      </c>
      <c r="EO337" s="189" t="e">
        <f>IF(SUM(EH337:EN337)&gt;'Datos Mes'!$B$21,'Datos Mes'!$B$21,SUM(EH337:EN337))</f>
        <v>#DIV/0!</v>
      </c>
      <c r="EP337" s="189" t="e">
        <f>IF(SUM(EH337:EN337)&gt;'Datos Mes'!$B$21,SUM(EH337:EN337)-EO337,0)</f>
        <v>#DIV/0!</v>
      </c>
      <c r="EQ337" s="189"/>
      <c r="ER337" s="189" t="e">
        <f>LOOKUP(EO337/AL337,'Datos Mes'!$B$75:$B$82,'Datos Mes'!$C$75:$C$82)*EQ337</f>
        <v>#DIV/0!</v>
      </c>
      <c r="ES337" s="189">
        <f>'Datos Mes'!$B$25*$AQ337</f>
        <v>0</v>
      </c>
      <c r="ET337" s="189">
        <f>'Datos Mes'!$B$26*$AQ337</f>
        <v>0</v>
      </c>
      <c r="EU337" s="189">
        <f t="shared" si="395"/>
        <v>0</v>
      </c>
      <c r="EV337" s="190" t="e">
        <f t="shared" si="396"/>
        <v>#DIV/0!</v>
      </c>
      <c r="EW337" s="280" t="s">
        <v>140</v>
      </c>
      <c r="EX337" s="281"/>
      <c r="EY337" s="190" t="e">
        <f>'Datos Mes'!$B$28*EO337</f>
        <v>#DIV/0!</v>
      </c>
      <c r="EZ337" s="190" t="e">
        <f>IF(EX337*'Datos Mes'!$B$19-EY337&gt;0,EX337*'Datos Mes'!$B$19-EY337,0)</f>
        <v>#DIV/0!</v>
      </c>
      <c r="FA337" s="281" t="s">
        <v>116</v>
      </c>
      <c r="FB337" s="280" t="s">
        <v>299</v>
      </c>
      <c r="FC337" s="192">
        <f>IF(FB337&lt;&gt;"Pensionado",LOOKUP(FA337,'Datos Mes'!$A$87:$A$92,'Datos Mes'!$B$87:$B$92),0)</f>
        <v>0</v>
      </c>
      <c r="FD337" s="190" t="e">
        <f t="shared" si="397"/>
        <v>#DIV/0!</v>
      </c>
      <c r="FE337" s="190" t="e">
        <f>IF(SUM(EH337:EN337)&gt;'Datos Mes'!$B$22,'Datos Mes'!$B$22,SUM(EH337:EN337))</f>
        <v>#DIV/0!</v>
      </c>
      <c r="FF337" s="190" t="e">
        <f>FE337*'Datos Mes'!$B$30</f>
        <v>#DIV/0!</v>
      </c>
      <c r="FG337" s="190" t="e">
        <f t="shared" si="398"/>
        <v>#DIV/0!</v>
      </c>
      <c r="FH337" s="190" t="e">
        <f t="shared" si="399"/>
        <v>#DIV/0!</v>
      </c>
      <c r="FI337" s="193" t="e">
        <f>LOOKUP(FH337,'Datos Mes'!$B$54:$B$69,'Datos Mes'!$C$54:$C$69)</f>
        <v>#DIV/0!</v>
      </c>
      <c r="FJ337" s="190" t="e">
        <f>LOOKUP(FH337,'Datos Mes'!$B$54:$B$69,'Datos Mes'!$E$54:$E$69)</f>
        <v>#DIV/0!</v>
      </c>
      <c r="FK337" s="190" t="e">
        <f t="shared" si="400"/>
        <v>#DIV/0!</v>
      </c>
      <c r="FL337" s="190">
        <f t="shared" si="401"/>
        <v>0</v>
      </c>
      <c r="FM337" s="190">
        <f t="shared" si="402"/>
        <v>0</v>
      </c>
      <c r="FN337" s="190">
        <f t="shared" si="403"/>
        <v>0</v>
      </c>
      <c r="FO337" s="190" t="e">
        <f t="shared" si="404"/>
        <v>#DIV/0!</v>
      </c>
      <c r="FP337" s="190" t="e">
        <f t="shared" si="405"/>
        <v>#DIV/0!</v>
      </c>
      <c r="FQ337" s="320" t="e">
        <f t="shared" si="406"/>
        <v>#DIV/0!</v>
      </c>
      <c r="FR337" s="188"/>
      <c r="FS337" s="190" t="e">
        <f t="shared" si="407"/>
        <v>#DIV/0!</v>
      </c>
      <c r="FT337" s="190" t="e">
        <f>IF($FB337="Activo",LOOKUP($FA337,'Datos Mes'!$A$87:$A$92,'Datos Mes'!$C$87:$C$92),0)*$EO337</f>
        <v>#DIV/0!</v>
      </c>
      <c r="FU337" s="190" t="e">
        <f>IF($FB337="Activo",'Datos Mes'!$B$31,0)*$EO337</f>
        <v>#DIV/0!</v>
      </c>
      <c r="FV337" s="190" t="e">
        <f>'Datos Mes'!$B$32*$EO337</f>
        <v>#DIV/0!</v>
      </c>
      <c r="FW337" s="190" t="e">
        <f>'Datos Mes'!$D$28*$EO337</f>
        <v>#DIV/0!</v>
      </c>
      <c r="FX337" s="188">
        <v>1030305</v>
      </c>
      <c r="FY337" s="190" t="e">
        <f t="shared" si="408"/>
        <v>#DIV/0!</v>
      </c>
      <c r="FZ337" s="190" t="e">
        <f t="shared" si="366"/>
        <v>#DIV/0!</v>
      </c>
      <c r="GA337" s="190" t="e">
        <f t="shared" si="367"/>
        <v>#DIV/0!</v>
      </c>
      <c r="GB337" s="190">
        <f>(AS337+'Datos Mes'!B$24)*30/12</f>
        <v>11356.646825396825</v>
      </c>
      <c r="GC337" s="190" t="e">
        <f t="shared" si="409"/>
        <v>#DIV/0!</v>
      </c>
      <c r="GD337" s="190" t="e">
        <f t="shared" si="410"/>
        <v>#DIV/0!</v>
      </c>
      <c r="GE337" s="192" t="e">
        <f t="shared" si="411"/>
        <v>#DIV/0!</v>
      </c>
    </row>
    <row r="338" spans="1:187">
      <c r="A338" s="248"/>
      <c r="B338" s="248"/>
      <c r="C338" s="173">
        <f t="shared" si="368"/>
        <v>0</v>
      </c>
      <c r="D338" s="255"/>
      <c r="E338" s="255"/>
      <c r="F338" s="255"/>
      <c r="G338" s="255"/>
      <c r="H338" s="255"/>
      <c r="I338" s="255"/>
      <c r="J338" s="255"/>
      <c r="K338" s="255"/>
      <c r="L338" s="255"/>
      <c r="M338" s="255"/>
      <c r="N338" s="255"/>
      <c r="O338" s="255"/>
      <c r="P338" s="255"/>
      <c r="Q338" s="255"/>
      <c r="R338" s="174"/>
      <c r="S338" s="256"/>
      <c r="T338" s="255"/>
      <c r="U338" s="255"/>
      <c r="V338" s="255"/>
      <c r="W338" s="255"/>
      <c r="X338" s="255"/>
      <c r="Y338" s="255"/>
      <c r="Z338" s="255"/>
      <c r="AA338" s="255"/>
      <c r="AB338" s="255"/>
      <c r="AC338" s="255"/>
      <c r="AD338" s="255"/>
      <c r="AE338" s="255"/>
      <c r="AF338" s="255"/>
      <c r="AG338" s="255"/>
      <c r="AH338" s="255"/>
      <c r="AI338" s="257"/>
      <c r="AJ338" s="187"/>
      <c r="AK338" s="176">
        <f t="shared" si="369"/>
        <v>0</v>
      </c>
      <c r="AL338" s="294">
        <f t="shared" si="370"/>
        <v>0</v>
      </c>
      <c r="AM338" s="294">
        <f t="shared" si="371"/>
        <v>0</v>
      </c>
      <c r="AN338" s="295">
        <f t="shared" si="372"/>
        <v>0</v>
      </c>
      <c r="AO338" s="294">
        <f t="shared" si="365"/>
        <v>0</v>
      </c>
      <c r="AP338" s="294">
        <f t="shared" si="412"/>
        <v>0</v>
      </c>
      <c r="AQ338" s="296">
        <f t="shared" si="373"/>
        <v>0</v>
      </c>
      <c r="AR338" s="297">
        <f t="shared" si="374"/>
        <v>0</v>
      </c>
      <c r="AS338" s="249"/>
      <c r="AT338" s="250">
        <f t="shared" si="375"/>
        <v>0</v>
      </c>
      <c r="AU338" s="316"/>
      <c r="AV338" s="177">
        <f t="shared" si="376"/>
        <v>0</v>
      </c>
      <c r="AW338" s="249"/>
      <c r="AX338" s="249"/>
      <c r="AY338" s="177">
        <f t="shared" si="377"/>
        <v>0</v>
      </c>
      <c r="AZ338" s="177">
        <f>(AQ338)*'Datos Mes'!$B$27+DB338</f>
        <v>0</v>
      </c>
      <c r="BA338" s="248"/>
      <c r="BB338" s="254"/>
      <c r="BC338" s="263"/>
      <c r="BD338" s="188"/>
      <c r="BE338" s="188"/>
      <c r="BF338" s="298"/>
      <c r="BG338" s="178">
        <f>(COUNTIF($D338:$AI338,"LL")+DL338)*(AS338-'Datos Mes'!$B$23)</f>
        <v>0</v>
      </c>
      <c r="BH338" s="299">
        <f t="shared" si="378"/>
        <v>0</v>
      </c>
      <c r="BI338" s="230"/>
      <c r="BJ338" s="239"/>
      <c r="BK338" s="231"/>
      <c r="BL338" s="231"/>
      <c r="BM338" s="231"/>
      <c r="BN338" s="231"/>
      <c r="BO338" s="231"/>
      <c r="BP338" s="239"/>
      <c r="BQ338" s="231"/>
      <c r="BR338" s="231"/>
      <c r="BS338" s="231"/>
      <c r="BT338" s="232"/>
      <c r="BU338" s="232"/>
      <c r="BV338" s="231"/>
      <c r="BW338" s="233"/>
      <c r="BX338" s="234"/>
      <c r="BY338" s="231"/>
      <c r="BZ338" s="231"/>
      <c r="CA338" s="235"/>
      <c r="CB338" s="235"/>
      <c r="CC338" s="236"/>
      <c r="CD338" s="236"/>
      <c r="CE338" s="236"/>
      <c r="CF338" s="236"/>
      <c r="CG338" s="236"/>
      <c r="CH338" s="235"/>
      <c r="CI338" s="235"/>
      <c r="CJ338" s="236"/>
      <c r="CK338" s="236"/>
      <c r="CL338" s="236"/>
      <c r="CM338" s="236"/>
      <c r="CN338" s="236"/>
      <c r="CO338" s="235"/>
      <c r="CP338" s="238"/>
      <c r="CQ338" s="237"/>
      <c r="CR338" s="238"/>
      <c r="CS338" s="237"/>
      <c r="CT338" s="237"/>
      <c r="CU338" s="237"/>
      <c r="CV338" s="237"/>
      <c r="CW338" s="237"/>
      <c r="CX338" s="232"/>
      <c r="CY338" s="232"/>
      <c r="CZ338" s="179">
        <f t="shared" si="379"/>
        <v>0</v>
      </c>
      <c r="DA338" s="180"/>
      <c r="DB338" s="241"/>
      <c r="DC338" s="181">
        <f t="shared" si="380"/>
        <v>0</v>
      </c>
      <c r="DD338" s="240"/>
      <c r="DE338" s="241"/>
      <c r="DF338" s="182">
        <f t="shared" si="381"/>
        <v>0</v>
      </c>
      <c r="DG338" s="182">
        <f t="shared" si="382"/>
        <v>0</v>
      </c>
      <c r="DH338" s="183">
        <f t="shared" si="383"/>
        <v>0</v>
      </c>
      <c r="DI338" s="184">
        <f t="shared" si="384"/>
        <v>0</v>
      </c>
      <c r="DJ338" s="42"/>
      <c r="DK338" s="177">
        <f t="shared" si="385"/>
        <v>0</v>
      </c>
      <c r="DL338" s="177">
        <f t="shared" si="386"/>
        <v>0</v>
      </c>
      <c r="DM338" s="177">
        <f t="shared" si="387"/>
        <v>0</v>
      </c>
      <c r="DN338" s="242"/>
      <c r="DO338" s="243"/>
      <c r="DP338" s="243"/>
      <c r="DQ338" s="243"/>
      <c r="DR338" s="303"/>
      <c r="DS338" s="243"/>
      <c r="DT338" s="243"/>
      <c r="DU338" s="243"/>
      <c r="DV338" s="244"/>
      <c r="DW338" s="243"/>
      <c r="DX338" s="243"/>
      <c r="DY338" s="245"/>
      <c r="DZ338" s="245"/>
      <c r="EA338" s="246"/>
      <c r="EB338" s="175" t="s">
        <v>283</v>
      </c>
      <c r="EC338" s="188" t="s">
        <v>298</v>
      </c>
      <c r="ED338" s="188">
        <v>1030306</v>
      </c>
      <c r="EE338" s="188"/>
      <c r="EF338" s="189">
        <f>'Datos Mes'!$B$23</f>
        <v>8033.333333333333</v>
      </c>
      <c r="EG338" s="189">
        <f t="shared" si="388"/>
        <v>0</v>
      </c>
      <c r="EH338" s="189">
        <f t="shared" si="389"/>
        <v>0</v>
      </c>
      <c r="EI338" s="189" t="e">
        <f t="shared" si="390"/>
        <v>#DIV/0!</v>
      </c>
      <c r="EJ338" s="189" t="e">
        <f t="shared" si="391"/>
        <v>#DIV/0!</v>
      </c>
      <c r="EK338" s="189">
        <f t="shared" si="392"/>
        <v>0</v>
      </c>
      <c r="EL338" s="189">
        <f t="shared" si="393"/>
        <v>0</v>
      </c>
      <c r="EM338" s="189">
        <f t="shared" si="394"/>
        <v>0</v>
      </c>
      <c r="EN338" s="189">
        <f>'Datos Mes'!$B$24*AL338</f>
        <v>0</v>
      </c>
      <c r="EO338" s="189" t="e">
        <f>IF(SUM(EH338:EN338)&gt;'Datos Mes'!$B$21,'Datos Mes'!$B$21,SUM(EH338:EN338))</f>
        <v>#DIV/0!</v>
      </c>
      <c r="EP338" s="189" t="e">
        <f>IF(SUM(EH338:EN338)&gt;'Datos Mes'!$B$21,SUM(EH338:EN338)-EO338,0)</f>
        <v>#DIV/0!</v>
      </c>
      <c r="EQ338" s="189"/>
      <c r="ER338" s="189" t="e">
        <f>LOOKUP(EO338/AL338,'Datos Mes'!$B$75:$B$82,'Datos Mes'!$C$75:$C$82)*EQ338</f>
        <v>#DIV/0!</v>
      </c>
      <c r="ES338" s="189">
        <f>'Datos Mes'!$B$25*$AQ338</f>
        <v>0</v>
      </c>
      <c r="ET338" s="189">
        <f>'Datos Mes'!$B$26*$AQ338</f>
        <v>0</v>
      </c>
      <c r="EU338" s="189">
        <f t="shared" si="395"/>
        <v>0</v>
      </c>
      <c r="EV338" s="190" t="e">
        <f t="shared" si="396"/>
        <v>#DIV/0!</v>
      </c>
      <c r="EW338" s="280" t="s">
        <v>140</v>
      </c>
      <c r="EX338" s="281"/>
      <c r="EY338" s="190" t="e">
        <f>'Datos Mes'!$B$28*EO338</f>
        <v>#DIV/0!</v>
      </c>
      <c r="EZ338" s="190" t="e">
        <f>IF(EX338*'Datos Mes'!$B$19-EY338&gt;0,EX338*'Datos Mes'!$B$19-EY338,0)</f>
        <v>#DIV/0!</v>
      </c>
      <c r="FA338" s="281" t="s">
        <v>116</v>
      </c>
      <c r="FB338" s="280" t="s">
        <v>299</v>
      </c>
      <c r="FC338" s="192">
        <f>IF(FB338&lt;&gt;"Pensionado",LOOKUP(FA338,'Datos Mes'!$A$87:$A$92,'Datos Mes'!$B$87:$B$92),0)</f>
        <v>0</v>
      </c>
      <c r="FD338" s="190" t="e">
        <f t="shared" si="397"/>
        <v>#DIV/0!</v>
      </c>
      <c r="FE338" s="190" t="e">
        <f>IF(SUM(EH338:EN338)&gt;'Datos Mes'!$B$22,'Datos Mes'!$B$22,SUM(EH338:EN338))</f>
        <v>#DIV/0!</v>
      </c>
      <c r="FF338" s="190" t="e">
        <f>FE338*'Datos Mes'!$B$30</f>
        <v>#DIV/0!</v>
      </c>
      <c r="FG338" s="190" t="e">
        <f t="shared" si="398"/>
        <v>#DIV/0!</v>
      </c>
      <c r="FH338" s="190" t="e">
        <f t="shared" si="399"/>
        <v>#DIV/0!</v>
      </c>
      <c r="FI338" s="193" t="e">
        <f>LOOKUP(FH338,'Datos Mes'!$B$54:$B$69,'Datos Mes'!$C$54:$C$69)</f>
        <v>#DIV/0!</v>
      </c>
      <c r="FJ338" s="190" t="e">
        <f>LOOKUP(FH338,'Datos Mes'!$B$54:$B$69,'Datos Mes'!$E$54:$E$69)</f>
        <v>#DIV/0!</v>
      </c>
      <c r="FK338" s="190" t="e">
        <f t="shared" si="400"/>
        <v>#DIV/0!</v>
      </c>
      <c r="FL338" s="190">
        <f t="shared" si="401"/>
        <v>0</v>
      </c>
      <c r="FM338" s="190">
        <f t="shared" si="402"/>
        <v>0</v>
      </c>
      <c r="FN338" s="190">
        <f t="shared" si="403"/>
        <v>0</v>
      </c>
      <c r="FO338" s="190" t="e">
        <f t="shared" si="404"/>
        <v>#DIV/0!</v>
      </c>
      <c r="FP338" s="190" t="e">
        <f t="shared" si="405"/>
        <v>#DIV/0!</v>
      </c>
      <c r="FQ338" s="320" t="e">
        <f t="shared" si="406"/>
        <v>#DIV/0!</v>
      </c>
      <c r="FR338" s="188"/>
      <c r="FS338" s="190" t="e">
        <f t="shared" si="407"/>
        <v>#DIV/0!</v>
      </c>
      <c r="FT338" s="190" t="e">
        <f>IF($FB338="Activo",LOOKUP($FA338,'Datos Mes'!$A$87:$A$92,'Datos Mes'!$C$87:$C$92),0)*$EO338</f>
        <v>#DIV/0!</v>
      </c>
      <c r="FU338" s="190" t="e">
        <f>IF($FB338="Activo",'Datos Mes'!$B$31,0)*$EO338</f>
        <v>#DIV/0!</v>
      </c>
      <c r="FV338" s="190" t="e">
        <f>'Datos Mes'!$B$32*$EO338</f>
        <v>#DIV/0!</v>
      </c>
      <c r="FW338" s="190" t="e">
        <f>'Datos Mes'!$D$28*$EO338</f>
        <v>#DIV/0!</v>
      </c>
      <c r="FX338" s="188">
        <v>1030306</v>
      </c>
      <c r="FY338" s="190" t="e">
        <f t="shared" si="408"/>
        <v>#DIV/0!</v>
      </c>
      <c r="FZ338" s="190" t="e">
        <f t="shared" si="366"/>
        <v>#DIV/0!</v>
      </c>
      <c r="GA338" s="190" t="e">
        <f t="shared" si="367"/>
        <v>#DIV/0!</v>
      </c>
      <c r="GB338" s="190">
        <f>(AS338+'Datos Mes'!B$24)*30/12</f>
        <v>11356.646825396825</v>
      </c>
      <c r="GC338" s="190" t="e">
        <f t="shared" si="409"/>
        <v>#DIV/0!</v>
      </c>
      <c r="GD338" s="190" t="e">
        <f t="shared" si="410"/>
        <v>#DIV/0!</v>
      </c>
      <c r="GE338" s="192" t="e">
        <f t="shared" si="411"/>
        <v>#DIV/0!</v>
      </c>
    </row>
    <row r="339" spans="1:187">
      <c r="A339" s="248"/>
      <c r="B339" s="248"/>
      <c r="C339" s="173">
        <f t="shared" si="368"/>
        <v>0</v>
      </c>
      <c r="D339" s="255"/>
      <c r="E339" s="255"/>
      <c r="F339" s="255"/>
      <c r="G339" s="255"/>
      <c r="H339" s="255"/>
      <c r="I339" s="255"/>
      <c r="J339" s="255"/>
      <c r="K339" s="255"/>
      <c r="L339" s="255"/>
      <c r="M339" s="255"/>
      <c r="N339" s="255"/>
      <c r="O339" s="255"/>
      <c r="P339" s="255"/>
      <c r="Q339" s="255"/>
      <c r="R339" s="174"/>
      <c r="S339" s="256"/>
      <c r="T339" s="255"/>
      <c r="U339" s="255"/>
      <c r="V339" s="255"/>
      <c r="W339" s="255"/>
      <c r="X339" s="255"/>
      <c r="Y339" s="255"/>
      <c r="Z339" s="255"/>
      <c r="AA339" s="255"/>
      <c r="AB339" s="255"/>
      <c r="AC339" s="255"/>
      <c r="AD339" s="255"/>
      <c r="AE339" s="255"/>
      <c r="AF339" s="255"/>
      <c r="AG339" s="255"/>
      <c r="AH339" s="255"/>
      <c r="AI339" s="257"/>
      <c r="AJ339" s="187"/>
      <c r="AK339" s="176">
        <f t="shared" si="369"/>
        <v>0</v>
      </c>
      <c r="AL339" s="294">
        <f t="shared" si="370"/>
        <v>0</v>
      </c>
      <c r="AM339" s="294">
        <f t="shared" si="371"/>
        <v>0</v>
      </c>
      <c r="AN339" s="295">
        <f t="shared" si="372"/>
        <v>0</v>
      </c>
      <c r="AO339" s="294">
        <f t="shared" si="365"/>
        <v>0</v>
      </c>
      <c r="AP339" s="294">
        <f t="shared" si="412"/>
        <v>0</v>
      </c>
      <c r="AQ339" s="296">
        <f t="shared" si="373"/>
        <v>0</v>
      </c>
      <c r="AR339" s="297">
        <f t="shared" si="374"/>
        <v>0</v>
      </c>
      <c r="AS339" s="249"/>
      <c r="AT339" s="250">
        <f t="shared" si="375"/>
        <v>0</v>
      </c>
      <c r="AU339" s="316"/>
      <c r="AV339" s="177">
        <f t="shared" si="376"/>
        <v>0</v>
      </c>
      <c r="AW339" s="249"/>
      <c r="AX339" s="249"/>
      <c r="AY339" s="177">
        <f t="shared" si="377"/>
        <v>0</v>
      </c>
      <c r="AZ339" s="177">
        <f>(AQ339)*'Datos Mes'!$B$27+DB339</f>
        <v>0</v>
      </c>
      <c r="BA339" s="248"/>
      <c r="BB339" s="254"/>
      <c r="BC339" s="263"/>
      <c r="BD339" s="188"/>
      <c r="BE339" s="188"/>
      <c r="BF339" s="298"/>
      <c r="BG339" s="178">
        <f>(COUNTIF($D339:$AI339,"LL")+DL339)*(AS339-'Datos Mes'!$B$23)</f>
        <v>0</v>
      </c>
      <c r="BH339" s="299">
        <f t="shared" si="378"/>
        <v>0</v>
      </c>
      <c r="BI339" s="230"/>
      <c r="BJ339" s="239"/>
      <c r="BK339" s="231"/>
      <c r="BL339" s="231"/>
      <c r="BM339" s="231"/>
      <c r="BN339" s="231"/>
      <c r="BO339" s="231"/>
      <c r="BP339" s="239"/>
      <c r="BQ339" s="231"/>
      <c r="BR339" s="231"/>
      <c r="BS339" s="231"/>
      <c r="BT339" s="232"/>
      <c r="BU339" s="232"/>
      <c r="BV339" s="231"/>
      <c r="BW339" s="233"/>
      <c r="BX339" s="234"/>
      <c r="BY339" s="231"/>
      <c r="BZ339" s="231"/>
      <c r="CA339" s="235"/>
      <c r="CB339" s="235"/>
      <c r="CC339" s="236"/>
      <c r="CD339" s="236"/>
      <c r="CE339" s="236"/>
      <c r="CF339" s="236"/>
      <c r="CG339" s="236"/>
      <c r="CH339" s="235"/>
      <c r="CI339" s="235"/>
      <c r="CJ339" s="236"/>
      <c r="CK339" s="236"/>
      <c r="CL339" s="236"/>
      <c r="CM339" s="236"/>
      <c r="CN339" s="236"/>
      <c r="CO339" s="235"/>
      <c r="CP339" s="238"/>
      <c r="CQ339" s="237"/>
      <c r="CR339" s="238"/>
      <c r="CS339" s="237"/>
      <c r="CT339" s="237"/>
      <c r="CU339" s="237"/>
      <c r="CV339" s="237"/>
      <c r="CW339" s="237"/>
      <c r="CX339" s="232"/>
      <c r="CY339" s="232"/>
      <c r="CZ339" s="179">
        <f t="shared" si="379"/>
        <v>0</v>
      </c>
      <c r="DA339" s="180"/>
      <c r="DB339" s="241"/>
      <c r="DC339" s="181">
        <f t="shared" si="380"/>
        <v>0</v>
      </c>
      <c r="DD339" s="240"/>
      <c r="DE339" s="241"/>
      <c r="DF339" s="182">
        <f t="shared" si="381"/>
        <v>0</v>
      </c>
      <c r="DG339" s="182">
        <f t="shared" si="382"/>
        <v>0</v>
      </c>
      <c r="DH339" s="183">
        <f t="shared" si="383"/>
        <v>0</v>
      </c>
      <c r="DI339" s="184">
        <f t="shared" si="384"/>
        <v>0</v>
      </c>
      <c r="DJ339" s="42"/>
      <c r="DK339" s="177">
        <f t="shared" si="385"/>
        <v>0</v>
      </c>
      <c r="DL339" s="177">
        <f t="shared" si="386"/>
        <v>0</v>
      </c>
      <c r="DM339" s="177">
        <f t="shared" si="387"/>
        <v>0</v>
      </c>
      <c r="DN339" s="242"/>
      <c r="DO339" s="243"/>
      <c r="DP339" s="243"/>
      <c r="DQ339" s="243"/>
      <c r="DR339" s="303"/>
      <c r="DS339" s="243"/>
      <c r="DT339" s="243"/>
      <c r="DU339" s="243"/>
      <c r="DV339" s="244"/>
      <c r="DW339" s="243"/>
      <c r="DX339" s="243"/>
      <c r="DY339" s="245"/>
      <c r="DZ339" s="245"/>
      <c r="EA339" s="246"/>
      <c r="EB339" s="175" t="s">
        <v>283</v>
      </c>
      <c r="EC339" s="188" t="s">
        <v>298</v>
      </c>
      <c r="ED339" s="188">
        <v>1030307</v>
      </c>
      <c r="EE339" s="188"/>
      <c r="EF339" s="189">
        <f>'Datos Mes'!$B$23</f>
        <v>8033.333333333333</v>
      </c>
      <c r="EG339" s="189">
        <f t="shared" si="388"/>
        <v>0</v>
      </c>
      <c r="EH339" s="189">
        <f t="shared" si="389"/>
        <v>0</v>
      </c>
      <c r="EI339" s="189" t="e">
        <f t="shared" si="390"/>
        <v>#DIV/0!</v>
      </c>
      <c r="EJ339" s="189" t="e">
        <f t="shared" si="391"/>
        <v>#DIV/0!</v>
      </c>
      <c r="EK339" s="189">
        <f t="shared" si="392"/>
        <v>0</v>
      </c>
      <c r="EL339" s="189">
        <f t="shared" si="393"/>
        <v>0</v>
      </c>
      <c r="EM339" s="189">
        <f t="shared" si="394"/>
        <v>0</v>
      </c>
      <c r="EN339" s="189">
        <f>'Datos Mes'!$B$24*AL339</f>
        <v>0</v>
      </c>
      <c r="EO339" s="189" t="e">
        <f>IF(SUM(EH339:EN339)&gt;'Datos Mes'!$B$21,'Datos Mes'!$B$21,SUM(EH339:EN339))</f>
        <v>#DIV/0!</v>
      </c>
      <c r="EP339" s="189" t="e">
        <f>IF(SUM(EH339:EN339)&gt;'Datos Mes'!$B$21,SUM(EH339:EN339)-EO339,0)</f>
        <v>#DIV/0!</v>
      </c>
      <c r="EQ339" s="189"/>
      <c r="ER339" s="189" t="e">
        <f>LOOKUP(EO339/AL339,'Datos Mes'!$B$75:$B$82,'Datos Mes'!$C$75:$C$82)*EQ339</f>
        <v>#DIV/0!</v>
      </c>
      <c r="ES339" s="189">
        <f>'Datos Mes'!$B$25*$AQ339</f>
        <v>0</v>
      </c>
      <c r="ET339" s="189">
        <f>'Datos Mes'!$B$26*$AQ339</f>
        <v>0</v>
      </c>
      <c r="EU339" s="189">
        <f t="shared" si="395"/>
        <v>0</v>
      </c>
      <c r="EV339" s="190" t="e">
        <f t="shared" si="396"/>
        <v>#DIV/0!</v>
      </c>
      <c r="EW339" s="280" t="s">
        <v>140</v>
      </c>
      <c r="EX339" s="281"/>
      <c r="EY339" s="190" t="e">
        <f>'Datos Mes'!$B$28*EO339</f>
        <v>#DIV/0!</v>
      </c>
      <c r="EZ339" s="190" t="e">
        <f>IF(EX339*'Datos Mes'!$B$19-EY339&gt;0,EX339*'Datos Mes'!$B$19-EY339,0)</f>
        <v>#DIV/0!</v>
      </c>
      <c r="FA339" s="281" t="s">
        <v>116</v>
      </c>
      <c r="FB339" s="280" t="s">
        <v>299</v>
      </c>
      <c r="FC339" s="192">
        <f>IF(FB339&lt;&gt;"Pensionado",LOOKUP(FA339,'Datos Mes'!$A$87:$A$92,'Datos Mes'!$B$87:$B$92),0)</f>
        <v>0</v>
      </c>
      <c r="FD339" s="190" t="e">
        <f t="shared" si="397"/>
        <v>#DIV/0!</v>
      </c>
      <c r="FE339" s="190" t="e">
        <f>IF(SUM(EH339:EN339)&gt;'Datos Mes'!$B$22,'Datos Mes'!$B$22,SUM(EH339:EN339))</f>
        <v>#DIV/0!</v>
      </c>
      <c r="FF339" s="190" t="e">
        <f>FE339*'Datos Mes'!$B$30</f>
        <v>#DIV/0!</v>
      </c>
      <c r="FG339" s="190" t="e">
        <f t="shared" si="398"/>
        <v>#DIV/0!</v>
      </c>
      <c r="FH339" s="190" t="e">
        <f t="shared" si="399"/>
        <v>#DIV/0!</v>
      </c>
      <c r="FI339" s="193" t="e">
        <f>LOOKUP(FH339,'Datos Mes'!$B$54:$B$69,'Datos Mes'!$C$54:$C$69)</f>
        <v>#DIV/0!</v>
      </c>
      <c r="FJ339" s="190" t="e">
        <f>LOOKUP(FH339,'Datos Mes'!$B$54:$B$69,'Datos Mes'!$E$54:$E$69)</f>
        <v>#DIV/0!</v>
      </c>
      <c r="FK339" s="190" t="e">
        <f t="shared" si="400"/>
        <v>#DIV/0!</v>
      </c>
      <c r="FL339" s="190">
        <f t="shared" si="401"/>
        <v>0</v>
      </c>
      <c r="FM339" s="190">
        <f t="shared" si="402"/>
        <v>0</v>
      </c>
      <c r="FN339" s="190">
        <f t="shared" si="403"/>
        <v>0</v>
      </c>
      <c r="FO339" s="190" t="e">
        <f t="shared" si="404"/>
        <v>#DIV/0!</v>
      </c>
      <c r="FP339" s="190" t="e">
        <f t="shared" si="405"/>
        <v>#DIV/0!</v>
      </c>
      <c r="FQ339" s="320" t="e">
        <f t="shared" si="406"/>
        <v>#DIV/0!</v>
      </c>
      <c r="FR339" s="188"/>
      <c r="FS339" s="190" t="e">
        <f t="shared" si="407"/>
        <v>#DIV/0!</v>
      </c>
      <c r="FT339" s="190" t="e">
        <f>IF($FB339="Activo",LOOKUP($FA339,'Datos Mes'!$A$87:$A$92,'Datos Mes'!$C$87:$C$92),0)*$EO339</f>
        <v>#DIV/0!</v>
      </c>
      <c r="FU339" s="190" t="e">
        <f>IF($FB339="Activo",'Datos Mes'!$B$31,0)*$EO339</f>
        <v>#DIV/0!</v>
      </c>
      <c r="FV339" s="190" t="e">
        <f>'Datos Mes'!$B$32*$EO339</f>
        <v>#DIV/0!</v>
      </c>
      <c r="FW339" s="190" t="e">
        <f>'Datos Mes'!$D$28*$EO339</f>
        <v>#DIV/0!</v>
      </c>
      <c r="FX339" s="188">
        <v>1030307</v>
      </c>
      <c r="FY339" s="190" t="e">
        <f t="shared" si="408"/>
        <v>#DIV/0!</v>
      </c>
      <c r="FZ339" s="190" t="e">
        <f t="shared" si="366"/>
        <v>#DIV/0!</v>
      </c>
      <c r="GA339" s="190" t="e">
        <f t="shared" si="367"/>
        <v>#DIV/0!</v>
      </c>
      <c r="GB339" s="190">
        <f>(AS339+'Datos Mes'!B$24)*30/12</f>
        <v>11356.646825396825</v>
      </c>
      <c r="GC339" s="190" t="e">
        <f t="shared" si="409"/>
        <v>#DIV/0!</v>
      </c>
      <c r="GD339" s="190" t="e">
        <f t="shared" si="410"/>
        <v>#DIV/0!</v>
      </c>
      <c r="GE339" s="192" t="e">
        <f t="shared" si="411"/>
        <v>#DIV/0!</v>
      </c>
    </row>
    <row r="340" spans="1:187">
      <c r="A340" s="248"/>
      <c r="B340" s="248"/>
      <c r="C340" s="173">
        <f t="shared" si="368"/>
        <v>0</v>
      </c>
      <c r="D340" s="255"/>
      <c r="E340" s="255"/>
      <c r="F340" s="255"/>
      <c r="G340" s="255"/>
      <c r="H340" s="255"/>
      <c r="I340" s="255"/>
      <c r="J340" s="255"/>
      <c r="K340" s="255"/>
      <c r="L340" s="255"/>
      <c r="M340" s="255"/>
      <c r="N340" s="255"/>
      <c r="O340" s="255"/>
      <c r="P340" s="255"/>
      <c r="Q340" s="255"/>
      <c r="R340" s="174"/>
      <c r="S340" s="256"/>
      <c r="T340" s="255"/>
      <c r="U340" s="255"/>
      <c r="V340" s="255"/>
      <c r="W340" s="255"/>
      <c r="X340" s="255"/>
      <c r="Y340" s="255"/>
      <c r="Z340" s="255"/>
      <c r="AA340" s="255"/>
      <c r="AB340" s="255"/>
      <c r="AC340" s="255"/>
      <c r="AD340" s="255"/>
      <c r="AE340" s="255"/>
      <c r="AF340" s="255"/>
      <c r="AG340" s="255"/>
      <c r="AH340" s="255"/>
      <c r="AI340" s="257"/>
      <c r="AJ340" s="187"/>
      <c r="AK340" s="176">
        <f t="shared" si="369"/>
        <v>0</v>
      </c>
      <c r="AL340" s="294">
        <f t="shared" si="370"/>
        <v>0</v>
      </c>
      <c r="AM340" s="294">
        <f t="shared" si="371"/>
        <v>0</v>
      </c>
      <c r="AN340" s="295">
        <f t="shared" si="372"/>
        <v>0</v>
      </c>
      <c r="AO340" s="294">
        <f t="shared" si="365"/>
        <v>0</v>
      </c>
      <c r="AP340" s="294">
        <f t="shared" si="412"/>
        <v>0</v>
      </c>
      <c r="AQ340" s="296">
        <f t="shared" si="373"/>
        <v>0</v>
      </c>
      <c r="AR340" s="297">
        <f t="shared" si="374"/>
        <v>0</v>
      </c>
      <c r="AS340" s="249"/>
      <c r="AT340" s="250">
        <f t="shared" si="375"/>
        <v>0</v>
      </c>
      <c r="AU340" s="316"/>
      <c r="AV340" s="177">
        <f t="shared" si="376"/>
        <v>0</v>
      </c>
      <c r="AW340" s="249"/>
      <c r="AX340" s="249"/>
      <c r="AY340" s="177">
        <f t="shared" si="377"/>
        <v>0</v>
      </c>
      <c r="AZ340" s="177">
        <f>(AQ340)*'Datos Mes'!$B$27+DB340</f>
        <v>0</v>
      </c>
      <c r="BA340" s="248"/>
      <c r="BB340" s="254"/>
      <c r="BC340" s="263"/>
      <c r="BD340" s="188"/>
      <c r="BE340" s="188"/>
      <c r="BF340" s="298"/>
      <c r="BG340" s="178">
        <f>(COUNTIF($D340:$AI340,"LL")+DL340)*(AS340-'Datos Mes'!$B$23)</f>
        <v>0</v>
      </c>
      <c r="BH340" s="299">
        <f t="shared" si="378"/>
        <v>0</v>
      </c>
      <c r="BI340" s="230"/>
      <c r="BJ340" s="239"/>
      <c r="BK340" s="231"/>
      <c r="BL340" s="231"/>
      <c r="BM340" s="231"/>
      <c r="BN340" s="231"/>
      <c r="BO340" s="231"/>
      <c r="BP340" s="239"/>
      <c r="BQ340" s="231"/>
      <c r="BR340" s="231"/>
      <c r="BS340" s="231"/>
      <c r="BT340" s="232"/>
      <c r="BU340" s="232"/>
      <c r="BV340" s="231"/>
      <c r="BW340" s="233"/>
      <c r="BX340" s="234"/>
      <c r="BY340" s="231"/>
      <c r="BZ340" s="231"/>
      <c r="CA340" s="235"/>
      <c r="CB340" s="235"/>
      <c r="CC340" s="236"/>
      <c r="CD340" s="236"/>
      <c r="CE340" s="236"/>
      <c r="CF340" s="236"/>
      <c r="CG340" s="236"/>
      <c r="CH340" s="235"/>
      <c r="CI340" s="235"/>
      <c r="CJ340" s="236"/>
      <c r="CK340" s="236"/>
      <c r="CL340" s="236"/>
      <c r="CM340" s="236"/>
      <c r="CN340" s="236"/>
      <c r="CO340" s="235"/>
      <c r="CP340" s="238"/>
      <c r="CQ340" s="237"/>
      <c r="CR340" s="238"/>
      <c r="CS340" s="237"/>
      <c r="CT340" s="237"/>
      <c r="CU340" s="237"/>
      <c r="CV340" s="237"/>
      <c r="CW340" s="237"/>
      <c r="CX340" s="232"/>
      <c r="CY340" s="232"/>
      <c r="CZ340" s="179">
        <f t="shared" si="379"/>
        <v>0</v>
      </c>
      <c r="DA340" s="180"/>
      <c r="DB340" s="241"/>
      <c r="DC340" s="181">
        <f t="shared" si="380"/>
        <v>0</v>
      </c>
      <c r="DD340" s="240"/>
      <c r="DE340" s="241"/>
      <c r="DF340" s="182">
        <f t="shared" si="381"/>
        <v>0</v>
      </c>
      <c r="DG340" s="182">
        <f t="shared" si="382"/>
        <v>0</v>
      </c>
      <c r="DH340" s="183">
        <f t="shared" si="383"/>
        <v>0</v>
      </c>
      <c r="DI340" s="184">
        <f t="shared" si="384"/>
        <v>0</v>
      </c>
      <c r="DJ340" s="42"/>
      <c r="DK340" s="177">
        <f t="shared" si="385"/>
        <v>0</v>
      </c>
      <c r="DL340" s="177">
        <f t="shared" si="386"/>
        <v>0</v>
      </c>
      <c r="DM340" s="177">
        <f t="shared" si="387"/>
        <v>0</v>
      </c>
      <c r="DN340" s="242"/>
      <c r="DO340" s="243"/>
      <c r="DP340" s="243"/>
      <c r="DQ340" s="243"/>
      <c r="DR340" s="303"/>
      <c r="DS340" s="243"/>
      <c r="DT340" s="243"/>
      <c r="DU340" s="243"/>
      <c r="DV340" s="244"/>
      <c r="DW340" s="243"/>
      <c r="DX340" s="243"/>
      <c r="DY340" s="245"/>
      <c r="DZ340" s="245"/>
      <c r="EA340" s="246"/>
      <c r="EB340" s="175" t="s">
        <v>283</v>
      </c>
      <c r="EC340" s="188" t="s">
        <v>298</v>
      </c>
      <c r="ED340" s="188">
        <v>1030308</v>
      </c>
      <c r="EE340" s="188"/>
      <c r="EF340" s="189">
        <f>'Datos Mes'!$B$23</f>
        <v>8033.333333333333</v>
      </c>
      <c r="EG340" s="189">
        <f t="shared" si="388"/>
        <v>0</v>
      </c>
      <c r="EH340" s="189">
        <f t="shared" si="389"/>
        <v>0</v>
      </c>
      <c r="EI340" s="189" t="e">
        <f t="shared" si="390"/>
        <v>#DIV/0!</v>
      </c>
      <c r="EJ340" s="189" t="e">
        <f t="shared" si="391"/>
        <v>#DIV/0!</v>
      </c>
      <c r="EK340" s="189">
        <f t="shared" si="392"/>
        <v>0</v>
      </c>
      <c r="EL340" s="189">
        <f t="shared" si="393"/>
        <v>0</v>
      </c>
      <c r="EM340" s="189">
        <f t="shared" si="394"/>
        <v>0</v>
      </c>
      <c r="EN340" s="189">
        <f>'Datos Mes'!$B$24*AL340</f>
        <v>0</v>
      </c>
      <c r="EO340" s="189" t="e">
        <f>IF(SUM(EH340:EN340)&gt;'Datos Mes'!$B$21,'Datos Mes'!$B$21,SUM(EH340:EN340))</f>
        <v>#DIV/0!</v>
      </c>
      <c r="EP340" s="189" t="e">
        <f>IF(SUM(EH340:EN340)&gt;'Datos Mes'!$B$21,SUM(EH340:EN340)-EO340,0)</f>
        <v>#DIV/0!</v>
      </c>
      <c r="EQ340" s="189"/>
      <c r="ER340" s="189" t="e">
        <f>LOOKUP(EO340/AL340,'Datos Mes'!$B$75:$B$82,'Datos Mes'!$C$75:$C$82)*EQ340</f>
        <v>#DIV/0!</v>
      </c>
      <c r="ES340" s="189">
        <f>'Datos Mes'!$B$25*$AQ340</f>
        <v>0</v>
      </c>
      <c r="ET340" s="189">
        <f>'Datos Mes'!$B$26*$AQ340</f>
        <v>0</v>
      </c>
      <c r="EU340" s="189">
        <f t="shared" si="395"/>
        <v>0</v>
      </c>
      <c r="EV340" s="190" t="e">
        <f t="shared" si="396"/>
        <v>#DIV/0!</v>
      </c>
      <c r="EW340" s="280" t="s">
        <v>140</v>
      </c>
      <c r="EX340" s="281"/>
      <c r="EY340" s="190" t="e">
        <f>'Datos Mes'!$B$28*EO340</f>
        <v>#DIV/0!</v>
      </c>
      <c r="EZ340" s="190" t="e">
        <f>IF(EX340*'Datos Mes'!$B$19-EY340&gt;0,EX340*'Datos Mes'!$B$19-EY340,0)</f>
        <v>#DIV/0!</v>
      </c>
      <c r="FA340" s="281" t="s">
        <v>116</v>
      </c>
      <c r="FB340" s="280" t="s">
        <v>299</v>
      </c>
      <c r="FC340" s="192">
        <f>IF(FB340&lt;&gt;"Pensionado",LOOKUP(FA340,'Datos Mes'!$A$87:$A$92,'Datos Mes'!$B$87:$B$92),0)</f>
        <v>0</v>
      </c>
      <c r="FD340" s="190" t="e">
        <f t="shared" si="397"/>
        <v>#DIV/0!</v>
      </c>
      <c r="FE340" s="190" t="e">
        <f>IF(SUM(EH340:EN340)&gt;'Datos Mes'!$B$22,'Datos Mes'!$B$22,SUM(EH340:EN340))</f>
        <v>#DIV/0!</v>
      </c>
      <c r="FF340" s="190" t="e">
        <f>FE340*'Datos Mes'!$B$30</f>
        <v>#DIV/0!</v>
      </c>
      <c r="FG340" s="190" t="e">
        <f t="shared" si="398"/>
        <v>#DIV/0!</v>
      </c>
      <c r="FH340" s="190" t="e">
        <f t="shared" si="399"/>
        <v>#DIV/0!</v>
      </c>
      <c r="FI340" s="193" t="e">
        <f>LOOKUP(FH340,'Datos Mes'!$B$54:$B$69,'Datos Mes'!$C$54:$C$69)</f>
        <v>#DIV/0!</v>
      </c>
      <c r="FJ340" s="190" t="e">
        <f>LOOKUP(FH340,'Datos Mes'!$B$54:$B$69,'Datos Mes'!$E$54:$E$69)</f>
        <v>#DIV/0!</v>
      </c>
      <c r="FK340" s="190" t="e">
        <f t="shared" si="400"/>
        <v>#DIV/0!</v>
      </c>
      <c r="FL340" s="190">
        <f t="shared" si="401"/>
        <v>0</v>
      </c>
      <c r="FM340" s="190">
        <f t="shared" si="402"/>
        <v>0</v>
      </c>
      <c r="FN340" s="190">
        <f t="shared" si="403"/>
        <v>0</v>
      </c>
      <c r="FO340" s="190" t="e">
        <f t="shared" si="404"/>
        <v>#DIV/0!</v>
      </c>
      <c r="FP340" s="190" t="e">
        <f t="shared" si="405"/>
        <v>#DIV/0!</v>
      </c>
      <c r="FQ340" s="320" t="e">
        <f t="shared" si="406"/>
        <v>#DIV/0!</v>
      </c>
      <c r="FR340" s="188"/>
      <c r="FS340" s="190" t="e">
        <f t="shared" si="407"/>
        <v>#DIV/0!</v>
      </c>
      <c r="FT340" s="190" t="e">
        <f>IF($FB340="Activo",LOOKUP($FA340,'Datos Mes'!$A$87:$A$92,'Datos Mes'!$C$87:$C$92),0)*$EO340</f>
        <v>#DIV/0!</v>
      </c>
      <c r="FU340" s="190" t="e">
        <f>IF($FB340="Activo",'Datos Mes'!$B$31,0)*$EO340</f>
        <v>#DIV/0!</v>
      </c>
      <c r="FV340" s="190" t="e">
        <f>'Datos Mes'!$B$32*$EO340</f>
        <v>#DIV/0!</v>
      </c>
      <c r="FW340" s="190" t="e">
        <f>'Datos Mes'!$D$28*$EO340</f>
        <v>#DIV/0!</v>
      </c>
      <c r="FX340" s="188">
        <v>1030308</v>
      </c>
      <c r="FY340" s="190" t="e">
        <f t="shared" si="408"/>
        <v>#DIV/0!</v>
      </c>
      <c r="FZ340" s="190" t="e">
        <f t="shared" si="366"/>
        <v>#DIV/0!</v>
      </c>
      <c r="GA340" s="190" t="e">
        <f t="shared" si="367"/>
        <v>#DIV/0!</v>
      </c>
      <c r="GB340" s="190">
        <f>(AS340+'Datos Mes'!B$24)*30/12</f>
        <v>11356.646825396825</v>
      </c>
      <c r="GC340" s="190" t="e">
        <f t="shared" si="409"/>
        <v>#DIV/0!</v>
      </c>
      <c r="GD340" s="190" t="e">
        <f t="shared" si="410"/>
        <v>#DIV/0!</v>
      </c>
      <c r="GE340" s="192" t="e">
        <f t="shared" si="411"/>
        <v>#DIV/0!</v>
      </c>
    </row>
    <row r="341" spans="1:187">
      <c r="A341" s="248"/>
      <c r="B341" s="248"/>
      <c r="C341" s="173">
        <f t="shared" si="368"/>
        <v>0</v>
      </c>
      <c r="D341" s="255"/>
      <c r="E341" s="255"/>
      <c r="F341" s="255"/>
      <c r="G341" s="255"/>
      <c r="H341" s="255"/>
      <c r="I341" s="255"/>
      <c r="J341" s="255"/>
      <c r="K341" s="255"/>
      <c r="L341" s="255"/>
      <c r="M341" s="255"/>
      <c r="N341" s="255"/>
      <c r="O341" s="255"/>
      <c r="P341" s="255"/>
      <c r="Q341" s="255"/>
      <c r="R341" s="174"/>
      <c r="S341" s="256"/>
      <c r="T341" s="255"/>
      <c r="U341" s="255"/>
      <c r="V341" s="255"/>
      <c r="W341" s="255"/>
      <c r="X341" s="255"/>
      <c r="Y341" s="255"/>
      <c r="Z341" s="255"/>
      <c r="AA341" s="255"/>
      <c r="AB341" s="255"/>
      <c r="AC341" s="255"/>
      <c r="AD341" s="255"/>
      <c r="AE341" s="255"/>
      <c r="AF341" s="255"/>
      <c r="AG341" s="255"/>
      <c r="AH341" s="255"/>
      <c r="AI341" s="257"/>
      <c r="AJ341" s="187"/>
      <c r="AK341" s="176">
        <f t="shared" si="369"/>
        <v>0</v>
      </c>
      <c r="AL341" s="294">
        <f t="shared" si="370"/>
        <v>0</v>
      </c>
      <c r="AM341" s="294">
        <f t="shared" si="371"/>
        <v>0</v>
      </c>
      <c r="AN341" s="295">
        <f t="shared" si="372"/>
        <v>0</v>
      </c>
      <c r="AO341" s="294">
        <f t="shared" si="365"/>
        <v>0</v>
      </c>
      <c r="AP341" s="294">
        <f t="shared" si="412"/>
        <v>0</v>
      </c>
      <c r="AQ341" s="296">
        <f t="shared" si="373"/>
        <v>0</v>
      </c>
      <c r="AR341" s="297">
        <f t="shared" si="374"/>
        <v>0</v>
      </c>
      <c r="AS341" s="249"/>
      <c r="AT341" s="250">
        <f t="shared" si="375"/>
        <v>0</v>
      </c>
      <c r="AU341" s="316"/>
      <c r="AV341" s="177">
        <f t="shared" si="376"/>
        <v>0</v>
      </c>
      <c r="AW341" s="249"/>
      <c r="AX341" s="249"/>
      <c r="AY341" s="177">
        <f t="shared" si="377"/>
        <v>0</v>
      </c>
      <c r="AZ341" s="177">
        <f>(AQ341)*'Datos Mes'!$B$27+DB341</f>
        <v>0</v>
      </c>
      <c r="BA341" s="248"/>
      <c r="BB341" s="254"/>
      <c r="BC341" s="263"/>
      <c r="BD341" s="188"/>
      <c r="BE341" s="188"/>
      <c r="BF341" s="298"/>
      <c r="BG341" s="178">
        <f>(COUNTIF($D341:$AI341,"LL")+DL341)*(AS341-'Datos Mes'!$B$23)</f>
        <v>0</v>
      </c>
      <c r="BH341" s="299">
        <f t="shared" si="378"/>
        <v>0</v>
      </c>
      <c r="BI341" s="230"/>
      <c r="BJ341" s="239"/>
      <c r="BK341" s="231"/>
      <c r="BL341" s="231"/>
      <c r="BM341" s="231"/>
      <c r="BN341" s="231"/>
      <c r="BO341" s="231"/>
      <c r="BP341" s="239"/>
      <c r="BQ341" s="231"/>
      <c r="BR341" s="231"/>
      <c r="BS341" s="231"/>
      <c r="BT341" s="232"/>
      <c r="BU341" s="232"/>
      <c r="BV341" s="231"/>
      <c r="BW341" s="233"/>
      <c r="BX341" s="234"/>
      <c r="BY341" s="231"/>
      <c r="BZ341" s="231"/>
      <c r="CA341" s="235"/>
      <c r="CB341" s="235"/>
      <c r="CC341" s="236"/>
      <c r="CD341" s="236"/>
      <c r="CE341" s="236"/>
      <c r="CF341" s="236"/>
      <c r="CG341" s="236"/>
      <c r="CH341" s="235"/>
      <c r="CI341" s="235"/>
      <c r="CJ341" s="236"/>
      <c r="CK341" s="236"/>
      <c r="CL341" s="236"/>
      <c r="CM341" s="236"/>
      <c r="CN341" s="236"/>
      <c r="CO341" s="235"/>
      <c r="CP341" s="238"/>
      <c r="CQ341" s="237"/>
      <c r="CR341" s="238"/>
      <c r="CS341" s="237"/>
      <c r="CT341" s="237"/>
      <c r="CU341" s="237"/>
      <c r="CV341" s="237"/>
      <c r="CW341" s="237"/>
      <c r="CX341" s="232"/>
      <c r="CY341" s="232"/>
      <c r="CZ341" s="179">
        <f t="shared" si="379"/>
        <v>0</v>
      </c>
      <c r="DA341" s="180"/>
      <c r="DB341" s="241"/>
      <c r="DC341" s="181">
        <f t="shared" si="380"/>
        <v>0</v>
      </c>
      <c r="DD341" s="240"/>
      <c r="DE341" s="241"/>
      <c r="DF341" s="182">
        <f t="shared" si="381"/>
        <v>0</v>
      </c>
      <c r="DG341" s="182">
        <f t="shared" si="382"/>
        <v>0</v>
      </c>
      <c r="DH341" s="183">
        <f t="shared" si="383"/>
        <v>0</v>
      </c>
      <c r="DI341" s="184">
        <f t="shared" si="384"/>
        <v>0</v>
      </c>
      <c r="DJ341" s="42"/>
      <c r="DK341" s="177">
        <f t="shared" si="385"/>
        <v>0</v>
      </c>
      <c r="DL341" s="177">
        <f t="shared" si="386"/>
        <v>0</v>
      </c>
      <c r="DM341" s="177">
        <f t="shared" si="387"/>
        <v>0</v>
      </c>
      <c r="DN341" s="242"/>
      <c r="DO341" s="243"/>
      <c r="DP341" s="243"/>
      <c r="DQ341" s="243"/>
      <c r="DR341" s="303"/>
      <c r="DS341" s="243"/>
      <c r="DT341" s="243"/>
      <c r="DU341" s="243"/>
      <c r="DV341" s="244"/>
      <c r="DW341" s="243"/>
      <c r="DX341" s="243"/>
      <c r="DY341" s="245"/>
      <c r="DZ341" s="245"/>
      <c r="EA341" s="246"/>
      <c r="EB341" s="175" t="s">
        <v>283</v>
      </c>
      <c r="EC341" s="188" t="s">
        <v>298</v>
      </c>
      <c r="ED341" s="188">
        <v>1030309</v>
      </c>
      <c r="EE341" s="188"/>
      <c r="EF341" s="189">
        <f>'Datos Mes'!$B$23</f>
        <v>8033.333333333333</v>
      </c>
      <c r="EG341" s="189">
        <f t="shared" si="388"/>
        <v>0</v>
      </c>
      <c r="EH341" s="189">
        <f t="shared" si="389"/>
        <v>0</v>
      </c>
      <c r="EI341" s="189" t="e">
        <f t="shared" si="390"/>
        <v>#DIV/0!</v>
      </c>
      <c r="EJ341" s="189" t="e">
        <f t="shared" si="391"/>
        <v>#DIV/0!</v>
      </c>
      <c r="EK341" s="189">
        <f t="shared" si="392"/>
        <v>0</v>
      </c>
      <c r="EL341" s="189">
        <f t="shared" si="393"/>
        <v>0</v>
      </c>
      <c r="EM341" s="189">
        <f t="shared" si="394"/>
        <v>0</v>
      </c>
      <c r="EN341" s="189">
        <f>'Datos Mes'!$B$24*AL341</f>
        <v>0</v>
      </c>
      <c r="EO341" s="189" t="e">
        <f>IF(SUM(EH341:EN341)&gt;'Datos Mes'!$B$21,'Datos Mes'!$B$21,SUM(EH341:EN341))</f>
        <v>#DIV/0!</v>
      </c>
      <c r="EP341" s="189" t="e">
        <f>IF(SUM(EH341:EN341)&gt;'Datos Mes'!$B$21,SUM(EH341:EN341)-EO341,0)</f>
        <v>#DIV/0!</v>
      </c>
      <c r="EQ341" s="189"/>
      <c r="ER341" s="189" t="e">
        <f>LOOKUP(EO341/AL341,'Datos Mes'!$B$75:$B$82,'Datos Mes'!$C$75:$C$82)*EQ341</f>
        <v>#DIV/0!</v>
      </c>
      <c r="ES341" s="189">
        <f>'Datos Mes'!$B$25*$AQ341</f>
        <v>0</v>
      </c>
      <c r="ET341" s="189">
        <f>'Datos Mes'!$B$26*$AQ341</f>
        <v>0</v>
      </c>
      <c r="EU341" s="189">
        <f t="shared" si="395"/>
        <v>0</v>
      </c>
      <c r="EV341" s="190" t="e">
        <f t="shared" si="396"/>
        <v>#DIV/0!</v>
      </c>
      <c r="EW341" s="280" t="s">
        <v>140</v>
      </c>
      <c r="EX341" s="281"/>
      <c r="EY341" s="190" t="e">
        <f>'Datos Mes'!$B$28*EO341</f>
        <v>#DIV/0!</v>
      </c>
      <c r="EZ341" s="190" t="e">
        <f>IF(EX341*'Datos Mes'!$B$19-EY341&gt;0,EX341*'Datos Mes'!$B$19-EY341,0)</f>
        <v>#DIV/0!</v>
      </c>
      <c r="FA341" s="281" t="s">
        <v>116</v>
      </c>
      <c r="FB341" s="280" t="s">
        <v>299</v>
      </c>
      <c r="FC341" s="192">
        <f>IF(FB341&lt;&gt;"Pensionado",LOOKUP(FA341,'Datos Mes'!$A$87:$A$92,'Datos Mes'!$B$87:$B$92),0)</f>
        <v>0</v>
      </c>
      <c r="FD341" s="190" t="e">
        <f t="shared" si="397"/>
        <v>#DIV/0!</v>
      </c>
      <c r="FE341" s="190" t="e">
        <f>IF(SUM(EH341:EN341)&gt;'Datos Mes'!$B$22,'Datos Mes'!$B$22,SUM(EH341:EN341))</f>
        <v>#DIV/0!</v>
      </c>
      <c r="FF341" s="190" t="e">
        <f>FE341*'Datos Mes'!$B$30</f>
        <v>#DIV/0!</v>
      </c>
      <c r="FG341" s="190" t="e">
        <f t="shared" si="398"/>
        <v>#DIV/0!</v>
      </c>
      <c r="FH341" s="190" t="e">
        <f t="shared" si="399"/>
        <v>#DIV/0!</v>
      </c>
      <c r="FI341" s="193" t="e">
        <f>LOOKUP(FH341,'Datos Mes'!$B$54:$B$69,'Datos Mes'!$C$54:$C$69)</f>
        <v>#DIV/0!</v>
      </c>
      <c r="FJ341" s="190" t="e">
        <f>LOOKUP(FH341,'Datos Mes'!$B$54:$B$69,'Datos Mes'!$E$54:$E$69)</f>
        <v>#DIV/0!</v>
      </c>
      <c r="FK341" s="190" t="e">
        <f t="shared" si="400"/>
        <v>#DIV/0!</v>
      </c>
      <c r="FL341" s="190">
        <f t="shared" si="401"/>
        <v>0</v>
      </c>
      <c r="FM341" s="190">
        <f t="shared" si="402"/>
        <v>0</v>
      </c>
      <c r="FN341" s="190">
        <f t="shared" si="403"/>
        <v>0</v>
      </c>
      <c r="FO341" s="190" t="e">
        <f t="shared" si="404"/>
        <v>#DIV/0!</v>
      </c>
      <c r="FP341" s="190" t="e">
        <f t="shared" si="405"/>
        <v>#DIV/0!</v>
      </c>
      <c r="FQ341" s="320" t="e">
        <f t="shared" si="406"/>
        <v>#DIV/0!</v>
      </c>
      <c r="FR341" s="188"/>
      <c r="FS341" s="190" t="e">
        <f t="shared" si="407"/>
        <v>#DIV/0!</v>
      </c>
      <c r="FT341" s="190" t="e">
        <f>IF($FB341="Activo",LOOKUP($FA341,'Datos Mes'!$A$87:$A$92,'Datos Mes'!$C$87:$C$92),0)*$EO341</f>
        <v>#DIV/0!</v>
      </c>
      <c r="FU341" s="190" t="e">
        <f>IF($FB341="Activo",'Datos Mes'!$B$31,0)*$EO341</f>
        <v>#DIV/0!</v>
      </c>
      <c r="FV341" s="190" t="e">
        <f>'Datos Mes'!$B$32*$EO341</f>
        <v>#DIV/0!</v>
      </c>
      <c r="FW341" s="190" t="e">
        <f>'Datos Mes'!$D$28*$EO341</f>
        <v>#DIV/0!</v>
      </c>
      <c r="FX341" s="188">
        <v>1030309</v>
      </c>
      <c r="FY341" s="190" t="e">
        <f t="shared" si="408"/>
        <v>#DIV/0!</v>
      </c>
      <c r="FZ341" s="190" t="e">
        <f t="shared" si="366"/>
        <v>#DIV/0!</v>
      </c>
      <c r="GA341" s="190" t="e">
        <f t="shared" si="367"/>
        <v>#DIV/0!</v>
      </c>
      <c r="GB341" s="190">
        <f>(AS341+'Datos Mes'!B$24)*30/12</f>
        <v>11356.646825396825</v>
      </c>
      <c r="GC341" s="190" t="e">
        <f t="shared" si="409"/>
        <v>#DIV/0!</v>
      </c>
      <c r="GD341" s="190" t="e">
        <f t="shared" si="410"/>
        <v>#DIV/0!</v>
      </c>
      <c r="GE341" s="192" t="e">
        <f t="shared" si="411"/>
        <v>#DIV/0!</v>
      </c>
    </row>
    <row r="342" spans="1:187">
      <c r="A342" s="248"/>
      <c r="B342" s="248"/>
      <c r="C342" s="173">
        <f t="shared" si="368"/>
        <v>0</v>
      </c>
      <c r="D342" s="255"/>
      <c r="E342" s="255"/>
      <c r="F342" s="255"/>
      <c r="G342" s="255"/>
      <c r="H342" s="255"/>
      <c r="I342" s="255"/>
      <c r="J342" s="255"/>
      <c r="K342" s="255"/>
      <c r="L342" s="255"/>
      <c r="M342" s="255"/>
      <c r="N342" s="255"/>
      <c r="O342" s="255"/>
      <c r="P342" s="255"/>
      <c r="Q342" s="255"/>
      <c r="R342" s="174"/>
      <c r="S342" s="256"/>
      <c r="T342" s="255"/>
      <c r="U342" s="255"/>
      <c r="V342" s="255"/>
      <c r="W342" s="255"/>
      <c r="X342" s="255"/>
      <c r="Y342" s="255"/>
      <c r="Z342" s="255"/>
      <c r="AA342" s="255"/>
      <c r="AB342" s="255"/>
      <c r="AC342" s="255"/>
      <c r="AD342" s="255"/>
      <c r="AE342" s="255"/>
      <c r="AF342" s="255"/>
      <c r="AG342" s="255"/>
      <c r="AH342" s="255"/>
      <c r="AI342" s="257"/>
      <c r="AJ342" s="187"/>
      <c r="AK342" s="176">
        <f t="shared" si="369"/>
        <v>0</v>
      </c>
      <c r="AL342" s="294">
        <f t="shared" si="370"/>
        <v>0</v>
      </c>
      <c r="AM342" s="294">
        <f t="shared" si="371"/>
        <v>0</v>
      </c>
      <c r="AN342" s="295">
        <f t="shared" si="372"/>
        <v>0</v>
      </c>
      <c r="AO342" s="294">
        <f t="shared" si="365"/>
        <v>0</v>
      </c>
      <c r="AP342" s="294">
        <f t="shared" si="412"/>
        <v>0</v>
      </c>
      <c r="AQ342" s="296">
        <f t="shared" si="373"/>
        <v>0</v>
      </c>
      <c r="AR342" s="297">
        <f t="shared" si="374"/>
        <v>0</v>
      </c>
      <c r="AS342" s="249"/>
      <c r="AT342" s="250">
        <f t="shared" si="375"/>
        <v>0</v>
      </c>
      <c r="AU342" s="316"/>
      <c r="AV342" s="177">
        <f t="shared" si="376"/>
        <v>0</v>
      </c>
      <c r="AW342" s="249"/>
      <c r="AX342" s="249"/>
      <c r="AY342" s="177">
        <f t="shared" si="377"/>
        <v>0</v>
      </c>
      <c r="AZ342" s="177">
        <f>(AQ342)*'Datos Mes'!$B$27+DB342</f>
        <v>0</v>
      </c>
      <c r="BA342" s="248"/>
      <c r="BB342" s="254"/>
      <c r="BC342" s="263"/>
      <c r="BD342" s="188"/>
      <c r="BE342" s="188"/>
      <c r="BF342" s="298"/>
      <c r="BG342" s="178">
        <f>(COUNTIF($D342:$AI342,"LL")+DL342)*(AS342-'Datos Mes'!$B$23)</f>
        <v>0</v>
      </c>
      <c r="BH342" s="299">
        <f t="shared" si="378"/>
        <v>0</v>
      </c>
      <c r="BI342" s="230"/>
      <c r="BJ342" s="239"/>
      <c r="BK342" s="231"/>
      <c r="BL342" s="231"/>
      <c r="BM342" s="231"/>
      <c r="BN342" s="231"/>
      <c r="BO342" s="231"/>
      <c r="BP342" s="239"/>
      <c r="BQ342" s="231"/>
      <c r="BR342" s="231"/>
      <c r="BS342" s="231"/>
      <c r="BT342" s="232"/>
      <c r="BU342" s="232"/>
      <c r="BV342" s="231"/>
      <c r="BW342" s="233"/>
      <c r="BX342" s="234"/>
      <c r="BY342" s="231"/>
      <c r="BZ342" s="231"/>
      <c r="CA342" s="235"/>
      <c r="CB342" s="235"/>
      <c r="CC342" s="236"/>
      <c r="CD342" s="236"/>
      <c r="CE342" s="236"/>
      <c r="CF342" s="236"/>
      <c r="CG342" s="236"/>
      <c r="CH342" s="235"/>
      <c r="CI342" s="235"/>
      <c r="CJ342" s="236"/>
      <c r="CK342" s="236"/>
      <c r="CL342" s="236"/>
      <c r="CM342" s="236"/>
      <c r="CN342" s="236"/>
      <c r="CO342" s="235"/>
      <c r="CP342" s="238"/>
      <c r="CQ342" s="237"/>
      <c r="CR342" s="238"/>
      <c r="CS342" s="237"/>
      <c r="CT342" s="237"/>
      <c r="CU342" s="237"/>
      <c r="CV342" s="237"/>
      <c r="CW342" s="237"/>
      <c r="CX342" s="232"/>
      <c r="CY342" s="232"/>
      <c r="CZ342" s="179">
        <f t="shared" si="379"/>
        <v>0</v>
      </c>
      <c r="DA342" s="180"/>
      <c r="DB342" s="241"/>
      <c r="DC342" s="181">
        <f t="shared" si="380"/>
        <v>0</v>
      </c>
      <c r="DD342" s="240"/>
      <c r="DE342" s="241"/>
      <c r="DF342" s="182">
        <f t="shared" si="381"/>
        <v>0</v>
      </c>
      <c r="DG342" s="182">
        <f t="shared" si="382"/>
        <v>0</v>
      </c>
      <c r="DH342" s="183">
        <f t="shared" si="383"/>
        <v>0</v>
      </c>
      <c r="DI342" s="184">
        <f t="shared" si="384"/>
        <v>0</v>
      </c>
      <c r="DJ342" s="42"/>
      <c r="DK342" s="177">
        <f t="shared" si="385"/>
        <v>0</v>
      </c>
      <c r="DL342" s="177">
        <f t="shared" si="386"/>
        <v>0</v>
      </c>
      <c r="DM342" s="177">
        <f t="shared" si="387"/>
        <v>0</v>
      </c>
      <c r="DN342" s="242"/>
      <c r="DO342" s="243"/>
      <c r="DP342" s="243"/>
      <c r="DQ342" s="243"/>
      <c r="DR342" s="303"/>
      <c r="DS342" s="243"/>
      <c r="DT342" s="243"/>
      <c r="DU342" s="243"/>
      <c r="DV342" s="244"/>
      <c r="DW342" s="243"/>
      <c r="DX342" s="243"/>
      <c r="DY342" s="245"/>
      <c r="DZ342" s="245"/>
      <c r="EA342" s="246"/>
      <c r="EB342" s="175" t="s">
        <v>283</v>
      </c>
      <c r="EC342" s="188" t="s">
        <v>298</v>
      </c>
      <c r="ED342" s="188">
        <v>1030310</v>
      </c>
      <c r="EE342" s="188"/>
      <c r="EF342" s="189">
        <f>'Datos Mes'!$B$23</f>
        <v>8033.333333333333</v>
      </c>
      <c r="EG342" s="189">
        <f t="shared" si="388"/>
        <v>0</v>
      </c>
      <c r="EH342" s="189">
        <f t="shared" si="389"/>
        <v>0</v>
      </c>
      <c r="EI342" s="189" t="e">
        <f t="shared" si="390"/>
        <v>#DIV/0!</v>
      </c>
      <c r="EJ342" s="189" t="e">
        <f t="shared" si="391"/>
        <v>#DIV/0!</v>
      </c>
      <c r="EK342" s="189">
        <f t="shared" si="392"/>
        <v>0</v>
      </c>
      <c r="EL342" s="189">
        <f t="shared" si="393"/>
        <v>0</v>
      </c>
      <c r="EM342" s="189">
        <f t="shared" si="394"/>
        <v>0</v>
      </c>
      <c r="EN342" s="189">
        <f>'Datos Mes'!$B$24*AL342</f>
        <v>0</v>
      </c>
      <c r="EO342" s="189" t="e">
        <f>IF(SUM(EH342:EN342)&gt;'Datos Mes'!$B$21,'Datos Mes'!$B$21,SUM(EH342:EN342))</f>
        <v>#DIV/0!</v>
      </c>
      <c r="EP342" s="189" t="e">
        <f>IF(SUM(EH342:EN342)&gt;'Datos Mes'!$B$21,SUM(EH342:EN342)-EO342,0)</f>
        <v>#DIV/0!</v>
      </c>
      <c r="EQ342" s="189"/>
      <c r="ER342" s="189" t="e">
        <f>LOOKUP(EO342/AL342,'Datos Mes'!$B$75:$B$82,'Datos Mes'!$C$75:$C$82)*EQ342</f>
        <v>#DIV/0!</v>
      </c>
      <c r="ES342" s="189">
        <f>'Datos Mes'!$B$25*$AQ342</f>
        <v>0</v>
      </c>
      <c r="ET342" s="189">
        <f>'Datos Mes'!$B$26*$AQ342</f>
        <v>0</v>
      </c>
      <c r="EU342" s="189">
        <f t="shared" si="395"/>
        <v>0</v>
      </c>
      <c r="EV342" s="190" t="e">
        <f t="shared" si="396"/>
        <v>#DIV/0!</v>
      </c>
      <c r="EW342" s="280" t="s">
        <v>140</v>
      </c>
      <c r="EX342" s="281"/>
      <c r="EY342" s="190" t="e">
        <f>'Datos Mes'!$B$28*EO342</f>
        <v>#DIV/0!</v>
      </c>
      <c r="EZ342" s="190" t="e">
        <f>IF(EX342*'Datos Mes'!$B$19-EY342&gt;0,EX342*'Datos Mes'!$B$19-EY342,0)</f>
        <v>#DIV/0!</v>
      </c>
      <c r="FA342" s="281" t="s">
        <v>116</v>
      </c>
      <c r="FB342" s="280" t="s">
        <v>299</v>
      </c>
      <c r="FC342" s="192">
        <f>IF(FB342&lt;&gt;"Pensionado",LOOKUP(FA342,'Datos Mes'!$A$87:$A$92,'Datos Mes'!$B$87:$B$92),0)</f>
        <v>0</v>
      </c>
      <c r="FD342" s="190" t="e">
        <f t="shared" si="397"/>
        <v>#DIV/0!</v>
      </c>
      <c r="FE342" s="190" t="e">
        <f>IF(SUM(EH342:EN342)&gt;'Datos Mes'!$B$22,'Datos Mes'!$B$22,SUM(EH342:EN342))</f>
        <v>#DIV/0!</v>
      </c>
      <c r="FF342" s="190" t="e">
        <f>FE342*'Datos Mes'!$B$30</f>
        <v>#DIV/0!</v>
      </c>
      <c r="FG342" s="190" t="e">
        <f t="shared" si="398"/>
        <v>#DIV/0!</v>
      </c>
      <c r="FH342" s="190" t="e">
        <f t="shared" si="399"/>
        <v>#DIV/0!</v>
      </c>
      <c r="FI342" s="193" t="e">
        <f>LOOKUP(FH342,'Datos Mes'!$B$54:$B$69,'Datos Mes'!$C$54:$C$69)</f>
        <v>#DIV/0!</v>
      </c>
      <c r="FJ342" s="190" t="e">
        <f>LOOKUP(FH342,'Datos Mes'!$B$54:$B$69,'Datos Mes'!$E$54:$E$69)</f>
        <v>#DIV/0!</v>
      </c>
      <c r="FK342" s="190" t="e">
        <f t="shared" si="400"/>
        <v>#DIV/0!</v>
      </c>
      <c r="FL342" s="190">
        <f t="shared" si="401"/>
        <v>0</v>
      </c>
      <c r="FM342" s="190">
        <f t="shared" si="402"/>
        <v>0</v>
      </c>
      <c r="FN342" s="190">
        <f t="shared" si="403"/>
        <v>0</v>
      </c>
      <c r="FO342" s="190" t="e">
        <f t="shared" si="404"/>
        <v>#DIV/0!</v>
      </c>
      <c r="FP342" s="190" t="e">
        <f t="shared" si="405"/>
        <v>#DIV/0!</v>
      </c>
      <c r="FQ342" s="320" t="e">
        <f t="shared" si="406"/>
        <v>#DIV/0!</v>
      </c>
      <c r="FR342" s="188"/>
      <c r="FS342" s="190" t="e">
        <f t="shared" si="407"/>
        <v>#DIV/0!</v>
      </c>
      <c r="FT342" s="190" t="e">
        <f>IF($FB342="Activo",LOOKUP($FA342,'Datos Mes'!$A$87:$A$92,'Datos Mes'!$C$87:$C$92),0)*$EO342</f>
        <v>#DIV/0!</v>
      </c>
      <c r="FU342" s="190" t="e">
        <f>IF($FB342="Activo",'Datos Mes'!$B$31,0)*$EO342</f>
        <v>#DIV/0!</v>
      </c>
      <c r="FV342" s="190" t="e">
        <f>'Datos Mes'!$B$32*$EO342</f>
        <v>#DIV/0!</v>
      </c>
      <c r="FW342" s="190" t="e">
        <f>'Datos Mes'!$D$28*$EO342</f>
        <v>#DIV/0!</v>
      </c>
      <c r="FX342" s="188">
        <v>1030310</v>
      </c>
      <c r="FY342" s="190" t="e">
        <f t="shared" si="408"/>
        <v>#DIV/0!</v>
      </c>
      <c r="FZ342" s="190" t="e">
        <f t="shared" si="366"/>
        <v>#DIV/0!</v>
      </c>
      <c r="GA342" s="190" t="e">
        <f t="shared" si="367"/>
        <v>#DIV/0!</v>
      </c>
      <c r="GB342" s="190">
        <f>(AS342+'Datos Mes'!B$24)*30/12</f>
        <v>11356.646825396825</v>
      </c>
      <c r="GC342" s="190" t="e">
        <f t="shared" si="409"/>
        <v>#DIV/0!</v>
      </c>
      <c r="GD342" s="190" t="e">
        <f t="shared" si="410"/>
        <v>#DIV/0!</v>
      </c>
      <c r="GE342" s="192" t="e">
        <f t="shared" si="411"/>
        <v>#DIV/0!</v>
      </c>
    </row>
    <row r="343" spans="1:187">
      <c r="A343" s="248"/>
      <c r="B343" s="248"/>
      <c r="C343" s="173">
        <f t="shared" si="368"/>
        <v>0</v>
      </c>
      <c r="D343" s="255"/>
      <c r="E343" s="255"/>
      <c r="F343" s="255"/>
      <c r="G343" s="255"/>
      <c r="H343" s="255"/>
      <c r="I343" s="255"/>
      <c r="J343" s="255"/>
      <c r="K343" s="255"/>
      <c r="L343" s="255"/>
      <c r="M343" s="255"/>
      <c r="N343" s="255"/>
      <c r="O343" s="255"/>
      <c r="P343" s="255"/>
      <c r="Q343" s="255"/>
      <c r="R343" s="174"/>
      <c r="S343" s="256"/>
      <c r="T343" s="255"/>
      <c r="U343" s="255"/>
      <c r="V343" s="255"/>
      <c r="W343" s="255"/>
      <c r="X343" s="255"/>
      <c r="Y343" s="255"/>
      <c r="Z343" s="255"/>
      <c r="AA343" s="255"/>
      <c r="AB343" s="255"/>
      <c r="AC343" s="255"/>
      <c r="AD343" s="255"/>
      <c r="AE343" s="255"/>
      <c r="AF343" s="255"/>
      <c r="AG343" s="255"/>
      <c r="AH343" s="255"/>
      <c r="AI343" s="257"/>
      <c r="AJ343" s="187"/>
      <c r="AK343" s="176">
        <f t="shared" si="369"/>
        <v>0</v>
      </c>
      <c r="AL343" s="294">
        <f t="shared" si="370"/>
        <v>0</v>
      </c>
      <c r="AM343" s="294">
        <f t="shared" si="371"/>
        <v>0</v>
      </c>
      <c r="AN343" s="295">
        <f t="shared" si="372"/>
        <v>0</v>
      </c>
      <c r="AO343" s="294">
        <f t="shared" si="365"/>
        <v>0</v>
      </c>
      <c r="AP343" s="294">
        <f t="shared" si="412"/>
        <v>0</v>
      </c>
      <c r="AQ343" s="296">
        <f t="shared" si="373"/>
        <v>0</v>
      </c>
      <c r="AR343" s="297">
        <f t="shared" si="374"/>
        <v>0</v>
      </c>
      <c r="AS343" s="249"/>
      <c r="AT343" s="250">
        <f t="shared" si="375"/>
        <v>0</v>
      </c>
      <c r="AU343" s="316"/>
      <c r="AV343" s="177">
        <f t="shared" si="376"/>
        <v>0</v>
      </c>
      <c r="AW343" s="249"/>
      <c r="AX343" s="249"/>
      <c r="AY343" s="177">
        <f t="shared" si="377"/>
        <v>0</v>
      </c>
      <c r="AZ343" s="177">
        <f>(AQ343)*'Datos Mes'!$B$27+DB343</f>
        <v>0</v>
      </c>
      <c r="BA343" s="248"/>
      <c r="BB343" s="254"/>
      <c r="BC343" s="263"/>
      <c r="BD343" s="188"/>
      <c r="BE343" s="188"/>
      <c r="BF343" s="298"/>
      <c r="BG343" s="178">
        <f>(COUNTIF($D343:$AI343,"LL")+DL343)*(AS343-'Datos Mes'!$B$23)</f>
        <v>0</v>
      </c>
      <c r="BH343" s="299">
        <f t="shared" si="378"/>
        <v>0</v>
      </c>
      <c r="BI343" s="230"/>
      <c r="BJ343" s="239"/>
      <c r="BK343" s="231"/>
      <c r="BL343" s="231"/>
      <c r="BM343" s="231"/>
      <c r="BN343" s="231"/>
      <c r="BO343" s="231"/>
      <c r="BP343" s="239"/>
      <c r="BQ343" s="231"/>
      <c r="BR343" s="231"/>
      <c r="BS343" s="231"/>
      <c r="BT343" s="232"/>
      <c r="BU343" s="232"/>
      <c r="BV343" s="231"/>
      <c r="BW343" s="233"/>
      <c r="BX343" s="234"/>
      <c r="BY343" s="231"/>
      <c r="BZ343" s="231"/>
      <c r="CA343" s="235"/>
      <c r="CB343" s="235"/>
      <c r="CC343" s="236"/>
      <c r="CD343" s="236"/>
      <c r="CE343" s="236"/>
      <c r="CF343" s="236"/>
      <c r="CG343" s="236"/>
      <c r="CH343" s="235"/>
      <c r="CI343" s="235"/>
      <c r="CJ343" s="236"/>
      <c r="CK343" s="236"/>
      <c r="CL343" s="236"/>
      <c r="CM343" s="236"/>
      <c r="CN343" s="236"/>
      <c r="CO343" s="235"/>
      <c r="CP343" s="238"/>
      <c r="CQ343" s="237"/>
      <c r="CR343" s="238"/>
      <c r="CS343" s="237"/>
      <c r="CT343" s="237"/>
      <c r="CU343" s="237"/>
      <c r="CV343" s="237"/>
      <c r="CW343" s="237"/>
      <c r="CX343" s="232"/>
      <c r="CY343" s="232"/>
      <c r="CZ343" s="179">
        <f t="shared" si="379"/>
        <v>0</v>
      </c>
      <c r="DA343" s="180"/>
      <c r="DB343" s="241"/>
      <c r="DC343" s="181">
        <f t="shared" si="380"/>
        <v>0</v>
      </c>
      <c r="DD343" s="240"/>
      <c r="DE343" s="241"/>
      <c r="DF343" s="182">
        <f t="shared" si="381"/>
        <v>0</v>
      </c>
      <c r="DG343" s="182">
        <f t="shared" si="382"/>
        <v>0</v>
      </c>
      <c r="DH343" s="183">
        <f t="shared" si="383"/>
        <v>0</v>
      </c>
      <c r="DI343" s="184">
        <f t="shared" si="384"/>
        <v>0</v>
      </c>
      <c r="DJ343" s="42"/>
      <c r="DK343" s="177">
        <f t="shared" si="385"/>
        <v>0</v>
      </c>
      <c r="DL343" s="177">
        <f t="shared" si="386"/>
        <v>0</v>
      </c>
      <c r="DM343" s="177">
        <f t="shared" si="387"/>
        <v>0</v>
      </c>
      <c r="DN343" s="242"/>
      <c r="DO343" s="243"/>
      <c r="DP343" s="243"/>
      <c r="DQ343" s="243"/>
      <c r="DR343" s="303"/>
      <c r="DS343" s="243"/>
      <c r="DT343" s="243"/>
      <c r="DU343" s="243"/>
      <c r="DV343" s="244"/>
      <c r="DW343" s="243"/>
      <c r="DX343" s="243"/>
      <c r="DY343" s="245"/>
      <c r="DZ343" s="245"/>
      <c r="EA343" s="246"/>
      <c r="EB343" s="175" t="s">
        <v>283</v>
      </c>
      <c r="EC343" s="188" t="s">
        <v>298</v>
      </c>
      <c r="ED343" s="188">
        <v>1030311</v>
      </c>
      <c r="EE343" s="188"/>
      <c r="EF343" s="189">
        <f>'Datos Mes'!$B$23</f>
        <v>8033.333333333333</v>
      </c>
      <c r="EG343" s="189">
        <f t="shared" si="388"/>
        <v>0</v>
      </c>
      <c r="EH343" s="189">
        <f t="shared" si="389"/>
        <v>0</v>
      </c>
      <c r="EI343" s="189" t="e">
        <f t="shared" si="390"/>
        <v>#DIV/0!</v>
      </c>
      <c r="EJ343" s="189" t="e">
        <f t="shared" si="391"/>
        <v>#DIV/0!</v>
      </c>
      <c r="EK343" s="189">
        <f t="shared" si="392"/>
        <v>0</v>
      </c>
      <c r="EL343" s="189">
        <f t="shared" si="393"/>
        <v>0</v>
      </c>
      <c r="EM343" s="189">
        <f t="shared" si="394"/>
        <v>0</v>
      </c>
      <c r="EN343" s="189">
        <f>'Datos Mes'!$B$24*AL343</f>
        <v>0</v>
      </c>
      <c r="EO343" s="189" t="e">
        <f>IF(SUM(EH343:EN343)&gt;'Datos Mes'!$B$21,'Datos Mes'!$B$21,SUM(EH343:EN343))</f>
        <v>#DIV/0!</v>
      </c>
      <c r="EP343" s="189" t="e">
        <f>IF(SUM(EH343:EN343)&gt;'Datos Mes'!$B$21,SUM(EH343:EN343)-EO343,0)</f>
        <v>#DIV/0!</v>
      </c>
      <c r="EQ343" s="189"/>
      <c r="ER343" s="189" t="e">
        <f>LOOKUP(EO343/AL343,'Datos Mes'!$B$75:$B$82,'Datos Mes'!$C$75:$C$82)*EQ343</f>
        <v>#DIV/0!</v>
      </c>
      <c r="ES343" s="189">
        <f>'Datos Mes'!$B$25*$AQ343</f>
        <v>0</v>
      </c>
      <c r="ET343" s="189">
        <f>'Datos Mes'!$B$26*$AQ343</f>
        <v>0</v>
      </c>
      <c r="EU343" s="189">
        <f t="shared" si="395"/>
        <v>0</v>
      </c>
      <c r="EV343" s="190" t="e">
        <f t="shared" si="396"/>
        <v>#DIV/0!</v>
      </c>
      <c r="EW343" s="280" t="s">
        <v>140</v>
      </c>
      <c r="EX343" s="281"/>
      <c r="EY343" s="190" t="e">
        <f>'Datos Mes'!$B$28*EO343</f>
        <v>#DIV/0!</v>
      </c>
      <c r="EZ343" s="190" t="e">
        <f>IF(EX343*'Datos Mes'!$B$19-EY343&gt;0,EX343*'Datos Mes'!$B$19-EY343,0)</f>
        <v>#DIV/0!</v>
      </c>
      <c r="FA343" s="281" t="s">
        <v>116</v>
      </c>
      <c r="FB343" s="280" t="s">
        <v>299</v>
      </c>
      <c r="FC343" s="192">
        <f>IF(FB343&lt;&gt;"Pensionado",LOOKUP(FA343,'Datos Mes'!$A$87:$A$92,'Datos Mes'!$B$87:$B$92),0)</f>
        <v>0</v>
      </c>
      <c r="FD343" s="190" t="e">
        <f t="shared" si="397"/>
        <v>#DIV/0!</v>
      </c>
      <c r="FE343" s="190" t="e">
        <f>IF(SUM(EH343:EN343)&gt;'Datos Mes'!$B$22,'Datos Mes'!$B$22,SUM(EH343:EN343))</f>
        <v>#DIV/0!</v>
      </c>
      <c r="FF343" s="190" t="e">
        <f>FE343*'Datos Mes'!$B$30</f>
        <v>#DIV/0!</v>
      </c>
      <c r="FG343" s="190" t="e">
        <f t="shared" si="398"/>
        <v>#DIV/0!</v>
      </c>
      <c r="FH343" s="190" t="e">
        <f t="shared" si="399"/>
        <v>#DIV/0!</v>
      </c>
      <c r="FI343" s="193" t="e">
        <f>LOOKUP(FH343,'Datos Mes'!$B$54:$B$69,'Datos Mes'!$C$54:$C$69)</f>
        <v>#DIV/0!</v>
      </c>
      <c r="FJ343" s="190" t="e">
        <f>LOOKUP(FH343,'Datos Mes'!$B$54:$B$69,'Datos Mes'!$E$54:$E$69)</f>
        <v>#DIV/0!</v>
      </c>
      <c r="FK343" s="190" t="e">
        <f t="shared" si="400"/>
        <v>#DIV/0!</v>
      </c>
      <c r="FL343" s="190">
        <f t="shared" si="401"/>
        <v>0</v>
      </c>
      <c r="FM343" s="190">
        <f t="shared" si="402"/>
        <v>0</v>
      </c>
      <c r="FN343" s="190">
        <f t="shared" si="403"/>
        <v>0</v>
      </c>
      <c r="FO343" s="190" t="e">
        <f t="shared" si="404"/>
        <v>#DIV/0!</v>
      </c>
      <c r="FP343" s="190" t="e">
        <f t="shared" si="405"/>
        <v>#DIV/0!</v>
      </c>
      <c r="FQ343" s="320" t="e">
        <f t="shared" si="406"/>
        <v>#DIV/0!</v>
      </c>
      <c r="FR343" s="188"/>
      <c r="FS343" s="190" t="e">
        <f t="shared" si="407"/>
        <v>#DIV/0!</v>
      </c>
      <c r="FT343" s="190" t="e">
        <f>IF($FB343="Activo",LOOKUP($FA343,'Datos Mes'!$A$87:$A$92,'Datos Mes'!$C$87:$C$92),0)*$EO343</f>
        <v>#DIV/0!</v>
      </c>
      <c r="FU343" s="190" t="e">
        <f>IF($FB343="Activo",'Datos Mes'!$B$31,0)*$EO343</f>
        <v>#DIV/0!</v>
      </c>
      <c r="FV343" s="190" t="e">
        <f>'Datos Mes'!$B$32*$EO343</f>
        <v>#DIV/0!</v>
      </c>
      <c r="FW343" s="190" t="e">
        <f>'Datos Mes'!$D$28*$EO343</f>
        <v>#DIV/0!</v>
      </c>
      <c r="FX343" s="188">
        <v>1030311</v>
      </c>
      <c r="FY343" s="190" t="e">
        <f t="shared" si="408"/>
        <v>#DIV/0!</v>
      </c>
      <c r="FZ343" s="190" t="e">
        <f t="shared" si="366"/>
        <v>#DIV/0!</v>
      </c>
      <c r="GA343" s="190" t="e">
        <f t="shared" si="367"/>
        <v>#DIV/0!</v>
      </c>
      <c r="GB343" s="190">
        <f>(AS343+'Datos Mes'!B$24)*30/12</f>
        <v>11356.646825396825</v>
      </c>
      <c r="GC343" s="190" t="e">
        <f t="shared" si="409"/>
        <v>#DIV/0!</v>
      </c>
      <c r="GD343" s="190" t="e">
        <f t="shared" si="410"/>
        <v>#DIV/0!</v>
      </c>
      <c r="GE343" s="192" t="e">
        <f t="shared" si="411"/>
        <v>#DIV/0!</v>
      </c>
    </row>
    <row r="344" spans="1:187">
      <c r="A344" s="248"/>
      <c r="B344" s="248"/>
      <c r="C344" s="173">
        <f t="shared" si="368"/>
        <v>0</v>
      </c>
      <c r="D344" s="255"/>
      <c r="E344" s="255"/>
      <c r="F344" s="255"/>
      <c r="G344" s="255"/>
      <c r="H344" s="255"/>
      <c r="I344" s="255"/>
      <c r="J344" s="255"/>
      <c r="K344" s="255"/>
      <c r="L344" s="255"/>
      <c r="M344" s="255"/>
      <c r="N344" s="255"/>
      <c r="O344" s="255"/>
      <c r="P344" s="255"/>
      <c r="Q344" s="255"/>
      <c r="R344" s="174"/>
      <c r="S344" s="256"/>
      <c r="T344" s="255"/>
      <c r="U344" s="255"/>
      <c r="V344" s="255"/>
      <c r="W344" s="255"/>
      <c r="X344" s="255"/>
      <c r="Y344" s="255"/>
      <c r="Z344" s="255"/>
      <c r="AA344" s="255"/>
      <c r="AB344" s="255"/>
      <c r="AC344" s="255"/>
      <c r="AD344" s="255"/>
      <c r="AE344" s="255"/>
      <c r="AF344" s="255"/>
      <c r="AG344" s="255"/>
      <c r="AH344" s="255"/>
      <c r="AI344" s="257"/>
      <c r="AJ344" s="187"/>
      <c r="AK344" s="176">
        <f t="shared" si="369"/>
        <v>0</v>
      </c>
      <c r="AL344" s="294">
        <f t="shared" si="370"/>
        <v>0</v>
      </c>
      <c r="AM344" s="294">
        <f t="shared" si="371"/>
        <v>0</v>
      </c>
      <c r="AN344" s="295">
        <f t="shared" si="372"/>
        <v>0</v>
      </c>
      <c r="AO344" s="294">
        <f t="shared" si="365"/>
        <v>0</v>
      </c>
      <c r="AP344" s="294">
        <f t="shared" si="412"/>
        <v>0</v>
      </c>
      <c r="AQ344" s="296">
        <f t="shared" si="373"/>
        <v>0</v>
      </c>
      <c r="AR344" s="297">
        <f t="shared" si="374"/>
        <v>0</v>
      </c>
      <c r="AS344" s="249"/>
      <c r="AT344" s="250">
        <f t="shared" si="375"/>
        <v>0</v>
      </c>
      <c r="AU344" s="316"/>
      <c r="AV344" s="177">
        <f t="shared" si="376"/>
        <v>0</v>
      </c>
      <c r="AW344" s="249"/>
      <c r="AX344" s="249"/>
      <c r="AY344" s="177">
        <f t="shared" si="377"/>
        <v>0</v>
      </c>
      <c r="AZ344" s="177">
        <f>(AQ344)*'Datos Mes'!$B$27+DB344</f>
        <v>0</v>
      </c>
      <c r="BA344" s="248"/>
      <c r="BB344" s="254"/>
      <c r="BC344" s="263"/>
      <c r="BD344" s="188"/>
      <c r="BE344" s="188"/>
      <c r="BF344" s="298"/>
      <c r="BG344" s="178">
        <f>(COUNTIF($D344:$AI344,"LL")+DL344)*(AS344-'Datos Mes'!$B$23)</f>
        <v>0</v>
      </c>
      <c r="BH344" s="299">
        <f t="shared" si="378"/>
        <v>0</v>
      </c>
      <c r="BI344" s="230"/>
      <c r="BJ344" s="239"/>
      <c r="BK344" s="231"/>
      <c r="BL344" s="231"/>
      <c r="BM344" s="231"/>
      <c r="BN344" s="231"/>
      <c r="BO344" s="231"/>
      <c r="BP344" s="239"/>
      <c r="BQ344" s="231"/>
      <c r="BR344" s="231"/>
      <c r="BS344" s="231"/>
      <c r="BT344" s="232"/>
      <c r="BU344" s="232"/>
      <c r="BV344" s="231"/>
      <c r="BW344" s="233"/>
      <c r="BX344" s="234"/>
      <c r="BY344" s="231"/>
      <c r="BZ344" s="231"/>
      <c r="CA344" s="235"/>
      <c r="CB344" s="235"/>
      <c r="CC344" s="236"/>
      <c r="CD344" s="236"/>
      <c r="CE344" s="236"/>
      <c r="CF344" s="236"/>
      <c r="CG344" s="236"/>
      <c r="CH344" s="235"/>
      <c r="CI344" s="235"/>
      <c r="CJ344" s="236"/>
      <c r="CK344" s="236"/>
      <c r="CL344" s="236"/>
      <c r="CM344" s="236"/>
      <c r="CN344" s="236"/>
      <c r="CO344" s="235"/>
      <c r="CP344" s="238"/>
      <c r="CQ344" s="237"/>
      <c r="CR344" s="238"/>
      <c r="CS344" s="237"/>
      <c r="CT344" s="237"/>
      <c r="CU344" s="237"/>
      <c r="CV344" s="237"/>
      <c r="CW344" s="237"/>
      <c r="CX344" s="232"/>
      <c r="CY344" s="232"/>
      <c r="CZ344" s="179">
        <f t="shared" si="379"/>
        <v>0</v>
      </c>
      <c r="DA344" s="180"/>
      <c r="DB344" s="241"/>
      <c r="DC344" s="181">
        <f t="shared" si="380"/>
        <v>0</v>
      </c>
      <c r="DD344" s="240"/>
      <c r="DE344" s="241"/>
      <c r="DF344" s="182">
        <f t="shared" si="381"/>
        <v>0</v>
      </c>
      <c r="DG344" s="182">
        <f t="shared" si="382"/>
        <v>0</v>
      </c>
      <c r="DH344" s="183">
        <f t="shared" si="383"/>
        <v>0</v>
      </c>
      <c r="DI344" s="184">
        <f t="shared" si="384"/>
        <v>0</v>
      </c>
      <c r="DJ344" s="42"/>
      <c r="DK344" s="177">
        <f t="shared" si="385"/>
        <v>0</v>
      </c>
      <c r="DL344" s="177">
        <f t="shared" si="386"/>
        <v>0</v>
      </c>
      <c r="DM344" s="177">
        <f t="shared" si="387"/>
        <v>0</v>
      </c>
      <c r="DN344" s="242"/>
      <c r="DO344" s="243"/>
      <c r="DP344" s="243"/>
      <c r="DQ344" s="243"/>
      <c r="DR344" s="303"/>
      <c r="DS344" s="243"/>
      <c r="DT344" s="243"/>
      <c r="DU344" s="243"/>
      <c r="DV344" s="244"/>
      <c r="DW344" s="243"/>
      <c r="DX344" s="243"/>
      <c r="DY344" s="245"/>
      <c r="DZ344" s="245"/>
      <c r="EA344" s="246"/>
      <c r="EB344" s="175" t="s">
        <v>283</v>
      </c>
      <c r="EC344" s="188" t="s">
        <v>298</v>
      </c>
      <c r="ED344" s="188">
        <v>1030312</v>
      </c>
      <c r="EE344" s="188"/>
      <c r="EF344" s="189">
        <f>'Datos Mes'!$B$23</f>
        <v>8033.333333333333</v>
      </c>
      <c r="EG344" s="189">
        <f t="shared" si="388"/>
        <v>0</v>
      </c>
      <c r="EH344" s="189">
        <f t="shared" si="389"/>
        <v>0</v>
      </c>
      <c r="EI344" s="189" t="e">
        <f t="shared" si="390"/>
        <v>#DIV/0!</v>
      </c>
      <c r="EJ344" s="189" t="e">
        <f t="shared" si="391"/>
        <v>#DIV/0!</v>
      </c>
      <c r="EK344" s="189">
        <f t="shared" si="392"/>
        <v>0</v>
      </c>
      <c r="EL344" s="189">
        <f t="shared" si="393"/>
        <v>0</v>
      </c>
      <c r="EM344" s="189">
        <f t="shared" si="394"/>
        <v>0</v>
      </c>
      <c r="EN344" s="189">
        <f>'Datos Mes'!$B$24*AL344</f>
        <v>0</v>
      </c>
      <c r="EO344" s="189" t="e">
        <f>IF(SUM(EH344:EN344)&gt;'Datos Mes'!$B$21,'Datos Mes'!$B$21,SUM(EH344:EN344))</f>
        <v>#DIV/0!</v>
      </c>
      <c r="EP344" s="189" t="e">
        <f>IF(SUM(EH344:EN344)&gt;'Datos Mes'!$B$21,SUM(EH344:EN344)-EO344,0)</f>
        <v>#DIV/0!</v>
      </c>
      <c r="EQ344" s="189"/>
      <c r="ER344" s="189" t="e">
        <f>LOOKUP(EO344/AL344,'Datos Mes'!$B$75:$B$82,'Datos Mes'!$C$75:$C$82)*EQ344</f>
        <v>#DIV/0!</v>
      </c>
      <c r="ES344" s="189">
        <f>'Datos Mes'!$B$25*$AQ344</f>
        <v>0</v>
      </c>
      <c r="ET344" s="189">
        <f>'Datos Mes'!$B$26*$AQ344</f>
        <v>0</v>
      </c>
      <c r="EU344" s="189">
        <f t="shared" si="395"/>
        <v>0</v>
      </c>
      <c r="EV344" s="190" t="e">
        <f t="shared" si="396"/>
        <v>#DIV/0!</v>
      </c>
      <c r="EW344" s="280" t="s">
        <v>140</v>
      </c>
      <c r="EX344" s="281"/>
      <c r="EY344" s="190" t="e">
        <f>'Datos Mes'!$B$28*EO344</f>
        <v>#DIV/0!</v>
      </c>
      <c r="EZ344" s="190" t="e">
        <f>IF(EX344*'Datos Mes'!$B$19-EY344&gt;0,EX344*'Datos Mes'!$B$19-EY344,0)</f>
        <v>#DIV/0!</v>
      </c>
      <c r="FA344" s="281" t="s">
        <v>116</v>
      </c>
      <c r="FB344" s="280" t="s">
        <v>299</v>
      </c>
      <c r="FC344" s="192">
        <f>IF(FB344&lt;&gt;"Pensionado",LOOKUP(FA344,'Datos Mes'!$A$87:$A$92,'Datos Mes'!$B$87:$B$92),0)</f>
        <v>0</v>
      </c>
      <c r="FD344" s="190" t="e">
        <f t="shared" si="397"/>
        <v>#DIV/0!</v>
      </c>
      <c r="FE344" s="190" t="e">
        <f>IF(SUM(EH344:EN344)&gt;'Datos Mes'!$B$22,'Datos Mes'!$B$22,SUM(EH344:EN344))</f>
        <v>#DIV/0!</v>
      </c>
      <c r="FF344" s="190" t="e">
        <f>FE344*'Datos Mes'!$B$30</f>
        <v>#DIV/0!</v>
      </c>
      <c r="FG344" s="190" t="e">
        <f t="shared" si="398"/>
        <v>#DIV/0!</v>
      </c>
      <c r="FH344" s="190" t="e">
        <f t="shared" si="399"/>
        <v>#DIV/0!</v>
      </c>
      <c r="FI344" s="193" t="e">
        <f>LOOKUP(FH344,'Datos Mes'!$B$54:$B$69,'Datos Mes'!$C$54:$C$69)</f>
        <v>#DIV/0!</v>
      </c>
      <c r="FJ344" s="190" t="e">
        <f>LOOKUP(FH344,'Datos Mes'!$B$54:$B$69,'Datos Mes'!$E$54:$E$69)</f>
        <v>#DIV/0!</v>
      </c>
      <c r="FK344" s="190" t="e">
        <f t="shared" si="400"/>
        <v>#DIV/0!</v>
      </c>
      <c r="FL344" s="190">
        <f t="shared" si="401"/>
        <v>0</v>
      </c>
      <c r="FM344" s="190">
        <f t="shared" si="402"/>
        <v>0</v>
      </c>
      <c r="FN344" s="190">
        <f t="shared" si="403"/>
        <v>0</v>
      </c>
      <c r="FO344" s="190" t="e">
        <f t="shared" si="404"/>
        <v>#DIV/0!</v>
      </c>
      <c r="FP344" s="190" t="e">
        <f t="shared" si="405"/>
        <v>#DIV/0!</v>
      </c>
      <c r="FQ344" s="320" t="e">
        <f t="shared" si="406"/>
        <v>#DIV/0!</v>
      </c>
      <c r="FR344" s="188"/>
      <c r="FS344" s="190" t="e">
        <f t="shared" si="407"/>
        <v>#DIV/0!</v>
      </c>
      <c r="FT344" s="190" t="e">
        <f>IF($FB344="Activo",LOOKUP($FA344,'Datos Mes'!$A$87:$A$92,'Datos Mes'!$C$87:$C$92),0)*$EO344</f>
        <v>#DIV/0!</v>
      </c>
      <c r="FU344" s="190" t="e">
        <f>IF($FB344="Activo",'Datos Mes'!$B$31,0)*$EO344</f>
        <v>#DIV/0!</v>
      </c>
      <c r="FV344" s="190" t="e">
        <f>'Datos Mes'!$B$32*$EO344</f>
        <v>#DIV/0!</v>
      </c>
      <c r="FW344" s="190" t="e">
        <f>'Datos Mes'!$D$28*$EO344</f>
        <v>#DIV/0!</v>
      </c>
      <c r="FX344" s="188">
        <v>1030312</v>
      </c>
      <c r="FY344" s="190" t="e">
        <f t="shared" si="408"/>
        <v>#DIV/0!</v>
      </c>
      <c r="FZ344" s="190" t="e">
        <f t="shared" si="366"/>
        <v>#DIV/0!</v>
      </c>
      <c r="GA344" s="190" t="e">
        <f t="shared" si="367"/>
        <v>#DIV/0!</v>
      </c>
      <c r="GB344" s="190">
        <f>(AS344+'Datos Mes'!B$24)*30/12</f>
        <v>11356.646825396825</v>
      </c>
      <c r="GC344" s="190" t="e">
        <f t="shared" si="409"/>
        <v>#DIV/0!</v>
      </c>
      <c r="GD344" s="190" t="e">
        <f t="shared" si="410"/>
        <v>#DIV/0!</v>
      </c>
      <c r="GE344" s="192" t="e">
        <f t="shared" si="411"/>
        <v>#DIV/0!</v>
      </c>
    </row>
    <row r="345" spans="1:187">
      <c r="A345" s="248"/>
      <c r="B345" s="248"/>
      <c r="C345" s="173">
        <f t="shared" si="368"/>
        <v>0</v>
      </c>
      <c r="D345" s="255"/>
      <c r="E345" s="255"/>
      <c r="F345" s="255"/>
      <c r="G345" s="255"/>
      <c r="H345" s="255"/>
      <c r="I345" s="255"/>
      <c r="J345" s="255"/>
      <c r="K345" s="255"/>
      <c r="L345" s="255"/>
      <c r="M345" s="255"/>
      <c r="N345" s="255"/>
      <c r="O345" s="255"/>
      <c r="P345" s="255"/>
      <c r="Q345" s="255"/>
      <c r="R345" s="174"/>
      <c r="S345" s="256"/>
      <c r="T345" s="255"/>
      <c r="U345" s="255"/>
      <c r="V345" s="255"/>
      <c r="W345" s="255"/>
      <c r="X345" s="255"/>
      <c r="Y345" s="255"/>
      <c r="Z345" s="255"/>
      <c r="AA345" s="255"/>
      <c r="AB345" s="255"/>
      <c r="AC345" s="255"/>
      <c r="AD345" s="255"/>
      <c r="AE345" s="255"/>
      <c r="AF345" s="255"/>
      <c r="AG345" s="255"/>
      <c r="AH345" s="255"/>
      <c r="AI345" s="257"/>
      <c r="AJ345" s="187"/>
      <c r="AK345" s="176">
        <f t="shared" si="369"/>
        <v>0</v>
      </c>
      <c r="AL345" s="294">
        <f t="shared" si="370"/>
        <v>0</v>
      </c>
      <c r="AM345" s="294">
        <f t="shared" si="371"/>
        <v>0</v>
      </c>
      <c r="AN345" s="295">
        <f t="shared" si="372"/>
        <v>0</v>
      </c>
      <c r="AO345" s="294">
        <f t="shared" si="365"/>
        <v>0</v>
      </c>
      <c r="AP345" s="294">
        <f t="shared" si="412"/>
        <v>0</v>
      </c>
      <c r="AQ345" s="296">
        <f t="shared" si="373"/>
        <v>0</v>
      </c>
      <c r="AR345" s="297">
        <f t="shared" si="374"/>
        <v>0</v>
      </c>
      <c r="AS345" s="249"/>
      <c r="AT345" s="250">
        <f t="shared" si="375"/>
        <v>0</v>
      </c>
      <c r="AU345" s="316"/>
      <c r="AV345" s="177">
        <f t="shared" si="376"/>
        <v>0</v>
      </c>
      <c r="AW345" s="249"/>
      <c r="AX345" s="249"/>
      <c r="AY345" s="177">
        <f t="shared" si="377"/>
        <v>0</v>
      </c>
      <c r="AZ345" s="177">
        <f>(AQ345)*'Datos Mes'!$B$27+DB345</f>
        <v>0</v>
      </c>
      <c r="BA345" s="248"/>
      <c r="BB345" s="254"/>
      <c r="BC345" s="263"/>
      <c r="BD345" s="188"/>
      <c r="BE345" s="188"/>
      <c r="BF345" s="298"/>
      <c r="BG345" s="178">
        <f>(COUNTIF($D345:$AI345,"LL")+DL345)*(AS345-'Datos Mes'!$B$23)</f>
        <v>0</v>
      </c>
      <c r="BH345" s="299">
        <f t="shared" si="378"/>
        <v>0</v>
      </c>
      <c r="BI345" s="230"/>
      <c r="BJ345" s="239"/>
      <c r="BK345" s="231"/>
      <c r="BL345" s="231"/>
      <c r="BM345" s="231"/>
      <c r="BN345" s="231"/>
      <c r="BO345" s="231"/>
      <c r="BP345" s="239"/>
      <c r="BQ345" s="231"/>
      <c r="BR345" s="231"/>
      <c r="BS345" s="231"/>
      <c r="BT345" s="232"/>
      <c r="BU345" s="232"/>
      <c r="BV345" s="231"/>
      <c r="BW345" s="233"/>
      <c r="BX345" s="234"/>
      <c r="BY345" s="231"/>
      <c r="BZ345" s="231"/>
      <c r="CA345" s="235"/>
      <c r="CB345" s="235"/>
      <c r="CC345" s="236"/>
      <c r="CD345" s="236"/>
      <c r="CE345" s="236"/>
      <c r="CF345" s="236"/>
      <c r="CG345" s="236"/>
      <c r="CH345" s="235"/>
      <c r="CI345" s="235"/>
      <c r="CJ345" s="236"/>
      <c r="CK345" s="236"/>
      <c r="CL345" s="236"/>
      <c r="CM345" s="236"/>
      <c r="CN345" s="236"/>
      <c r="CO345" s="235"/>
      <c r="CP345" s="238"/>
      <c r="CQ345" s="237"/>
      <c r="CR345" s="238"/>
      <c r="CS345" s="237"/>
      <c r="CT345" s="237"/>
      <c r="CU345" s="237"/>
      <c r="CV345" s="237"/>
      <c r="CW345" s="237"/>
      <c r="CX345" s="232"/>
      <c r="CY345" s="232"/>
      <c r="CZ345" s="179">
        <f t="shared" si="379"/>
        <v>0</v>
      </c>
      <c r="DA345" s="180"/>
      <c r="DB345" s="241"/>
      <c r="DC345" s="181">
        <f t="shared" si="380"/>
        <v>0</v>
      </c>
      <c r="DD345" s="240"/>
      <c r="DE345" s="241"/>
      <c r="DF345" s="182">
        <f t="shared" si="381"/>
        <v>0</v>
      </c>
      <c r="DG345" s="182">
        <f t="shared" si="382"/>
        <v>0</v>
      </c>
      <c r="DH345" s="183">
        <f t="shared" si="383"/>
        <v>0</v>
      </c>
      <c r="DI345" s="184">
        <f t="shared" si="384"/>
        <v>0</v>
      </c>
      <c r="DJ345" s="42"/>
      <c r="DK345" s="177">
        <f t="shared" si="385"/>
        <v>0</v>
      </c>
      <c r="DL345" s="177">
        <f t="shared" si="386"/>
        <v>0</v>
      </c>
      <c r="DM345" s="177">
        <f t="shared" si="387"/>
        <v>0</v>
      </c>
      <c r="DN345" s="242"/>
      <c r="DO345" s="243"/>
      <c r="DP345" s="243"/>
      <c r="DQ345" s="243"/>
      <c r="DR345" s="303"/>
      <c r="DS345" s="243"/>
      <c r="DT345" s="243"/>
      <c r="DU345" s="243"/>
      <c r="DV345" s="244"/>
      <c r="DW345" s="243"/>
      <c r="DX345" s="243"/>
      <c r="DY345" s="245"/>
      <c r="DZ345" s="245"/>
      <c r="EA345" s="246"/>
      <c r="EB345" s="175" t="s">
        <v>283</v>
      </c>
      <c r="EC345" s="188" t="s">
        <v>298</v>
      </c>
      <c r="ED345" s="188">
        <v>1030313</v>
      </c>
      <c r="EE345" s="188"/>
      <c r="EF345" s="189">
        <f>'Datos Mes'!$B$23</f>
        <v>8033.333333333333</v>
      </c>
      <c r="EG345" s="189">
        <f t="shared" si="388"/>
        <v>0</v>
      </c>
      <c r="EH345" s="189">
        <f t="shared" si="389"/>
        <v>0</v>
      </c>
      <c r="EI345" s="189" t="e">
        <f t="shared" si="390"/>
        <v>#DIV/0!</v>
      </c>
      <c r="EJ345" s="189" t="e">
        <f t="shared" si="391"/>
        <v>#DIV/0!</v>
      </c>
      <c r="EK345" s="189">
        <f t="shared" si="392"/>
        <v>0</v>
      </c>
      <c r="EL345" s="189">
        <f t="shared" si="393"/>
        <v>0</v>
      </c>
      <c r="EM345" s="189">
        <f t="shared" si="394"/>
        <v>0</v>
      </c>
      <c r="EN345" s="189">
        <f>'Datos Mes'!$B$24*AL345</f>
        <v>0</v>
      </c>
      <c r="EO345" s="189" t="e">
        <f>IF(SUM(EH345:EN345)&gt;'Datos Mes'!$B$21,'Datos Mes'!$B$21,SUM(EH345:EN345))</f>
        <v>#DIV/0!</v>
      </c>
      <c r="EP345" s="189" t="e">
        <f>IF(SUM(EH345:EN345)&gt;'Datos Mes'!$B$21,SUM(EH345:EN345)-EO345,0)</f>
        <v>#DIV/0!</v>
      </c>
      <c r="EQ345" s="189"/>
      <c r="ER345" s="189" t="e">
        <f>LOOKUP(EO345/AL345,'Datos Mes'!$B$75:$B$82,'Datos Mes'!$C$75:$C$82)*EQ345</f>
        <v>#DIV/0!</v>
      </c>
      <c r="ES345" s="189">
        <f>'Datos Mes'!$B$25*$AQ345</f>
        <v>0</v>
      </c>
      <c r="ET345" s="189">
        <f>'Datos Mes'!$B$26*$AQ345</f>
        <v>0</v>
      </c>
      <c r="EU345" s="189">
        <f t="shared" si="395"/>
        <v>0</v>
      </c>
      <c r="EV345" s="190" t="e">
        <f t="shared" si="396"/>
        <v>#DIV/0!</v>
      </c>
      <c r="EW345" s="280" t="s">
        <v>140</v>
      </c>
      <c r="EX345" s="281"/>
      <c r="EY345" s="190" t="e">
        <f>'Datos Mes'!$B$28*EO345</f>
        <v>#DIV/0!</v>
      </c>
      <c r="EZ345" s="190" t="e">
        <f>IF(EX345*'Datos Mes'!$B$19-EY345&gt;0,EX345*'Datos Mes'!$B$19-EY345,0)</f>
        <v>#DIV/0!</v>
      </c>
      <c r="FA345" s="281" t="s">
        <v>116</v>
      </c>
      <c r="FB345" s="280" t="s">
        <v>299</v>
      </c>
      <c r="FC345" s="192">
        <f>IF(FB345&lt;&gt;"Pensionado",LOOKUP(FA345,'Datos Mes'!$A$87:$A$92,'Datos Mes'!$B$87:$B$92),0)</f>
        <v>0</v>
      </c>
      <c r="FD345" s="190" t="e">
        <f t="shared" si="397"/>
        <v>#DIV/0!</v>
      </c>
      <c r="FE345" s="190" t="e">
        <f>IF(SUM(EH345:EN345)&gt;'Datos Mes'!$B$22,'Datos Mes'!$B$22,SUM(EH345:EN345))</f>
        <v>#DIV/0!</v>
      </c>
      <c r="FF345" s="190" t="e">
        <f>FE345*'Datos Mes'!$B$30</f>
        <v>#DIV/0!</v>
      </c>
      <c r="FG345" s="190" t="e">
        <f t="shared" si="398"/>
        <v>#DIV/0!</v>
      </c>
      <c r="FH345" s="190" t="e">
        <f t="shared" si="399"/>
        <v>#DIV/0!</v>
      </c>
      <c r="FI345" s="193" t="e">
        <f>LOOKUP(FH345,'Datos Mes'!$B$54:$B$69,'Datos Mes'!$C$54:$C$69)</f>
        <v>#DIV/0!</v>
      </c>
      <c r="FJ345" s="190" t="e">
        <f>LOOKUP(FH345,'Datos Mes'!$B$54:$B$69,'Datos Mes'!$E$54:$E$69)</f>
        <v>#DIV/0!</v>
      </c>
      <c r="FK345" s="190" t="e">
        <f t="shared" si="400"/>
        <v>#DIV/0!</v>
      </c>
      <c r="FL345" s="190">
        <f t="shared" si="401"/>
        <v>0</v>
      </c>
      <c r="FM345" s="190">
        <f t="shared" si="402"/>
        <v>0</v>
      </c>
      <c r="FN345" s="190">
        <f t="shared" si="403"/>
        <v>0</v>
      </c>
      <c r="FO345" s="190" t="e">
        <f t="shared" si="404"/>
        <v>#DIV/0!</v>
      </c>
      <c r="FP345" s="190" t="e">
        <f t="shared" si="405"/>
        <v>#DIV/0!</v>
      </c>
      <c r="FQ345" s="320" t="e">
        <f t="shared" si="406"/>
        <v>#DIV/0!</v>
      </c>
      <c r="FR345" s="188"/>
      <c r="FS345" s="190" t="e">
        <f t="shared" si="407"/>
        <v>#DIV/0!</v>
      </c>
      <c r="FT345" s="190" t="e">
        <f>IF($FB345="Activo",LOOKUP($FA345,'Datos Mes'!$A$87:$A$92,'Datos Mes'!$C$87:$C$92),0)*$EO345</f>
        <v>#DIV/0!</v>
      </c>
      <c r="FU345" s="190" t="e">
        <f>IF($FB345="Activo",'Datos Mes'!$B$31,0)*$EO345</f>
        <v>#DIV/0!</v>
      </c>
      <c r="FV345" s="190" t="e">
        <f>'Datos Mes'!$B$32*$EO345</f>
        <v>#DIV/0!</v>
      </c>
      <c r="FW345" s="190" t="e">
        <f>'Datos Mes'!$D$28*$EO345</f>
        <v>#DIV/0!</v>
      </c>
      <c r="FX345" s="188">
        <v>1030313</v>
      </c>
      <c r="FY345" s="190" t="e">
        <f t="shared" si="408"/>
        <v>#DIV/0!</v>
      </c>
      <c r="FZ345" s="190" t="e">
        <f t="shared" si="366"/>
        <v>#DIV/0!</v>
      </c>
      <c r="GA345" s="190" t="e">
        <f t="shared" si="367"/>
        <v>#DIV/0!</v>
      </c>
      <c r="GB345" s="190">
        <f>(AS345+'Datos Mes'!B$24)*30/12</f>
        <v>11356.646825396825</v>
      </c>
      <c r="GC345" s="190" t="e">
        <f t="shared" si="409"/>
        <v>#DIV/0!</v>
      </c>
      <c r="GD345" s="190" t="e">
        <f t="shared" si="410"/>
        <v>#DIV/0!</v>
      </c>
      <c r="GE345" s="192" t="e">
        <f t="shared" si="411"/>
        <v>#DIV/0!</v>
      </c>
    </row>
    <row r="346" spans="1:187">
      <c r="A346" s="248"/>
      <c r="B346" s="248"/>
      <c r="C346" s="173">
        <f t="shared" si="368"/>
        <v>0</v>
      </c>
      <c r="D346" s="255"/>
      <c r="E346" s="255"/>
      <c r="F346" s="255"/>
      <c r="G346" s="255"/>
      <c r="H346" s="255"/>
      <c r="I346" s="255"/>
      <c r="J346" s="255"/>
      <c r="K346" s="255"/>
      <c r="L346" s="255"/>
      <c r="M346" s="255"/>
      <c r="N346" s="255"/>
      <c r="O346" s="255"/>
      <c r="P346" s="255"/>
      <c r="Q346" s="255"/>
      <c r="R346" s="174"/>
      <c r="S346" s="256"/>
      <c r="T346" s="255"/>
      <c r="U346" s="255"/>
      <c r="V346" s="255"/>
      <c r="W346" s="255"/>
      <c r="X346" s="255"/>
      <c r="Y346" s="255"/>
      <c r="Z346" s="255"/>
      <c r="AA346" s="255"/>
      <c r="AB346" s="255"/>
      <c r="AC346" s="255"/>
      <c r="AD346" s="255"/>
      <c r="AE346" s="255"/>
      <c r="AF346" s="255"/>
      <c r="AG346" s="255"/>
      <c r="AH346" s="255"/>
      <c r="AI346" s="257"/>
      <c r="AJ346" s="187"/>
      <c r="AK346" s="176">
        <f t="shared" si="369"/>
        <v>0</v>
      </c>
      <c r="AL346" s="294">
        <f t="shared" si="370"/>
        <v>0</v>
      </c>
      <c r="AM346" s="294">
        <f t="shared" si="371"/>
        <v>0</v>
      </c>
      <c r="AN346" s="295">
        <f t="shared" si="372"/>
        <v>0</v>
      </c>
      <c r="AO346" s="294">
        <f t="shared" ref="AO346:AO410" si="413">COUNTIF($D346:$AI346,"X")+COUNTIF($D346:$AI346,"LL")+COUNTIF($D346:$AK346,"P")+COUNTIF($D346:$AI346,"R")+COUNTIF($D346:$AI346,"F")+COUNTIF($D346:$AI346,"V")</f>
        <v>0</v>
      </c>
      <c r="AP346" s="294">
        <f t="shared" si="412"/>
        <v>0</v>
      </c>
      <c r="AQ346" s="296">
        <f t="shared" si="373"/>
        <v>0</v>
      </c>
      <c r="AR346" s="297">
        <f t="shared" si="374"/>
        <v>0</v>
      </c>
      <c r="AS346" s="249"/>
      <c r="AT346" s="250">
        <f t="shared" si="375"/>
        <v>0</v>
      </c>
      <c r="AU346" s="316"/>
      <c r="AV346" s="177">
        <f t="shared" si="376"/>
        <v>0</v>
      </c>
      <c r="AW346" s="249"/>
      <c r="AX346" s="249"/>
      <c r="AY346" s="177">
        <f t="shared" si="377"/>
        <v>0</v>
      </c>
      <c r="AZ346" s="177">
        <f>(AQ346)*'Datos Mes'!$B$27+DB346</f>
        <v>0</v>
      </c>
      <c r="BA346" s="248"/>
      <c r="BB346" s="254"/>
      <c r="BC346" s="263"/>
      <c r="BD346" s="188"/>
      <c r="BE346" s="188"/>
      <c r="BF346" s="298"/>
      <c r="BG346" s="178">
        <f>(COUNTIF($D346:$AI346,"LL")+DL346)*(AS346-'Datos Mes'!$B$23)</f>
        <v>0</v>
      </c>
      <c r="BH346" s="299">
        <f t="shared" si="378"/>
        <v>0</v>
      </c>
      <c r="BI346" s="230"/>
      <c r="BJ346" s="239"/>
      <c r="BK346" s="231"/>
      <c r="BL346" s="231"/>
      <c r="BM346" s="231"/>
      <c r="BN346" s="231"/>
      <c r="BO346" s="231"/>
      <c r="BP346" s="239"/>
      <c r="BQ346" s="231"/>
      <c r="BR346" s="231"/>
      <c r="BS346" s="231"/>
      <c r="BT346" s="232"/>
      <c r="BU346" s="232"/>
      <c r="BV346" s="231"/>
      <c r="BW346" s="233"/>
      <c r="BX346" s="234"/>
      <c r="BY346" s="231"/>
      <c r="BZ346" s="231"/>
      <c r="CA346" s="235"/>
      <c r="CB346" s="235"/>
      <c r="CC346" s="236"/>
      <c r="CD346" s="236"/>
      <c r="CE346" s="236"/>
      <c r="CF346" s="236"/>
      <c r="CG346" s="236"/>
      <c r="CH346" s="235"/>
      <c r="CI346" s="235"/>
      <c r="CJ346" s="236"/>
      <c r="CK346" s="236"/>
      <c r="CL346" s="236"/>
      <c r="CM346" s="236"/>
      <c r="CN346" s="236"/>
      <c r="CO346" s="235"/>
      <c r="CP346" s="238"/>
      <c r="CQ346" s="237"/>
      <c r="CR346" s="238"/>
      <c r="CS346" s="237"/>
      <c r="CT346" s="237"/>
      <c r="CU346" s="237"/>
      <c r="CV346" s="237"/>
      <c r="CW346" s="237"/>
      <c r="CX346" s="232"/>
      <c r="CY346" s="232"/>
      <c r="CZ346" s="179">
        <f t="shared" si="379"/>
        <v>0</v>
      </c>
      <c r="DA346" s="180"/>
      <c r="DB346" s="241"/>
      <c r="DC346" s="181">
        <f t="shared" si="380"/>
        <v>0</v>
      </c>
      <c r="DD346" s="240"/>
      <c r="DE346" s="241"/>
      <c r="DF346" s="182">
        <f t="shared" si="381"/>
        <v>0</v>
      </c>
      <c r="DG346" s="182">
        <f t="shared" si="382"/>
        <v>0</v>
      </c>
      <c r="DH346" s="183">
        <f t="shared" si="383"/>
        <v>0</v>
      </c>
      <c r="DI346" s="184">
        <f t="shared" si="384"/>
        <v>0</v>
      </c>
      <c r="DJ346" s="42"/>
      <c r="DK346" s="177">
        <f t="shared" si="385"/>
        <v>0</v>
      </c>
      <c r="DL346" s="177">
        <f t="shared" si="386"/>
        <v>0</v>
      </c>
      <c r="DM346" s="177">
        <f t="shared" si="387"/>
        <v>0</v>
      </c>
      <c r="DN346" s="242"/>
      <c r="DO346" s="243"/>
      <c r="DP346" s="243"/>
      <c r="DQ346" s="243"/>
      <c r="DR346" s="303"/>
      <c r="DS346" s="243"/>
      <c r="DT346" s="243"/>
      <c r="DU346" s="243"/>
      <c r="DV346" s="244"/>
      <c r="DW346" s="243"/>
      <c r="DX346" s="243"/>
      <c r="DY346" s="245"/>
      <c r="DZ346" s="245"/>
      <c r="EA346" s="246"/>
      <c r="EB346" s="175" t="s">
        <v>283</v>
      </c>
      <c r="EC346" s="188" t="s">
        <v>298</v>
      </c>
      <c r="ED346" s="188">
        <v>1030314</v>
      </c>
      <c r="EE346" s="188"/>
      <c r="EF346" s="189">
        <f>'Datos Mes'!$B$23</f>
        <v>8033.333333333333</v>
      </c>
      <c r="EG346" s="189">
        <f t="shared" si="388"/>
        <v>0</v>
      </c>
      <c r="EH346" s="189">
        <f t="shared" si="389"/>
        <v>0</v>
      </c>
      <c r="EI346" s="189" t="e">
        <f t="shared" si="390"/>
        <v>#DIV/0!</v>
      </c>
      <c r="EJ346" s="189" t="e">
        <f t="shared" si="391"/>
        <v>#DIV/0!</v>
      </c>
      <c r="EK346" s="189">
        <f t="shared" si="392"/>
        <v>0</v>
      </c>
      <c r="EL346" s="189">
        <f t="shared" si="393"/>
        <v>0</v>
      </c>
      <c r="EM346" s="189">
        <f t="shared" si="394"/>
        <v>0</v>
      </c>
      <c r="EN346" s="189">
        <f>'Datos Mes'!$B$24*AL346</f>
        <v>0</v>
      </c>
      <c r="EO346" s="189" t="e">
        <f>IF(SUM(EH346:EN346)&gt;'Datos Mes'!$B$21,'Datos Mes'!$B$21,SUM(EH346:EN346))</f>
        <v>#DIV/0!</v>
      </c>
      <c r="EP346" s="189" t="e">
        <f>IF(SUM(EH346:EN346)&gt;'Datos Mes'!$B$21,SUM(EH346:EN346)-EO346,0)</f>
        <v>#DIV/0!</v>
      </c>
      <c r="EQ346" s="189"/>
      <c r="ER346" s="189" t="e">
        <f>LOOKUP(EO346/AL346,'Datos Mes'!$B$75:$B$82,'Datos Mes'!$C$75:$C$82)*EQ346</f>
        <v>#DIV/0!</v>
      </c>
      <c r="ES346" s="189">
        <f>'Datos Mes'!$B$25*$AQ346</f>
        <v>0</v>
      </c>
      <c r="ET346" s="189">
        <f>'Datos Mes'!$B$26*$AQ346</f>
        <v>0</v>
      </c>
      <c r="EU346" s="189">
        <f t="shared" si="395"/>
        <v>0</v>
      </c>
      <c r="EV346" s="190" t="e">
        <f t="shared" si="396"/>
        <v>#DIV/0!</v>
      </c>
      <c r="EW346" s="280" t="s">
        <v>140</v>
      </c>
      <c r="EX346" s="281"/>
      <c r="EY346" s="190" t="e">
        <f>'Datos Mes'!$B$28*EO346</f>
        <v>#DIV/0!</v>
      </c>
      <c r="EZ346" s="190" t="e">
        <f>IF(EX346*'Datos Mes'!$B$19-EY346&gt;0,EX346*'Datos Mes'!$B$19-EY346,0)</f>
        <v>#DIV/0!</v>
      </c>
      <c r="FA346" s="281" t="s">
        <v>116</v>
      </c>
      <c r="FB346" s="280" t="s">
        <v>299</v>
      </c>
      <c r="FC346" s="192">
        <f>IF(FB346&lt;&gt;"Pensionado",LOOKUP(FA346,'Datos Mes'!$A$87:$A$92,'Datos Mes'!$B$87:$B$92),0)</f>
        <v>0</v>
      </c>
      <c r="FD346" s="190" t="e">
        <f t="shared" si="397"/>
        <v>#DIV/0!</v>
      </c>
      <c r="FE346" s="190" t="e">
        <f>IF(SUM(EH346:EN346)&gt;'Datos Mes'!$B$22,'Datos Mes'!$B$22,SUM(EH346:EN346))</f>
        <v>#DIV/0!</v>
      </c>
      <c r="FF346" s="190" t="e">
        <f>FE346*'Datos Mes'!$B$30</f>
        <v>#DIV/0!</v>
      </c>
      <c r="FG346" s="190" t="e">
        <f t="shared" si="398"/>
        <v>#DIV/0!</v>
      </c>
      <c r="FH346" s="190" t="e">
        <f t="shared" si="399"/>
        <v>#DIV/0!</v>
      </c>
      <c r="FI346" s="193" t="e">
        <f>LOOKUP(FH346,'Datos Mes'!$B$54:$B$69,'Datos Mes'!$C$54:$C$69)</f>
        <v>#DIV/0!</v>
      </c>
      <c r="FJ346" s="190" t="e">
        <f>LOOKUP(FH346,'Datos Mes'!$B$54:$B$69,'Datos Mes'!$E$54:$E$69)</f>
        <v>#DIV/0!</v>
      </c>
      <c r="FK346" s="190" t="e">
        <f t="shared" si="400"/>
        <v>#DIV/0!</v>
      </c>
      <c r="FL346" s="190">
        <f t="shared" si="401"/>
        <v>0</v>
      </c>
      <c r="FM346" s="190">
        <f t="shared" si="402"/>
        <v>0</v>
      </c>
      <c r="FN346" s="190">
        <f t="shared" si="403"/>
        <v>0</v>
      </c>
      <c r="FO346" s="190" t="e">
        <f t="shared" si="404"/>
        <v>#DIV/0!</v>
      </c>
      <c r="FP346" s="190" t="e">
        <f t="shared" si="405"/>
        <v>#DIV/0!</v>
      </c>
      <c r="FQ346" s="320" t="e">
        <f t="shared" si="406"/>
        <v>#DIV/0!</v>
      </c>
      <c r="FR346" s="188"/>
      <c r="FS346" s="190" t="e">
        <f t="shared" si="407"/>
        <v>#DIV/0!</v>
      </c>
      <c r="FT346" s="190" t="e">
        <f>IF($FB346="Activo",LOOKUP($FA346,'Datos Mes'!$A$87:$A$92,'Datos Mes'!$C$87:$C$92),0)*$EO346</f>
        <v>#DIV/0!</v>
      </c>
      <c r="FU346" s="190" t="e">
        <f>IF($FB346="Activo",'Datos Mes'!$B$31,0)*$EO346</f>
        <v>#DIV/0!</v>
      </c>
      <c r="FV346" s="190" t="e">
        <f>'Datos Mes'!$B$32*$EO346</f>
        <v>#DIV/0!</v>
      </c>
      <c r="FW346" s="190" t="e">
        <f>'Datos Mes'!$D$28*$EO346</f>
        <v>#DIV/0!</v>
      </c>
      <c r="FX346" s="188">
        <v>1030314</v>
      </c>
      <c r="FY346" s="190" t="e">
        <f t="shared" si="408"/>
        <v>#DIV/0!</v>
      </c>
      <c r="FZ346" s="190" t="e">
        <f t="shared" ref="FZ346:FZ410" si="414">$FY346/($AL346+$AN346)*1.75</f>
        <v>#DIV/0!</v>
      </c>
      <c r="GA346" s="190" t="e">
        <f t="shared" ref="GA346:GA410" si="415">$FY346/($AL346+$AN346)*13/12</f>
        <v>#DIV/0!</v>
      </c>
      <c r="GB346" s="190">
        <f>(AS346+'Datos Mes'!B$24)*30/12</f>
        <v>11356.646825396825</v>
      </c>
      <c r="GC346" s="190" t="e">
        <f t="shared" si="409"/>
        <v>#DIV/0!</v>
      </c>
      <c r="GD346" s="190" t="e">
        <f t="shared" si="410"/>
        <v>#DIV/0!</v>
      </c>
      <c r="GE346" s="192" t="e">
        <f t="shared" si="411"/>
        <v>#DIV/0!</v>
      </c>
    </row>
    <row r="347" spans="1:187">
      <c r="A347" s="248"/>
      <c r="B347" s="248"/>
      <c r="C347" s="173">
        <f t="shared" si="368"/>
        <v>0</v>
      </c>
      <c r="D347" s="255"/>
      <c r="E347" s="255"/>
      <c r="F347" s="255"/>
      <c r="G347" s="255"/>
      <c r="H347" s="255"/>
      <c r="I347" s="255"/>
      <c r="J347" s="255"/>
      <c r="K347" s="255"/>
      <c r="L347" s="255"/>
      <c r="M347" s="255"/>
      <c r="N347" s="255"/>
      <c r="O347" s="255"/>
      <c r="P347" s="255"/>
      <c r="Q347" s="255"/>
      <c r="R347" s="174"/>
      <c r="S347" s="256"/>
      <c r="T347" s="255"/>
      <c r="U347" s="255"/>
      <c r="V347" s="255"/>
      <c r="W347" s="255"/>
      <c r="X347" s="255"/>
      <c r="Y347" s="255"/>
      <c r="Z347" s="255"/>
      <c r="AA347" s="255"/>
      <c r="AB347" s="255"/>
      <c r="AC347" s="255"/>
      <c r="AD347" s="255"/>
      <c r="AE347" s="255"/>
      <c r="AF347" s="255"/>
      <c r="AG347" s="255"/>
      <c r="AH347" s="255"/>
      <c r="AI347" s="257"/>
      <c r="AJ347" s="187"/>
      <c r="AK347" s="176">
        <f t="shared" si="369"/>
        <v>0</v>
      </c>
      <c r="AL347" s="294">
        <f t="shared" si="370"/>
        <v>0</v>
      </c>
      <c r="AM347" s="294">
        <f t="shared" si="371"/>
        <v>0</v>
      </c>
      <c r="AN347" s="295">
        <f t="shared" si="372"/>
        <v>0</v>
      </c>
      <c r="AO347" s="294">
        <f t="shared" si="413"/>
        <v>0</v>
      </c>
      <c r="AP347" s="294">
        <f t="shared" si="412"/>
        <v>0</v>
      </c>
      <c r="AQ347" s="296">
        <f t="shared" si="373"/>
        <v>0</v>
      </c>
      <c r="AR347" s="297">
        <f t="shared" si="374"/>
        <v>0</v>
      </c>
      <c r="AS347" s="249"/>
      <c r="AT347" s="250">
        <f t="shared" si="375"/>
        <v>0</v>
      </c>
      <c r="AU347" s="316"/>
      <c r="AV347" s="177">
        <f t="shared" si="376"/>
        <v>0</v>
      </c>
      <c r="AW347" s="249"/>
      <c r="AX347" s="249"/>
      <c r="AY347" s="177">
        <f t="shared" si="377"/>
        <v>0</v>
      </c>
      <c r="AZ347" s="177">
        <f>(AQ347)*'Datos Mes'!$B$27+DB347</f>
        <v>0</v>
      </c>
      <c r="BA347" s="248"/>
      <c r="BB347" s="254"/>
      <c r="BC347" s="263"/>
      <c r="BD347" s="188"/>
      <c r="BE347" s="188"/>
      <c r="BF347" s="298"/>
      <c r="BG347" s="178">
        <f>(COUNTIF($D347:$AI347,"LL")+DL347)*(AS347-'Datos Mes'!$B$23)</f>
        <v>0</v>
      </c>
      <c r="BH347" s="299">
        <f t="shared" si="378"/>
        <v>0</v>
      </c>
      <c r="BI347" s="230"/>
      <c r="BJ347" s="239"/>
      <c r="BK347" s="231"/>
      <c r="BL347" s="231"/>
      <c r="BM347" s="231"/>
      <c r="BN347" s="231"/>
      <c r="BO347" s="231"/>
      <c r="BP347" s="239"/>
      <c r="BQ347" s="231"/>
      <c r="BR347" s="231"/>
      <c r="BS347" s="231"/>
      <c r="BT347" s="232"/>
      <c r="BU347" s="232"/>
      <c r="BV347" s="231"/>
      <c r="BW347" s="233"/>
      <c r="BX347" s="234"/>
      <c r="BY347" s="231"/>
      <c r="BZ347" s="231"/>
      <c r="CA347" s="235"/>
      <c r="CB347" s="235"/>
      <c r="CC347" s="236"/>
      <c r="CD347" s="236"/>
      <c r="CE347" s="236"/>
      <c r="CF347" s="236"/>
      <c r="CG347" s="236"/>
      <c r="CH347" s="235"/>
      <c r="CI347" s="235"/>
      <c r="CJ347" s="236"/>
      <c r="CK347" s="236"/>
      <c r="CL347" s="236"/>
      <c r="CM347" s="236"/>
      <c r="CN347" s="236"/>
      <c r="CO347" s="235"/>
      <c r="CP347" s="238"/>
      <c r="CQ347" s="237"/>
      <c r="CR347" s="238"/>
      <c r="CS347" s="237"/>
      <c r="CT347" s="237"/>
      <c r="CU347" s="237"/>
      <c r="CV347" s="237"/>
      <c r="CW347" s="237"/>
      <c r="CX347" s="232"/>
      <c r="CY347" s="232"/>
      <c r="CZ347" s="179">
        <f t="shared" si="379"/>
        <v>0</v>
      </c>
      <c r="DA347" s="180"/>
      <c r="DB347" s="241"/>
      <c r="DC347" s="181">
        <f t="shared" si="380"/>
        <v>0</v>
      </c>
      <c r="DD347" s="240"/>
      <c r="DE347" s="241"/>
      <c r="DF347" s="182">
        <f t="shared" si="381"/>
        <v>0</v>
      </c>
      <c r="DG347" s="182">
        <f t="shared" si="382"/>
        <v>0</v>
      </c>
      <c r="DH347" s="183">
        <f t="shared" si="383"/>
        <v>0</v>
      </c>
      <c r="DI347" s="184">
        <f t="shared" si="384"/>
        <v>0</v>
      </c>
      <c r="DJ347" s="42"/>
      <c r="DK347" s="177">
        <f t="shared" si="385"/>
        <v>0</v>
      </c>
      <c r="DL347" s="177">
        <f t="shared" si="386"/>
        <v>0</v>
      </c>
      <c r="DM347" s="177">
        <f t="shared" si="387"/>
        <v>0</v>
      </c>
      <c r="DN347" s="242"/>
      <c r="DO347" s="243"/>
      <c r="DP347" s="243"/>
      <c r="DQ347" s="243"/>
      <c r="DR347" s="303"/>
      <c r="DS347" s="243"/>
      <c r="DT347" s="243"/>
      <c r="DU347" s="243"/>
      <c r="DV347" s="244"/>
      <c r="DW347" s="243"/>
      <c r="DX347" s="243"/>
      <c r="DY347" s="245"/>
      <c r="DZ347" s="245"/>
      <c r="EA347" s="246"/>
      <c r="EB347" s="175" t="s">
        <v>283</v>
      </c>
      <c r="EC347" s="188" t="s">
        <v>298</v>
      </c>
      <c r="ED347" s="188">
        <v>1030315</v>
      </c>
      <c r="EE347" s="188"/>
      <c r="EF347" s="189">
        <f>'Datos Mes'!$B$23</f>
        <v>8033.333333333333</v>
      </c>
      <c r="EG347" s="189">
        <f t="shared" si="388"/>
        <v>0</v>
      </c>
      <c r="EH347" s="189">
        <f t="shared" si="389"/>
        <v>0</v>
      </c>
      <c r="EI347" s="189" t="e">
        <f t="shared" si="390"/>
        <v>#DIV/0!</v>
      </c>
      <c r="EJ347" s="189" t="e">
        <f t="shared" si="391"/>
        <v>#DIV/0!</v>
      </c>
      <c r="EK347" s="189">
        <f t="shared" si="392"/>
        <v>0</v>
      </c>
      <c r="EL347" s="189">
        <f t="shared" si="393"/>
        <v>0</v>
      </c>
      <c r="EM347" s="189">
        <f t="shared" si="394"/>
        <v>0</v>
      </c>
      <c r="EN347" s="189">
        <f>'Datos Mes'!$B$24*AL347</f>
        <v>0</v>
      </c>
      <c r="EO347" s="189" t="e">
        <f>IF(SUM(EH347:EN347)&gt;'Datos Mes'!$B$21,'Datos Mes'!$B$21,SUM(EH347:EN347))</f>
        <v>#DIV/0!</v>
      </c>
      <c r="EP347" s="189" t="e">
        <f>IF(SUM(EH347:EN347)&gt;'Datos Mes'!$B$21,SUM(EH347:EN347)-EO347,0)</f>
        <v>#DIV/0!</v>
      </c>
      <c r="EQ347" s="189"/>
      <c r="ER347" s="189" t="e">
        <f>LOOKUP(EO347/AL347,'Datos Mes'!$B$75:$B$82,'Datos Mes'!$C$75:$C$82)*EQ347</f>
        <v>#DIV/0!</v>
      </c>
      <c r="ES347" s="189">
        <f>'Datos Mes'!$B$25*$AQ347</f>
        <v>0</v>
      </c>
      <c r="ET347" s="189">
        <f>'Datos Mes'!$B$26*$AQ347</f>
        <v>0</v>
      </c>
      <c r="EU347" s="189">
        <f t="shared" si="395"/>
        <v>0</v>
      </c>
      <c r="EV347" s="190" t="e">
        <f t="shared" si="396"/>
        <v>#DIV/0!</v>
      </c>
      <c r="EW347" s="280" t="s">
        <v>140</v>
      </c>
      <c r="EX347" s="281"/>
      <c r="EY347" s="190" t="e">
        <f>'Datos Mes'!$B$28*EO347</f>
        <v>#DIV/0!</v>
      </c>
      <c r="EZ347" s="190" t="e">
        <f>IF(EX347*'Datos Mes'!$B$19-EY347&gt;0,EX347*'Datos Mes'!$B$19-EY347,0)</f>
        <v>#DIV/0!</v>
      </c>
      <c r="FA347" s="281" t="s">
        <v>116</v>
      </c>
      <c r="FB347" s="280" t="s">
        <v>299</v>
      </c>
      <c r="FC347" s="192">
        <f>IF(FB347&lt;&gt;"Pensionado",LOOKUP(FA347,'Datos Mes'!$A$87:$A$92,'Datos Mes'!$B$87:$B$92),0)</f>
        <v>0</v>
      </c>
      <c r="FD347" s="190" t="e">
        <f t="shared" si="397"/>
        <v>#DIV/0!</v>
      </c>
      <c r="FE347" s="190" t="e">
        <f>IF(SUM(EH347:EN347)&gt;'Datos Mes'!$B$22,'Datos Mes'!$B$22,SUM(EH347:EN347))</f>
        <v>#DIV/0!</v>
      </c>
      <c r="FF347" s="190" t="e">
        <f>FE347*'Datos Mes'!$B$30</f>
        <v>#DIV/0!</v>
      </c>
      <c r="FG347" s="190" t="e">
        <f t="shared" si="398"/>
        <v>#DIV/0!</v>
      </c>
      <c r="FH347" s="190" t="e">
        <f t="shared" si="399"/>
        <v>#DIV/0!</v>
      </c>
      <c r="FI347" s="193" t="e">
        <f>LOOKUP(FH347,'Datos Mes'!$B$54:$B$69,'Datos Mes'!$C$54:$C$69)</f>
        <v>#DIV/0!</v>
      </c>
      <c r="FJ347" s="190" t="e">
        <f>LOOKUP(FH347,'Datos Mes'!$B$54:$B$69,'Datos Mes'!$E$54:$E$69)</f>
        <v>#DIV/0!</v>
      </c>
      <c r="FK347" s="190" t="e">
        <f t="shared" si="400"/>
        <v>#DIV/0!</v>
      </c>
      <c r="FL347" s="190">
        <f t="shared" si="401"/>
        <v>0</v>
      </c>
      <c r="FM347" s="190">
        <f t="shared" si="402"/>
        <v>0</v>
      </c>
      <c r="FN347" s="190">
        <f t="shared" si="403"/>
        <v>0</v>
      </c>
      <c r="FO347" s="190" t="e">
        <f t="shared" si="404"/>
        <v>#DIV/0!</v>
      </c>
      <c r="FP347" s="190" t="e">
        <f t="shared" si="405"/>
        <v>#DIV/0!</v>
      </c>
      <c r="FQ347" s="320" t="e">
        <f t="shared" si="406"/>
        <v>#DIV/0!</v>
      </c>
      <c r="FR347" s="188"/>
      <c r="FS347" s="190" t="e">
        <f t="shared" si="407"/>
        <v>#DIV/0!</v>
      </c>
      <c r="FT347" s="190" t="e">
        <f>IF($FB347="Activo",LOOKUP($FA347,'Datos Mes'!$A$87:$A$92,'Datos Mes'!$C$87:$C$92),0)*$EO347</f>
        <v>#DIV/0!</v>
      </c>
      <c r="FU347" s="190" t="e">
        <f>IF($FB347="Activo",'Datos Mes'!$B$31,0)*$EO347</f>
        <v>#DIV/0!</v>
      </c>
      <c r="FV347" s="190" t="e">
        <f>'Datos Mes'!$B$32*$EO347</f>
        <v>#DIV/0!</v>
      </c>
      <c r="FW347" s="190" t="e">
        <f>'Datos Mes'!$D$28*$EO347</f>
        <v>#DIV/0!</v>
      </c>
      <c r="FX347" s="188">
        <v>1030315</v>
      </c>
      <c r="FY347" s="190" t="e">
        <f t="shared" si="408"/>
        <v>#DIV/0!</v>
      </c>
      <c r="FZ347" s="190" t="e">
        <f t="shared" si="414"/>
        <v>#DIV/0!</v>
      </c>
      <c r="GA347" s="190" t="e">
        <f t="shared" si="415"/>
        <v>#DIV/0!</v>
      </c>
      <c r="GB347" s="190">
        <f>(AS347+'Datos Mes'!B$24)*30/12</f>
        <v>11356.646825396825</v>
      </c>
      <c r="GC347" s="190" t="e">
        <f t="shared" si="409"/>
        <v>#DIV/0!</v>
      </c>
      <c r="GD347" s="190" t="e">
        <f t="shared" si="410"/>
        <v>#DIV/0!</v>
      </c>
      <c r="GE347" s="192" t="e">
        <f t="shared" si="411"/>
        <v>#DIV/0!</v>
      </c>
    </row>
    <row r="348" spans="1:187">
      <c r="A348" s="248"/>
      <c r="B348" s="248"/>
      <c r="C348" s="173">
        <f t="shared" si="368"/>
        <v>0</v>
      </c>
      <c r="D348" s="255"/>
      <c r="E348" s="255"/>
      <c r="F348" s="255"/>
      <c r="G348" s="255"/>
      <c r="H348" s="255"/>
      <c r="I348" s="255"/>
      <c r="J348" s="255"/>
      <c r="K348" s="255"/>
      <c r="L348" s="255"/>
      <c r="M348" s="255"/>
      <c r="N348" s="255"/>
      <c r="O348" s="255"/>
      <c r="P348" s="255"/>
      <c r="Q348" s="255"/>
      <c r="R348" s="174"/>
      <c r="S348" s="256"/>
      <c r="T348" s="255"/>
      <c r="U348" s="255"/>
      <c r="V348" s="255"/>
      <c r="W348" s="255"/>
      <c r="X348" s="255"/>
      <c r="Y348" s="255"/>
      <c r="Z348" s="255"/>
      <c r="AA348" s="255"/>
      <c r="AB348" s="255"/>
      <c r="AC348" s="255"/>
      <c r="AD348" s="255"/>
      <c r="AE348" s="255"/>
      <c r="AF348" s="255"/>
      <c r="AG348" s="255"/>
      <c r="AH348" s="255"/>
      <c r="AI348" s="257"/>
      <c r="AJ348" s="187"/>
      <c r="AK348" s="176">
        <f t="shared" si="369"/>
        <v>0</v>
      </c>
      <c r="AL348" s="294">
        <f t="shared" si="370"/>
        <v>0</v>
      </c>
      <c r="AM348" s="294">
        <f t="shared" si="371"/>
        <v>0</v>
      </c>
      <c r="AN348" s="295">
        <f t="shared" si="372"/>
        <v>0</v>
      </c>
      <c r="AO348" s="294">
        <f t="shared" si="413"/>
        <v>0</v>
      </c>
      <c r="AP348" s="294">
        <f t="shared" si="412"/>
        <v>0</v>
      </c>
      <c r="AQ348" s="296">
        <f t="shared" si="373"/>
        <v>0</v>
      </c>
      <c r="AR348" s="297">
        <f t="shared" si="374"/>
        <v>0</v>
      </c>
      <c r="AS348" s="249"/>
      <c r="AT348" s="250">
        <f t="shared" si="375"/>
        <v>0</v>
      </c>
      <c r="AU348" s="316"/>
      <c r="AV348" s="177">
        <f t="shared" si="376"/>
        <v>0</v>
      </c>
      <c r="AW348" s="249"/>
      <c r="AX348" s="249"/>
      <c r="AY348" s="177">
        <f t="shared" si="377"/>
        <v>0</v>
      </c>
      <c r="AZ348" s="177">
        <f>(AQ348)*'Datos Mes'!$B$27+DB348</f>
        <v>0</v>
      </c>
      <c r="BA348" s="248"/>
      <c r="BB348" s="254"/>
      <c r="BC348" s="263"/>
      <c r="BD348" s="188"/>
      <c r="BE348" s="188"/>
      <c r="BF348" s="298"/>
      <c r="BG348" s="178">
        <f>(COUNTIF($D348:$AI348,"LL")+DL348)*(AS348-'Datos Mes'!$B$23)</f>
        <v>0</v>
      </c>
      <c r="BH348" s="299">
        <f t="shared" si="378"/>
        <v>0</v>
      </c>
      <c r="BI348" s="230"/>
      <c r="BJ348" s="239"/>
      <c r="BK348" s="231"/>
      <c r="BL348" s="231"/>
      <c r="BM348" s="231"/>
      <c r="BN348" s="231"/>
      <c r="BO348" s="231"/>
      <c r="BP348" s="239"/>
      <c r="BQ348" s="231"/>
      <c r="BR348" s="231"/>
      <c r="BS348" s="231"/>
      <c r="BT348" s="232"/>
      <c r="BU348" s="232"/>
      <c r="BV348" s="231"/>
      <c r="BW348" s="233"/>
      <c r="BX348" s="234"/>
      <c r="BY348" s="231"/>
      <c r="BZ348" s="231"/>
      <c r="CA348" s="235"/>
      <c r="CB348" s="235"/>
      <c r="CC348" s="236"/>
      <c r="CD348" s="236"/>
      <c r="CE348" s="236"/>
      <c r="CF348" s="236"/>
      <c r="CG348" s="236"/>
      <c r="CH348" s="235"/>
      <c r="CI348" s="235"/>
      <c r="CJ348" s="236"/>
      <c r="CK348" s="236"/>
      <c r="CL348" s="236"/>
      <c r="CM348" s="236"/>
      <c r="CN348" s="236"/>
      <c r="CO348" s="235"/>
      <c r="CP348" s="238"/>
      <c r="CQ348" s="237"/>
      <c r="CR348" s="238"/>
      <c r="CS348" s="237"/>
      <c r="CT348" s="237"/>
      <c r="CU348" s="237"/>
      <c r="CV348" s="237"/>
      <c r="CW348" s="237"/>
      <c r="CX348" s="232"/>
      <c r="CY348" s="232"/>
      <c r="CZ348" s="179">
        <f t="shared" si="379"/>
        <v>0</v>
      </c>
      <c r="DA348" s="180"/>
      <c r="DB348" s="241"/>
      <c r="DC348" s="181">
        <f t="shared" si="380"/>
        <v>0</v>
      </c>
      <c r="DD348" s="240"/>
      <c r="DE348" s="241"/>
      <c r="DF348" s="182">
        <f t="shared" si="381"/>
        <v>0</v>
      </c>
      <c r="DG348" s="182">
        <f t="shared" si="382"/>
        <v>0</v>
      </c>
      <c r="DH348" s="183">
        <f t="shared" si="383"/>
        <v>0</v>
      </c>
      <c r="DI348" s="184">
        <f t="shared" si="384"/>
        <v>0</v>
      </c>
      <c r="DJ348" s="42"/>
      <c r="DK348" s="177">
        <f t="shared" si="385"/>
        <v>0</v>
      </c>
      <c r="DL348" s="177">
        <f t="shared" si="386"/>
        <v>0</v>
      </c>
      <c r="DM348" s="177">
        <f t="shared" si="387"/>
        <v>0</v>
      </c>
      <c r="DN348" s="242"/>
      <c r="DO348" s="243"/>
      <c r="DP348" s="243"/>
      <c r="DQ348" s="243"/>
      <c r="DR348" s="303"/>
      <c r="DS348" s="243"/>
      <c r="DT348" s="243"/>
      <c r="DU348" s="243"/>
      <c r="DV348" s="244"/>
      <c r="DW348" s="243"/>
      <c r="DX348" s="243"/>
      <c r="DY348" s="245"/>
      <c r="DZ348" s="245"/>
      <c r="EA348" s="246"/>
      <c r="EB348" s="175" t="s">
        <v>283</v>
      </c>
      <c r="EC348" s="188" t="s">
        <v>298</v>
      </c>
      <c r="ED348" s="188">
        <v>1030316</v>
      </c>
      <c r="EE348" s="188"/>
      <c r="EF348" s="189">
        <f>'Datos Mes'!$B$23</f>
        <v>8033.333333333333</v>
      </c>
      <c r="EG348" s="189">
        <f t="shared" si="388"/>
        <v>0</v>
      </c>
      <c r="EH348" s="189">
        <f t="shared" si="389"/>
        <v>0</v>
      </c>
      <c r="EI348" s="189" t="e">
        <f t="shared" si="390"/>
        <v>#DIV/0!</v>
      </c>
      <c r="EJ348" s="189" t="e">
        <f t="shared" si="391"/>
        <v>#DIV/0!</v>
      </c>
      <c r="EK348" s="189">
        <f t="shared" si="392"/>
        <v>0</v>
      </c>
      <c r="EL348" s="189">
        <f t="shared" si="393"/>
        <v>0</v>
      </c>
      <c r="EM348" s="189">
        <f t="shared" si="394"/>
        <v>0</v>
      </c>
      <c r="EN348" s="189">
        <f>'Datos Mes'!$B$24*AL348</f>
        <v>0</v>
      </c>
      <c r="EO348" s="189" t="e">
        <f>IF(SUM(EH348:EN348)&gt;'Datos Mes'!$B$21,'Datos Mes'!$B$21,SUM(EH348:EN348))</f>
        <v>#DIV/0!</v>
      </c>
      <c r="EP348" s="189" t="e">
        <f>IF(SUM(EH348:EN348)&gt;'Datos Mes'!$B$21,SUM(EH348:EN348)-EO348,0)</f>
        <v>#DIV/0!</v>
      </c>
      <c r="EQ348" s="189"/>
      <c r="ER348" s="189" t="e">
        <f>LOOKUP(EO348/AL348,'Datos Mes'!$B$75:$B$82,'Datos Mes'!$C$75:$C$82)*EQ348</f>
        <v>#DIV/0!</v>
      </c>
      <c r="ES348" s="189">
        <f>'Datos Mes'!$B$25*$AQ348</f>
        <v>0</v>
      </c>
      <c r="ET348" s="189">
        <f>'Datos Mes'!$B$26*$AQ348</f>
        <v>0</v>
      </c>
      <c r="EU348" s="189">
        <f t="shared" si="395"/>
        <v>0</v>
      </c>
      <c r="EV348" s="190" t="e">
        <f t="shared" si="396"/>
        <v>#DIV/0!</v>
      </c>
      <c r="EW348" s="280" t="s">
        <v>140</v>
      </c>
      <c r="EX348" s="281"/>
      <c r="EY348" s="190" t="e">
        <f>'Datos Mes'!$B$28*EO348</f>
        <v>#DIV/0!</v>
      </c>
      <c r="EZ348" s="190" t="e">
        <f>IF(EX348*'Datos Mes'!$B$19-EY348&gt;0,EX348*'Datos Mes'!$B$19-EY348,0)</f>
        <v>#DIV/0!</v>
      </c>
      <c r="FA348" s="281" t="s">
        <v>116</v>
      </c>
      <c r="FB348" s="280" t="s">
        <v>299</v>
      </c>
      <c r="FC348" s="192">
        <f>IF(FB348&lt;&gt;"Pensionado",LOOKUP(FA348,'Datos Mes'!$A$87:$A$92,'Datos Mes'!$B$87:$B$92),0)</f>
        <v>0</v>
      </c>
      <c r="FD348" s="190" t="e">
        <f t="shared" si="397"/>
        <v>#DIV/0!</v>
      </c>
      <c r="FE348" s="190" t="e">
        <f>IF(SUM(EH348:EN348)&gt;'Datos Mes'!$B$22,'Datos Mes'!$B$22,SUM(EH348:EN348))</f>
        <v>#DIV/0!</v>
      </c>
      <c r="FF348" s="190" t="e">
        <f>FE348*'Datos Mes'!$B$30</f>
        <v>#DIV/0!</v>
      </c>
      <c r="FG348" s="190" t="e">
        <f t="shared" si="398"/>
        <v>#DIV/0!</v>
      </c>
      <c r="FH348" s="190" t="e">
        <f t="shared" si="399"/>
        <v>#DIV/0!</v>
      </c>
      <c r="FI348" s="193" t="e">
        <f>LOOKUP(FH348,'Datos Mes'!$B$54:$B$69,'Datos Mes'!$C$54:$C$69)</f>
        <v>#DIV/0!</v>
      </c>
      <c r="FJ348" s="190" t="e">
        <f>LOOKUP(FH348,'Datos Mes'!$B$54:$B$69,'Datos Mes'!$E$54:$E$69)</f>
        <v>#DIV/0!</v>
      </c>
      <c r="FK348" s="190" t="e">
        <f t="shared" si="400"/>
        <v>#DIV/0!</v>
      </c>
      <c r="FL348" s="190">
        <f t="shared" si="401"/>
        <v>0</v>
      </c>
      <c r="FM348" s="190">
        <f t="shared" si="402"/>
        <v>0</v>
      </c>
      <c r="FN348" s="190">
        <f t="shared" si="403"/>
        <v>0</v>
      </c>
      <c r="FO348" s="190" t="e">
        <f t="shared" si="404"/>
        <v>#DIV/0!</v>
      </c>
      <c r="FP348" s="190" t="e">
        <f t="shared" si="405"/>
        <v>#DIV/0!</v>
      </c>
      <c r="FQ348" s="320" t="e">
        <f t="shared" si="406"/>
        <v>#DIV/0!</v>
      </c>
      <c r="FR348" s="188"/>
      <c r="FS348" s="190" t="e">
        <f t="shared" si="407"/>
        <v>#DIV/0!</v>
      </c>
      <c r="FT348" s="190" t="e">
        <f>IF($FB348="Activo",LOOKUP($FA348,'Datos Mes'!$A$87:$A$92,'Datos Mes'!$C$87:$C$92),0)*$EO348</f>
        <v>#DIV/0!</v>
      </c>
      <c r="FU348" s="190" t="e">
        <f>IF($FB348="Activo",'Datos Mes'!$B$31,0)*$EO348</f>
        <v>#DIV/0!</v>
      </c>
      <c r="FV348" s="190" t="e">
        <f>'Datos Mes'!$B$32*$EO348</f>
        <v>#DIV/0!</v>
      </c>
      <c r="FW348" s="190" t="e">
        <f>'Datos Mes'!$D$28*$EO348</f>
        <v>#DIV/0!</v>
      </c>
      <c r="FX348" s="188">
        <v>1030316</v>
      </c>
      <c r="FY348" s="190" t="e">
        <f t="shared" si="408"/>
        <v>#DIV/0!</v>
      </c>
      <c r="FZ348" s="190" t="e">
        <f t="shared" si="414"/>
        <v>#DIV/0!</v>
      </c>
      <c r="GA348" s="190" t="e">
        <f t="shared" si="415"/>
        <v>#DIV/0!</v>
      </c>
      <c r="GB348" s="190">
        <f>(AS348+'Datos Mes'!B$24)*30/12</f>
        <v>11356.646825396825</v>
      </c>
      <c r="GC348" s="190" t="e">
        <f t="shared" si="409"/>
        <v>#DIV/0!</v>
      </c>
      <c r="GD348" s="190" t="e">
        <f t="shared" si="410"/>
        <v>#DIV/0!</v>
      </c>
      <c r="GE348" s="192" t="e">
        <f t="shared" si="411"/>
        <v>#DIV/0!</v>
      </c>
    </row>
    <row r="349" spans="1:187">
      <c r="A349" s="248"/>
      <c r="B349" s="248"/>
      <c r="C349" s="173">
        <f t="shared" si="368"/>
        <v>0</v>
      </c>
      <c r="D349" s="255"/>
      <c r="E349" s="255"/>
      <c r="F349" s="255"/>
      <c r="G349" s="255"/>
      <c r="H349" s="255"/>
      <c r="I349" s="255"/>
      <c r="J349" s="255"/>
      <c r="K349" s="255"/>
      <c r="L349" s="255"/>
      <c r="M349" s="255"/>
      <c r="N349" s="255"/>
      <c r="O349" s="255"/>
      <c r="P349" s="255"/>
      <c r="Q349" s="255"/>
      <c r="R349" s="174"/>
      <c r="S349" s="256"/>
      <c r="T349" s="255"/>
      <c r="U349" s="255"/>
      <c r="V349" s="255"/>
      <c r="W349" s="255"/>
      <c r="X349" s="255"/>
      <c r="Y349" s="255"/>
      <c r="Z349" s="255"/>
      <c r="AA349" s="255"/>
      <c r="AB349" s="255"/>
      <c r="AC349" s="255"/>
      <c r="AD349" s="255"/>
      <c r="AE349" s="255"/>
      <c r="AF349" s="255"/>
      <c r="AG349" s="255"/>
      <c r="AH349" s="255"/>
      <c r="AI349" s="257"/>
      <c r="AJ349" s="187"/>
      <c r="AK349" s="176">
        <f t="shared" si="369"/>
        <v>0</v>
      </c>
      <c r="AL349" s="294">
        <f t="shared" si="370"/>
        <v>0</v>
      </c>
      <c r="AM349" s="294">
        <f t="shared" si="371"/>
        <v>0</v>
      </c>
      <c r="AN349" s="295">
        <f t="shared" si="372"/>
        <v>0</v>
      </c>
      <c r="AO349" s="294">
        <f t="shared" si="413"/>
        <v>0</v>
      </c>
      <c r="AP349" s="294">
        <f t="shared" si="412"/>
        <v>0</v>
      </c>
      <c r="AQ349" s="296">
        <f t="shared" si="373"/>
        <v>0</v>
      </c>
      <c r="AR349" s="297">
        <f t="shared" si="374"/>
        <v>0</v>
      </c>
      <c r="AS349" s="249"/>
      <c r="AT349" s="250">
        <f t="shared" si="375"/>
        <v>0</v>
      </c>
      <c r="AU349" s="316"/>
      <c r="AV349" s="177">
        <f t="shared" si="376"/>
        <v>0</v>
      </c>
      <c r="AW349" s="249"/>
      <c r="AX349" s="249"/>
      <c r="AY349" s="177">
        <f t="shared" si="377"/>
        <v>0</v>
      </c>
      <c r="AZ349" s="177">
        <f>(AQ349)*'Datos Mes'!$B$27+DB349</f>
        <v>0</v>
      </c>
      <c r="BA349" s="248"/>
      <c r="BB349" s="254"/>
      <c r="BC349" s="263"/>
      <c r="BD349" s="188"/>
      <c r="BE349" s="188"/>
      <c r="BF349" s="298"/>
      <c r="BG349" s="178">
        <f>(COUNTIF($D349:$AI349,"LL")+DL349)*(AS349-'Datos Mes'!$B$23)</f>
        <v>0</v>
      </c>
      <c r="BH349" s="299">
        <f t="shared" si="378"/>
        <v>0</v>
      </c>
      <c r="BI349" s="230"/>
      <c r="BJ349" s="239"/>
      <c r="BK349" s="231"/>
      <c r="BL349" s="231"/>
      <c r="BM349" s="231"/>
      <c r="BN349" s="231"/>
      <c r="BO349" s="231"/>
      <c r="BP349" s="239"/>
      <c r="BQ349" s="231"/>
      <c r="BR349" s="231"/>
      <c r="BS349" s="231"/>
      <c r="BT349" s="232"/>
      <c r="BU349" s="232"/>
      <c r="BV349" s="231"/>
      <c r="BW349" s="233"/>
      <c r="BX349" s="234"/>
      <c r="BY349" s="231"/>
      <c r="BZ349" s="231"/>
      <c r="CA349" s="235"/>
      <c r="CB349" s="235"/>
      <c r="CC349" s="236"/>
      <c r="CD349" s="236"/>
      <c r="CE349" s="236"/>
      <c r="CF349" s="236"/>
      <c r="CG349" s="236"/>
      <c r="CH349" s="235"/>
      <c r="CI349" s="235"/>
      <c r="CJ349" s="236"/>
      <c r="CK349" s="236"/>
      <c r="CL349" s="236"/>
      <c r="CM349" s="236"/>
      <c r="CN349" s="236"/>
      <c r="CO349" s="235"/>
      <c r="CP349" s="238"/>
      <c r="CQ349" s="237"/>
      <c r="CR349" s="238"/>
      <c r="CS349" s="237"/>
      <c r="CT349" s="237"/>
      <c r="CU349" s="237"/>
      <c r="CV349" s="237"/>
      <c r="CW349" s="237"/>
      <c r="CX349" s="232"/>
      <c r="CY349" s="232"/>
      <c r="CZ349" s="179">
        <f t="shared" si="379"/>
        <v>0</v>
      </c>
      <c r="DA349" s="180"/>
      <c r="DB349" s="241"/>
      <c r="DC349" s="181">
        <f t="shared" si="380"/>
        <v>0</v>
      </c>
      <c r="DD349" s="240"/>
      <c r="DE349" s="241"/>
      <c r="DF349" s="182">
        <f t="shared" si="381"/>
        <v>0</v>
      </c>
      <c r="DG349" s="182">
        <f t="shared" si="382"/>
        <v>0</v>
      </c>
      <c r="DH349" s="183">
        <f t="shared" si="383"/>
        <v>0</v>
      </c>
      <c r="DI349" s="184">
        <f t="shared" si="384"/>
        <v>0</v>
      </c>
      <c r="DJ349" s="42"/>
      <c r="DK349" s="177">
        <f t="shared" si="385"/>
        <v>0</v>
      </c>
      <c r="DL349" s="177">
        <f t="shared" si="386"/>
        <v>0</v>
      </c>
      <c r="DM349" s="177">
        <f t="shared" si="387"/>
        <v>0</v>
      </c>
      <c r="DN349" s="242"/>
      <c r="DO349" s="243"/>
      <c r="DP349" s="243"/>
      <c r="DQ349" s="243"/>
      <c r="DR349" s="303"/>
      <c r="DS349" s="243"/>
      <c r="DT349" s="243"/>
      <c r="DU349" s="243"/>
      <c r="DV349" s="244"/>
      <c r="DW349" s="243"/>
      <c r="DX349" s="243"/>
      <c r="DY349" s="245"/>
      <c r="DZ349" s="245"/>
      <c r="EA349" s="246"/>
      <c r="EB349" s="175" t="s">
        <v>283</v>
      </c>
      <c r="EC349" s="188" t="s">
        <v>298</v>
      </c>
      <c r="ED349" s="188">
        <v>1030317</v>
      </c>
      <c r="EE349" s="188"/>
      <c r="EF349" s="189">
        <f>'Datos Mes'!$B$23</f>
        <v>8033.333333333333</v>
      </c>
      <c r="EG349" s="189">
        <f t="shared" si="388"/>
        <v>0</v>
      </c>
      <c r="EH349" s="189">
        <f t="shared" si="389"/>
        <v>0</v>
      </c>
      <c r="EI349" s="189" t="e">
        <f t="shared" si="390"/>
        <v>#DIV/0!</v>
      </c>
      <c r="EJ349" s="189" t="e">
        <f t="shared" si="391"/>
        <v>#DIV/0!</v>
      </c>
      <c r="EK349" s="189">
        <f t="shared" si="392"/>
        <v>0</v>
      </c>
      <c r="EL349" s="189">
        <f t="shared" si="393"/>
        <v>0</v>
      </c>
      <c r="EM349" s="189">
        <f t="shared" si="394"/>
        <v>0</v>
      </c>
      <c r="EN349" s="189">
        <f>'Datos Mes'!$B$24*AL349</f>
        <v>0</v>
      </c>
      <c r="EO349" s="189" t="e">
        <f>IF(SUM(EH349:EN349)&gt;'Datos Mes'!$B$21,'Datos Mes'!$B$21,SUM(EH349:EN349))</f>
        <v>#DIV/0!</v>
      </c>
      <c r="EP349" s="189" t="e">
        <f>IF(SUM(EH349:EN349)&gt;'Datos Mes'!$B$21,SUM(EH349:EN349)-EO349,0)</f>
        <v>#DIV/0!</v>
      </c>
      <c r="EQ349" s="189"/>
      <c r="ER349" s="189" t="e">
        <f>LOOKUP(EO349/AL349,'Datos Mes'!$B$75:$B$82,'Datos Mes'!$C$75:$C$82)*EQ349</f>
        <v>#DIV/0!</v>
      </c>
      <c r="ES349" s="189">
        <f>'Datos Mes'!$B$25*$AQ349</f>
        <v>0</v>
      </c>
      <c r="ET349" s="189">
        <f>'Datos Mes'!$B$26*$AQ349</f>
        <v>0</v>
      </c>
      <c r="EU349" s="189">
        <f t="shared" si="395"/>
        <v>0</v>
      </c>
      <c r="EV349" s="190" t="e">
        <f t="shared" si="396"/>
        <v>#DIV/0!</v>
      </c>
      <c r="EW349" s="280" t="s">
        <v>140</v>
      </c>
      <c r="EX349" s="281"/>
      <c r="EY349" s="190" t="e">
        <f>'Datos Mes'!$B$28*EO349</f>
        <v>#DIV/0!</v>
      </c>
      <c r="EZ349" s="190" t="e">
        <f>IF(EX349*'Datos Mes'!$B$19-EY349&gt;0,EX349*'Datos Mes'!$B$19-EY349,0)</f>
        <v>#DIV/0!</v>
      </c>
      <c r="FA349" s="281" t="s">
        <v>116</v>
      </c>
      <c r="FB349" s="280" t="s">
        <v>299</v>
      </c>
      <c r="FC349" s="192">
        <f>IF(FB349&lt;&gt;"Pensionado",LOOKUP(FA349,'Datos Mes'!$A$87:$A$92,'Datos Mes'!$B$87:$B$92),0)</f>
        <v>0</v>
      </c>
      <c r="FD349" s="190" t="e">
        <f t="shared" si="397"/>
        <v>#DIV/0!</v>
      </c>
      <c r="FE349" s="190" t="e">
        <f>IF(SUM(EH349:EN349)&gt;'Datos Mes'!$B$22,'Datos Mes'!$B$22,SUM(EH349:EN349))</f>
        <v>#DIV/0!</v>
      </c>
      <c r="FF349" s="190" t="e">
        <f>FE349*'Datos Mes'!$B$30</f>
        <v>#DIV/0!</v>
      </c>
      <c r="FG349" s="190" t="e">
        <f t="shared" si="398"/>
        <v>#DIV/0!</v>
      </c>
      <c r="FH349" s="190" t="e">
        <f t="shared" si="399"/>
        <v>#DIV/0!</v>
      </c>
      <c r="FI349" s="193" t="e">
        <f>LOOKUP(FH349,'Datos Mes'!$B$54:$B$69,'Datos Mes'!$C$54:$C$69)</f>
        <v>#DIV/0!</v>
      </c>
      <c r="FJ349" s="190" t="e">
        <f>LOOKUP(FH349,'Datos Mes'!$B$54:$B$69,'Datos Mes'!$E$54:$E$69)</f>
        <v>#DIV/0!</v>
      </c>
      <c r="FK349" s="190" t="e">
        <f t="shared" si="400"/>
        <v>#DIV/0!</v>
      </c>
      <c r="FL349" s="190">
        <f t="shared" si="401"/>
        <v>0</v>
      </c>
      <c r="FM349" s="190">
        <f t="shared" si="402"/>
        <v>0</v>
      </c>
      <c r="FN349" s="190">
        <f t="shared" si="403"/>
        <v>0</v>
      </c>
      <c r="FO349" s="190" t="e">
        <f t="shared" si="404"/>
        <v>#DIV/0!</v>
      </c>
      <c r="FP349" s="190" t="e">
        <f t="shared" si="405"/>
        <v>#DIV/0!</v>
      </c>
      <c r="FQ349" s="320" t="e">
        <f t="shared" si="406"/>
        <v>#DIV/0!</v>
      </c>
      <c r="FR349" s="188"/>
      <c r="FS349" s="190" t="e">
        <f t="shared" si="407"/>
        <v>#DIV/0!</v>
      </c>
      <c r="FT349" s="190" t="e">
        <f>IF($FB349="Activo",LOOKUP($FA349,'Datos Mes'!$A$87:$A$92,'Datos Mes'!$C$87:$C$92),0)*$EO349</f>
        <v>#DIV/0!</v>
      </c>
      <c r="FU349" s="190" t="e">
        <f>IF($FB349="Activo",'Datos Mes'!$B$31,0)*$EO349</f>
        <v>#DIV/0!</v>
      </c>
      <c r="FV349" s="190" t="e">
        <f>'Datos Mes'!$B$32*$EO349</f>
        <v>#DIV/0!</v>
      </c>
      <c r="FW349" s="190" t="e">
        <f>'Datos Mes'!$D$28*$EO349</f>
        <v>#DIV/0!</v>
      </c>
      <c r="FX349" s="188">
        <v>1030317</v>
      </c>
      <c r="FY349" s="190" t="e">
        <f t="shared" si="408"/>
        <v>#DIV/0!</v>
      </c>
      <c r="FZ349" s="190" t="e">
        <f t="shared" si="414"/>
        <v>#DIV/0!</v>
      </c>
      <c r="GA349" s="190" t="e">
        <f t="shared" si="415"/>
        <v>#DIV/0!</v>
      </c>
      <c r="GB349" s="190">
        <f>(AS349+'Datos Mes'!B$24)*30/12</f>
        <v>11356.646825396825</v>
      </c>
      <c r="GC349" s="190" t="e">
        <f t="shared" si="409"/>
        <v>#DIV/0!</v>
      </c>
      <c r="GD349" s="190" t="e">
        <f t="shared" si="410"/>
        <v>#DIV/0!</v>
      </c>
      <c r="GE349" s="192" t="e">
        <f t="shared" si="411"/>
        <v>#DIV/0!</v>
      </c>
    </row>
    <row r="350" spans="1:187">
      <c r="A350" s="248"/>
      <c r="B350" s="248"/>
      <c r="C350" s="173">
        <f t="shared" si="368"/>
        <v>0</v>
      </c>
      <c r="D350" s="255"/>
      <c r="E350" s="255"/>
      <c r="F350" s="255"/>
      <c r="G350" s="255"/>
      <c r="H350" s="255"/>
      <c r="I350" s="255"/>
      <c r="J350" s="255"/>
      <c r="K350" s="255"/>
      <c r="L350" s="255"/>
      <c r="M350" s="255"/>
      <c r="N350" s="255"/>
      <c r="O350" s="255"/>
      <c r="P350" s="255"/>
      <c r="Q350" s="255"/>
      <c r="R350" s="174"/>
      <c r="S350" s="256"/>
      <c r="T350" s="255"/>
      <c r="U350" s="255"/>
      <c r="V350" s="255"/>
      <c r="W350" s="255"/>
      <c r="X350" s="255"/>
      <c r="Y350" s="255"/>
      <c r="Z350" s="255"/>
      <c r="AA350" s="255"/>
      <c r="AB350" s="255"/>
      <c r="AC350" s="255"/>
      <c r="AD350" s="255"/>
      <c r="AE350" s="255"/>
      <c r="AF350" s="255"/>
      <c r="AG350" s="255"/>
      <c r="AH350" s="255"/>
      <c r="AI350" s="257"/>
      <c r="AJ350" s="187"/>
      <c r="AK350" s="176">
        <f t="shared" si="369"/>
        <v>0</v>
      </c>
      <c r="AL350" s="294">
        <f t="shared" si="370"/>
        <v>0</v>
      </c>
      <c r="AM350" s="294">
        <f t="shared" si="371"/>
        <v>0</v>
      </c>
      <c r="AN350" s="295">
        <f t="shared" si="372"/>
        <v>0</v>
      </c>
      <c r="AO350" s="294">
        <f t="shared" si="413"/>
        <v>0</v>
      </c>
      <c r="AP350" s="294">
        <f t="shared" si="412"/>
        <v>0</v>
      </c>
      <c r="AQ350" s="296">
        <f t="shared" si="373"/>
        <v>0</v>
      </c>
      <c r="AR350" s="297">
        <f t="shared" si="374"/>
        <v>0</v>
      </c>
      <c r="AS350" s="249"/>
      <c r="AT350" s="250">
        <f t="shared" si="375"/>
        <v>0</v>
      </c>
      <c r="AU350" s="316"/>
      <c r="AV350" s="177">
        <f t="shared" si="376"/>
        <v>0</v>
      </c>
      <c r="AW350" s="249"/>
      <c r="AX350" s="249"/>
      <c r="AY350" s="177">
        <f t="shared" si="377"/>
        <v>0</v>
      </c>
      <c r="AZ350" s="177">
        <f>(AQ350)*'Datos Mes'!$B$27+DB350</f>
        <v>0</v>
      </c>
      <c r="BA350" s="248"/>
      <c r="BB350" s="254"/>
      <c r="BC350" s="263"/>
      <c r="BD350" s="188"/>
      <c r="BE350" s="188"/>
      <c r="BF350" s="298"/>
      <c r="BG350" s="178">
        <f>(COUNTIF($D350:$AI350,"LL")+DL350)*(AS350-'Datos Mes'!$B$23)</f>
        <v>0</v>
      </c>
      <c r="BH350" s="299">
        <f t="shared" si="378"/>
        <v>0</v>
      </c>
      <c r="BI350" s="230"/>
      <c r="BJ350" s="239"/>
      <c r="BK350" s="231"/>
      <c r="BL350" s="231"/>
      <c r="BM350" s="231"/>
      <c r="BN350" s="231"/>
      <c r="BO350" s="231"/>
      <c r="BP350" s="239"/>
      <c r="BQ350" s="231"/>
      <c r="BR350" s="231"/>
      <c r="BS350" s="231"/>
      <c r="BT350" s="232"/>
      <c r="BU350" s="232"/>
      <c r="BV350" s="231"/>
      <c r="BW350" s="233"/>
      <c r="BX350" s="234"/>
      <c r="BY350" s="231"/>
      <c r="BZ350" s="231"/>
      <c r="CA350" s="235"/>
      <c r="CB350" s="235"/>
      <c r="CC350" s="236"/>
      <c r="CD350" s="236"/>
      <c r="CE350" s="236"/>
      <c r="CF350" s="236"/>
      <c r="CG350" s="236"/>
      <c r="CH350" s="235"/>
      <c r="CI350" s="235"/>
      <c r="CJ350" s="236"/>
      <c r="CK350" s="236"/>
      <c r="CL350" s="236"/>
      <c r="CM350" s="236"/>
      <c r="CN350" s="236"/>
      <c r="CO350" s="235"/>
      <c r="CP350" s="238"/>
      <c r="CQ350" s="237"/>
      <c r="CR350" s="238"/>
      <c r="CS350" s="237"/>
      <c r="CT350" s="237"/>
      <c r="CU350" s="237"/>
      <c r="CV350" s="237"/>
      <c r="CW350" s="237"/>
      <c r="CX350" s="232"/>
      <c r="CY350" s="232"/>
      <c r="CZ350" s="179">
        <f t="shared" si="379"/>
        <v>0</v>
      </c>
      <c r="DA350" s="180"/>
      <c r="DB350" s="241"/>
      <c r="DC350" s="181">
        <f t="shared" si="380"/>
        <v>0</v>
      </c>
      <c r="DD350" s="240"/>
      <c r="DE350" s="241"/>
      <c r="DF350" s="182">
        <f t="shared" si="381"/>
        <v>0</v>
      </c>
      <c r="DG350" s="182">
        <f t="shared" si="382"/>
        <v>0</v>
      </c>
      <c r="DH350" s="183">
        <f t="shared" si="383"/>
        <v>0</v>
      </c>
      <c r="DI350" s="184">
        <f t="shared" si="384"/>
        <v>0</v>
      </c>
      <c r="DJ350" s="42"/>
      <c r="DK350" s="177">
        <f t="shared" si="385"/>
        <v>0</v>
      </c>
      <c r="DL350" s="177">
        <f t="shared" si="386"/>
        <v>0</v>
      </c>
      <c r="DM350" s="177">
        <f t="shared" si="387"/>
        <v>0</v>
      </c>
      <c r="DN350" s="242"/>
      <c r="DO350" s="243"/>
      <c r="DP350" s="243"/>
      <c r="DQ350" s="243"/>
      <c r="DR350" s="303"/>
      <c r="DS350" s="243"/>
      <c r="DT350" s="243"/>
      <c r="DU350" s="243"/>
      <c r="DV350" s="244"/>
      <c r="DW350" s="243"/>
      <c r="DX350" s="243"/>
      <c r="DY350" s="245"/>
      <c r="DZ350" s="245"/>
      <c r="EA350" s="246"/>
      <c r="EB350" s="175" t="s">
        <v>283</v>
      </c>
      <c r="EC350" s="188" t="s">
        <v>298</v>
      </c>
      <c r="ED350" s="188">
        <v>1030318</v>
      </c>
      <c r="EE350" s="188"/>
      <c r="EF350" s="189">
        <f>'Datos Mes'!$B$23</f>
        <v>8033.333333333333</v>
      </c>
      <c r="EG350" s="189">
        <f t="shared" si="388"/>
        <v>0</v>
      </c>
      <c r="EH350" s="189">
        <f t="shared" si="389"/>
        <v>0</v>
      </c>
      <c r="EI350" s="189" t="e">
        <f t="shared" si="390"/>
        <v>#DIV/0!</v>
      </c>
      <c r="EJ350" s="189" t="e">
        <f t="shared" si="391"/>
        <v>#DIV/0!</v>
      </c>
      <c r="EK350" s="189">
        <f t="shared" si="392"/>
        <v>0</v>
      </c>
      <c r="EL350" s="189">
        <f t="shared" si="393"/>
        <v>0</v>
      </c>
      <c r="EM350" s="189">
        <f t="shared" si="394"/>
        <v>0</v>
      </c>
      <c r="EN350" s="189">
        <f>'Datos Mes'!$B$24*AL350</f>
        <v>0</v>
      </c>
      <c r="EO350" s="189" t="e">
        <f>IF(SUM(EH350:EN350)&gt;'Datos Mes'!$B$21,'Datos Mes'!$B$21,SUM(EH350:EN350))</f>
        <v>#DIV/0!</v>
      </c>
      <c r="EP350" s="189" t="e">
        <f>IF(SUM(EH350:EN350)&gt;'Datos Mes'!$B$21,SUM(EH350:EN350)-EO350,0)</f>
        <v>#DIV/0!</v>
      </c>
      <c r="EQ350" s="189"/>
      <c r="ER350" s="189" t="e">
        <f>LOOKUP(EO350/AL350,'Datos Mes'!$B$75:$B$82,'Datos Mes'!$C$75:$C$82)*EQ350</f>
        <v>#DIV/0!</v>
      </c>
      <c r="ES350" s="189">
        <f>'Datos Mes'!$B$25*$AQ350</f>
        <v>0</v>
      </c>
      <c r="ET350" s="189">
        <f>'Datos Mes'!$B$26*$AQ350</f>
        <v>0</v>
      </c>
      <c r="EU350" s="189">
        <f t="shared" si="395"/>
        <v>0</v>
      </c>
      <c r="EV350" s="190" t="e">
        <f t="shared" si="396"/>
        <v>#DIV/0!</v>
      </c>
      <c r="EW350" s="280" t="s">
        <v>140</v>
      </c>
      <c r="EX350" s="281"/>
      <c r="EY350" s="190" t="e">
        <f>'Datos Mes'!$B$28*EO350</f>
        <v>#DIV/0!</v>
      </c>
      <c r="EZ350" s="190" t="e">
        <f>IF(EX350*'Datos Mes'!$B$19-EY350&gt;0,EX350*'Datos Mes'!$B$19-EY350,0)</f>
        <v>#DIV/0!</v>
      </c>
      <c r="FA350" s="281" t="s">
        <v>116</v>
      </c>
      <c r="FB350" s="280" t="s">
        <v>299</v>
      </c>
      <c r="FC350" s="192">
        <f>IF(FB350&lt;&gt;"Pensionado",LOOKUP(FA350,'Datos Mes'!$A$87:$A$92,'Datos Mes'!$B$87:$B$92),0)</f>
        <v>0</v>
      </c>
      <c r="FD350" s="190" t="e">
        <f t="shared" si="397"/>
        <v>#DIV/0!</v>
      </c>
      <c r="FE350" s="190" t="e">
        <f>IF(SUM(EH350:EN350)&gt;'Datos Mes'!$B$22,'Datos Mes'!$B$22,SUM(EH350:EN350))</f>
        <v>#DIV/0!</v>
      </c>
      <c r="FF350" s="190" t="e">
        <f>FE350*'Datos Mes'!$B$30</f>
        <v>#DIV/0!</v>
      </c>
      <c r="FG350" s="190" t="e">
        <f t="shared" si="398"/>
        <v>#DIV/0!</v>
      </c>
      <c r="FH350" s="190" t="e">
        <f t="shared" si="399"/>
        <v>#DIV/0!</v>
      </c>
      <c r="FI350" s="193" t="e">
        <f>LOOKUP(FH350,'Datos Mes'!$B$54:$B$69,'Datos Mes'!$C$54:$C$69)</f>
        <v>#DIV/0!</v>
      </c>
      <c r="FJ350" s="190" t="e">
        <f>LOOKUP(FH350,'Datos Mes'!$B$54:$B$69,'Datos Mes'!$E$54:$E$69)</f>
        <v>#DIV/0!</v>
      </c>
      <c r="FK350" s="190" t="e">
        <f t="shared" si="400"/>
        <v>#DIV/0!</v>
      </c>
      <c r="FL350" s="190">
        <f t="shared" si="401"/>
        <v>0</v>
      </c>
      <c r="FM350" s="190">
        <f t="shared" si="402"/>
        <v>0</v>
      </c>
      <c r="FN350" s="190">
        <f t="shared" si="403"/>
        <v>0</v>
      </c>
      <c r="FO350" s="190" t="e">
        <f t="shared" si="404"/>
        <v>#DIV/0!</v>
      </c>
      <c r="FP350" s="190" t="e">
        <f t="shared" si="405"/>
        <v>#DIV/0!</v>
      </c>
      <c r="FQ350" s="320" t="e">
        <f t="shared" si="406"/>
        <v>#DIV/0!</v>
      </c>
      <c r="FR350" s="188"/>
      <c r="FS350" s="190" t="e">
        <f t="shared" si="407"/>
        <v>#DIV/0!</v>
      </c>
      <c r="FT350" s="190" t="e">
        <f>IF($FB350="Activo",LOOKUP($FA350,'Datos Mes'!$A$87:$A$92,'Datos Mes'!$C$87:$C$92),0)*$EO350</f>
        <v>#DIV/0!</v>
      </c>
      <c r="FU350" s="190" t="e">
        <f>IF($FB350="Activo",'Datos Mes'!$B$31,0)*$EO350</f>
        <v>#DIV/0!</v>
      </c>
      <c r="FV350" s="190" t="e">
        <f>'Datos Mes'!$B$32*$EO350</f>
        <v>#DIV/0!</v>
      </c>
      <c r="FW350" s="190" t="e">
        <f>'Datos Mes'!$D$28*$EO350</f>
        <v>#DIV/0!</v>
      </c>
      <c r="FX350" s="188">
        <v>1030318</v>
      </c>
      <c r="FY350" s="190" t="e">
        <f t="shared" si="408"/>
        <v>#DIV/0!</v>
      </c>
      <c r="FZ350" s="190" t="e">
        <f t="shared" si="414"/>
        <v>#DIV/0!</v>
      </c>
      <c r="GA350" s="190" t="e">
        <f t="shared" si="415"/>
        <v>#DIV/0!</v>
      </c>
      <c r="GB350" s="190">
        <f>(AS350+'Datos Mes'!B$24)*30/12</f>
        <v>11356.646825396825</v>
      </c>
      <c r="GC350" s="190" t="e">
        <f t="shared" si="409"/>
        <v>#DIV/0!</v>
      </c>
      <c r="GD350" s="190" t="e">
        <f t="shared" si="410"/>
        <v>#DIV/0!</v>
      </c>
      <c r="GE350" s="192" t="e">
        <f t="shared" si="411"/>
        <v>#DIV/0!</v>
      </c>
    </row>
    <row r="351" spans="1:187">
      <c r="A351" s="248"/>
      <c r="B351" s="248"/>
      <c r="C351" s="173">
        <f t="shared" si="368"/>
        <v>0</v>
      </c>
      <c r="D351" s="255"/>
      <c r="E351" s="255"/>
      <c r="F351" s="255"/>
      <c r="G351" s="255"/>
      <c r="H351" s="255"/>
      <c r="I351" s="255"/>
      <c r="J351" s="255"/>
      <c r="K351" s="255"/>
      <c r="L351" s="255"/>
      <c r="M351" s="255"/>
      <c r="N351" s="255"/>
      <c r="O351" s="255"/>
      <c r="P351" s="255"/>
      <c r="Q351" s="255"/>
      <c r="R351" s="174"/>
      <c r="S351" s="256"/>
      <c r="T351" s="255"/>
      <c r="U351" s="255"/>
      <c r="V351" s="255"/>
      <c r="W351" s="255"/>
      <c r="X351" s="255"/>
      <c r="Y351" s="255"/>
      <c r="Z351" s="255"/>
      <c r="AA351" s="255"/>
      <c r="AB351" s="255"/>
      <c r="AC351" s="255"/>
      <c r="AD351" s="255"/>
      <c r="AE351" s="255"/>
      <c r="AF351" s="255"/>
      <c r="AG351" s="255"/>
      <c r="AH351" s="255"/>
      <c r="AI351" s="257"/>
      <c r="AJ351" s="187"/>
      <c r="AK351" s="176">
        <f t="shared" si="369"/>
        <v>0</v>
      </c>
      <c r="AL351" s="294">
        <f t="shared" si="370"/>
        <v>0</v>
      </c>
      <c r="AM351" s="294">
        <f t="shared" si="371"/>
        <v>0</v>
      </c>
      <c r="AN351" s="295">
        <f t="shared" si="372"/>
        <v>0</v>
      </c>
      <c r="AO351" s="294">
        <f t="shared" si="413"/>
        <v>0</v>
      </c>
      <c r="AP351" s="294">
        <f t="shared" si="412"/>
        <v>0</v>
      </c>
      <c r="AQ351" s="296">
        <f t="shared" si="373"/>
        <v>0</v>
      </c>
      <c r="AR351" s="297">
        <f t="shared" si="374"/>
        <v>0</v>
      </c>
      <c r="AS351" s="249"/>
      <c r="AT351" s="250">
        <f t="shared" si="375"/>
        <v>0</v>
      </c>
      <c r="AU351" s="316"/>
      <c r="AV351" s="177">
        <f t="shared" si="376"/>
        <v>0</v>
      </c>
      <c r="AW351" s="249"/>
      <c r="AX351" s="249"/>
      <c r="AY351" s="177">
        <f t="shared" si="377"/>
        <v>0</v>
      </c>
      <c r="AZ351" s="177">
        <f>(AQ351)*'Datos Mes'!$B$27+DB351</f>
        <v>0</v>
      </c>
      <c r="BA351" s="248"/>
      <c r="BB351" s="254"/>
      <c r="BC351" s="263"/>
      <c r="BD351" s="188"/>
      <c r="BE351" s="188"/>
      <c r="BF351" s="298"/>
      <c r="BG351" s="178">
        <f>(COUNTIF($D351:$AI351,"LL")+DL351)*(AS351-'Datos Mes'!$B$23)</f>
        <v>0</v>
      </c>
      <c r="BH351" s="299">
        <f t="shared" si="378"/>
        <v>0</v>
      </c>
      <c r="BI351" s="230"/>
      <c r="BJ351" s="239"/>
      <c r="BK351" s="231"/>
      <c r="BL351" s="231"/>
      <c r="BM351" s="231"/>
      <c r="BN351" s="231"/>
      <c r="BO351" s="231"/>
      <c r="BP351" s="239"/>
      <c r="BQ351" s="231"/>
      <c r="BR351" s="231"/>
      <c r="BS351" s="231"/>
      <c r="BT351" s="232"/>
      <c r="BU351" s="232"/>
      <c r="BV351" s="231"/>
      <c r="BW351" s="233"/>
      <c r="BX351" s="234"/>
      <c r="BY351" s="231"/>
      <c r="BZ351" s="231"/>
      <c r="CA351" s="235"/>
      <c r="CB351" s="235"/>
      <c r="CC351" s="236"/>
      <c r="CD351" s="236"/>
      <c r="CE351" s="236"/>
      <c r="CF351" s="236"/>
      <c r="CG351" s="236"/>
      <c r="CH351" s="235"/>
      <c r="CI351" s="235"/>
      <c r="CJ351" s="236"/>
      <c r="CK351" s="236"/>
      <c r="CL351" s="236"/>
      <c r="CM351" s="236"/>
      <c r="CN351" s="236"/>
      <c r="CO351" s="235"/>
      <c r="CP351" s="238"/>
      <c r="CQ351" s="237"/>
      <c r="CR351" s="238"/>
      <c r="CS351" s="237"/>
      <c r="CT351" s="237"/>
      <c r="CU351" s="237"/>
      <c r="CV351" s="237"/>
      <c r="CW351" s="237"/>
      <c r="CX351" s="232"/>
      <c r="CY351" s="232"/>
      <c r="CZ351" s="179">
        <f t="shared" si="379"/>
        <v>0</v>
      </c>
      <c r="DA351" s="180"/>
      <c r="DB351" s="241"/>
      <c r="DC351" s="181">
        <f t="shared" si="380"/>
        <v>0</v>
      </c>
      <c r="DD351" s="240"/>
      <c r="DE351" s="241"/>
      <c r="DF351" s="182">
        <f t="shared" si="381"/>
        <v>0</v>
      </c>
      <c r="DG351" s="182">
        <f t="shared" si="382"/>
        <v>0</v>
      </c>
      <c r="DH351" s="183">
        <f t="shared" si="383"/>
        <v>0</v>
      </c>
      <c r="DI351" s="184">
        <f t="shared" si="384"/>
        <v>0</v>
      </c>
      <c r="DJ351" s="42"/>
      <c r="DK351" s="177">
        <f t="shared" si="385"/>
        <v>0</v>
      </c>
      <c r="DL351" s="177">
        <f t="shared" si="386"/>
        <v>0</v>
      </c>
      <c r="DM351" s="177">
        <f t="shared" si="387"/>
        <v>0</v>
      </c>
      <c r="DN351" s="242"/>
      <c r="DO351" s="243"/>
      <c r="DP351" s="243"/>
      <c r="DQ351" s="243"/>
      <c r="DR351" s="303"/>
      <c r="DS351" s="243"/>
      <c r="DT351" s="243"/>
      <c r="DU351" s="243"/>
      <c r="DV351" s="244"/>
      <c r="DW351" s="243"/>
      <c r="DX351" s="243"/>
      <c r="DY351" s="245"/>
      <c r="DZ351" s="245"/>
      <c r="EA351" s="246"/>
      <c r="EB351" s="175" t="s">
        <v>283</v>
      </c>
      <c r="EC351" s="188" t="s">
        <v>298</v>
      </c>
      <c r="ED351" s="188">
        <v>1030319</v>
      </c>
      <c r="EE351" s="188"/>
      <c r="EF351" s="189">
        <f>'Datos Mes'!$B$23</f>
        <v>8033.333333333333</v>
      </c>
      <c r="EG351" s="189">
        <f t="shared" si="388"/>
        <v>0</v>
      </c>
      <c r="EH351" s="189">
        <f t="shared" si="389"/>
        <v>0</v>
      </c>
      <c r="EI351" s="189" t="e">
        <f t="shared" si="390"/>
        <v>#DIV/0!</v>
      </c>
      <c r="EJ351" s="189" t="e">
        <f t="shared" si="391"/>
        <v>#DIV/0!</v>
      </c>
      <c r="EK351" s="189">
        <f t="shared" si="392"/>
        <v>0</v>
      </c>
      <c r="EL351" s="189">
        <f t="shared" si="393"/>
        <v>0</v>
      </c>
      <c r="EM351" s="189">
        <f t="shared" si="394"/>
        <v>0</v>
      </c>
      <c r="EN351" s="189">
        <f>'Datos Mes'!$B$24*AL351</f>
        <v>0</v>
      </c>
      <c r="EO351" s="189" t="e">
        <f>IF(SUM(EH351:EN351)&gt;'Datos Mes'!$B$21,'Datos Mes'!$B$21,SUM(EH351:EN351))</f>
        <v>#DIV/0!</v>
      </c>
      <c r="EP351" s="189" t="e">
        <f>IF(SUM(EH351:EN351)&gt;'Datos Mes'!$B$21,SUM(EH351:EN351)-EO351,0)</f>
        <v>#DIV/0!</v>
      </c>
      <c r="EQ351" s="189"/>
      <c r="ER351" s="189" t="e">
        <f>LOOKUP(EO351/AL351,'Datos Mes'!$B$75:$B$82,'Datos Mes'!$C$75:$C$82)*EQ351</f>
        <v>#DIV/0!</v>
      </c>
      <c r="ES351" s="189">
        <f>'Datos Mes'!$B$25*$AQ351</f>
        <v>0</v>
      </c>
      <c r="ET351" s="189">
        <f>'Datos Mes'!$B$26*$AQ351</f>
        <v>0</v>
      </c>
      <c r="EU351" s="189">
        <f t="shared" si="395"/>
        <v>0</v>
      </c>
      <c r="EV351" s="190" t="e">
        <f t="shared" si="396"/>
        <v>#DIV/0!</v>
      </c>
      <c r="EW351" s="280" t="s">
        <v>140</v>
      </c>
      <c r="EX351" s="281"/>
      <c r="EY351" s="190" t="e">
        <f>'Datos Mes'!$B$28*EO351</f>
        <v>#DIV/0!</v>
      </c>
      <c r="EZ351" s="190" t="e">
        <f>IF(EX351*'Datos Mes'!$B$19-EY351&gt;0,EX351*'Datos Mes'!$B$19-EY351,0)</f>
        <v>#DIV/0!</v>
      </c>
      <c r="FA351" s="281" t="s">
        <v>116</v>
      </c>
      <c r="FB351" s="280" t="s">
        <v>299</v>
      </c>
      <c r="FC351" s="192">
        <f>IF(FB351&lt;&gt;"Pensionado",LOOKUP(FA351,'Datos Mes'!$A$87:$A$92,'Datos Mes'!$B$87:$B$92),0)</f>
        <v>0</v>
      </c>
      <c r="FD351" s="190" t="e">
        <f t="shared" si="397"/>
        <v>#DIV/0!</v>
      </c>
      <c r="FE351" s="190" t="e">
        <f>IF(SUM(EH351:EN351)&gt;'Datos Mes'!$B$22,'Datos Mes'!$B$22,SUM(EH351:EN351))</f>
        <v>#DIV/0!</v>
      </c>
      <c r="FF351" s="190" t="e">
        <f>FE351*'Datos Mes'!$B$30</f>
        <v>#DIV/0!</v>
      </c>
      <c r="FG351" s="190" t="e">
        <f t="shared" si="398"/>
        <v>#DIV/0!</v>
      </c>
      <c r="FH351" s="190" t="e">
        <f t="shared" si="399"/>
        <v>#DIV/0!</v>
      </c>
      <c r="FI351" s="193" t="e">
        <f>LOOKUP(FH351,'Datos Mes'!$B$54:$B$69,'Datos Mes'!$C$54:$C$69)</f>
        <v>#DIV/0!</v>
      </c>
      <c r="FJ351" s="190" t="e">
        <f>LOOKUP(FH351,'Datos Mes'!$B$54:$B$69,'Datos Mes'!$E$54:$E$69)</f>
        <v>#DIV/0!</v>
      </c>
      <c r="FK351" s="190" t="e">
        <f t="shared" si="400"/>
        <v>#DIV/0!</v>
      </c>
      <c r="FL351" s="190">
        <f t="shared" si="401"/>
        <v>0</v>
      </c>
      <c r="FM351" s="190">
        <f t="shared" si="402"/>
        <v>0</v>
      </c>
      <c r="FN351" s="190">
        <f t="shared" si="403"/>
        <v>0</v>
      </c>
      <c r="FO351" s="190" t="e">
        <f t="shared" si="404"/>
        <v>#DIV/0!</v>
      </c>
      <c r="FP351" s="190" t="e">
        <f t="shared" si="405"/>
        <v>#DIV/0!</v>
      </c>
      <c r="FQ351" s="320" t="e">
        <f t="shared" si="406"/>
        <v>#DIV/0!</v>
      </c>
      <c r="FR351" s="188"/>
      <c r="FS351" s="190" t="e">
        <f t="shared" si="407"/>
        <v>#DIV/0!</v>
      </c>
      <c r="FT351" s="190" t="e">
        <f>IF($FB351="Activo",LOOKUP($FA351,'Datos Mes'!$A$87:$A$92,'Datos Mes'!$C$87:$C$92),0)*$EO351</f>
        <v>#DIV/0!</v>
      </c>
      <c r="FU351" s="190" t="e">
        <f>IF($FB351="Activo",'Datos Mes'!$B$31,0)*$EO351</f>
        <v>#DIV/0!</v>
      </c>
      <c r="FV351" s="190" t="e">
        <f>'Datos Mes'!$B$32*$EO351</f>
        <v>#DIV/0!</v>
      </c>
      <c r="FW351" s="190" t="e">
        <f>'Datos Mes'!$D$28*$EO351</f>
        <v>#DIV/0!</v>
      </c>
      <c r="FX351" s="188">
        <v>1030319</v>
      </c>
      <c r="FY351" s="190" t="e">
        <f t="shared" si="408"/>
        <v>#DIV/0!</v>
      </c>
      <c r="FZ351" s="190" t="e">
        <f t="shared" si="414"/>
        <v>#DIV/0!</v>
      </c>
      <c r="GA351" s="190" t="e">
        <f t="shared" si="415"/>
        <v>#DIV/0!</v>
      </c>
      <c r="GB351" s="190">
        <f>(AS351+'Datos Mes'!B$24)*30/12</f>
        <v>11356.646825396825</v>
      </c>
      <c r="GC351" s="190" t="e">
        <f t="shared" si="409"/>
        <v>#DIV/0!</v>
      </c>
      <c r="GD351" s="190" t="e">
        <f t="shared" si="410"/>
        <v>#DIV/0!</v>
      </c>
      <c r="GE351" s="192" t="e">
        <f t="shared" si="411"/>
        <v>#DIV/0!</v>
      </c>
    </row>
    <row r="352" spans="1:187">
      <c r="A352" s="248"/>
      <c r="B352" s="248"/>
      <c r="C352" s="173">
        <f t="shared" si="368"/>
        <v>0</v>
      </c>
      <c r="D352" s="255"/>
      <c r="E352" s="255"/>
      <c r="F352" s="255"/>
      <c r="G352" s="255"/>
      <c r="H352" s="255"/>
      <c r="I352" s="255"/>
      <c r="J352" s="255"/>
      <c r="K352" s="255"/>
      <c r="L352" s="255"/>
      <c r="M352" s="255"/>
      <c r="N352" s="255"/>
      <c r="O352" s="255"/>
      <c r="P352" s="255"/>
      <c r="Q352" s="255"/>
      <c r="R352" s="174"/>
      <c r="S352" s="256"/>
      <c r="T352" s="255"/>
      <c r="U352" s="255"/>
      <c r="V352" s="255"/>
      <c r="W352" s="255"/>
      <c r="X352" s="255"/>
      <c r="Y352" s="255"/>
      <c r="Z352" s="255"/>
      <c r="AA352" s="255"/>
      <c r="AB352" s="255"/>
      <c r="AC352" s="255"/>
      <c r="AD352" s="255"/>
      <c r="AE352" s="255"/>
      <c r="AF352" s="255"/>
      <c r="AG352" s="255"/>
      <c r="AH352" s="255"/>
      <c r="AI352" s="257"/>
      <c r="AJ352" s="187"/>
      <c r="AK352" s="176">
        <f t="shared" si="369"/>
        <v>0</v>
      </c>
      <c r="AL352" s="294">
        <f t="shared" si="370"/>
        <v>0</v>
      </c>
      <c r="AM352" s="294">
        <f t="shared" si="371"/>
        <v>0</v>
      </c>
      <c r="AN352" s="295">
        <f t="shared" si="372"/>
        <v>0</v>
      </c>
      <c r="AO352" s="294">
        <f t="shared" si="413"/>
        <v>0</v>
      </c>
      <c r="AP352" s="294">
        <f t="shared" si="412"/>
        <v>0</v>
      </c>
      <c r="AQ352" s="296">
        <f t="shared" si="373"/>
        <v>0</v>
      </c>
      <c r="AR352" s="297">
        <f t="shared" si="374"/>
        <v>0</v>
      </c>
      <c r="AS352" s="249"/>
      <c r="AT352" s="250">
        <f t="shared" si="375"/>
        <v>0</v>
      </c>
      <c r="AU352" s="316"/>
      <c r="AV352" s="177">
        <f t="shared" si="376"/>
        <v>0</v>
      </c>
      <c r="AW352" s="249"/>
      <c r="AX352" s="249"/>
      <c r="AY352" s="177">
        <f t="shared" si="377"/>
        <v>0</v>
      </c>
      <c r="AZ352" s="177">
        <f>(AQ352)*'Datos Mes'!$B$27+DB352</f>
        <v>0</v>
      </c>
      <c r="BA352" s="248"/>
      <c r="BB352" s="254"/>
      <c r="BC352" s="263"/>
      <c r="BD352" s="188"/>
      <c r="BE352" s="188"/>
      <c r="BF352" s="298"/>
      <c r="BG352" s="178">
        <f>(COUNTIF($D352:$AI352,"LL")+DL352)*(AS352-'Datos Mes'!$B$23)</f>
        <v>0</v>
      </c>
      <c r="BH352" s="299">
        <f t="shared" si="378"/>
        <v>0</v>
      </c>
      <c r="BI352" s="230"/>
      <c r="BJ352" s="239"/>
      <c r="BK352" s="231"/>
      <c r="BL352" s="231"/>
      <c r="BM352" s="231"/>
      <c r="BN352" s="231"/>
      <c r="BO352" s="231"/>
      <c r="BP352" s="239"/>
      <c r="BQ352" s="231"/>
      <c r="BR352" s="231"/>
      <c r="BS352" s="231"/>
      <c r="BT352" s="232"/>
      <c r="BU352" s="232"/>
      <c r="BV352" s="231"/>
      <c r="BW352" s="233"/>
      <c r="BX352" s="234"/>
      <c r="BY352" s="231"/>
      <c r="BZ352" s="231"/>
      <c r="CA352" s="235"/>
      <c r="CB352" s="235"/>
      <c r="CC352" s="236"/>
      <c r="CD352" s="236"/>
      <c r="CE352" s="236"/>
      <c r="CF352" s="236"/>
      <c r="CG352" s="236"/>
      <c r="CH352" s="235"/>
      <c r="CI352" s="235"/>
      <c r="CJ352" s="236"/>
      <c r="CK352" s="236"/>
      <c r="CL352" s="236"/>
      <c r="CM352" s="236"/>
      <c r="CN352" s="236"/>
      <c r="CO352" s="235"/>
      <c r="CP352" s="238"/>
      <c r="CQ352" s="237"/>
      <c r="CR352" s="238"/>
      <c r="CS352" s="237"/>
      <c r="CT352" s="237"/>
      <c r="CU352" s="237"/>
      <c r="CV352" s="237"/>
      <c r="CW352" s="237"/>
      <c r="CX352" s="232"/>
      <c r="CY352" s="232"/>
      <c r="CZ352" s="179">
        <f t="shared" si="379"/>
        <v>0</v>
      </c>
      <c r="DA352" s="180"/>
      <c r="DB352" s="241"/>
      <c r="DC352" s="181">
        <f t="shared" si="380"/>
        <v>0</v>
      </c>
      <c r="DD352" s="240"/>
      <c r="DE352" s="241"/>
      <c r="DF352" s="182">
        <f t="shared" si="381"/>
        <v>0</v>
      </c>
      <c r="DG352" s="182">
        <f t="shared" si="382"/>
        <v>0</v>
      </c>
      <c r="DH352" s="183">
        <f t="shared" si="383"/>
        <v>0</v>
      </c>
      <c r="DI352" s="184">
        <f t="shared" si="384"/>
        <v>0</v>
      </c>
      <c r="DJ352" s="42"/>
      <c r="DK352" s="177">
        <f t="shared" si="385"/>
        <v>0</v>
      </c>
      <c r="DL352" s="177">
        <f t="shared" si="386"/>
        <v>0</v>
      </c>
      <c r="DM352" s="177">
        <f t="shared" si="387"/>
        <v>0</v>
      </c>
      <c r="DN352" s="242"/>
      <c r="DO352" s="243"/>
      <c r="DP352" s="243"/>
      <c r="DQ352" s="243"/>
      <c r="DR352" s="303"/>
      <c r="DS352" s="243"/>
      <c r="DT352" s="243"/>
      <c r="DU352" s="243"/>
      <c r="DV352" s="244"/>
      <c r="DW352" s="243"/>
      <c r="DX352" s="243"/>
      <c r="DY352" s="245"/>
      <c r="DZ352" s="245"/>
      <c r="EA352" s="246"/>
      <c r="EB352" s="175" t="s">
        <v>283</v>
      </c>
      <c r="EC352" s="188" t="s">
        <v>298</v>
      </c>
      <c r="ED352" s="188">
        <v>1030320</v>
      </c>
      <c r="EE352" s="188"/>
      <c r="EF352" s="189">
        <f>'Datos Mes'!$B$23</f>
        <v>8033.333333333333</v>
      </c>
      <c r="EG352" s="189">
        <f t="shared" si="388"/>
        <v>0</v>
      </c>
      <c r="EH352" s="189">
        <f t="shared" si="389"/>
        <v>0</v>
      </c>
      <c r="EI352" s="189" t="e">
        <f t="shared" si="390"/>
        <v>#DIV/0!</v>
      </c>
      <c r="EJ352" s="189" t="e">
        <f t="shared" si="391"/>
        <v>#DIV/0!</v>
      </c>
      <c r="EK352" s="189">
        <f t="shared" si="392"/>
        <v>0</v>
      </c>
      <c r="EL352" s="189">
        <f t="shared" si="393"/>
        <v>0</v>
      </c>
      <c r="EM352" s="189">
        <f t="shared" si="394"/>
        <v>0</v>
      </c>
      <c r="EN352" s="189">
        <f>'Datos Mes'!$B$24*AL352</f>
        <v>0</v>
      </c>
      <c r="EO352" s="189" t="e">
        <f>IF(SUM(EH352:EN352)&gt;'Datos Mes'!$B$21,'Datos Mes'!$B$21,SUM(EH352:EN352))</f>
        <v>#DIV/0!</v>
      </c>
      <c r="EP352" s="189" t="e">
        <f>IF(SUM(EH352:EN352)&gt;'Datos Mes'!$B$21,SUM(EH352:EN352)-EO352,0)</f>
        <v>#DIV/0!</v>
      </c>
      <c r="EQ352" s="189"/>
      <c r="ER352" s="189" t="e">
        <f>LOOKUP(EO352/AL352,'Datos Mes'!$B$75:$B$82,'Datos Mes'!$C$75:$C$82)*EQ352</f>
        <v>#DIV/0!</v>
      </c>
      <c r="ES352" s="189">
        <f>'Datos Mes'!$B$25*$AQ352</f>
        <v>0</v>
      </c>
      <c r="ET352" s="189">
        <f>'Datos Mes'!$B$26*$AQ352</f>
        <v>0</v>
      </c>
      <c r="EU352" s="189">
        <f t="shared" si="395"/>
        <v>0</v>
      </c>
      <c r="EV352" s="190" t="e">
        <f t="shared" si="396"/>
        <v>#DIV/0!</v>
      </c>
      <c r="EW352" s="280" t="s">
        <v>140</v>
      </c>
      <c r="EX352" s="281"/>
      <c r="EY352" s="190" t="e">
        <f>'Datos Mes'!$B$28*EO352</f>
        <v>#DIV/0!</v>
      </c>
      <c r="EZ352" s="190" t="e">
        <f>IF(EX352*'Datos Mes'!$B$19-EY352&gt;0,EX352*'Datos Mes'!$B$19-EY352,0)</f>
        <v>#DIV/0!</v>
      </c>
      <c r="FA352" s="281" t="s">
        <v>116</v>
      </c>
      <c r="FB352" s="280" t="s">
        <v>299</v>
      </c>
      <c r="FC352" s="192">
        <f>IF(FB352&lt;&gt;"Pensionado",LOOKUP(FA352,'Datos Mes'!$A$87:$A$92,'Datos Mes'!$B$87:$B$92),0)</f>
        <v>0</v>
      </c>
      <c r="FD352" s="190" t="e">
        <f t="shared" si="397"/>
        <v>#DIV/0!</v>
      </c>
      <c r="FE352" s="190" t="e">
        <f>IF(SUM(EH352:EN352)&gt;'Datos Mes'!$B$22,'Datos Mes'!$B$22,SUM(EH352:EN352))</f>
        <v>#DIV/0!</v>
      </c>
      <c r="FF352" s="190" t="e">
        <f>FE352*'Datos Mes'!$B$30</f>
        <v>#DIV/0!</v>
      </c>
      <c r="FG352" s="190" t="e">
        <f t="shared" si="398"/>
        <v>#DIV/0!</v>
      </c>
      <c r="FH352" s="190" t="e">
        <f t="shared" si="399"/>
        <v>#DIV/0!</v>
      </c>
      <c r="FI352" s="193" t="e">
        <f>LOOKUP(FH352,'Datos Mes'!$B$54:$B$69,'Datos Mes'!$C$54:$C$69)</f>
        <v>#DIV/0!</v>
      </c>
      <c r="FJ352" s="190" t="e">
        <f>LOOKUP(FH352,'Datos Mes'!$B$54:$B$69,'Datos Mes'!$E$54:$E$69)</f>
        <v>#DIV/0!</v>
      </c>
      <c r="FK352" s="190" t="e">
        <f t="shared" si="400"/>
        <v>#DIV/0!</v>
      </c>
      <c r="FL352" s="190">
        <f t="shared" si="401"/>
        <v>0</v>
      </c>
      <c r="FM352" s="190">
        <f t="shared" si="402"/>
        <v>0</v>
      </c>
      <c r="FN352" s="190">
        <f t="shared" si="403"/>
        <v>0</v>
      </c>
      <c r="FO352" s="190" t="e">
        <f t="shared" si="404"/>
        <v>#DIV/0!</v>
      </c>
      <c r="FP352" s="190" t="e">
        <f t="shared" si="405"/>
        <v>#DIV/0!</v>
      </c>
      <c r="FQ352" s="320" t="e">
        <f t="shared" si="406"/>
        <v>#DIV/0!</v>
      </c>
      <c r="FR352" s="188"/>
      <c r="FS352" s="190" t="e">
        <f t="shared" si="407"/>
        <v>#DIV/0!</v>
      </c>
      <c r="FT352" s="190" t="e">
        <f>IF($FB352="Activo",LOOKUP($FA352,'Datos Mes'!$A$87:$A$92,'Datos Mes'!$C$87:$C$92),0)*$EO352</f>
        <v>#DIV/0!</v>
      </c>
      <c r="FU352" s="190" t="e">
        <f>IF($FB352="Activo",'Datos Mes'!$B$31,0)*$EO352</f>
        <v>#DIV/0!</v>
      </c>
      <c r="FV352" s="190" t="e">
        <f>'Datos Mes'!$B$32*$EO352</f>
        <v>#DIV/0!</v>
      </c>
      <c r="FW352" s="190" t="e">
        <f>'Datos Mes'!$D$28*$EO352</f>
        <v>#DIV/0!</v>
      </c>
      <c r="FX352" s="188">
        <v>1030320</v>
      </c>
      <c r="FY352" s="190" t="e">
        <f t="shared" si="408"/>
        <v>#DIV/0!</v>
      </c>
      <c r="FZ352" s="190" t="e">
        <f t="shared" si="414"/>
        <v>#DIV/0!</v>
      </c>
      <c r="GA352" s="190" t="e">
        <f t="shared" si="415"/>
        <v>#DIV/0!</v>
      </c>
      <c r="GB352" s="190">
        <f>(AS352+'Datos Mes'!B$24)*30/12</f>
        <v>11356.646825396825</v>
      </c>
      <c r="GC352" s="190" t="e">
        <f t="shared" si="409"/>
        <v>#DIV/0!</v>
      </c>
      <c r="GD352" s="190" t="e">
        <f t="shared" si="410"/>
        <v>#DIV/0!</v>
      </c>
      <c r="GE352" s="192" t="e">
        <f t="shared" si="411"/>
        <v>#DIV/0!</v>
      </c>
    </row>
    <row r="353" spans="1:187">
      <c r="A353" s="248"/>
      <c r="B353" s="248"/>
      <c r="C353" s="173">
        <f t="shared" si="368"/>
        <v>0</v>
      </c>
      <c r="D353" s="255"/>
      <c r="E353" s="255"/>
      <c r="F353" s="255"/>
      <c r="G353" s="255"/>
      <c r="H353" s="255"/>
      <c r="I353" s="255"/>
      <c r="J353" s="255"/>
      <c r="K353" s="255"/>
      <c r="L353" s="255"/>
      <c r="M353" s="255"/>
      <c r="N353" s="255"/>
      <c r="O353" s="255"/>
      <c r="P353" s="255"/>
      <c r="Q353" s="255"/>
      <c r="R353" s="174"/>
      <c r="S353" s="256"/>
      <c r="T353" s="255"/>
      <c r="U353" s="255"/>
      <c r="V353" s="255"/>
      <c r="W353" s="255"/>
      <c r="X353" s="255"/>
      <c r="Y353" s="255"/>
      <c r="Z353" s="255"/>
      <c r="AA353" s="255"/>
      <c r="AB353" s="255"/>
      <c r="AC353" s="255"/>
      <c r="AD353" s="255"/>
      <c r="AE353" s="255"/>
      <c r="AF353" s="255"/>
      <c r="AG353" s="255"/>
      <c r="AH353" s="255"/>
      <c r="AI353" s="257"/>
      <c r="AJ353" s="187"/>
      <c r="AK353" s="176">
        <f t="shared" si="369"/>
        <v>0</v>
      </c>
      <c r="AL353" s="294">
        <f t="shared" si="370"/>
        <v>0</v>
      </c>
      <c r="AM353" s="294">
        <f t="shared" si="371"/>
        <v>0</v>
      </c>
      <c r="AN353" s="295">
        <f t="shared" si="372"/>
        <v>0</v>
      </c>
      <c r="AO353" s="294">
        <f t="shared" si="413"/>
        <v>0</v>
      </c>
      <c r="AP353" s="294">
        <f t="shared" si="412"/>
        <v>0</v>
      </c>
      <c r="AQ353" s="296">
        <f t="shared" si="373"/>
        <v>0</v>
      </c>
      <c r="AR353" s="297">
        <f t="shared" si="374"/>
        <v>0</v>
      </c>
      <c r="AS353" s="249"/>
      <c r="AT353" s="250">
        <f t="shared" si="375"/>
        <v>0</v>
      </c>
      <c r="AU353" s="316"/>
      <c r="AV353" s="177">
        <f t="shared" si="376"/>
        <v>0</v>
      </c>
      <c r="AW353" s="249"/>
      <c r="AX353" s="249"/>
      <c r="AY353" s="177">
        <f t="shared" si="377"/>
        <v>0</v>
      </c>
      <c r="AZ353" s="177">
        <f>(AQ353)*'Datos Mes'!$B$27+DB353</f>
        <v>0</v>
      </c>
      <c r="BA353" s="248"/>
      <c r="BB353" s="254"/>
      <c r="BC353" s="263"/>
      <c r="BD353" s="188"/>
      <c r="BE353" s="188"/>
      <c r="BF353" s="298"/>
      <c r="BG353" s="178">
        <f>(COUNTIF($D353:$AI353,"LL")+DL353)*(AS353-'Datos Mes'!$B$23)</f>
        <v>0</v>
      </c>
      <c r="BH353" s="299">
        <f t="shared" si="378"/>
        <v>0</v>
      </c>
      <c r="BI353" s="230"/>
      <c r="BJ353" s="239"/>
      <c r="BK353" s="231"/>
      <c r="BL353" s="231"/>
      <c r="BM353" s="231"/>
      <c r="BN353" s="231"/>
      <c r="BO353" s="231"/>
      <c r="BP353" s="239"/>
      <c r="BQ353" s="231"/>
      <c r="BR353" s="231"/>
      <c r="BS353" s="231"/>
      <c r="BT353" s="232"/>
      <c r="BU353" s="232"/>
      <c r="BV353" s="231"/>
      <c r="BW353" s="233"/>
      <c r="BX353" s="234"/>
      <c r="BY353" s="231"/>
      <c r="BZ353" s="231"/>
      <c r="CA353" s="235"/>
      <c r="CB353" s="235"/>
      <c r="CC353" s="236"/>
      <c r="CD353" s="236"/>
      <c r="CE353" s="236"/>
      <c r="CF353" s="236"/>
      <c r="CG353" s="236"/>
      <c r="CH353" s="235"/>
      <c r="CI353" s="235"/>
      <c r="CJ353" s="236"/>
      <c r="CK353" s="236"/>
      <c r="CL353" s="236"/>
      <c r="CM353" s="236"/>
      <c r="CN353" s="236"/>
      <c r="CO353" s="235"/>
      <c r="CP353" s="238"/>
      <c r="CQ353" s="237"/>
      <c r="CR353" s="238"/>
      <c r="CS353" s="237"/>
      <c r="CT353" s="237"/>
      <c r="CU353" s="237"/>
      <c r="CV353" s="237"/>
      <c r="CW353" s="237"/>
      <c r="CX353" s="232"/>
      <c r="CY353" s="232"/>
      <c r="CZ353" s="179">
        <f t="shared" si="379"/>
        <v>0</v>
      </c>
      <c r="DA353" s="180"/>
      <c r="DB353" s="241"/>
      <c r="DC353" s="181">
        <f t="shared" si="380"/>
        <v>0</v>
      </c>
      <c r="DD353" s="240"/>
      <c r="DE353" s="241"/>
      <c r="DF353" s="182">
        <f t="shared" si="381"/>
        <v>0</v>
      </c>
      <c r="DG353" s="182">
        <f t="shared" si="382"/>
        <v>0</v>
      </c>
      <c r="DH353" s="183">
        <f t="shared" si="383"/>
        <v>0</v>
      </c>
      <c r="DI353" s="184">
        <f t="shared" si="384"/>
        <v>0</v>
      </c>
      <c r="DJ353" s="42"/>
      <c r="DK353" s="177">
        <f t="shared" si="385"/>
        <v>0</v>
      </c>
      <c r="DL353" s="177">
        <f t="shared" si="386"/>
        <v>0</v>
      </c>
      <c r="DM353" s="177">
        <f t="shared" si="387"/>
        <v>0</v>
      </c>
      <c r="DN353" s="242"/>
      <c r="DO353" s="243"/>
      <c r="DP353" s="243"/>
      <c r="DQ353" s="243"/>
      <c r="DR353" s="303"/>
      <c r="DS353" s="243"/>
      <c r="DT353" s="243"/>
      <c r="DU353" s="243"/>
      <c r="DV353" s="244"/>
      <c r="DW353" s="243"/>
      <c r="DX353" s="243"/>
      <c r="DY353" s="245"/>
      <c r="DZ353" s="245"/>
      <c r="EA353" s="246"/>
      <c r="EB353" s="175" t="s">
        <v>283</v>
      </c>
      <c r="EC353" s="188" t="s">
        <v>298</v>
      </c>
      <c r="ED353" s="188">
        <v>1030321</v>
      </c>
      <c r="EE353" s="188"/>
      <c r="EF353" s="189">
        <f>'Datos Mes'!$B$23</f>
        <v>8033.333333333333</v>
      </c>
      <c r="EG353" s="189">
        <f t="shared" si="388"/>
        <v>0</v>
      </c>
      <c r="EH353" s="189">
        <f t="shared" si="389"/>
        <v>0</v>
      </c>
      <c r="EI353" s="189" t="e">
        <f t="shared" si="390"/>
        <v>#DIV/0!</v>
      </c>
      <c r="EJ353" s="189" t="e">
        <f t="shared" si="391"/>
        <v>#DIV/0!</v>
      </c>
      <c r="EK353" s="189">
        <f t="shared" si="392"/>
        <v>0</v>
      </c>
      <c r="EL353" s="189">
        <f t="shared" si="393"/>
        <v>0</v>
      </c>
      <c r="EM353" s="189">
        <f t="shared" si="394"/>
        <v>0</v>
      </c>
      <c r="EN353" s="189">
        <f>'Datos Mes'!$B$24*AL353</f>
        <v>0</v>
      </c>
      <c r="EO353" s="189" t="e">
        <f>IF(SUM(EH353:EN353)&gt;'Datos Mes'!$B$21,'Datos Mes'!$B$21,SUM(EH353:EN353))</f>
        <v>#DIV/0!</v>
      </c>
      <c r="EP353" s="189" t="e">
        <f>IF(SUM(EH353:EN353)&gt;'Datos Mes'!$B$21,SUM(EH353:EN353)-EO353,0)</f>
        <v>#DIV/0!</v>
      </c>
      <c r="EQ353" s="189"/>
      <c r="ER353" s="189" t="e">
        <f>LOOKUP(EO353/AL353,'Datos Mes'!$B$75:$B$82,'Datos Mes'!$C$75:$C$82)*EQ353</f>
        <v>#DIV/0!</v>
      </c>
      <c r="ES353" s="189">
        <f>'Datos Mes'!$B$25*$AQ353</f>
        <v>0</v>
      </c>
      <c r="ET353" s="189">
        <f>'Datos Mes'!$B$26*$AQ353</f>
        <v>0</v>
      </c>
      <c r="EU353" s="189">
        <f t="shared" si="395"/>
        <v>0</v>
      </c>
      <c r="EV353" s="190" t="e">
        <f t="shared" si="396"/>
        <v>#DIV/0!</v>
      </c>
      <c r="EW353" s="280" t="s">
        <v>140</v>
      </c>
      <c r="EX353" s="281"/>
      <c r="EY353" s="190" t="e">
        <f>'Datos Mes'!$B$28*EO353</f>
        <v>#DIV/0!</v>
      </c>
      <c r="EZ353" s="190" t="e">
        <f>IF(EX353*'Datos Mes'!$B$19-EY353&gt;0,EX353*'Datos Mes'!$B$19-EY353,0)</f>
        <v>#DIV/0!</v>
      </c>
      <c r="FA353" s="281" t="s">
        <v>116</v>
      </c>
      <c r="FB353" s="280" t="s">
        <v>299</v>
      </c>
      <c r="FC353" s="192">
        <f>IF(FB353&lt;&gt;"Pensionado",LOOKUP(FA353,'Datos Mes'!$A$87:$A$92,'Datos Mes'!$B$87:$B$92),0)</f>
        <v>0</v>
      </c>
      <c r="FD353" s="190" t="e">
        <f t="shared" si="397"/>
        <v>#DIV/0!</v>
      </c>
      <c r="FE353" s="190" t="e">
        <f>IF(SUM(EH353:EN353)&gt;'Datos Mes'!$B$22,'Datos Mes'!$B$22,SUM(EH353:EN353))</f>
        <v>#DIV/0!</v>
      </c>
      <c r="FF353" s="190" t="e">
        <f>FE353*'Datos Mes'!$B$30</f>
        <v>#DIV/0!</v>
      </c>
      <c r="FG353" s="190" t="e">
        <f t="shared" si="398"/>
        <v>#DIV/0!</v>
      </c>
      <c r="FH353" s="190" t="e">
        <f t="shared" si="399"/>
        <v>#DIV/0!</v>
      </c>
      <c r="FI353" s="193" t="e">
        <f>LOOKUP(FH353,'Datos Mes'!$B$54:$B$69,'Datos Mes'!$C$54:$C$69)</f>
        <v>#DIV/0!</v>
      </c>
      <c r="FJ353" s="190" t="e">
        <f>LOOKUP(FH353,'Datos Mes'!$B$54:$B$69,'Datos Mes'!$E$54:$E$69)</f>
        <v>#DIV/0!</v>
      </c>
      <c r="FK353" s="190" t="e">
        <f t="shared" si="400"/>
        <v>#DIV/0!</v>
      </c>
      <c r="FL353" s="190">
        <f t="shared" si="401"/>
        <v>0</v>
      </c>
      <c r="FM353" s="190">
        <f t="shared" si="402"/>
        <v>0</v>
      </c>
      <c r="FN353" s="190">
        <f t="shared" si="403"/>
        <v>0</v>
      </c>
      <c r="FO353" s="190" t="e">
        <f t="shared" si="404"/>
        <v>#DIV/0!</v>
      </c>
      <c r="FP353" s="190" t="e">
        <f t="shared" si="405"/>
        <v>#DIV/0!</v>
      </c>
      <c r="FQ353" s="320" t="e">
        <f t="shared" si="406"/>
        <v>#DIV/0!</v>
      </c>
      <c r="FR353" s="188"/>
      <c r="FS353" s="190" t="e">
        <f t="shared" si="407"/>
        <v>#DIV/0!</v>
      </c>
      <c r="FT353" s="190" t="e">
        <f>IF($FB353="Activo",LOOKUP($FA353,'Datos Mes'!$A$87:$A$92,'Datos Mes'!$C$87:$C$92),0)*$EO353</f>
        <v>#DIV/0!</v>
      </c>
      <c r="FU353" s="190" t="e">
        <f>IF($FB353="Activo",'Datos Mes'!$B$31,0)*$EO353</f>
        <v>#DIV/0!</v>
      </c>
      <c r="FV353" s="190" t="e">
        <f>'Datos Mes'!$B$32*$EO353</f>
        <v>#DIV/0!</v>
      </c>
      <c r="FW353" s="190" t="e">
        <f>'Datos Mes'!$D$28*$EO353</f>
        <v>#DIV/0!</v>
      </c>
      <c r="FX353" s="188">
        <v>1030321</v>
      </c>
      <c r="FY353" s="190" t="e">
        <f t="shared" si="408"/>
        <v>#DIV/0!</v>
      </c>
      <c r="FZ353" s="190" t="e">
        <f t="shared" si="414"/>
        <v>#DIV/0!</v>
      </c>
      <c r="GA353" s="190" t="e">
        <f t="shared" si="415"/>
        <v>#DIV/0!</v>
      </c>
      <c r="GB353" s="190">
        <f>(AS353+'Datos Mes'!B$24)*30/12</f>
        <v>11356.646825396825</v>
      </c>
      <c r="GC353" s="190" t="e">
        <f t="shared" si="409"/>
        <v>#DIV/0!</v>
      </c>
      <c r="GD353" s="190" t="e">
        <f t="shared" si="410"/>
        <v>#DIV/0!</v>
      </c>
      <c r="GE353" s="192" t="e">
        <f t="shared" si="411"/>
        <v>#DIV/0!</v>
      </c>
    </row>
    <row r="354" spans="1:187">
      <c r="A354" s="248"/>
      <c r="B354" s="248"/>
      <c r="C354" s="173">
        <f t="shared" si="368"/>
        <v>0</v>
      </c>
      <c r="D354" s="255"/>
      <c r="E354" s="255"/>
      <c r="F354" s="255"/>
      <c r="G354" s="255"/>
      <c r="H354" s="255"/>
      <c r="I354" s="255"/>
      <c r="J354" s="255"/>
      <c r="K354" s="255"/>
      <c r="L354" s="255"/>
      <c r="M354" s="255"/>
      <c r="N354" s="255"/>
      <c r="O354" s="255"/>
      <c r="P354" s="255"/>
      <c r="Q354" s="255"/>
      <c r="R354" s="174"/>
      <c r="S354" s="256"/>
      <c r="T354" s="255"/>
      <c r="U354" s="255"/>
      <c r="V354" s="255"/>
      <c r="W354" s="255"/>
      <c r="X354" s="255"/>
      <c r="Y354" s="255"/>
      <c r="Z354" s="255"/>
      <c r="AA354" s="255"/>
      <c r="AB354" s="255"/>
      <c r="AC354" s="255"/>
      <c r="AD354" s="255"/>
      <c r="AE354" s="255"/>
      <c r="AF354" s="255"/>
      <c r="AG354" s="255"/>
      <c r="AH354" s="255"/>
      <c r="AI354" s="257"/>
      <c r="AJ354" s="187"/>
      <c r="AK354" s="176">
        <f t="shared" si="369"/>
        <v>0</v>
      </c>
      <c r="AL354" s="294">
        <f t="shared" si="370"/>
        <v>0</v>
      </c>
      <c r="AM354" s="294">
        <f t="shared" si="371"/>
        <v>0</v>
      </c>
      <c r="AN354" s="295">
        <f t="shared" si="372"/>
        <v>0</v>
      </c>
      <c r="AO354" s="294">
        <f t="shared" si="413"/>
        <v>0</v>
      </c>
      <c r="AP354" s="294">
        <f t="shared" si="412"/>
        <v>0</v>
      </c>
      <c r="AQ354" s="296">
        <f t="shared" si="373"/>
        <v>0</v>
      </c>
      <c r="AR354" s="297">
        <f t="shared" si="374"/>
        <v>0</v>
      </c>
      <c r="AS354" s="249"/>
      <c r="AT354" s="250">
        <f t="shared" si="375"/>
        <v>0</v>
      </c>
      <c r="AU354" s="316"/>
      <c r="AV354" s="177">
        <f t="shared" si="376"/>
        <v>0</v>
      </c>
      <c r="AW354" s="249"/>
      <c r="AX354" s="249"/>
      <c r="AY354" s="177">
        <f t="shared" si="377"/>
        <v>0</v>
      </c>
      <c r="AZ354" s="177">
        <f>(AQ354)*'Datos Mes'!$B$27+DB354</f>
        <v>0</v>
      </c>
      <c r="BA354" s="248"/>
      <c r="BB354" s="254"/>
      <c r="BC354" s="263"/>
      <c r="BD354" s="188"/>
      <c r="BE354" s="188"/>
      <c r="BF354" s="298"/>
      <c r="BG354" s="178">
        <f>(COUNTIF($D354:$AI354,"LL")+DL354)*(AS354-'Datos Mes'!$B$23)</f>
        <v>0</v>
      </c>
      <c r="BH354" s="299">
        <f t="shared" si="378"/>
        <v>0</v>
      </c>
      <c r="BI354" s="230"/>
      <c r="BJ354" s="239"/>
      <c r="BK354" s="231"/>
      <c r="BL354" s="231"/>
      <c r="BM354" s="231"/>
      <c r="BN354" s="231"/>
      <c r="BO354" s="231"/>
      <c r="BP354" s="239"/>
      <c r="BQ354" s="231"/>
      <c r="BR354" s="231"/>
      <c r="BS354" s="231"/>
      <c r="BT354" s="232"/>
      <c r="BU354" s="232"/>
      <c r="BV354" s="231"/>
      <c r="BW354" s="233"/>
      <c r="BX354" s="234"/>
      <c r="BY354" s="231"/>
      <c r="BZ354" s="231"/>
      <c r="CA354" s="235"/>
      <c r="CB354" s="235"/>
      <c r="CC354" s="236"/>
      <c r="CD354" s="236"/>
      <c r="CE354" s="236"/>
      <c r="CF354" s="236"/>
      <c r="CG354" s="236"/>
      <c r="CH354" s="235"/>
      <c r="CI354" s="235"/>
      <c r="CJ354" s="236"/>
      <c r="CK354" s="236"/>
      <c r="CL354" s="236"/>
      <c r="CM354" s="236"/>
      <c r="CN354" s="236"/>
      <c r="CO354" s="235"/>
      <c r="CP354" s="238"/>
      <c r="CQ354" s="237"/>
      <c r="CR354" s="238"/>
      <c r="CS354" s="237"/>
      <c r="CT354" s="237"/>
      <c r="CU354" s="237"/>
      <c r="CV354" s="237"/>
      <c r="CW354" s="237"/>
      <c r="CX354" s="232"/>
      <c r="CY354" s="232"/>
      <c r="CZ354" s="179">
        <f t="shared" si="379"/>
        <v>0</v>
      </c>
      <c r="DA354" s="180"/>
      <c r="DB354" s="241"/>
      <c r="DC354" s="181">
        <f t="shared" si="380"/>
        <v>0</v>
      </c>
      <c r="DD354" s="240"/>
      <c r="DE354" s="241"/>
      <c r="DF354" s="182">
        <f t="shared" si="381"/>
        <v>0</v>
      </c>
      <c r="DG354" s="182">
        <f t="shared" si="382"/>
        <v>0</v>
      </c>
      <c r="DH354" s="183">
        <f t="shared" si="383"/>
        <v>0</v>
      </c>
      <c r="DI354" s="184">
        <f t="shared" si="384"/>
        <v>0</v>
      </c>
      <c r="DJ354" s="42"/>
      <c r="DK354" s="177">
        <f t="shared" si="385"/>
        <v>0</v>
      </c>
      <c r="DL354" s="177">
        <f t="shared" si="386"/>
        <v>0</v>
      </c>
      <c r="DM354" s="177">
        <f t="shared" si="387"/>
        <v>0</v>
      </c>
      <c r="DN354" s="242"/>
      <c r="DO354" s="243"/>
      <c r="DP354" s="243"/>
      <c r="DQ354" s="243"/>
      <c r="DR354" s="303"/>
      <c r="DS354" s="243"/>
      <c r="DT354" s="243"/>
      <c r="DU354" s="243"/>
      <c r="DV354" s="244"/>
      <c r="DW354" s="243"/>
      <c r="DX354" s="243"/>
      <c r="DY354" s="245"/>
      <c r="DZ354" s="245"/>
      <c r="EA354" s="246"/>
      <c r="EB354" s="175" t="s">
        <v>283</v>
      </c>
      <c r="EC354" s="188" t="s">
        <v>298</v>
      </c>
      <c r="ED354" s="188">
        <v>1030322</v>
      </c>
      <c r="EE354" s="188"/>
      <c r="EF354" s="189">
        <f>'Datos Mes'!$B$23</f>
        <v>8033.333333333333</v>
      </c>
      <c r="EG354" s="189">
        <f t="shared" si="388"/>
        <v>0</v>
      </c>
      <c r="EH354" s="189">
        <f t="shared" si="389"/>
        <v>0</v>
      </c>
      <c r="EI354" s="189" t="e">
        <f t="shared" si="390"/>
        <v>#DIV/0!</v>
      </c>
      <c r="EJ354" s="189" t="e">
        <f t="shared" si="391"/>
        <v>#DIV/0!</v>
      </c>
      <c r="EK354" s="189">
        <f t="shared" si="392"/>
        <v>0</v>
      </c>
      <c r="EL354" s="189">
        <f t="shared" si="393"/>
        <v>0</v>
      </c>
      <c r="EM354" s="189">
        <f t="shared" si="394"/>
        <v>0</v>
      </c>
      <c r="EN354" s="189">
        <f>'Datos Mes'!$B$24*AL354</f>
        <v>0</v>
      </c>
      <c r="EO354" s="189" t="e">
        <f>IF(SUM(EH354:EN354)&gt;'Datos Mes'!$B$21,'Datos Mes'!$B$21,SUM(EH354:EN354))</f>
        <v>#DIV/0!</v>
      </c>
      <c r="EP354" s="189" t="e">
        <f>IF(SUM(EH354:EN354)&gt;'Datos Mes'!$B$21,SUM(EH354:EN354)-EO354,0)</f>
        <v>#DIV/0!</v>
      </c>
      <c r="EQ354" s="189"/>
      <c r="ER354" s="189" t="e">
        <f>LOOKUP(EO354/AL354,'Datos Mes'!$B$75:$B$82,'Datos Mes'!$C$75:$C$82)*EQ354</f>
        <v>#DIV/0!</v>
      </c>
      <c r="ES354" s="189">
        <f>'Datos Mes'!$B$25*$AQ354</f>
        <v>0</v>
      </c>
      <c r="ET354" s="189">
        <f>'Datos Mes'!$B$26*$AQ354</f>
        <v>0</v>
      </c>
      <c r="EU354" s="189">
        <f t="shared" si="395"/>
        <v>0</v>
      </c>
      <c r="EV354" s="190" t="e">
        <f t="shared" si="396"/>
        <v>#DIV/0!</v>
      </c>
      <c r="EW354" s="280" t="s">
        <v>140</v>
      </c>
      <c r="EX354" s="281"/>
      <c r="EY354" s="190" t="e">
        <f>'Datos Mes'!$B$28*EO354</f>
        <v>#DIV/0!</v>
      </c>
      <c r="EZ354" s="190" t="e">
        <f>IF(EX354*'Datos Mes'!$B$19-EY354&gt;0,EX354*'Datos Mes'!$B$19-EY354,0)</f>
        <v>#DIV/0!</v>
      </c>
      <c r="FA354" s="281" t="s">
        <v>116</v>
      </c>
      <c r="FB354" s="280" t="s">
        <v>299</v>
      </c>
      <c r="FC354" s="192">
        <f>IF(FB354&lt;&gt;"Pensionado",LOOKUP(FA354,'Datos Mes'!$A$87:$A$92,'Datos Mes'!$B$87:$B$92),0)</f>
        <v>0</v>
      </c>
      <c r="FD354" s="190" t="e">
        <f t="shared" si="397"/>
        <v>#DIV/0!</v>
      </c>
      <c r="FE354" s="190" t="e">
        <f>IF(SUM(EH354:EN354)&gt;'Datos Mes'!$B$22,'Datos Mes'!$B$22,SUM(EH354:EN354))</f>
        <v>#DIV/0!</v>
      </c>
      <c r="FF354" s="190" t="e">
        <f>FE354*'Datos Mes'!$B$30</f>
        <v>#DIV/0!</v>
      </c>
      <c r="FG354" s="190" t="e">
        <f t="shared" si="398"/>
        <v>#DIV/0!</v>
      </c>
      <c r="FH354" s="190" t="e">
        <f t="shared" si="399"/>
        <v>#DIV/0!</v>
      </c>
      <c r="FI354" s="193" t="e">
        <f>LOOKUP(FH354,'Datos Mes'!$B$54:$B$69,'Datos Mes'!$C$54:$C$69)</f>
        <v>#DIV/0!</v>
      </c>
      <c r="FJ354" s="190" t="e">
        <f>LOOKUP(FH354,'Datos Mes'!$B$54:$B$69,'Datos Mes'!$E$54:$E$69)</f>
        <v>#DIV/0!</v>
      </c>
      <c r="FK354" s="190" t="e">
        <f t="shared" si="400"/>
        <v>#DIV/0!</v>
      </c>
      <c r="FL354" s="190">
        <f t="shared" si="401"/>
        <v>0</v>
      </c>
      <c r="FM354" s="190">
        <f t="shared" si="402"/>
        <v>0</v>
      </c>
      <c r="FN354" s="190">
        <f t="shared" si="403"/>
        <v>0</v>
      </c>
      <c r="FO354" s="190" t="e">
        <f t="shared" si="404"/>
        <v>#DIV/0!</v>
      </c>
      <c r="FP354" s="190" t="e">
        <f t="shared" si="405"/>
        <v>#DIV/0!</v>
      </c>
      <c r="FQ354" s="320" t="e">
        <f t="shared" si="406"/>
        <v>#DIV/0!</v>
      </c>
      <c r="FR354" s="188"/>
      <c r="FS354" s="190" t="e">
        <f t="shared" si="407"/>
        <v>#DIV/0!</v>
      </c>
      <c r="FT354" s="190" t="e">
        <f>IF($FB354="Activo",LOOKUP($FA354,'Datos Mes'!$A$87:$A$92,'Datos Mes'!$C$87:$C$92),0)*$EO354</f>
        <v>#DIV/0!</v>
      </c>
      <c r="FU354" s="190" t="e">
        <f>IF($FB354="Activo",'Datos Mes'!$B$31,0)*$EO354</f>
        <v>#DIV/0!</v>
      </c>
      <c r="FV354" s="190" t="e">
        <f>'Datos Mes'!$B$32*$EO354</f>
        <v>#DIV/0!</v>
      </c>
      <c r="FW354" s="190" t="e">
        <f>'Datos Mes'!$D$28*$EO354</f>
        <v>#DIV/0!</v>
      </c>
      <c r="FX354" s="188">
        <v>1030322</v>
      </c>
      <c r="FY354" s="190" t="e">
        <f t="shared" si="408"/>
        <v>#DIV/0!</v>
      </c>
      <c r="FZ354" s="190" t="e">
        <f t="shared" si="414"/>
        <v>#DIV/0!</v>
      </c>
      <c r="GA354" s="190" t="e">
        <f t="shared" si="415"/>
        <v>#DIV/0!</v>
      </c>
      <c r="GB354" s="190">
        <f>(AS354+'Datos Mes'!B$24)*30/12</f>
        <v>11356.646825396825</v>
      </c>
      <c r="GC354" s="190" t="e">
        <f t="shared" si="409"/>
        <v>#DIV/0!</v>
      </c>
      <c r="GD354" s="190" t="e">
        <f t="shared" si="410"/>
        <v>#DIV/0!</v>
      </c>
      <c r="GE354" s="192" t="e">
        <f t="shared" si="411"/>
        <v>#DIV/0!</v>
      </c>
    </row>
    <row r="355" spans="1:187">
      <c r="A355" s="248"/>
      <c r="B355" s="248"/>
      <c r="C355" s="173">
        <f t="shared" si="368"/>
        <v>0</v>
      </c>
      <c r="D355" s="255"/>
      <c r="E355" s="255"/>
      <c r="F355" s="255"/>
      <c r="G355" s="255"/>
      <c r="H355" s="255"/>
      <c r="I355" s="255"/>
      <c r="J355" s="255"/>
      <c r="K355" s="255"/>
      <c r="L355" s="255"/>
      <c r="M355" s="255"/>
      <c r="N355" s="255"/>
      <c r="O355" s="255"/>
      <c r="P355" s="255"/>
      <c r="Q355" s="255"/>
      <c r="R355" s="174"/>
      <c r="S355" s="256"/>
      <c r="T355" s="255"/>
      <c r="U355" s="255"/>
      <c r="V355" s="255"/>
      <c r="W355" s="255"/>
      <c r="X355" s="255"/>
      <c r="Y355" s="255"/>
      <c r="Z355" s="255"/>
      <c r="AA355" s="255"/>
      <c r="AB355" s="255"/>
      <c r="AC355" s="255"/>
      <c r="AD355" s="255"/>
      <c r="AE355" s="255"/>
      <c r="AF355" s="255"/>
      <c r="AG355" s="255"/>
      <c r="AH355" s="255"/>
      <c r="AI355" s="257"/>
      <c r="AJ355" s="187"/>
      <c r="AK355" s="176">
        <f t="shared" si="369"/>
        <v>0</v>
      </c>
      <c r="AL355" s="294">
        <f t="shared" si="370"/>
        <v>0</v>
      </c>
      <c r="AM355" s="294">
        <f t="shared" si="371"/>
        <v>0</v>
      </c>
      <c r="AN355" s="295">
        <f t="shared" si="372"/>
        <v>0</v>
      </c>
      <c r="AO355" s="294">
        <f t="shared" si="413"/>
        <v>0</v>
      </c>
      <c r="AP355" s="294">
        <f t="shared" si="412"/>
        <v>0</v>
      </c>
      <c r="AQ355" s="296">
        <f t="shared" si="373"/>
        <v>0</v>
      </c>
      <c r="AR355" s="297">
        <f t="shared" si="374"/>
        <v>0</v>
      </c>
      <c r="AS355" s="249"/>
      <c r="AT355" s="250">
        <f t="shared" si="375"/>
        <v>0</v>
      </c>
      <c r="AU355" s="316"/>
      <c r="AV355" s="177">
        <f t="shared" si="376"/>
        <v>0</v>
      </c>
      <c r="AW355" s="249"/>
      <c r="AX355" s="249"/>
      <c r="AY355" s="177">
        <f t="shared" si="377"/>
        <v>0</v>
      </c>
      <c r="AZ355" s="177">
        <f>(AQ355)*'Datos Mes'!$B$27+DB355</f>
        <v>0</v>
      </c>
      <c r="BA355" s="248"/>
      <c r="BB355" s="254"/>
      <c r="BC355" s="263"/>
      <c r="BD355" s="188"/>
      <c r="BE355" s="188"/>
      <c r="BF355" s="298"/>
      <c r="BG355" s="178">
        <f>(COUNTIF($D355:$AI355,"LL")+DL355)*(AS355-'Datos Mes'!$B$23)</f>
        <v>0</v>
      </c>
      <c r="BH355" s="299">
        <f t="shared" si="378"/>
        <v>0</v>
      </c>
      <c r="BI355" s="230"/>
      <c r="BJ355" s="239"/>
      <c r="BK355" s="231"/>
      <c r="BL355" s="231"/>
      <c r="BM355" s="231"/>
      <c r="BN355" s="231"/>
      <c r="BO355" s="231"/>
      <c r="BP355" s="239"/>
      <c r="BQ355" s="231"/>
      <c r="BR355" s="231"/>
      <c r="BS355" s="231"/>
      <c r="BT355" s="232"/>
      <c r="BU355" s="232"/>
      <c r="BV355" s="231"/>
      <c r="BW355" s="233"/>
      <c r="BX355" s="234"/>
      <c r="BY355" s="231"/>
      <c r="BZ355" s="231"/>
      <c r="CA355" s="235"/>
      <c r="CB355" s="235"/>
      <c r="CC355" s="236"/>
      <c r="CD355" s="236"/>
      <c r="CE355" s="236"/>
      <c r="CF355" s="236"/>
      <c r="CG355" s="236"/>
      <c r="CH355" s="235"/>
      <c r="CI355" s="235"/>
      <c r="CJ355" s="236"/>
      <c r="CK355" s="236"/>
      <c r="CL355" s="236"/>
      <c r="CM355" s="236"/>
      <c r="CN355" s="236"/>
      <c r="CO355" s="235"/>
      <c r="CP355" s="238"/>
      <c r="CQ355" s="237"/>
      <c r="CR355" s="238"/>
      <c r="CS355" s="237"/>
      <c r="CT355" s="237"/>
      <c r="CU355" s="237"/>
      <c r="CV355" s="237"/>
      <c r="CW355" s="237"/>
      <c r="CX355" s="232"/>
      <c r="CY355" s="232"/>
      <c r="CZ355" s="179">
        <f t="shared" si="379"/>
        <v>0</v>
      </c>
      <c r="DA355" s="180"/>
      <c r="DB355" s="241"/>
      <c r="DC355" s="181">
        <f t="shared" si="380"/>
        <v>0</v>
      </c>
      <c r="DD355" s="240"/>
      <c r="DE355" s="241"/>
      <c r="DF355" s="182">
        <f t="shared" si="381"/>
        <v>0</v>
      </c>
      <c r="DG355" s="182">
        <f t="shared" si="382"/>
        <v>0</v>
      </c>
      <c r="DH355" s="183">
        <f t="shared" si="383"/>
        <v>0</v>
      </c>
      <c r="DI355" s="184">
        <f t="shared" si="384"/>
        <v>0</v>
      </c>
      <c r="DJ355" s="42"/>
      <c r="DK355" s="177">
        <f t="shared" si="385"/>
        <v>0</v>
      </c>
      <c r="DL355" s="177">
        <f t="shared" si="386"/>
        <v>0</v>
      </c>
      <c r="DM355" s="177">
        <f t="shared" si="387"/>
        <v>0</v>
      </c>
      <c r="DN355" s="242"/>
      <c r="DO355" s="243"/>
      <c r="DP355" s="243"/>
      <c r="DQ355" s="243"/>
      <c r="DR355" s="303"/>
      <c r="DS355" s="243"/>
      <c r="DT355" s="243"/>
      <c r="DU355" s="243"/>
      <c r="DV355" s="244"/>
      <c r="DW355" s="243"/>
      <c r="DX355" s="243"/>
      <c r="DY355" s="245"/>
      <c r="DZ355" s="245"/>
      <c r="EA355" s="246"/>
      <c r="EB355" s="175" t="s">
        <v>283</v>
      </c>
      <c r="EC355" s="188" t="s">
        <v>298</v>
      </c>
      <c r="ED355" s="188">
        <v>1030323</v>
      </c>
      <c r="EE355" s="188"/>
      <c r="EF355" s="189">
        <f>'Datos Mes'!$B$23</f>
        <v>8033.333333333333</v>
      </c>
      <c r="EG355" s="189">
        <f t="shared" si="388"/>
        <v>0</v>
      </c>
      <c r="EH355" s="189">
        <f t="shared" si="389"/>
        <v>0</v>
      </c>
      <c r="EI355" s="189" t="e">
        <f t="shared" si="390"/>
        <v>#DIV/0!</v>
      </c>
      <c r="EJ355" s="189" t="e">
        <f t="shared" si="391"/>
        <v>#DIV/0!</v>
      </c>
      <c r="EK355" s="189">
        <f t="shared" si="392"/>
        <v>0</v>
      </c>
      <c r="EL355" s="189">
        <f t="shared" si="393"/>
        <v>0</v>
      </c>
      <c r="EM355" s="189">
        <f t="shared" si="394"/>
        <v>0</v>
      </c>
      <c r="EN355" s="189">
        <f>'Datos Mes'!$B$24*AL355</f>
        <v>0</v>
      </c>
      <c r="EO355" s="189" t="e">
        <f>IF(SUM(EH355:EN355)&gt;'Datos Mes'!$B$21,'Datos Mes'!$B$21,SUM(EH355:EN355))</f>
        <v>#DIV/0!</v>
      </c>
      <c r="EP355" s="189" t="e">
        <f>IF(SUM(EH355:EN355)&gt;'Datos Mes'!$B$21,SUM(EH355:EN355)-EO355,0)</f>
        <v>#DIV/0!</v>
      </c>
      <c r="EQ355" s="189"/>
      <c r="ER355" s="189" t="e">
        <f>LOOKUP(EO355/AL355,'Datos Mes'!$B$75:$B$82,'Datos Mes'!$C$75:$C$82)*EQ355</f>
        <v>#DIV/0!</v>
      </c>
      <c r="ES355" s="189">
        <f>'Datos Mes'!$B$25*$AQ355</f>
        <v>0</v>
      </c>
      <c r="ET355" s="189">
        <f>'Datos Mes'!$B$26*$AQ355</f>
        <v>0</v>
      </c>
      <c r="EU355" s="189">
        <f t="shared" si="395"/>
        <v>0</v>
      </c>
      <c r="EV355" s="190" t="e">
        <f t="shared" si="396"/>
        <v>#DIV/0!</v>
      </c>
      <c r="EW355" s="280" t="s">
        <v>140</v>
      </c>
      <c r="EX355" s="281"/>
      <c r="EY355" s="190" t="e">
        <f>'Datos Mes'!$B$28*EO355</f>
        <v>#DIV/0!</v>
      </c>
      <c r="EZ355" s="190" t="e">
        <f>IF(EX355*'Datos Mes'!$B$19-EY355&gt;0,EX355*'Datos Mes'!$B$19-EY355,0)</f>
        <v>#DIV/0!</v>
      </c>
      <c r="FA355" s="281" t="s">
        <v>116</v>
      </c>
      <c r="FB355" s="280" t="s">
        <v>299</v>
      </c>
      <c r="FC355" s="192">
        <f>IF(FB355&lt;&gt;"Pensionado",LOOKUP(FA355,'Datos Mes'!$A$87:$A$92,'Datos Mes'!$B$87:$B$92),0)</f>
        <v>0</v>
      </c>
      <c r="FD355" s="190" t="e">
        <f t="shared" si="397"/>
        <v>#DIV/0!</v>
      </c>
      <c r="FE355" s="190" t="e">
        <f>IF(SUM(EH355:EN355)&gt;'Datos Mes'!$B$22,'Datos Mes'!$B$22,SUM(EH355:EN355))</f>
        <v>#DIV/0!</v>
      </c>
      <c r="FF355" s="190" t="e">
        <f>FE355*'Datos Mes'!$B$30</f>
        <v>#DIV/0!</v>
      </c>
      <c r="FG355" s="190" t="e">
        <f t="shared" si="398"/>
        <v>#DIV/0!</v>
      </c>
      <c r="FH355" s="190" t="e">
        <f t="shared" si="399"/>
        <v>#DIV/0!</v>
      </c>
      <c r="FI355" s="193" t="e">
        <f>LOOKUP(FH355,'Datos Mes'!$B$54:$B$69,'Datos Mes'!$C$54:$C$69)</f>
        <v>#DIV/0!</v>
      </c>
      <c r="FJ355" s="190" t="e">
        <f>LOOKUP(FH355,'Datos Mes'!$B$54:$B$69,'Datos Mes'!$E$54:$E$69)</f>
        <v>#DIV/0!</v>
      </c>
      <c r="FK355" s="190" t="e">
        <f t="shared" si="400"/>
        <v>#DIV/0!</v>
      </c>
      <c r="FL355" s="190">
        <f t="shared" si="401"/>
        <v>0</v>
      </c>
      <c r="FM355" s="190">
        <f t="shared" si="402"/>
        <v>0</v>
      </c>
      <c r="FN355" s="190">
        <f t="shared" si="403"/>
        <v>0</v>
      </c>
      <c r="FO355" s="190" t="e">
        <f t="shared" si="404"/>
        <v>#DIV/0!</v>
      </c>
      <c r="FP355" s="190" t="e">
        <f t="shared" si="405"/>
        <v>#DIV/0!</v>
      </c>
      <c r="FQ355" s="320" t="e">
        <f t="shared" si="406"/>
        <v>#DIV/0!</v>
      </c>
      <c r="FR355" s="188"/>
      <c r="FS355" s="190" t="e">
        <f t="shared" si="407"/>
        <v>#DIV/0!</v>
      </c>
      <c r="FT355" s="190" t="e">
        <f>IF($FB355="Activo",LOOKUP($FA355,'Datos Mes'!$A$87:$A$92,'Datos Mes'!$C$87:$C$92),0)*$EO355</f>
        <v>#DIV/0!</v>
      </c>
      <c r="FU355" s="190" t="e">
        <f>IF($FB355="Activo",'Datos Mes'!$B$31,0)*$EO355</f>
        <v>#DIV/0!</v>
      </c>
      <c r="FV355" s="190" t="e">
        <f>'Datos Mes'!$B$32*$EO355</f>
        <v>#DIV/0!</v>
      </c>
      <c r="FW355" s="190" t="e">
        <f>'Datos Mes'!$D$28*$EO355</f>
        <v>#DIV/0!</v>
      </c>
      <c r="FX355" s="188">
        <v>1030323</v>
      </c>
      <c r="FY355" s="190" t="e">
        <f t="shared" si="408"/>
        <v>#DIV/0!</v>
      </c>
      <c r="FZ355" s="190" t="e">
        <f t="shared" si="414"/>
        <v>#DIV/0!</v>
      </c>
      <c r="GA355" s="190" t="e">
        <f t="shared" si="415"/>
        <v>#DIV/0!</v>
      </c>
      <c r="GB355" s="190">
        <f>(AS355+'Datos Mes'!B$24)*30/12</f>
        <v>11356.646825396825</v>
      </c>
      <c r="GC355" s="190" t="e">
        <f t="shared" si="409"/>
        <v>#DIV/0!</v>
      </c>
      <c r="GD355" s="190" t="e">
        <f t="shared" si="410"/>
        <v>#DIV/0!</v>
      </c>
      <c r="GE355" s="192" t="e">
        <f t="shared" si="411"/>
        <v>#DIV/0!</v>
      </c>
    </row>
    <row r="356" spans="1:187">
      <c r="A356" s="248"/>
      <c r="B356" s="248"/>
      <c r="C356" s="173">
        <f t="shared" si="368"/>
        <v>0</v>
      </c>
      <c r="D356" s="255"/>
      <c r="E356" s="255"/>
      <c r="F356" s="255"/>
      <c r="G356" s="255"/>
      <c r="H356" s="255"/>
      <c r="I356" s="255"/>
      <c r="J356" s="255"/>
      <c r="K356" s="255"/>
      <c r="L356" s="255"/>
      <c r="M356" s="255"/>
      <c r="N356" s="255"/>
      <c r="O356" s="255"/>
      <c r="P356" s="255"/>
      <c r="Q356" s="255"/>
      <c r="R356" s="174"/>
      <c r="S356" s="256"/>
      <c r="T356" s="255"/>
      <c r="U356" s="255"/>
      <c r="V356" s="255"/>
      <c r="W356" s="255"/>
      <c r="X356" s="255"/>
      <c r="Y356" s="255"/>
      <c r="Z356" s="255"/>
      <c r="AA356" s="255"/>
      <c r="AB356" s="255"/>
      <c r="AC356" s="255"/>
      <c r="AD356" s="255"/>
      <c r="AE356" s="255"/>
      <c r="AF356" s="255"/>
      <c r="AG356" s="255"/>
      <c r="AH356" s="255"/>
      <c r="AI356" s="257"/>
      <c r="AJ356" s="187"/>
      <c r="AK356" s="176">
        <f t="shared" si="369"/>
        <v>0</v>
      </c>
      <c r="AL356" s="294">
        <f t="shared" si="370"/>
        <v>0</v>
      </c>
      <c r="AM356" s="294">
        <f t="shared" si="371"/>
        <v>0</v>
      </c>
      <c r="AN356" s="295">
        <f t="shared" si="372"/>
        <v>0</v>
      </c>
      <c r="AO356" s="294">
        <f t="shared" si="413"/>
        <v>0</v>
      </c>
      <c r="AP356" s="294">
        <f t="shared" si="412"/>
        <v>0</v>
      </c>
      <c r="AQ356" s="296">
        <f t="shared" si="373"/>
        <v>0</v>
      </c>
      <c r="AR356" s="297">
        <f t="shared" si="374"/>
        <v>0</v>
      </c>
      <c r="AS356" s="249"/>
      <c r="AT356" s="250">
        <f t="shared" si="375"/>
        <v>0</v>
      </c>
      <c r="AU356" s="316"/>
      <c r="AV356" s="177">
        <f t="shared" si="376"/>
        <v>0</v>
      </c>
      <c r="AW356" s="249"/>
      <c r="AX356" s="249"/>
      <c r="AY356" s="177">
        <f t="shared" si="377"/>
        <v>0</v>
      </c>
      <c r="AZ356" s="177">
        <f>(AQ356)*'Datos Mes'!$B$27+DB356</f>
        <v>0</v>
      </c>
      <c r="BA356" s="248"/>
      <c r="BB356" s="254"/>
      <c r="BC356" s="263"/>
      <c r="BD356" s="188"/>
      <c r="BE356" s="188"/>
      <c r="BF356" s="298"/>
      <c r="BG356" s="178">
        <f>(COUNTIF($D356:$AI356,"LL")+DL356)*(AS356-'Datos Mes'!$B$23)</f>
        <v>0</v>
      </c>
      <c r="BH356" s="299">
        <f t="shared" si="378"/>
        <v>0</v>
      </c>
      <c r="BI356" s="230"/>
      <c r="BJ356" s="239"/>
      <c r="BK356" s="231"/>
      <c r="BL356" s="231"/>
      <c r="BM356" s="231"/>
      <c r="BN356" s="231"/>
      <c r="BO356" s="231"/>
      <c r="BP356" s="239"/>
      <c r="BQ356" s="231"/>
      <c r="BR356" s="231"/>
      <c r="BS356" s="231"/>
      <c r="BT356" s="232"/>
      <c r="BU356" s="232"/>
      <c r="BV356" s="231"/>
      <c r="BW356" s="233"/>
      <c r="BX356" s="234"/>
      <c r="BY356" s="231"/>
      <c r="BZ356" s="231"/>
      <c r="CA356" s="235"/>
      <c r="CB356" s="235"/>
      <c r="CC356" s="236"/>
      <c r="CD356" s="236"/>
      <c r="CE356" s="236"/>
      <c r="CF356" s="236"/>
      <c r="CG356" s="236"/>
      <c r="CH356" s="235"/>
      <c r="CI356" s="235"/>
      <c r="CJ356" s="236"/>
      <c r="CK356" s="236"/>
      <c r="CL356" s="236"/>
      <c r="CM356" s="236"/>
      <c r="CN356" s="236"/>
      <c r="CO356" s="235"/>
      <c r="CP356" s="238"/>
      <c r="CQ356" s="237"/>
      <c r="CR356" s="238"/>
      <c r="CS356" s="237"/>
      <c r="CT356" s="237"/>
      <c r="CU356" s="237"/>
      <c r="CV356" s="237"/>
      <c r="CW356" s="237"/>
      <c r="CX356" s="232"/>
      <c r="CY356" s="232"/>
      <c r="CZ356" s="179">
        <f t="shared" si="379"/>
        <v>0</v>
      </c>
      <c r="DA356" s="180"/>
      <c r="DB356" s="241"/>
      <c r="DC356" s="181">
        <f t="shared" si="380"/>
        <v>0</v>
      </c>
      <c r="DD356" s="240"/>
      <c r="DE356" s="241"/>
      <c r="DF356" s="182">
        <f t="shared" si="381"/>
        <v>0</v>
      </c>
      <c r="DG356" s="182">
        <f t="shared" si="382"/>
        <v>0</v>
      </c>
      <c r="DH356" s="183">
        <f t="shared" si="383"/>
        <v>0</v>
      </c>
      <c r="DI356" s="184">
        <f t="shared" si="384"/>
        <v>0</v>
      </c>
      <c r="DJ356" s="42"/>
      <c r="DK356" s="177">
        <f t="shared" si="385"/>
        <v>0</v>
      </c>
      <c r="DL356" s="177">
        <f t="shared" si="386"/>
        <v>0</v>
      </c>
      <c r="DM356" s="177">
        <f t="shared" si="387"/>
        <v>0</v>
      </c>
      <c r="DN356" s="242"/>
      <c r="DO356" s="243"/>
      <c r="DP356" s="243"/>
      <c r="DQ356" s="243"/>
      <c r="DR356" s="303"/>
      <c r="DS356" s="243"/>
      <c r="DT356" s="243"/>
      <c r="DU356" s="243"/>
      <c r="DV356" s="244"/>
      <c r="DW356" s="243"/>
      <c r="DX356" s="243"/>
      <c r="DY356" s="245"/>
      <c r="DZ356" s="245"/>
      <c r="EA356" s="246"/>
      <c r="EB356" s="175" t="s">
        <v>283</v>
      </c>
      <c r="EC356" s="188" t="s">
        <v>298</v>
      </c>
      <c r="ED356" s="188">
        <v>1030324</v>
      </c>
      <c r="EE356" s="188"/>
      <c r="EF356" s="189">
        <f>'Datos Mes'!$B$23</f>
        <v>8033.333333333333</v>
      </c>
      <c r="EG356" s="189">
        <f t="shared" si="388"/>
        <v>0</v>
      </c>
      <c r="EH356" s="189">
        <f t="shared" si="389"/>
        <v>0</v>
      </c>
      <c r="EI356" s="189" t="e">
        <f t="shared" si="390"/>
        <v>#DIV/0!</v>
      </c>
      <c r="EJ356" s="189" t="e">
        <f t="shared" si="391"/>
        <v>#DIV/0!</v>
      </c>
      <c r="EK356" s="189">
        <f t="shared" si="392"/>
        <v>0</v>
      </c>
      <c r="EL356" s="189">
        <f t="shared" si="393"/>
        <v>0</v>
      </c>
      <c r="EM356" s="189">
        <f t="shared" si="394"/>
        <v>0</v>
      </c>
      <c r="EN356" s="189">
        <f>'Datos Mes'!$B$24*AL356</f>
        <v>0</v>
      </c>
      <c r="EO356" s="189" t="e">
        <f>IF(SUM(EH356:EN356)&gt;'Datos Mes'!$B$21,'Datos Mes'!$B$21,SUM(EH356:EN356))</f>
        <v>#DIV/0!</v>
      </c>
      <c r="EP356" s="189" t="e">
        <f>IF(SUM(EH356:EN356)&gt;'Datos Mes'!$B$21,SUM(EH356:EN356)-EO356,0)</f>
        <v>#DIV/0!</v>
      </c>
      <c r="EQ356" s="189"/>
      <c r="ER356" s="189" t="e">
        <f>LOOKUP(EO356/AL356,'Datos Mes'!$B$75:$B$82,'Datos Mes'!$C$75:$C$82)*EQ356</f>
        <v>#DIV/0!</v>
      </c>
      <c r="ES356" s="189">
        <f>'Datos Mes'!$B$25*$AQ356</f>
        <v>0</v>
      </c>
      <c r="ET356" s="189">
        <f>'Datos Mes'!$B$26*$AQ356</f>
        <v>0</v>
      </c>
      <c r="EU356" s="189">
        <f t="shared" si="395"/>
        <v>0</v>
      </c>
      <c r="EV356" s="190" t="e">
        <f t="shared" si="396"/>
        <v>#DIV/0!</v>
      </c>
      <c r="EW356" s="280" t="s">
        <v>140</v>
      </c>
      <c r="EX356" s="281"/>
      <c r="EY356" s="190" t="e">
        <f>'Datos Mes'!$B$28*EO356</f>
        <v>#DIV/0!</v>
      </c>
      <c r="EZ356" s="190" t="e">
        <f>IF(EX356*'Datos Mes'!$B$19-EY356&gt;0,EX356*'Datos Mes'!$B$19-EY356,0)</f>
        <v>#DIV/0!</v>
      </c>
      <c r="FA356" s="281" t="s">
        <v>116</v>
      </c>
      <c r="FB356" s="280" t="s">
        <v>299</v>
      </c>
      <c r="FC356" s="192">
        <f>IF(FB356&lt;&gt;"Pensionado",LOOKUP(FA356,'Datos Mes'!$A$87:$A$92,'Datos Mes'!$B$87:$B$92),0)</f>
        <v>0</v>
      </c>
      <c r="FD356" s="190" t="e">
        <f t="shared" si="397"/>
        <v>#DIV/0!</v>
      </c>
      <c r="FE356" s="190" t="e">
        <f>IF(SUM(EH356:EN356)&gt;'Datos Mes'!$B$22,'Datos Mes'!$B$22,SUM(EH356:EN356))</f>
        <v>#DIV/0!</v>
      </c>
      <c r="FF356" s="190" t="e">
        <f>FE356*'Datos Mes'!$B$30</f>
        <v>#DIV/0!</v>
      </c>
      <c r="FG356" s="190" t="e">
        <f t="shared" si="398"/>
        <v>#DIV/0!</v>
      </c>
      <c r="FH356" s="190" t="e">
        <f t="shared" si="399"/>
        <v>#DIV/0!</v>
      </c>
      <c r="FI356" s="193" t="e">
        <f>LOOKUP(FH356,'Datos Mes'!$B$54:$B$69,'Datos Mes'!$C$54:$C$69)</f>
        <v>#DIV/0!</v>
      </c>
      <c r="FJ356" s="190" t="e">
        <f>LOOKUP(FH356,'Datos Mes'!$B$54:$B$69,'Datos Mes'!$E$54:$E$69)</f>
        <v>#DIV/0!</v>
      </c>
      <c r="FK356" s="190" t="e">
        <f t="shared" si="400"/>
        <v>#DIV/0!</v>
      </c>
      <c r="FL356" s="190">
        <f t="shared" si="401"/>
        <v>0</v>
      </c>
      <c r="FM356" s="190">
        <f t="shared" si="402"/>
        <v>0</v>
      </c>
      <c r="FN356" s="190">
        <f t="shared" si="403"/>
        <v>0</v>
      </c>
      <c r="FO356" s="190" t="e">
        <f t="shared" si="404"/>
        <v>#DIV/0!</v>
      </c>
      <c r="FP356" s="190" t="e">
        <f t="shared" si="405"/>
        <v>#DIV/0!</v>
      </c>
      <c r="FQ356" s="320" t="e">
        <f t="shared" si="406"/>
        <v>#DIV/0!</v>
      </c>
      <c r="FR356" s="188"/>
      <c r="FS356" s="190" t="e">
        <f t="shared" si="407"/>
        <v>#DIV/0!</v>
      </c>
      <c r="FT356" s="190" t="e">
        <f>IF($FB356="Activo",LOOKUP($FA356,'Datos Mes'!$A$87:$A$92,'Datos Mes'!$C$87:$C$92),0)*$EO356</f>
        <v>#DIV/0!</v>
      </c>
      <c r="FU356" s="190" t="e">
        <f>IF($FB356="Activo",'Datos Mes'!$B$31,0)*$EO356</f>
        <v>#DIV/0!</v>
      </c>
      <c r="FV356" s="190" t="e">
        <f>'Datos Mes'!$B$32*$EO356</f>
        <v>#DIV/0!</v>
      </c>
      <c r="FW356" s="190" t="e">
        <f>'Datos Mes'!$D$28*$EO356</f>
        <v>#DIV/0!</v>
      </c>
      <c r="FX356" s="188">
        <v>1030324</v>
      </c>
      <c r="FY356" s="190" t="e">
        <f t="shared" si="408"/>
        <v>#DIV/0!</v>
      </c>
      <c r="FZ356" s="190" t="e">
        <f t="shared" si="414"/>
        <v>#DIV/0!</v>
      </c>
      <c r="GA356" s="190" t="e">
        <f t="shared" si="415"/>
        <v>#DIV/0!</v>
      </c>
      <c r="GB356" s="190">
        <f>(AS356+'Datos Mes'!B$24)*30/12</f>
        <v>11356.646825396825</v>
      </c>
      <c r="GC356" s="190" t="e">
        <f t="shared" si="409"/>
        <v>#DIV/0!</v>
      </c>
      <c r="GD356" s="190" t="e">
        <f t="shared" si="410"/>
        <v>#DIV/0!</v>
      </c>
      <c r="GE356" s="192" t="e">
        <f t="shared" si="411"/>
        <v>#DIV/0!</v>
      </c>
    </row>
    <row r="357" spans="1:187">
      <c r="A357" s="248"/>
      <c r="B357" s="248"/>
      <c r="C357" s="173">
        <f t="shared" si="368"/>
        <v>0</v>
      </c>
      <c r="D357" s="255"/>
      <c r="E357" s="255"/>
      <c r="F357" s="255"/>
      <c r="G357" s="255"/>
      <c r="H357" s="255"/>
      <c r="I357" s="255"/>
      <c r="J357" s="255"/>
      <c r="K357" s="255"/>
      <c r="L357" s="255"/>
      <c r="M357" s="255"/>
      <c r="N357" s="255"/>
      <c r="O357" s="255"/>
      <c r="P357" s="255"/>
      <c r="Q357" s="255"/>
      <c r="R357" s="174"/>
      <c r="S357" s="256"/>
      <c r="T357" s="255"/>
      <c r="U357" s="255"/>
      <c r="V357" s="255"/>
      <c r="W357" s="255"/>
      <c r="X357" s="255"/>
      <c r="Y357" s="255"/>
      <c r="Z357" s="255"/>
      <c r="AA357" s="255"/>
      <c r="AB357" s="255"/>
      <c r="AC357" s="255"/>
      <c r="AD357" s="255"/>
      <c r="AE357" s="255"/>
      <c r="AF357" s="255"/>
      <c r="AG357" s="255"/>
      <c r="AH357" s="255"/>
      <c r="AI357" s="257"/>
      <c r="AJ357" s="187"/>
      <c r="AK357" s="176">
        <f t="shared" si="369"/>
        <v>0</v>
      </c>
      <c r="AL357" s="294">
        <f t="shared" si="370"/>
        <v>0</v>
      </c>
      <c r="AM357" s="294">
        <f t="shared" si="371"/>
        <v>0</v>
      </c>
      <c r="AN357" s="295">
        <f t="shared" si="372"/>
        <v>0</v>
      </c>
      <c r="AO357" s="294">
        <f t="shared" si="413"/>
        <v>0</v>
      </c>
      <c r="AP357" s="294">
        <f t="shared" si="412"/>
        <v>0</v>
      </c>
      <c r="AQ357" s="296">
        <f t="shared" si="373"/>
        <v>0</v>
      </c>
      <c r="AR357" s="297">
        <f t="shared" si="374"/>
        <v>0</v>
      </c>
      <c r="AS357" s="249"/>
      <c r="AT357" s="250">
        <f t="shared" si="375"/>
        <v>0</v>
      </c>
      <c r="AU357" s="316"/>
      <c r="AV357" s="177">
        <f t="shared" si="376"/>
        <v>0</v>
      </c>
      <c r="AW357" s="249"/>
      <c r="AX357" s="249"/>
      <c r="AY357" s="177">
        <f t="shared" si="377"/>
        <v>0</v>
      </c>
      <c r="AZ357" s="177">
        <f>(AQ357)*'Datos Mes'!$B$27+DB357</f>
        <v>0</v>
      </c>
      <c r="BA357" s="248"/>
      <c r="BB357" s="254"/>
      <c r="BC357" s="263"/>
      <c r="BD357" s="188"/>
      <c r="BE357" s="188"/>
      <c r="BF357" s="298"/>
      <c r="BG357" s="178">
        <f>(COUNTIF($D357:$AI357,"LL")+DL357)*(AS357-'Datos Mes'!$B$23)</f>
        <v>0</v>
      </c>
      <c r="BH357" s="299">
        <f t="shared" si="378"/>
        <v>0</v>
      </c>
      <c r="BI357" s="230"/>
      <c r="BJ357" s="239"/>
      <c r="BK357" s="231"/>
      <c r="BL357" s="231"/>
      <c r="BM357" s="231"/>
      <c r="BN357" s="231"/>
      <c r="BO357" s="231"/>
      <c r="BP357" s="239"/>
      <c r="BQ357" s="231"/>
      <c r="BR357" s="231"/>
      <c r="BS357" s="231"/>
      <c r="BT357" s="232"/>
      <c r="BU357" s="232"/>
      <c r="BV357" s="231"/>
      <c r="BW357" s="233"/>
      <c r="BX357" s="234"/>
      <c r="BY357" s="231"/>
      <c r="BZ357" s="231"/>
      <c r="CA357" s="235"/>
      <c r="CB357" s="235"/>
      <c r="CC357" s="236"/>
      <c r="CD357" s="236"/>
      <c r="CE357" s="236"/>
      <c r="CF357" s="236"/>
      <c r="CG357" s="236"/>
      <c r="CH357" s="235"/>
      <c r="CI357" s="235"/>
      <c r="CJ357" s="236"/>
      <c r="CK357" s="236"/>
      <c r="CL357" s="236"/>
      <c r="CM357" s="236"/>
      <c r="CN357" s="236"/>
      <c r="CO357" s="235"/>
      <c r="CP357" s="238"/>
      <c r="CQ357" s="237"/>
      <c r="CR357" s="238"/>
      <c r="CS357" s="237"/>
      <c r="CT357" s="237"/>
      <c r="CU357" s="237"/>
      <c r="CV357" s="237"/>
      <c r="CW357" s="237"/>
      <c r="CX357" s="232"/>
      <c r="CY357" s="232"/>
      <c r="CZ357" s="179">
        <f t="shared" si="379"/>
        <v>0</v>
      </c>
      <c r="DA357" s="180"/>
      <c r="DB357" s="241"/>
      <c r="DC357" s="181">
        <f t="shared" si="380"/>
        <v>0</v>
      </c>
      <c r="DD357" s="240"/>
      <c r="DE357" s="241"/>
      <c r="DF357" s="182">
        <f t="shared" si="381"/>
        <v>0</v>
      </c>
      <c r="DG357" s="182">
        <f t="shared" si="382"/>
        <v>0</v>
      </c>
      <c r="DH357" s="183">
        <f t="shared" si="383"/>
        <v>0</v>
      </c>
      <c r="DI357" s="184">
        <f t="shared" si="384"/>
        <v>0</v>
      </c>
      <c r="DJ357" s="42"/>
      <c r="DK357" s="177">
        <f t="shared" si="385"/>
        <v>0</v>
      </c>
      <c r="DL357" s="177">
        <f t="shared" si="386"/>
        <v>0</v>
      </c>
      <c r="DM357" s="177">
        <f t="shared" si="387"/>
        <v>0</v>
      </c>
      <c r="DN357" s="242"/>
      <c r="DO357" s="243"/>
      <c r="DP357" s="243"/>
      <c r="DQ357" s="243"/>
      <c r="DR357" s="303"/>
      <c r="DS357" s="243"/>
      <c r="DT357" s="243"/>
      <c r="DU357" s="243"/>
      <c r="DV357" s="244"/>
      <c r="DW357" s="243"/>
      <c r="DX357" s="243"/>
      <c r="DY357" s="245"/>
      <c r="DZ357" s="245"/>
      <c r="EA357" s="246"/>
      <c r="EB357" s="175" t="s">
        <v>283</v>
      </c>
      <c r="EC357" s="188" t="s">
        <v>298</v>
      </c>
      <c r="ED357" s="188">
        <v>1030325</v>
      </c>
      <c r="EE357" s="188"/>
      <c r="EF357" s="189">
        <f>'Datos Mes'!$B$23</f>
        <v>8033.333333333333</v>
      </c>
      <c r="EG357" s="189">
        <f t="shared" si="388"/>
        <v>0</v>
      </c>
      <c r="EH357" s="189">
        <f t="shared" si="389"/>
        <v>0</v>
      </c>
      <c r="EI357" s="189" t="e">
        <f t="shared" si="390"/>
        <v>#DIV/0!</v>
      </c>
      <c r="EJ357" s="189" t="e">
        <f t="shared" si="391"/>
        <v>#DIV/0!</v>
      </c>
      <c r="EK357" s="189">
        <f t="shared" si="392"/>
        <v>0</v>
      </c>
      <c r="EL357" s="189">
        <f t="shared" si="393"/>
        <v>0</v>
      </c>
      <c r="EM357" s="189">
        <f t="shared" si="394"/>
        <v>0</v>
      </c>
      <c r="EN357" s="189">
        <f>'Datos Mes'!$B$24*AL357</f>
        <v>0</v>
      </c>
      <c r="EO357" s="189" t="e">
        <f>IF(SUM(EH357:EN357)&gt;'Datos Mes'!$B$21,'Datos Mes'!$B$21,SUM(EH357:EN357))</f>
        <v>#DIV/0!</v>
      </c>
      <c r="EP357" s="189" t="e">
        <f>IF(SUM(EH357:EN357)&gt;'Datos Mes'!$B$21,SUM(EH357:EN357)-EO357,0)</f>
        <v>#DIV/0!</v>
      </c>
      <c r="EQ357" s="189"/>
      <c r="ER357" s="189" t="e">
        <f>LOOKUP(EO357/AL357,'Datos Mes'!$B$75:$B$82,'Datos Mes'!$C$75:$C$82)*EQ357</f>
        <v>#DIV/0!</v>
      </c>
      <c r="ES357" s="189">
        <f>'Datos Mes'!$B$25*$AQ357</f>
        <v>0</v>
      </c>
      <c r="ET357" s="189">
        <f>'Datos Mes'!$B$26*$AQ357</f>
        <v>0</v>
      </c>
      <c r="EU357" s="189">
        <f t="shared" si="395"/>
        <v>0</v>
      </c>
      <c r="EV357" s="190" t="e">
        <f t="shared" si="396"/>
        <v>#DIV/0!</v>
      </c>
      <c r="EW357" s="280" t="s">
        <v>140</v>
      </c>
      <c r="EX357" s="281"/>
      <c r="EY357" s="190" t="e">
        <f>'Datos Mes'!$B$28*EO357</f>
        <v>#DIV/0!</v>
      </c>
      <c r="EZ357" s="190" t="e">
        <f>IF(EX357*'Datos Mes'!$B$19-EY357&gt;0,EX357*'Datos Mes'!$B$19-EY357,0)</f>
        <v>#DIV/0!</v>
      </c>
      <c r="FA357" s="281" t="s">
        <v>116</v>
      </c>
      <c r="FB357" s="280" t="s">
        <v>299</v>
      </c>
      <c r="FC357" s="192">
        <f>IF(FB357&lt;&gt;"Pensionado",LOOKUP(FA357,'Datos Mes'!$A$87:$A$92,'Datos Mes'!$B$87:$B$92),0)</f>
        <v>0</v>
      </c>
      <c r="FD357" s="190" t="e">
        <f t="shared" si="397"/>
        <v>#DIV/0!</v>
      </c>
      <c r="FE357" s="190" t="e">
        <f>IF(SUM(EH357:EN357)&gt;'Datos Mes'!$B$22,'Datos Mes'!$B$22,SUM(EH357:EN357))</f>
        <v>#DIV/0!</v>
      </c>
      <c r="FF357" s="190" t="e">
        <f>FE357*'Datos Mes'!$B$30</f>
        <v>#DIV/0!</v>
      </c>
      <c r="FG357" s="190" t="e">
        <f t="shared" si="398"/>
        <v>#DIV/0!</v>
      </c>
      <c r="FH357" s="190" t="e">
        <f t="shared" si="399"/>
        <v>#DIV/0!</v>
      </c>
      <c r="FI357" s="193" t="e">
        <f>LOOKUP(FH357,'Datos Mes'!$B$54:$B$69,'Datos Mes'!$C$54:$C$69)</f>
        <v>#DIV/0!</v>
      </c>
      <c r="FJ357" s="190" t="e">
        <f>LOOKUP(FH357,'Datos Mes'!$B$54:$B$69,'Datos Mes'!$E$54:$E$69)</f>
        <v>#DIV/0!</v>
      </c>
      <c r="FK357" s="190" t="e">
        <f t="shared" si="400"/>
        <v>#DIV/0!</v>
      </c>
      <c r="FL357" s="190">
        <f t="shared" si="401"/>
        <v>0</v>
      </c>
      <c r="FM357" s="190">
        <f t="shared" si="402"/>
        <v>0</v>
      </c>
      <c r="FN357" s="190">
        <f t="shared" si="403"/>
        <v>0</v>
      </c>
      <c r="FO357" s="190" t="e">
        <f t="shared" si="404"/>
        <v>#DIV/0!</v>
      </c>
      <c r="FP357" s="190" t="e">
        <f t="shared" si="405"/>
        <v>#DIV/0!</v>
      </c>
      <c r="FQ357" s="320" t="e">
        <f t="shared" si="406"/>
        <v>#DIV/0!</v>
      </c>
      <c r="FR357" s="188"/>
      <c r="FS357" s="190" t="e">
        <f t="shared" si="407"/>
        <v>#DIV/0!</v>
      </c>
      <c r="FT357" s="190" t="e">
        <f>IF($FB357="Activo",LOOKUP($FA357,'Datos Mes'!$A$87:$A$92,'Datos Mes'!$C$87:$C$92),0)*$EO357</f>
        <v>#DIV/0!</v>
      </c>
      <c r="FU357" s="190" t="e">
        <f>IF($FB357="Activo",'Datos Mes'!$B$31,0)*$EO357</f>
        <v>#DIV/0!</v>
      </c>
      <c r="FV357" s="190" t="e">
        <f>'Datos Mes'!$B$32*$EO357</f>
        <v>#DIV/0!</v>
      </c>
      <c r="FW357" s="190" t="e">
        <f>'Datos Mes'!$D$28*$EO357</f>
        <v>#DIV/0!</v>
      </c>
      <c r="FX357" s="188">
        <v>1030325</v>
      </c>
      <c r="FY357" s="190" t="e">
        <f t="shared" si="408"/>
        <v>#DIV/0!</v>
      </c>
      <c r="FZ357" s="190" t="e">
        <f t="shared" si="414"/>
        <v>#DIV/0!</v>
      </c>
      <c r="GA357" s="190" t="e">
        <f t="shared" si="415"/>
        <v>#DIV/0!</v>
      </c>
      <c r="GB357" s="190">
        <f>(AS357+'Datos Mes'!B$24)*30/12</f>
        <v>11356.646825396825</v>
      </c>
      <c r="GC357" s="190" t="e">
        <f t="shared" si="409"/>
        <v>#DIV/0!</v>
      </c>
      <c r="GD357" s="190" t="e">
        <f t="shared" si="410"/>
        <v>#DIV/0!</v>
      </c>
      <c r="GE357" s="192" t="e">
        <f t="shared" si="411"/>
        <v>#DIV/0!</v>
      </c>
    </row>
    <row r="358" spans="1:187">
      <c r="A358" s="248"/>
      <c r="B358" s="248"/>
      <c r="C358" s="173">
        <f t="shared" si="368"/>
        <v>0</v>
      </c>
      <c r="D358" s="255"/>
      <c r="E358" s="255"/>
      <c r="F358" s="255"/>
      <c r="G358" s="255"/>
      <c r="H358" s="255"/>
      <c r="I358" s="255"/>
      <c r="J358" s="255"/>
      <c r="K358" s="255"/>
      <c r="L358" s="255"/>
      <c r="M358" s="255"/>
      <c r="N358" s="255"/>
      <c r="O358" s="255"/>
      <c r="P358" s="255"/>
      <c r="Q358" s="255"/>
      <c r="R358" s="174"/>
      <c r="S358" s="256"/>
      <c r="T358" s="255"/>
      <c r="U358" s="255"/>
      <c r="V358" s="255"/>
      <c r="W358" s="255"/>
      <c r="X358" s="255"/>
      <c r="Y358" s="255"/>
      <c r="Z358" s="255"/>
      <c r="AA358" s="255"/>
      <c r="AB358" s="255"/>
      <c r="AC358" s="255"/>
      <c r="AD358" s="255"/>
      <c r="AE358" s="255"/>
      <c r="AF358" s="255"/>
      <c r="AG358" s="255"/>
      <c r="AH358" s="255"/>
      <c r="AI358" s="257"/>
      <c r="AJ358" s="187"/>
      <c r="AK358" s="176">
        <f t="shared" si="369"/>
        <v>0</v>
      </c>
      <c r="AL358" s="294">
        <f t="shared" si="370"/>
        <v>0</v>
      </c>
      <c r="AM358" s="294">
        <f t="shared" si="371"/>
        <v>0</v>
      </c>
      <c r="AN358" s="295">
        <f t="shared" si="372"/>
        <v>0</v>
      </c>
      <c r="AO358" s="294">
        <f t="shared" si="413"/>
        <v>0</v>
      </c>
      <c r="AP358" s="294">
        <f t="shared" si="412"/>
        <v>0</v>
      </c>
      <c r="AQ358" s="296">
        <f t="shared" si="373"/>
        <v>0</v>
      </c>
      <c r="AR358" s="297">
        <f t="shared" si="374"/>
        <v>0</v>
      </c>
      <c r="AS358" s="249"/>
      <c r="AT358" s="250">
        <f t="shared" si="375"/>
        <v>0</v>
      </c>
      <c r="AU358" s="316"/>
      <c r="AV358" s="177">
        <f t="shared" si="376"/>
        <v>0</v>
      </c>
      <c r="AW358" s="249"/>
      <c r="AX358" s="249"/>
      <c r="AY358" s="177">
        <f t="shared" si="377"/>
        <v>0</v>
      </c>
      <c r="AZ358" s="177">
        <f>(AQ358)*'Datos Mes'!$B$27+DB358</f>
        <v>0</v>
      </c>
      <c r="BA358" s="248"/>
      <c r="BB358" s="254"/>
      <c r="BC358" s="263"/>
      <c r="BD358" s="188"/>
      <c r="BE358" s="188"/>
      <c r="BF358" s="298"/>
      <c r="BG358" s="178">
        <f>(COUNTIF($D358:$AI358,"LL")+DL358)*(AS358-'Datos Mes'!$B$23)</f>
        <v>0</v>
      </c>
      <c r="BH358" s="299">
        <f t="shared" si="378"/>
        <v>0</v>
      </c>
      <c r="BI358" s="230"/>
      <c r="BJ358" s="239"/>
      <c r="BK358" s="231"/>
      <c r="BL358" s="231"/>
      <c r="BM358" s="231"/>
      <c r="BN358" s="231"/>
      <c r="BO358" s="231"/>
      <c r="BP358" s="239"/>
      <c r="BQ358" s="231"/>
      <c r="BR358" s="231"/>
      <c r="BS358" s="231"/>
      <c r="BT358" s="232"/>
      <c r="BU358" s="232"/>
      <c r="BV358" s="231"/>
      <c r="BW358" s="233"/>
      <c r="BX358" s="234"/>
      <c r="BY358" s="231"/>
      <c r="BZ358" s="231"/>
      <c r="CA358" s="235"/>
      <c r="CB358" s="235"/>
      <c r="CC358" s="236"/>
      <c r="CD358" s="236"/>
      <c r="CE358" s="236"/>
      <c r="CF358" s="236"/>
      <c r="CG358" s="236"/>
      <c r="CH358" s="235"/>
      <c r="CI358" s="235"/>
      <c r="CJ358" s="236"/>
      <c r="CK358" s="236"/>
      <c r="CL358" s="236"/>
      <c r="CM358" s="236"/>
      <c r="CN358" s="236"/>
      <c r="CO358" s="235"/>
      <c r="CP358" s="238"/>
      <c r="CQ358" s="237"/>
      <c r="CR358" s="238"/>
      <c r="CS358" s="237"/>
      <c r="CT358" s="237"/>
      <c r="CU358" s="237"/>
      <c r="CV358" s="237"/>
      <c r="CW358" s="237"/>
      <c r="CX358" s="232"/>
      <c r="CY358" s="232"/>
      <c r="CZ358" s="179">
        <f t="shared" si="379"/>
        <v>0</v>
      </c>
      <c r="DA358" s="180"/>
      <c r="DB358" s="241"/>
      <c r="DC358" s="181">
        <f t="shared" si="380"/>
        <v>0</v>
      </c>
      <c r="DD358" s="240"/>
      <c r="DE358" s="241"/>
      <c r="DF358" s="182">
        <f t="shared" si="381"/>
        <v>0</v>
      </c>
      <c r="DG358" s="182">
        <f t="shared" si="382"/>
        <v>0</v>
      </c>
      <c r="DH358" s="183">
        <f t="shared" si="383"/>
        <v>0</v>
      </c>
      <c r="DI358" s="184">
        <f t="shared" si="384"/>
        <v>0</v>
      </c>
      <c r="DJ358" s="42"/>
      <c r="DK358" s="177">
        <f t="shared" si="385"/>
        <v>0</v>
      </c>
      <c r="DL358" s="177">
        <f t="shared" si="386"/>
        <v>0</v>
      </c>
      <c r="DM358" s="177">
        <f t="shared" si="387"/>
        <v>0</v>
      </c>
      <c r="DN358" s="242"/>
      <c r="DO358" s="243"/>
      <c r="DP358" s="243"/>
      <c r="DQ358" s="243"/>
      <c r="DR358" s="303"/>
      <c r="DS358" s="243"/>
      <c r="DT358" s="243"/>
      <c r="DU358" s="243"/>
      <c r="DV358" s="244"/>
      <c r="DW358" s="243"/>
      <c r="DX358" s="243"/>
      <c r="DY358" s="245"/>
      <c r="DZ358" s="245"/>
      <c r="EA358" s="246"/>
      <c r="EB358" s="175" t="s">
        <v>283</v>
      </c>
      <c r="EC358" s="188" t="s">
        <v>298</v>
      </c>
      <c r="ED358" s="188">
        <v>1030326</v>
      </c>
      <c r="EE358" s="188"/>
      <c r="EF358" s="189">
        <f>'Datos Mes'!$B$23</f>
        <v>8033.333333333333</v>
      </c>
      <c r="EG358" s="189">
        <f t="shared" si="388"/>
        <v>0</v>
      </c>
      <c r="EH358" s="189">
        <f t="shared" si="389"/>
        <v>0</v>
      </c>
      <c r="EI358" s="189" t="e">
        <f t="shared" si="390"/>
        <v>#DIV/0!</v>
      </c>
      <c r="EJ358" s="189" t="e">
        <f t="shared" si="391"/>
        <v>#DIV/0!</v>
      </c>
      <c r="EK358" s="189">
        <f t="shared" si="392"/>
        <v>0</v>
      </c>
      <c r="EL358" s="189">
        <f t="shared" si="393"/>
        <v>0</v>
      </c>
      <c r="EM358" s="189">
        <f t="shared" si="394"/>
        <v>0</v>
      </c>
      <c r="EN358" s="189">
        <f>'Datos Mes'!$B$24*AL358</f>
        <v>0</v>
      </c>
      <c r="EO358" s="189" t="e">
        <f>IF(SUM(EH358:EN358)&gt;'Datos Mes'!$B$21,'Datos Mes'!$B$21,SUM(EH358:EN358))</f>
        <v>#DIV/0!</v>
      </c>
      <c r="EP358" s="189" t="e">
        <f>IF(SUM(EH358:EN358)&gt;'Datos Mes'!$B$21,SUM(EH358:EN358)-EO358,0)</f>
        <v>#DIV/0!</v>
      </c>
      <c r="EQ358" s="189"/>
      <c r="ER358" s="189" t="e">
        <f>LOOKUP(EO358/AL358,'Datos Mes'!$B$75:$B$82,'Datos Mes'!$C$75:$C$82)*EQ358</f>
        <v>#DIV/0!</v>
      </c>
      <c r="ES358" s="189">
        <f>'Datos Mes'!$B$25*$AQ358</f>
        <v>0</v>
      </c>
      <c r="ET358" s="189">
        <f>'Datos Mes'!$B$26*$AQ358</f>
        <v>0</v>
      </c>
      <c r="EU358" s="189">
        <f t="shared" si="395"/>
        <v>0</v>
      </c>
      <c r="EV358" s="190" t="e">
        <f t="shared" si="396"/>
        <v>#DIV/0!</v>
      </c>
      <c r="EW358" s="280" t="s">
        <v>140</v>
      </c>
      <c r="EX358" s="281"/>
      <c r="EY358" s="190" t="e">
        <f>'Datos Mes'!$B$28*EO358</f>
        <v>#DIV/0!</v>
      </c>
      <c r="EZ358" s="190" t="e">
        <f>IF(EX358*'Datos Mes'!$B$19-EY358&gt;0,EX358*'Datos Mes'!$B$19-EY358,0)</f>
        <v>#DIV/0!</v>
      </c>
      <c r="FA358" s="281" t="s">
        <v>116</v>
      </c>
      <c r="FB358" s="280" t="s">
        <v>299</v>
      </c>
      <c r="FC358" s="192">
        <f>IF(FB358&lt;&gt;"Pensionado",LOOKUP(FA358,'Datos Mes'!$A$87:$A$92,'Datos Mes'!$B$87:$B$92),0)</f>
        <v>0</v>
      </c>
      <c r="FD358" s="190" t="e">
        <f t="shared" si="397"/>
        <v>#DIV/0!</v>
      </c>
      <c r="FE358" s="190" t="e">
        <f>IF(SUM(EH358:EN358)&gt;'Datos Mes'!$B$22,'Datos Mes'!$B$22,SUM(EH358:EN358))</f>
        <v>#DIV/0!</v>
      </c>
      <c r="FF358" s="190" t="e">
        <f>FE358*'Datos Mes'!$B$30</f>
        <v>#DIV/0!</v>
      </c>
      <c r="FG358" s="190" t="e">
        <f t="shared" si="398"/>
        <v>#DIV/0!</v>
      </c>
      <c r="FH358" s="190" t="e">
        <f t="shared" si="399"/>
        <v>#DIV/0!</v>
      </c>
      <c r="FI358" s="193" t="e">
        <f>LOOKUP(FH358,'Datos Mes'!$B$54:$B$69,'Datos Mes'!$C$54:$C$69)</f>
        <v>#DIV/0!</v>
      </c>
      <c r="FJ358" s="190" t="e">
        <f>LOOKUP(FH358,'Datos Mes'!$B$54:$B$69,'Datos Mes'!$E$54:$E$69)</f>
        <v>#DIV/0!</v>
      </c>
      <c r="FK358" s="190" t="e">
        <f t="shared" si="400"/>
        <v>#DIV/0!</v>
      </c>
      <c r="FL358" s="190">
        <f t="shared" si="401"/>
        <v>0</v>
      </c>
      <c r="FM358" s="190">
        <f t="shared" si="402"/>
        <v>0</v>
      </c>
      <c r="FN358" s="190">
        <f t="shared" si="403"/>
        <v>0</v>
      </c>
      <c r="FO358" s="190" t="e">
        <f t="shared" si="404"/>
        <v>#DIV/0!</v>
      </c>
      <c r="FP358" s="190" t="e">
        <f t="shared" si="405"/>
        <v>#DIV/0!</v>
      </c>
      <c r="FQ358" s="320" t="e">
        <f t="shared" si="406"/>
        <v>#DIV/0!</v>
      </c>
      <c r="FR358" s="188"/>
      <c r="FS358" s="190" t="e">
        <f t="shared" si="407"/>
        <v>#DIV/0!</v>
      </c>
      <c r="FT358" s="190" t="e">
        <f>IF($FB358="Activo",LOOKUP($FA358,'Datos Mes'!$A$87:$A$92,'Datos Mes'!$C$87:$C$92),0)*$EO358</f>
        <v>#DIV/0!</v>
      </c>
      <c r="FU358" s="190" t="e">
        <f>IF($FB358="Activo",'Datos Mes'!$B$31,0)*$EO358</f>
        <v>#DIV/0!</v>
      </c>
      <c r="FV358" s="190" t="e">
        <f>'Datos Mes'!$B$32*$EO358</f>
        <v>#DIV/0!</v>
      </c>
      <c r="FW358" s="190" t="e">
        <f>'Datos Mes'!$D$28*$EO358</f>
        <v>#DIV/0!</v>
      </c>
      <c r="FX358" s="188">
        <v>1030326</v>
      </c>
      <c r="FY358" s="190" t="e">
        <f t="shared" si="408"/>
        <v>#DIV/0!</v>
      </c>
      <c r="FZ358" s="190" t="e">
        <f t="shared" si="414"/>
        <v>#DIV/0!</v>
      </c>
      <c r="GA358" s="190" t="e">
        <f t="shared" si="415"/>
        <v>#DIV/0!</v>
      </c>
      <c r="GB358" s="190">
        <f>(AS358+'Datos Mes'!B$24)*30/12</f>
        <v>11356.646825396825</v>
      </c>
      <c r="GC358" s="190" t="e">
        <f t="shared" si="409"/>
        <v>#DIV/0!</v>
      </c>
      <c r="GD358" s="190" t="e">
        <f t="shared" si="410"/>
        <v>#DIV/0!</v>
      </c>
      <c r="GE358" s="192" t="e">
        <f t="shared" si="411"/>
        <v>#DIV/0!</v>
      </c>
    </row>
    <row r="359" spans="1:187">
      <c r="A359" s="248"/>
      <c r="B359" s="248"/>
      <c r="C359" s="173">
        <f t="shared" si="368"/>
        <v>0</v>
      </c>
      <c r="D359" s="255"/>
      <c r="E359" s="255"/>
      <c r="F359" s="255"/>
      <c r="G359" s="255"/>
      <c r="H359" s="255"/>
      <c r="I359" s="255"/>
      <c r="J359" s="255"/>
      <c r="K359" s="255"/>
      <c r="L359" s="255"/>
      <c r="M359" s="255"/>
      <c r="N359" s="255"/>
      <c r="O359" s="255"/>
      <c r="P359" s="255"/>
      <c r="Q359" s="255"/>
      <c r="R359" s="174"/>
      <c r="S359" s="256"/>
      <c r="T359" s="255"/>
      <c r="U359" s="255"/>
      <c r="V359" s="255"/>
      <c r="W359" s="255"/>
      <c r="X359" s="255"/>
      <c r="Y359" s="255"/>
      <c r="Z359" s="255"/>
      <c r="AA359" s="255"/>
      <c r="AB359" s="255"/>
      <c r="AC359" s="255"/>
      <c r="AD359" s="255"/>
      <c r="AE359" s="255"/>
      <c r="AF359" s="255"/>
      <c r="AG359" s="255"/>
      <c r="AH359" s="255"/>
      <c r="AI359" s="257"/>
      <c r="AJ359" s="187"/>
      <c r="AK359" s="176">
        <f t="shared" si="369"/>
        <v>0</v>
      </c>
      <c r="AL359" s="294">
        <f t="shared" si="370"/>
        <v>0</v>
      </c>
      <c r="AM359" s="294">
        <f t="shared" si="371"/>
        <v>0</v>
      </c>
      <c r="AN359" s="295">
        <f t="shared" si="372"/>
        <v>0</v>
      </c>
      <c r="AO359" s="294">
        <f t="shared" si="413"/>
        <v>0</v>
      </c>
      <c r="AP359" s="294">
        <f t="shared" si="412"/>
        <v>0</v>
      </c>
      <c r="AQ359" s="296">
        <f t="shared" si="373"/>
        <v>0</v>
      </c>
      <c r="AR359" s="297">
        <f t="shared" si="374"/>
        <v>0</v>
      </c>
      <c r="AS359" s="249"/>
      <c r="AT359" s="250">
        <f t="shared" si="375"/>
        <v>0</v>
      </c>
      <c r="AU359" s="316"/>
      <c r="AV359" s="177">
        <f t="shared" si="376"/>
        <v>0</v>
      </c>
      <c r="AW359" s="249"/>
      <c r="AX359" s="249"/>
      <c r="AY359" s="177">
        <f t="shared" si="377"/>
        <v>0</v>
      </c>
      <c r="AZ359" s="177">
        <f>(AQ359)*'Datos Mes'!$B$27+DB359</f>
        <v>0</v>
      </c>
      <c r="BA359" s="248"/>
      <c r="BB359" s="254"/>
      <c r="BC359" s="263"/>
      <c r="BD359" s="188"/>
      <c r="BE359" s="188"/>
      <c r="BF359" s="298"/>
      <c r="BG359" s="178">
        <f>(COUNTIF($D359:$AI359,"LL")+DL359)*(AS359-'Datos Mes'!$B$23)</f>
        <v>0</v>
      </c>
      <c r="BH359" s="299">
        <f t="shared" si="378"/>
        <v>0</v>
      </c>
      <c r="BI359" s="230"/>
      <c r="BJ359" s="239"/>
      <c r="BK359" s="231"/>
      <c r="BL359" s="231"/>
      <c r="BM359" s="231"/>
      <c r="BN359" s="231"/>
      <c r="BO359" s="231"/>
      <c r="BP359" s="239"/>
      <c r="BQ359" s="231"/>
      <c r="BR359" s="231"/>
      <c r="BS359" s="231"/>
      <c r="BT359" s="232"/>
      <c r="BU359" s="232"/>
      <c r="BV359" s="231"/>
      <c r="BW359" s="233"/>
      <c r="BX359" s="234"/>
      <c r="BY359" s="231"/>
      <c r="BZ359" s="231"/>
      <c r="CA359" s="235"/>
      <c r="CB359" s="235"/>
      <c r="CC359" s="236"/>
      <c r="CD359" s="236"/>
      <c r="CE359" s="236"/>
      <c r="CF359" s="236"/>
      <c r="CG359" s="236"/>
      <c r="CH359" s="235"/>
      <c r="CI359" s="235"/>
      <c r="CJ359" s="236"/>
      <c r="CK359" s="236"/>
      <c r="CL359" s="236"/>
      <c r="CM359" s="236"/>
      <c r="CN359" s="236"/>
      <c r="CO359" s="235"/>
      <c r="CP359" s="238"/>
      <c r="CQ359" s="237"/>
      <c r="CR359" s="238"/>
      <c r="CS359" s="237"/>
      <c r="CT359" s="237"/>
      <c r="CU359" s="237"/>
      <c r="CV359" s="237"/>
      <c r="CW359" s="237"/>
      <c r="CX359" s="232"/>
      <c r="CY359" s="232"/>
      <c r="CZ359" s="179">
        <f t="shared" si="379"/>
        <v>0</v>
      </c>
      <c r="DA359" s="180"/>
      <c r="DB359" s="241"/>
      <c r="DC359" s="181">
        <f t="shared" si="380"/>
        <v>0</v>
      </c>
      <c r="DD359" s="240"/>
      <c r="DE359" s="241"/>
      <c r="DF359" s="182">
        <f t="shared" si="381"/>
        <v>0</v>
      </c>
      <c r="DG359" s="182">
        <f t="shared" si="382"/>
        <v>0</v>
      </c>
      <c r="DH359" s="183">
        <f t="shared" si="383"/>
        <v>0</v>
      </c>
      <c r="DI359" s="184">
        <f t="shared" si="384"/>
        <v>0</v>
      </c>
      <c r="DJ359" s="42"/>
      <c r="DK359" s="177">
        <f t="shared" si="385"/>
        <v>0</v>
      </c>
      <c r="DL359" s="177">
        <f t="shared" si="386"/>
        <v>0</v>
      </c>
      <c r="DM359" s="177">
        <f t="shared" si="387"/>
        <v>0</v>
      </c>
      <c r="DN359" s="242"/>
      <c r="DO359" s="243"/>
      <c r="DP359" s="243"/>
      <c r="DQ359" s="243"/>
      <c r="DR359" s="303"/>
      <c r="DS359" s="243"/>
      <c r="DT359" s="243"/>
      <c r="DU359" s="243"/>
      <c r="DV359" s="244"/>
      <c r="DW359" s="243"/>
      <c r="DX359" s="243"/>
      <c r="DY359" s="245"/>
      <c r="DZ359" s="245"/>
      <c r="EA359" s="246"/>
      <c r="EB359" s="175" t="s">
        <v>283</v>
      </c>
      <c r="EC359" s="188" t="s">
        <v>298</v>
      </c>
      <c r="ED359" s="188">
        <v>1030327</v>
      </c>
      <c r="EE359" s="188"/>
      <c r="EF359" s="189">
        <f>'Datos Mes'!$B$23</f>
        <v>8033.333333333333</v>
      </c>
      <c r="EG359" s="189">
        <f t="shared" si="388"/>
        <v>0</v>
      </c>
      <c r="EH359" s="189">
        <f t="shared" si="389"/>
        <v>0</v>
      </c>
      <c r="EI359" s="189" t="e">
        <f t="shared" si="390"/>
        <v>#DIV/0!</v>
      </c>
      <c r="EJ359" s="189" t="e">
        <f t="shared" si="391"/>
        <v>#DIV/0!</v>
      </c>
      <c r="EK359" s="189">
        <f t="shared" si="392"/>
        <v>0</v>
      </c>
      <c r="EL359" s="189">
        <f t="shared" si="393"/>
        <v>0</v>
      </c>
      <c r="EM359" s="189">
        <f t="shared" si="394"/>
        <v>0</v>
      </c>
      <c r="EN359" s="189">
        <f>'Datos Mes'!$B$24*AL359</f>
        <v>0</v>
      </c>
      <c r="EO359" s="189" t="e">
        <f>IF(SUM(EH359:EN359)&gt;'Datos Mes'!$B$21,'Datos Mes'!$B$21,SUM(EH359:EN359))</f>
        <v>#DIV/0!</v>
      </c>
      <c r="EP359" s="189" t="e">
        <f>IF(SUM(EH359:EN359)&gt;'Datos Mes'!$B$21,SUM(EH359:EN359)-EO359,0)</f>
        <v>#DIV/0!</v>
      </c>
      <c r="EQ359" s="189"/>
      <c r="ER359" s="189" t="e">
        <f>LOOKUP(EO359/AL359,'Datos Mes'!$B$75:$B$82,'Datos Mes'!$C$75:$C$82)*EQ359</f>
        <v>#DIV/0!</v>
      </c>
      <c r="ES359" s="189">
        <f>'Datos Mes'!$B$25*$AQ359</f>
        <v>0</v>
      </c>
      <c r="ET359" s="189">
        <f>'Datos Mes'!$B$26*$AQ359</f>
        <v>0</v>
      </c>
      <c r="EU359" s="189">
        <f t="shared" si="395"/>
        <v>0</v>
      </c>
      <c r="EV359" s="190" t="e">
        <f t="shared" si="396"/>
        <v>#DIV/0!</v>
      </c>
      <c r="EW359" s="280" t="s">
        <v>140</v>
      </c>
      <c r="EX359" s="281"/>
      <c r="EY359" s="190" t="e">
        <f>'Datos Mes'!$B$28*EO359</f>
        <v>#DIV/0!</v>
      </c>
      <c r="EZ359" s="190" t="e">
        <f>IF(EX359*'Datos Mes'!$B$19-EY359&gt;0,EX359*'Datos Mes'!$B$19-EY359,0)</f>
        <v>#DIV/0!</v>
      </c>
      <c r="FA359" s="281" t="s">
        <v>116</v>
      </c>
      <c r="FB359" s="280" t="s">
        <v>299</v>
      </c>
      <c r="FC359" s="192">
        <f>IF(FB359&lt;&gt;"Pensionado",LOOKUP(FA359,'Datos Mes'!$A$87:$A$92,'Datos Mes'!$B$87:$B$92),0)</f>
        <v>0</v>
      </c>
      <c r="FD359" s="190" t="e">
        <f t="shared" si="397"/>
        <v>#DIV/0!</v>
      </c>
      <c r="FE359" s="190" t="e">
        <f>IF(SUM(EH359:EN359)&gt;'Datos Mes'!$B$22,'Datos Mes'!$B$22,SUM(EH359:EN359))</f>
        <v>#DIV/0!</v>
      </c>
      <c r="FF359" s="190" t="e">
        <f>FE359*'Datos Mes'!$B$30</f>
        <v>#DIV/0!</v>
      </c>
      <c r="FG359" s="190" t="e">
        <f t="shared" si="398"/>
        <v>#DIV/0!</v>
      </c>
      <c r="FH359" s="190" t="e">
        <f t="shared" si="399"/>
        <v>#DIV/0!</v>
      </c>
      <c r="FI359" s="193" t="e">
        <f>LOOKUP(FH359,'Datos Mes'!$B$54:$B$69,'Datos Mes'!$C$54:$C$69)</f>
        <v>#DIV/0!</v>
      </c>
      <c r="FJ359" s="190" t="e">
        <f>LOOKUP(FH359,'Datos Mes'!$B$54:$B$69,'Datos Mes'!$E$54:$E$69)</f>
        <v>#DIV/0!</v>
      </c>
      <c r="FK359" s="190" t="e">
        <f t="shared" si="400"/>
        <v>#DIV/0!</v>
      </c>
      <c r="FL359" s="190">
        <f t="shared" si="401"/>
        <v>0</v>
      </c>
      <c r="FM359" s="190">
        <f t="shared" si="402"/>
        <v>0</v>
      </c>
      <c r="FN359" s="190">
        <f t="shared" si="403"/>
        <v>0</v>
      </c>
      <c r="FO359" s="190" t="e">
        <f t="shared" si="404"/>
        <v>#DIV/0!</v>
      </c>
      <c r="FP359" s="190" t="e">
        <f t="shared" si="405"/>
        <v>#DIV/0!</v>
      </c>
      <c r="FQ359" s="320" t="e">
        <f t="shared" si="406"/>
        <v>#DIV/0!</v>
      </c>
      <c r="FR359" s="188"/>
      <c r="FS359" s="190" t="e">
        <f t="shared" si="407"/>
        <v>#DIV/0!</v>
      </c>
      <c r="FT359" s="190" t="e">
        <f>IF($FB359="Activo",LOOKUP($FA359,'Datos Mes'!$A$87:$A$92,'Datos Mes'!$C$87:$C$92),0)*$EO359</f>
        <v>#DIV/0!</v>
      </c>
      <c r="FU359" s="190" t="e">
        <f>IF($FB359="Activo",'Datos Mes'!$B$31,0)*$EO359</f>
        <v>#DIV/0!</v>
      </c>
      <c r="FV359" s="190" t="e">
        <f>'Datos Mes'!$B$32*$EO359</f>
        <v>#DIV/0!</v>
      </c>
      <c r="FW359" s="190" t="e">
        <f>'Datos Mes'!$D$28*$EO359</f>
        <v>#DIV/0!</v>
      </c>
      <c r="FX359" s="188">
        <v>1030327</v>
      </c>
      <c r="FY359" s="190" t="e">
        <f t="shared" si="408"/>
        <v>#DIV/0!</v>
      </c>
      <c r="FZ359" s="190" t="e">
        <f t="shared" si="414"/>
        <v>#DIV/0!</v>
      </c>
      <c r="GA359" s="190" t="e">
        <f t="shared" si="415"/>
        <v>#DIV/0!</v>
      </c>
      <c r="GB359" s="190">
        <f>(AS359+'Datos Mes'!B$24)*30/12</f>
        <v>11356.646825396825</v>
      </c>
      <c r="GC359" s="190" t="e">
        <f t="shared" si="409"/>
        <v>#DIV/0!</v>
      </c>
      <c r="GD359" s="190" t="e">
        <f t="shared" si="410"/>
        <v>#DIV/0!</v>
      </c>
      <c r="GE359" s="192" t="e">
        <f t="shared" si="411"/>
        <v>#DIV/0!</v>
      </c>
    </row>
    <row r="360" spans="1:187">
      <c r="A360" s="248"/>
      <c r="B360" s="248"/>
      <c r="C360" s="173">
        <f t="shared" si="368"/>
        <v>0</v>
      </c>
      <c r="D360" s="255"/>
      <c r="E360" s="255"/>
      <c r="F360" s="255"/>
      <c r="G360" s="255"/>
      <c r="H360" s="255"/>
      <c r="I360" s="255"/>
      <c r="J360" s="255"/>
      <c r="K360" s="255"/>
      <c r="L360" s="255"/>
      <c r="M360" s="255"/>
      <c r="N360" s="255"/>
      <c r="O360" s="255"/>
      <c r="P360" s="255"/>
      <c r="Q360" s="255"/>
      <c r="R360" s="174"/>
      <c r="S360" s="256"/>
      <c r="T360" s="255"/>
      <c r="U360" s="255"/>
      <c r="V360" s="255"/>
      <c r="W360" s="255"/>
      <c r="X360" s="255"/>
      <c r="Y360" s="255"/>
      <c r="Z360" s="255"/>
      <c r="AA360" s="255"/>
      <c r="AB360" s="255"/>
      <c r="AC360" s="255"/>
      <c r="AD360" s="255"/>
      <c r="AE360" s="255"/>
      <c r="AF360" s="255"/>
      <c r="AG360" s="255"/>
      <c r="AH360" s="255"/>
      <c r="AI360" s="257"/>
      <c r="AJ360" s="187"/>
      <c r="AK360" s="176">
        <f t="shared" si="369"/>
        <v>0</v>
      </c>
      <c r="AL360" s="294">
        <f t="shared" si="370"/>
        <v>0</v>
      </c>
      <c r="AM360" s="294">
        <f t="shared" si="371"/>
        <v>0</v>
      </c>
      <c r="AN360" s="295">
        <f t="shared" si="372"/>
        <v>0</v>
      </c>
      <c r="AO360" s="294">
        <f t="shared" si="413"/>
        <v>0</v>
      </c>
      <c r="AP360" s="294">
        <f t="shared" si="412"/>
        <v>0</v>
      </c>
      <c r="AQ360" s="296">
        <f t="shared" si="373"/>
        <v>0</v>
      </c>
      <c r="AR360" s="297">
        <f t="shared" si="374"/>
        <v>0</v>
      </c>
      <c r="AS360" s="249"/>
      <c r="AT360" s="250">
        <f t="shared" si="375"/>
        <v>0</v>
      </c>
      <c r="AU360" s="316"/>
      <c r="AV360" s="177">
        <f t="shared" si="376"/>
        <v>0</v>
      </c>
      <c r="AW360" s="249"/>
      <c r="AX360" s="249"/>
      <c r="AY360" s="177">
        <f t="shared" si="377"/>
        <v>0</v>
      </c>
      <c r="AZ360" s="177">
        <f>(AQ360)*'Datos Mes'!$B$27+DB360</f>
        <v>0</v>
      </c>
      <c r="BA360" s="248"/>
      <c r="BB360" s="254"/>
      <c r="BC360" s="263"/>
      <c r="BD360" s="188"/>
      <c r="BE360" s="188"/>
      <c r="BF360" s="298"/>
      <c r="BG360" s="178">
        <f>(COUNTIF($D360:$AI360,"LL")+DL360)*(AS360-'Datos Mes'!$B$23)</f>
        <v>0</v>
      </c>
      <c r="BH360" s="299">
        <f t="shared" si="378"/>
        <v>0</v>
      </c>
      <c r="BI360" s="230"/>
      <c r="BJ360" s="239"/>
      <c r="BK360" s="231"/>
      <c r="BL360" s="231"/>
      <c r="BM360" s="231"/>
      <c r="BN360" s="231"/>
      <c r="BO360" s="231"/>
      <c r="BP360" s="239"/>
      <c r="BQ360" s="231"/>
      <c r="BR360" s="231"/>
      <c r="BS360" s="231"/>
      <c r="BT360" s="232"/>
      <c r="BU360" s="232"/>
      <c r="BV360" s="231"/>
      <c r="BW360" s="233"/>
      <c r="BX360" s="234"/>
      <c r="BY360" s="231"/>
      <c r="BZ360" s="231"/>
      <c r="CA360" s="235"/>
      <c r="CB360" s="235"/>
      <c r="CC360" s="236"/>
      <c r="CD360" s="236"/>
      <c r="CE360" s="236"/>
      <c r="CF360" s="236"/>
      <c r="CG360" s="236"/>
      <c r="CH360" s="235"/>
      <c r="CI360" s="235"/>
      <c r="CJ360" s="236"/>
      <c r="CK360" s="236"/>
      <c r="CL360" s="236"/>
      <c r="CM360" s="236"/>
      <c r="CN360" s="236"/>
      <c r="CO360" s="235"/>
      <c r="CP360" s="238"/>
      <c r="CQ360" s="237"/>
      <c r="CR360" s="238"/>
      <c r="CS360" s="237"/>
      <c r="CT360" s="237"/>
      <c r="CU360" s="237"/>
      <c r="CV360" s="237"/>
      <c r="CW360" s="237"/>
      <c r="CX360" s="232"/>
      <c r="CY360" s="232"/>
      <c r="CZ360" s="179">
        <f t="shared" si="379"/>
        <v>0</v>
      </c>
      <c r="DA360" s="180"/>
      <c r="DB360" s="241"/>
      <c r="DC360" s="181">
        <f t="shared" si="380"/>
        <v>0</v>
      </c>
      <c r="DD360" s="240"/>
      <c r="DE360" s="241"/>
      <c r="DF360" s="182">
        <f t="shared" si="381"/>
        <v>0</v>
      </c>
      <c r="DG360" s="182">
        <f t="shared" si="382"/>
        <v>0</v>
      </c>
      <c r="DH360" s="183">
        <f t="shared" si="383"/>
        <v>0</v>
      </c>
      <c r="DI360" s="184">
        <f t="shared" si="384"/>
        <v>0</v>
      </c>
      <c r="DJ360" s="42"/>
      <c r="DK360" s="177">
        <f t="shared" si="385"/>
        <v>0</v>
      </c>
      <c r="DL360" s="177">
        <f t="shared" si="386"/>
        <v>0</v>
      </c>
      <c r="DM360" s="177">
        <f t="shared" si="387"/>
        <v>0</v>
      </c>
      <c r="DN360" s="242"/>
      <c r="DO360" s="243"/>
      <c r="DP360" s="243"/>
      <c r="DQ360" s="243"/>
      <c r="DR360" s="303"/>
      <c r="DS360" s="243"/>
      <c r="DT360" s="243"/>
      <c r="DU360" s="243"/>
      <c r="DV360" s="244"/>
      <c r="DW360" s="243"/>
      <c r="DX360" s="243"/>
      <c r="DY360" s="245"/>
      <c r="DZ360" s="245"/>
      <c r="EA360" s="246"/>
      <c r="EB360" s="175" t="s">
        <v>283</v>
      </c>
      <c r="EC360" s="188" t="s">
        <v>298</v>
      </c>
      <c r="ED360" s="188">
        <v>1030328</v>
      </c>
      <c r="EE360" s="188"/>
      <c r="EF360" s="189">
        <f>'Datos Mes'!$B$23</f>
        <v>8033.333333333333</v>
      </c>
      <c r="EG360" s="189">
        <f t="shared" si="388"/>
        <v>0</v>
      </c>
      <c r="EH360" s="189">
        <f t="shared" si="389"/>
        <v>0</v>
      </c>
      <c r="EI360" s="189" t="e">
        <f t="shared" si="390"/>
        <v>#DIV/0!</v>
      </c>
      <c r="EJ360" s="189" t="e">
        <f t="shared" si="391"/>
        <v>#DIV/0!</v>
      </c>
      <c r="EK360" s="189">
        <f t="shared" si="392"/>
        <v>0</v>
      </c>
      <c r="EL360" s="189">
        <f t="shared" si="393"/>
        <v>0</v>
      </c>
      <c r="EM360" s="189">
        <f t="shared" si="394"/>
        <v>0</v>
      </c>
      <c r="EN360" s="189">
        <f>'Datos Mes'!$B$24*AL360</f>
        <v>0</v>
      </c>
      <c r="EO360" s="189" t="e">
        <f>IF(SUM(EH360:EN360)&gt;'Datos Mes'!$B$21,'Datos Mes'!$B$21,SUM(EH360:EN360))</f>
        <v>#DIV/0!</v>
      </c>
      <c r="EP360" s="189" t="e">
        <f>IF(SUM(EH360:EN360)&gt;'Datos Mes'!$B$21,SUM(EH360:EN360)-EO360,0)</f>
        <v>#DIV/0!</v>
      </c>
      <c r="EQ360" s="189"/>
      <c r="ER360" s="189" t="e">
        <f>LOOKUP(EO360/AL360,'Datos Mes'!$B$75:$B$82,'Datos Mes'!$C$75:$C$82)*EQ360</f>
        <v>#DIV/0!</v>
      </c>
      <c r="ES360" s="189">
        <f>'Datos Mes'!$B$25*$AQ360</f>
        <v>0</v>
      </c>
      <c r="ET360" s="189">
        <f>'Datos Mes'!$B$26*$AQ360</f>
        <v>0</v>
      </c>
      <c r="EU360" s="189">
        <f t="shared" si="395"/>
        <v>0</v>
      </c>
      <c r="EV360" s="190" t="e">
        <f t="shared" si="396"/>
        <v>#DIV/0!</v>
      </c>
      <c r="EW360" s="280" t="s">
        <v>140</v>
      </c>
      <c r="EX360" s="281"/>
      <c r="EY360" s="190" t="e">
        <f>'Datos Mes'!$B$28*EO360</f>
        <v>#DIV/0!</v>
      </c>
      <c r="EZ360" s="190" t="e">
        <f>IF(EX360*'Datos Mes'!$B$19-EY360&gt;0,EX360*'Datos Mes'!$B$19-EY360,0)</f>
        <v>#DIV/0!</v>
      </c>
      <c r="FA360" s="281" t="s">
        <v>116</v>
      </c>
      <c r="FB360" s="280" t="s">
        <v>299</v>
      </c>
      <c r="FC360" s="192">
        <f>IF(FB360&lt;&gt;"Pensionado",LOOKUP(FA360,'Datos Mes'!$A$87:$A$92,'Datos Mes'!$B$87:$B$92),0)</f>
        <v>0</v>
      </c>
      <c r="FD360" s="190" t="e">
        <f t="shared" si="397"/>
        <v>#DIV/0!</v>
      </c>
      <c r="FE360" s="190" t="e">
        <f>IF(SUM(EH360:EN360)&gt;'Datos Mes'!$B$22,'Datos Mes'!$B$22,SUM(EH360:EN360))</f>
        <v>#DIV/0!</v>
      </c>
      <c r="FF360" s="190" t="e">
        <f>FE360*'Datos Mes'!$B$30</f>
        <v>#DIV/0!</v>
      </c>
      <c r="FG360" s="190" t="e">
        <f t="shared" si="398"/>
        <v>#DIV/0!</v>
      </c>
      <c r="FH360" s="190" t="e">
        <f t="shared" si="399"/>
        <v>#DIV/0!</v>
      </c>
      <c r="FI360" s="193" t="e">
        <f>LOOKUP(FH360,'Datos Mes'!$B$54:$B$69,'Datos Mes'!$C$54:$C$69)</f>
        <v>#DIV/0!</v>
      </c>
      <c r="FJ360" s="190" t="e">
        <f>LOOKUP(FH360,'Datos Mes'!$B$54:$B$69,'Datos Mes'!$E$54:$E$69)</f>
        <v>#DIV/0!</v>
      </c>
      <c r="FK360" s="190" t="e">
        <f t="shared" si="400"/>
        <v>#DIV/0!</v>
      </c>
      <c r="FL360" s="190">
        <f t="shared" si="401"/>
        <v>0</v>
      </c>
      <c r="FM360" s="190">
        <f t="shared" si="402"/>
        <v>0</v>
      </c>
      <c r="FN360" s="190">
        <f t="shared" si="403"/>
        <v>0</v>
      </c>
      <c r="FO360" s="190" t="e">
        <f t="shared" si="404"/>
        <v>#DIV/0!</v>
      </c>
      <c r="FP360" s="190" t="e">
        <f t="shared" si="405"/>
        <v>#DIV/0!</v>
      </c>
      <c r="FQ360" s="320" t="e">
        <f t="shared" si="406"/>
        <v>#DIV/0!</v>
      </c>
      <c r="FR360" s="188"/>
      <c r="FS360" s="190" t="e">
        <f t="shared" si="407"/>
        <v>#DIV/0!</v>
      </c>
      <c r="FT360" s="190" t="e">
        <f>IF($FB360="Activo",LOOKUP($FA360,'Datos Mes'!$A$87:$A$92,'Datos Mes'!$C$87:$C$92),0)*$EO360</f>
        <v>#DIV/0!</v>
      </c>
      <c r="FU360" s="190" t="e">
        <f>IF($FB360="Activo",'Datos Mes'!$B$31,0)*$EO360</f>
        <v>#DIV/0!</v>
      </c>
      <c r="FV360" s="190" t="e">
        <f>'Datos Mes'!$B$32*$EO360</f>
        <v>#DIV/0!</v>
      </c>
      <c r="FW360" s="190" t="e">
        <f>'Datos Mes'!$D$28*$EO360</f>
        <v>#DIV/0!</v>
      </c>
      <c r="FX360" s="188">
        <v>1030328</v>
      </c>
      <c r="FY360" s="190" t="e">
        <f t="shared" si="408"/>
        <v>#DIV/0!</v>
      </c>
      <c r="FZ360" s="190" t="e">
        <f t="shared" si="414"/>
        <v>#DIV/0!</v>
      </c>
      <c r="GA360" s="190" t="e">
        <f t="shared" si="415"/>
        <v>#DIV/0!</v>
      </c>
      <c r="GB360" s="190">
        <f>(AS360+'Datos Mes'!B$24)*30/12</f>
        <v>11356.646825396825</v>
      </c>
      <c r="GC360" s="190" t="e">
        <f t="shared" si="409"/>
        <v>#DIV/0!</v>
      </c>
      <c r="GD360" s="190" t="e">
        <f t="shared" si="410"/>
        <v>#DIV/0!</v>
      </c>
      <c r="GE360" s="192" t="e">
        <f t="shared" si="411"/>
        <v>#DIV/0!</v>
      </c>
    </row>
    <row r="361" spans="1:187">
      <c r="A361" s="248"/>
      <c r="B361" s="248"/>
      <c r="C361" s="173">
        <f t="shared" si="368"/>
        <v>0</v>
      </c>
      <c r="D361" s="255"/>
      <c r="E361" s="255"/>
      <c r="F361" s="255"/>
      <c r="G361" s="255"/>
      <c r="H361" s="255"/>
      <c r="I361" s="255"/>
      <c r="J361" s="255"/>
      <c r="K361" s="255"/>
      <c r="L361" s="255"/>
      <c r="M361" s="255"/>
      <c r="N361" s="255"/>
      <c r="O361" s="255"/>
      <c r="P361" s="255"/>
      <c r="Q361" s="255"/>
      <c r="R361" s="174"/>
      <c r="S361" s="256"/>
      <c r="T361" s="255"/>
      <c r="U361" s="255"/>
      <c r="V361" s="255"/>
      <c r="W361" s="255"/>
      <c r="X361" s="255"/>
      <c r="Y361" s="255"/>
      <c r="Z361" s="255"/>
      <c r="AA361" s="255"/>
      <c r="AB361" s="255"/>
      <c r="AC361" s="255"/>
      <c r="AD361" s="255"/>
      <c r="AE361" s="255"/>
      <c r="AF361" s="255"/>
      <c r="AG361" s="255"/>
      <c r="AH361" s="255"/>
      <c r="AI361" s="257"/>
      <c r="AJ361" s="187"/>
      <c r="AK361" s="176">
        <f t="shared" si="369"/>
        <v>0</v>
      </c>
      <c r="AL361" s="294">
        <f t="shared" si="370"/>
        <v>0</v>
      </c>
      <c r="AM361" s="294">
        <f t="shared" si="371"/>
        <v>0</v>
      </c>
      <c r="AN361" s="295">
        <f t="shared" si="372"/>
        <v>0</v>
      </c>
      <c r="AO361" s="294">
        <f t="shared" si="413"/>
        <v>0</v>
      </c>
      <c r="AP361" s="294">
        <f t="shared" si="412"/>
        <v>0</v>
      </c>
      <c r="AQ361" s="296">
        <f t="shared" si="373"/>
        <v>0</v>
      </c>
      <c r="AR361" s="297">
        <f t="shared" si="374"/>
        <v>0</v>
      </c>
      <c r="AS361" s="249"/>
      <c r="AT361" s="250">
        <f t="shared" si="375"/>
        <v>0</v>
      </c>
      <c r="AU361" s="316"/>
      <c r="AV361" s="177">
        <f t="shared" si="376"/>
        <v>0</v>
      </c>
      <c r="AW361" s="249"/>
      <c r="AX361" s="249"/>
      <c r="AY361" s="177">
        <f t="shared" si="377"/>
        <v>0</v>
      </c>
      <c r="AZ361" s="177">
        <f>(AQ361)*'Datos Mes'!$B$27+DB361</f>
        <v>0</v>
      </c>
      <c r="BA361" s="248"/>
      <c r="BB361" s="254"/>
      <c r="BC361" s="263"/>
      <c r="BD361" s="188"/>
      <c r="BE361" s="188"/>
      <c r="BF361" s="298"/>
      <c r="BG361" s="178">
        <f>(COUNTIF($D361:$AI361,"LL")+DL361)*(AS361-'Datos Mes'!$B$23)</f>
        <v>0</v>
      </c>
      <c r="BH361" s="299">
        <f t="shared" si="378"/>
        <v>0</v>
      </c>
      <c r="BI361" s="230"/>
      <c r="BJ361" s="239"/>
      <c r="BK361" s="231"/>
      <c r="BL361" s="231"/>
      <c r="BM361" s="231"/>
      <c r="BN361" s="231"/>
      <c r="BO361" s="231"/>
      <c r="BP361" s="239"/>
      <c r="BQ361" s="231"/>
      <c r="BR361" s="231"/>
      <c r="BS361" s="231"/>
      <c r="BT361" s="232"/>
      <c r="BU361" s="232"/>
      <c r="BV361" s="231"/>
      <c r="BW361" s="233"/>
      <c r="BX361" s="234"/>
      <c r="BY361" s="231"/>
      <c r="BZ361" s="231"/>
      <c r="CA361" s="235"/>
      <c r="CB361" s="235"/>
      <c r="CC361" s="236"/>
      <c r="CD361" s="236"/>
      <c r="CE361" s="236"/>
      <c r="CF361" s="236"/>
      <c r="CG361" s="236"/>
      <c r="CH361" s="235"/>
      <c r="CI361" s="235"/>
      <c r="CJ361" s="236"/>
      <c r="CK361" s="236"/>
      <c r="CL361" s="236"/>
      <c r="CM361" s="236"/>
      <c r="CN361" s="236"/>
      <c r="CO361" s="235"/>
      <c r="CP361" s="238"/>
      <c r="CQ361" s="237"/>
      <c r="CR361" s="238"/>
      <c r="CS361" s="237"/>
      <c r="CT361" s="237"/>
      <c r="CU361" s="237"/>
      <c r="CV361" s="237"/>
      <c r="CW361" s="237"/>
      <c r="CX361" s="232"/>
      <c r="CY361" s="232"/>
      <c r="CZ361" s="179">
        <f t="shared" si="379"/>
        <v>0</v>
      </c>
      <c r="DA361" s="180"/>
      <c r="DB361" s="241"/>
      <c r="DC361" s="181">
        <f t="shared" si="380"/>
        <v>0</v>
      </c>
      <c r="DD361" s="240"/>
      <c r="DE361" s="241"/>
      <c r="DF361" s="182">
        <f t="shared" si="381"/>
        <v>0</v>
      </c>
      <c r="DG361" s="182">
        <f t="shared" si="382"/>
        <v>0</v>
      </c>
      <c r="DH361" s="183">
        <f t="shared" si="383"/>
        <v>0</v>
      </c>
      <c r="DI361" s="184">
        <f t="shared" si="384"/>
        <v>0</v>
      </c>
      <c r="DJ361" s="42"/>
      <c r="DK361" s="177">
        <f t="shared" si="385"/>
        <v>0</v>
      </c>
      <c r="DL361" s="177">
        <f t="shared" si="386"/>
        <v>0</v>
      </c>
      <c r="DM361" s="177">
        <f t="shared" si="387"/>
        <v>0</v>
      </c>
      <c r="DN361" s="242"/>
      <c r="DO361" s="243"/>
      <c r="DP361" s="243"/>
      <c r="DQ361" s="243"/>
      <c r="DR361" s="303"/>
      <c r="DS361" s="243"/>
      <c r="DT361" s="243"/>
      <c r="DU361" s="243"/>
      <c r="DV361" s="244"/>
      <c r="DW361" s="243"/>
      <c r="DX361" s="243"/>
      <c r="DY361" s="245"/>
      <c r="DZ361" s="245"/>
      <c r="EA361" s="246"/>
      <c r="EB361" s="175" t="s">
        <v>283</v>
      </c>
      <c r="EC361" s="188" t="s">
        <v>298</v>
      </c>
      <c r="ED361" s="188">
        <v>1030329</v>
      </c>
      <c r="EE361" s="188"/>
      <c r="EF361" s="189">
        <f>'Datos Mes'!$B$23</f>
        <v>8033.333333333333</v>
      </c>
      <c r="EG361" s="189">
        <f t="shared" si="388"/>
        <v>0</v>
      </c>
      <c r="EH361" s="189">
        <f t="shared" si="389"/>
        <v>0</v>
      </c>
      <c r="EI361" s="189" t="e">
        <f t="shared" si="390"/>
        <v>#DIV/0!</v>
      </c>
      <c r="EJ361" s="189" t="e">
        <f t="shared" si="391"/>
        <v>#DIV/0!</v>
      </c>
      <c r="EK361" s="189">
        <f t="shared" si="392"/>
        <v>0</v>
      </c>
      <c r="EL361" s="189">
        <f t="shared" si="393"/>
        <v>0</v>
      </c>
      <c r="EM361" s="189">
        <f t="shared" si="394"/>
        <v>0</v>
      </c>
      <c r="EN361" s="189">
        <f>'Datos Mes'!$B$24*AL361</f>
        <v>0</v>
      </c>
      <c r="EO361" s="189" t="e">
        <f>IF(SUM(EH361:EN361)&gt;'Datos Mes'!$B$21,'Datos Mes'!$B$21,SUM(EH361:EN361))</f>
        <v>#DIV/0!</v>
      </c>
      <c r="EP361" s="189" t="e">
        <f>IF(SUM(EH361:EN361)&gt;'Datos Mes'!$B$21,SUM(EH361:EN361)-EO361,0)</f>
        <v>#DIV/0!</v>
      </c>
      <c r="EQ361" s="189"/>
      <c r="ER361" s="189" t="e">
        <f>LOOKUP(EO361/AL361,'Datos Mes'!$B$75:$B$82,'Datos Mes'!$C$75:$C$82)*EQ361</f>
        <v>#DIV/0!</v>
      </c>
      <c r="ES361" s="189">
        <f>'Datos Mes'!$B$25*$AQ361</f>
        <v>0</v>
      </c>
      <c r="ET361" s="189">
        <f>'Datos Mes'!$B$26*$AQ361</f>
        <v>0</v>
      </c>
      <c r="EU361" s="189">
        <f t="shared" si="395"/>
        <v>0</v>
      </c>
      <c r="EV361" s="190" t="e">
        <f t="shared" si="396"/>
        <v>#DIV/0!</v>
      </c>
      <c r="EW361" s="280" t="s">
        <v>140</v>
      </c>
      <c r="EX361" s="281"/>
      <c r="EY361" s="190" t="e">
        <f>'Datos Mes'!$B$28*EO361</f>
        <v>#DIV/0!</v>
      </c>
      <c r="EZ361" s="190" t="e">
        <f>IF(EX361*'Datos Mes'!$B$19-EY361&gt;0,EX361*'Datos Mes'!$B$19-EY361,0)</f>
        <v>#DIV/0!</v>
      </c>
      <c r="FA361" s="281" t="s">
        <v>116</v>
      </c>
      <c r="FB361" s="280" t="s">
        <v>299</v>
      </c>
      <c r="FC361" s="192">
        <f>IF(FB361&lt;&gt;"Pensionado",LOOKUP(FA361,'Datos Mes'!$A$87:$A$92,'Datos Mes'!$B$87:$B$92),0)</f>
        <v>0</v>
      </c>
      <c r="FD361" s="190" t="e">
        <f t="shared" si="397"/>
        <v>#DIV/0!</v>
      </c>
      <c r="FE361" s="190" t="e">
        <f>IF(SUM(EH361:EN361)&gt;'Datos Mes'!$B$22,'Datos Mes'!$B$22,SUM(EH361:EN361))</f>
        <v>#DIV/0!</v>
      </c>
      <c r="FF361" s="190" t="e">
        <f>FE361*'Datos Mes'!$B$30</f>
        <v>#DIV/0!</v>
      </c>
      <c r="FG361" s="190" t="e">
        <f t="shared" si="398"/>
        <v>#DIV/0!</v>
      </c>
      <c r="FH361" s="190" t="e">
        <f t="shared" si="399"/>
        <v>#DIV/0!</v>
      </c>
      <c r="FI361" s="193" t="e">
        <f>LOOKUP(FH361,'Datos Mes'!$B$54:$B$69,'Datos Mes'!$C$54:$C$69)</f>
        <v>#DIV/0!</v>
      </c>
      <c r="FJ361" s="190" t="e">
        <f>LOOKUP(FH361,'Datos Mes'!$B$54:$B$69,'Datos Mes'!$E$54:$E$69)</f>
        <v>#DIV/0!</v>
      </c>
      <c r="FK361" s="190" t="e">
        <f t="shared" si="400"/>
        <v>#DIV/0!</v>
      </c>
      <c r="FL361" s="190">
        <f t="shared" si="401"/>
        <v>0</v>
      </c>
      <c r="FM361" s="190">
        <f t="shared" si="402"/>
        <v>0</v>
      </c>
      <c r="FN361" s="190">
        <f t="shared" si="403"/>
        <v>0</v>
      </c>
      <c r="FO361" s="190" t="e">
        <f t="shared" si="404"/>
        <v>#DIV/0!</v>
      </c>
      <c r="FP361" s="190" t="e">
        <f t="shared" si="405"/>
        <v>#DIV/0!</v>
      </c>
      <c r="FQ361" s="320" t="e">
        <f t="shared" si="406"/>
        <v>#DIV/0!</v>
      </c>
      <c r="FR361" s="188"/>
      <c r="FS361" s="190" t="e">
        <f t="shared" si="407"/>
        <v>#DIV/0!</v>
      </c>
      <c r="FT361" s="190" t="e">
        <f>IF($FB361="Activo",LOOKUP($FA361,'Datos Mes'!$A$87:$A$92,'Datos Mes'!$C$87:$C$92),0)*$EO361</f>
        <v>#DIV/0!</v>
      </c>
      <c r="FU361" s="190" t="e">
        <f>IF($FB361="Activo",'Datos Mes'!$B$31,0)*$EO361</f>
        <v>#DIV/0!</v>
      </c>
      <c r="FV361" s="190" t="e">
        <f>'Datos Mes'!$B$32*$EO361</f>
        <v>#DIV/0!</v>
      </c>
      <c r="FW361" s="190" t="e">
        <f>'Datos Mes'!$D$28*$EO361</f>
        <v>#DIV/0!</v>
      </c>
      <c r="FX361" s="188">
        <v>1030329</v>
      </c>
      <c r="FY361" s="190" t="e">
        <f t="shared" si="408"/>
        <v>#DIV/0!</v>
      </c>
      <c r="FZ361" s="190" t="e">
        <f t="shared" si="414"/>
        <v>#DIV/0!</v>
      </c>
      <c r="GA361" s="190" t="e">
        <f t="shared" si="415"/>
        <v>#DIV/0!</v>
      </c>
      <c r="GB361" s="190">
        <f>(AS361+'Datos Mes'!B$24)*30/12</f>
        <v>11356.646825396825</v>
      </c>
      <c r="GC361" s="190" t="e">
        <f t="shared" si="409"/>
        <v>#DIV/0!</v>
      </c>
      <c r="GD361" s="190" t="e">
        <f t="shared" si="410"/>
        <v>#DIV/0!</v>
      </c>
      <c r="GE361" s="192" t="e">
        <f t="shared" si="411"/>
        <v>#DIV/0!</v>
      </c>
    </row>
    <row r="362" spans="1:187">
      <c r="A362" s="248"/>
      <c r="B362" s="248"/>
      <c r="C362" s="173">
        <f t="shared" si="368"/>
        <v>0</v>
      </c>
      <c r="D362" s="255"/>
      <c r="E362" s="255"/>
      <c r="F362" s="255"/>
      <c r="G362" s="255"/>
      <c r="H362" s="255"/>
      <c r="I362" s="255"/>
      <c r="J362" s="255"/>
      <c r="K362" s="255"/>
      <c r="L362" s="255"/>
      <c r="M362" s="255"/>
      <c r="N362" s="255"/>
      <c r="O362" s="255"/>
      <c r="P362" s="255"/>
      <c r="Q362" s="255"/>
      <c r="R362" s="174"/>
      <c r="S362" s="256"/>
      <c r="T362" s="255"/>
      <c r="U362" s="255"/>
      <c r="V362" s="255"/>
      <c r="W362" s="255"/>
      <c r="X362" s="255"/>
      <c r="Y362" s="255"/>
      <c r="Z362" s="255"/>
      <c r="AA362" s="255"/>
      <c r="AB362" s="255"/>
      <c r="AC362" s="255"/>
      <c r="AD362" s="255"/>
      <c r="AE362" s="255"/>
      <c r="AF362" s="255"/>
      <c r="AG362" s="255"/>
      <c r="AH362" s="255"/>
      <c r="AI362" s="257"/>
      <c r="AJ362" s="187"/>
      <c r="AK362" s="176">
        <f t="shared" si="369"/>
        <v>0</v>
      </c>
      <c r="AL362" s="294">
        <f t="shared" si="370"/>
        <v>0</v>
      </c>
      <c r="AM362" s="294">
        <f t="shared" si="371"/>
        <v>0</v>
      </c>
      <c r="AN362" s="295">
        <f t="shared" si="372"/>
        <v>0</v>
      </c>
      <c r="AO362" s="294">
        <f t="shared" si="413"/>
        <v>0</v>
      </c>
      <c r="AP362" s="294">
        <f t="shared" si="412"/>
        <v>0</v>
      </c>
      <c r="AQ362" s="296">
        <f t="shared" si="373"/>
        <v>0</v>
      </c>
      <c r="AR362" s="297">
        <f t="shared" si="374"/>
        <v>0</v>
      </c>
      <c r="AS362" s="249"/>
      <c r="AT362" s="250">
        <f t="shared" si="375"/>
        <v>0</v>
      </c>
      <c r="AU362" s="316"/>
      <c r="AV362" s="177">
        <f t="shared" si="376"/>
        <v>0</v>
      </c>
      <c r="AW362" s="249"/>
      <c r="AX362" s="249"/>
      <c r="AY362" s="177">
        <f t="shared" si="377"/>
        <v>0</v>
      </c>
      <c r="AZ362" s="177">
        <f>(AQ362)*'Datos Mes'!$B$27+DB362</f>
        <v>0</v>
      </c>
      <c r="BA362" s="248"/>
      <c r="BB362" s="254"/>
      <c r="BC362" s="263"/>
      <c r="BD362" s="188"/>
      <c r="BE362" s="188"/>
      <c r="BF362" s="298"/>
      <c r="BG362" s="178">
        <f>(COUNTIF($D362:$AI362,"LL")+DL362)*(AS362-'Datos Mes'!$B$23)</f>
        <v>0</v>
      </c>
      <c r="BH362" s="299">
        <f t="shared" si="378"/>
        <v>0</v>
      </c>
      <c r="BI362" s="230"/>
      <c r="BJ362" s="239"/>
      <c r="BK362" s="231"/>
      <c r="BL362" s="231"/>
      <c r="BM362" s="231"/>
      <c r="BN362" s="231"/>
      <c r="BO362" s="231"/>
      <c r="BP362" s="239"/>
      <c r="BQ362" s="231"/>
      <c r="BR362" s="231"/>
      <c r="BS362" s="231"/>
      <c r="BT362" s="232"/>
      <c r="BU362" s="232"/>
      <c r="BV362" s="231"/>
      <c r="BW362" s="233"/>
      <c r="BX362" s="234"/>
      <c r="BY362" s="231"/>
      <c r="BZ362" s="231"/>
      <c r="CA362" s="235"/>
      <c r="CB362" s="235"/>
      <c r="CC362" s="236"/>
      <c r="CD362" s="236"/>
      <c r="CE362" s="236"/>
      <c r="CF362" s="236"/>
      <c r="CG362" s="236"/>
      <c r="CH362" s="235"/>
      <c r="CI362" s="235"/>
      <c r="CJ362" s="236"/>
      <c r="CK362" s="236"/>
      <c r="CL362" s="236"/>
      <c r="CM362" s="236"/>
      <c r="CN362" s="236"/>
      <c r="CO362" s="235"/>
      <c r="CP362" s="238"/>
      <c r="CQ362" s="237"/>
      <c r="CR362" s="238"/>
      <c r="CS362" s="237"/>
      <c r="CT362" s="237"/>
      <c r="CU362" s="237"/>
      <c r="CV362" s="237"/>
      <c r="CW362" s="237"/>
      <c r="CX362" s="232"/>
      <c r="CY362" s="232"/>
      <c r="CZ362" s="179">
        <f t="shared" si="379"/>
        <v>0</v>
      </c>
      <c r="DA362" s="180"/>
      <c r="DB362" s="241"/>
      <c r="DC362" s="181">
        <f t="shared" si="380"/>
        <v>0</v>
      </c>
      <c r="DD362" s="240"/>
      <c r="DE362" s="241"/>
      <c r="DF362" s="182">
        <f t="shared" si="381"/>
        <v>0</v>
      </c>
      <c r="DG362" s="182">
        <f t="shared" si="382"/>
        <v>0</v>
      </c>
      <c r="DH362" s="183">
        <f t="shared" si="383"/>
        <v>0</v>
      </c>
      <c r="DI362" s="184">
        <f t="shared" si="384"/>
        <v>0</v>
      </c>
      <c r="DJ362" s="42"/>
      <c r="DK362" s="177">
        <f t="shared" si="385"/>
        <v>0</v>
      </c>
      <c r="DL362" s="177">
        <f t="shared" si="386"/>
        <v>0</v>
      </c>
      <c r="DM362" s="177">
        <f t="shared" si="387"/>
        <v>0</v>
      </c>
      <c r="DN362" s="242"/>
      <c r="DO362" s="243"/>
      <c r="DP362" s="243"/>
      <c r="DQ362" s="243"/>
      <c r="DR362" s="303"/>
      <c r="DS362" s="243"/>
      <c r="DT362" s="243"/>
      <c r="DU362" s="243"/>
      <c r="DV362" s="244"/>
      <c r="DW362" s="243"/>
      <c r="DX362" s="243"/>
      <c r="DY362" s="245"/>
      <c r="DZ362" s="245"/>
      <c r="EA362" s="246"/>
      <c r="EB362" s="175" t="s">
        <v>283</v>
      </c>
      <c r="EC362" s="188" t="s">
        <v>298</v>
      </c>
      <c r="ED362" s="188">
        <v>1030330</v>
      </c>
      <c r="EE362" s="188"/>
      <c r="EF362" s="189">
        <f>'Datos Mes'!$B$23</f>
        <v>8033.333333333333</v>
      </c>
      <c r="EG362" s="189">
        <f t="shared" si="388"/>
        <v>0</v>
      </c>
      <c r="EH362" s="189">
        <f t="shared" si="389"/>
        <v>0</v>
      </c>
      <c r="EI362" s="189" t="e">
        <f t="shared" si="390"/>
        <v>#DIV/0!</v>
      </c>
      <c r="EJ362" s="189" t="e">
        <f t="shared" si="391"/>
        <v>#DIV/0!</v>
      </c>
      <c r="EK362" s="189">
        <f t="shared" si="392"/>
        <v>0</v>
      </c>
      <c r="EL362" s="189">
        <f t="shared" si="393"/>
        <v>0</v>
      </c>
      <c r="EM362" s="189">
        <f t="shared" si="394"/>
        <v>0</v>
      </c>
      <c r="EN362" s="189">
        <f>'Datos Mes'!$B$24*AL362</f>
        <v>0</v>
      </c>
      <c r="EO362" s="189" t="e">
        <f>IF(SUM(EH362:EN362)&gt;'Datos Mes'!$B$21,'Datos Mes'!$B$21,SUM(EH362:EN362))</f>
        <v>#DIV/0!</v>
      </c>
      <c r="EP362" s="189" t="e">
        <f>IF(SUM(EH362:EN362)&gt;'Datos Mes'!$B$21,SUM(EH362:EN362)-EO362,0)</f>
        <v>#DIV/0!</v>
      </c>
      <c r="EQ362" s="189"/>
      <c r="ER362" s="189" t="e">
        <f>LOOKUP(EO362/AL362,'Datos Mes'!$B$75:$B$82,'Datos Mes'!$C$75:$C$82)*EQ362</f>
        <v>#DIV/0!</v>
      </c>
      <c r="ES362" s="189">
        <f>'Datos Mes'!$B$25*$AQ362</f>
        <v>0</v>
      </c>
      <c r="ET362" s="189">
        <f>'Datos Mes'!$B$26*$AQ362</f>
        <v>0</v>
      </c>
      <c r="EU362" s="189">
        <f t="shared" si="395"/>
        <v>0</v>
      </c>
      <c r="EV362" s="190" t="e">
        <f t="shared" si="396"/>
        <v>#DIV/0!</v>
      </c>
      <c r="EW362" s="280" t="s">
        <v>140</v>
      </c>
      <c r="EX362" s="281"/>
      <c r="EY362" s="190" t="e">
        <f>'Datos Mes'!$B$28*EO362</f>
        <v>#DIV/0!</v>
      </c>
      <c r="EZ362" s="190" t="e">
        <f>IF(EX362*'Datos Mes'!$B$19-EY362&gt;0,EX362*'Datos Mes'!$B$19-EY362,0)</f>
        <v>#DIV/0!</v>
      </c>
      <c r="FA362" s="281" t="s">
        <v>116</v>
      </c>
      <c r="FB362" s="280" t="s">
        <v>299</v>
      </c>
      <c r="FC362" s="192">
        <f>IF(FB362&lt;&gt;"Pensionado",LOOKUP(FA362,'Datos Mes'!$A$87:$A$92,'Datos Mes'!$B$87:$B$92),0)</f>
        <v>0</v>
      </c>
      <c r="FD362" s="190" t="e">
        <f t="shared" si="397"/>
        <v>#DIV/0!</v>
      </c>
      <c r="FE362" s="190" t="e">
        <f>IF(SUM(EH362:EN362)&gt;'Datos Mes'!$B$22,'Datos Mes'!$B$22,SUM(EH362:EN362))</f>
        <v>#DIV/0!</v>
      </c>
      <c r="FF362" s="190" t="e">
        <f>FE362*'Datos Mes'!$B$30</f>
        <v>#DIV/0!</v>
      </c>
      <c r="FG362" s="190" t="e">
        <f t="shared" si="398"/>
        <v>#DIV/0!</v>
      </c>
      <c r="FH362" s="190" t="e">
        <f t="shared" si="399"/>
        <v>#DIV/0!</v>
      </c>
      <c r="FI362" s="193" t="e">
        <f>LOOKUP(FH362,'Datos Mes'!$B$54:$B$69,'Datos Mes'!$C$54:$C$69)</f>
        <v>#DIV/0!</v>
      </c>
      <c r="FJ362" s="190" t="e">
        <f>LOOKUP(FH362,'Datos Mes'!$B$54:$B$69,'Datos Mes'!$E$54:$E$69)</f>
        <v>#DIV/0!</v>
      </c>
      <c r="FK362" s="190" t="e">
        <f t="shared" si="400"/>
        <v>#DIV/0!</v>
      </c>
      <c r="FL362" s="190">
        <f t="shared" si="401"/>
        <v>0</v>
      </c>
      <c r="FM362" s="190">
        <f t="shared" si="402"/>
        <v>0</v>
      </c>
      <c r="FN362" s="190">
        <f t="shared" si="403"/>
        <v>0</v>
      </c>
      <c r="FO362" s="190" t="e">
        <f t="shared" si="404"/>
        <v>#DIV/0!</v>
      </c>
      <c r="FP362" s="190" t="e">
        <f t="shared" si="405"/>
        <v>#DIV/0!</v>
      </c>
      <c r="FQ362" s="320" t="e">
        <f t="shared" si="406"/>
        <v>#DIV/0!</v>
      </c>
      <c r="FR362" s="188"/>
      <c r="FS362" s="190" t="e">
        <f t="shared" si="407"/>
        <v>#DIV/0!</v>
      </c>
      <c r="FT362" s="190" t="e">
        <f>IF($FB362="Activo",LOOKUP($FA362,'Datos Mes'!$A$87:$A$92,'Datos Mes'!$C$87:$C$92),0)*$EO362</f>
        <v>#DIV/0!</v>
      </c>
      <c r="FU362" s="190" t="e">
        <f>IF($FB362="Activo",'Datos Mes'!$B$31,0)*$EO362</f>
        <v>#DIV/0!</v>
      </c>
      <c r="FV362" s="190" t="e">
        <f>'Datos Mes'!$B$32*$EO362</f>
        <v>#DIV/0!</v>
      </c>
      <c r="FW362" s="190" t="e">
        <f>'Datos Mes'!$D$28*$EO362</f>
        <v>#DIV/0!</v>
      </c>
      <c r="FX362" s="188">
        <v>1030330</v>
      </c>
      <c r="FY362" s="190" t="e">
        <f t="shared" si="408"/>
        <v>#DIV/0!</v>
      </c>
      <c r="FZ362" s="190" t="e">
        <f t="shared" si="414"/>
        <v>#DIV/0!</v>
      </c>
      <c r="GA362" s="190" t="e">
        <f t="shared" si="415"/>
        <v>#DIV/0!</v>
      </c>
      <c r="GB362" s="190">
        <f>(AS362+'Datos Mes'!B$24)*30/12</f>
        <v>11356.646825396825</v>
      </c>
      <c r="GC362" s="190" t="e">
        <f t="shared" si="409"/>
        <v>#DIV/0!</v>
      </c>
      <c r="GD362" s="190" t="e">
        <f t="shared" si="410"/>
        <v>#DIV/0!</v>
      </c>
      <c r="GE362" s="192" t="e">
        <f t="shared" si="411"/>
        <v>#DIV/0!</v>
      </c>
    </row>
    <row r="363" spans="1:187">
      <c r="A363" s="248"/>
      <c r="B363" s="248"/>
      <c r="C363" s="173">
        <f t="shared" si="368"/>
        <v>0</v>
      </c>
      <c r="D363" s="255"/>
      <c r="E363" s="255"/>
      <c r="F363" s="255"/>
      <c r="G363" s="255"/>
      <c r="H363" s="255"/>
      <c r="I363" s="255"/>
      <c r="J363" s="255"/>
      <c r="K363" s="255"/>
      <c r="L363" s="255"/>
      <c r="M363" s="255"/>
      <c r="N363" s="255"/>
      <c r="O363" s="255"/>
      <c r="P363" s="255"/>
      <c r="Q363" s="255"/>
      <c r="R363" s="174"/>
      <c r="S363" s="256"/>
      <c r="T363" s="255"/>
      <c r="U363" s="255"/>
      <c r="V363" s="255"/>
      <c r="W363" s="255"/>
      <c r="X363" s="255"/>
      <c r="Y363" s="255"/>
      <c r="Z363" s="255"/>
      <c r="AA363" s="255"/>
      <c r="AB363" s="255"/>
      <c r="AC363" s="255"/>
      <c r="AD363" s="255"/>
      <c r="AE363" s="255"/>
      <c r="AF363" s="255"/>
      <c r="AG363" s="255"/>
      <c r="AH363" s="255"/>
      <c r="AI363" s="257"/>
      <c r="AJ363" s="187"/>
      <c r="AK363" s="176">
        <f t="shared" si="369"/>
        <v>0</v>
      </c>
      <c r="AL363" s="294">
        <f t="shared" si="370"/>
        <v>0</v>
      </c>
      <c r="AM363" s="294">
        <f t="shared" si="371"/>
        <v>0</v>
      </c>
      <c r="AN363" s="295">
        <f t="shared" si="372"/>
        <v>0</v>
      </c>
      <c r="AO363" s="294">
        <f t="shared" si="413"/>
        <v>0</v>
      </c>
      <c r="AP363" s="294">
        <f t="shared" si="412"/>
        <v>0</v>
      </c>
      <c r="AQ363" s="296">
        <f t="shared" si="373"/>
        <v>0</v>
      </c>
      <c r="AR363" s="297">
        <f t="shared" si="374"/>
        <v>0</v>
      </c>
      <c r="AS363" s="249"/>
      <c r="AT363" s="250">
        <f t="shared" si="375"/>
        <v>0</v>
      </c>
      <c r="AU363" s="316"/>
      <c r="AV363" s="177">
        <f t="shared" si="376"/>
        <v>0</v>
      </c>
      <c r="AW363" s="249"/>
      <c r="AX363" s="249"/>
      <c r="AY363" s="177">
        <f t="shared" si="377"/>
        <v>0</v>
      </c>
      <c r="AZ363" s="177">
        <f>(AQ363)*'Datos Mes'!$B$27+DB363</f>
        <v>0</v>
      </c>
      <c r="BA363" s="248"/>
      <c r="BB363" s="254"/>
      <c r="BC363" s="263"/>
      <c r="BD363" s="188"/>
      <c r="BE363" s="188"/>
      <c r="BF363" s="298"/>
      <c r="BG363" s="178">
        <f>(COUNTIF($D363:$AI363,"LL")+DL363)*(AS363-'Datos Mes'!$B$23)</f>
        <v>0</v>
      </c>
      <c r="BH363" s="299">
        <f t="shared" si="378"/>
        <v>0</v>
      </c>
      <c r="BI363" s="230"/>
      <c r="BJ363" s="239"/>
      <c r="BK363" s="231"/>
      <c r="BL363" s="231"/>
      <c r="BM363" s="231"/>
      <c r="BN363" s="231"/>
      <c r="BO363" s="231"/>
      <c r="BP363" s="239"/>
      <c r="BQ363" s="231"/>
      <c r="BR363" s="231"/>
      <c r="BS363" s="231"/>
      <c r="BT363" s="232"/>
      <c r="BU363" s="232"/>
      <c r="BV363" s="231"/>
      <c r="BW363" s="233"/>
      <c r="BX363" s="234"/>
      <c r="BY363" s="231"/>
      <c r="BZ363" s="231"/>
      <c r="CA363" s="235"/>
      <c r="CB363" s="235"/>
      <c r="CC363" s="236"/>
      <c r="CD363" s="236"/>
      <c r="CE363" s="236"/>
      <c r="CF363" s="236"/>
      <c r="CG363" s="236"/>
      <c r="CH363" s="235"/>
      <c r="CI363" s="235"/>
      <c r="CJ363" s="236"/>
      <c r="CK363" s="236"/>
      <c r="CL363" s="236"/>
      <c r="CM363" s="236"/>
      <c r="CN363" s="236"/>
      <c r="CO363" s="235"/>
      <c r="CP363" s="238"/>
      <c r="CQ363" s="237"/>
      <c r="CR363" s="238"/>
      <c r="CS363" s="237"/>
      <c r="CT363" s="237"/>
      <c r="CU363" s="237"/>
      <c r="CV363" s="237"/>
      <c r="CW363" s="237"/>
      <c r="CX363" s="232"/>
      <c r="CY363" s="232"/>
      <c r="CZ363" s="179">
        <f t="shared" si="379"/>
        <v>0</v>
      </c>
      <c r="DA363" s="180"/>
      <c r="DB363" s="241"/>
      <c r="DC363" s="181">
        <f t="shared" si="380"/>
        <v>0</v>
      </c>
      <c r="DD363" s="240"/>
      <c r="DE363" s="241"/>
      <c r="DF363" s="182">
        <f t="shared" si="381"/>
        <v>0</v>
      </c>
      <c r="DG363" s="182">
        <f t="shared" si="382"/>
        <v>0</v>
      </c>
      <c r="DH363" s="183">
        <f t="shared" si="383"/>
        <v>0</v>
      </c>
      <c r="DI363" s="184">
        <f t="shared" si="384"/>
        <v>0</v>
      </c>
      <c r="DJ363" s="42"/>
      <c r="DK363" s="177">
        <f t="shared" si="385"/>
        <v>0</v>
      </c>
      <c r="DL363" s="177">
        <f t="shared" si="386"/>
        <v>0</v>
      </c>
      <c r="DM363" s="177">
        <f t="shared" si="387"/>
        <v>0</v>
      </c>
      <c r="DN363" s="242"/>
      <c r="DO363" s="243"/>
      <c r="DP363" s="243"/>
      <c r="DQ363" s="243"/>
      <c r="DR363" s="303"/>
      <c r="DS363" s="243"/>
      <c r="DT363" s="243"/>
      <c r="DU363" s="243"/>
      <c r="DV363" s="244"/>
      <c r="DW363" s="243"/>
      <c r="DX363" s="243"/>
      <c r="DY363" s="245"/>
      <c r="DZ363" s="245"/>
      <c r="EA363" s="246"/>
      <c r="EB363" s="175" t="s">
        <v>283</v>
      </c>
      <c r="EC363" s="188" t="s">
        <v>298</v>
      </c>
      <c r="ED363" s="188">
        <v>1030331</v>
      </c>
      <c r="EE363" s="188"/>
      <c r="EF363" s="189">
        <f>'Datos Mes'!$B$23</f>
        <v>8033.333333333333</v>
      </c>
      <c r="EG363" s="189">
        <f t="shared" si="388"/>
        <v>0</v>
      </c>
      <c r="EH363" s="189">
        <f t="shared" si="389"/>
        <v>0</v>
      </c>
      <c r="EI363" s="189" t="e">
        <f t="shared" si="390"/>
        <v>#DIV/0!</v>
      </c>
      <c r="EJ363" s="189" t="e">
        <f t="shared" si="391"/>
        <v>#DIV/0!</v>
      </c>
      <c r="EK363" s="189">
        <f t="shared" si="392"/>
        <v>0</v>
      </c>
      <c r="EL363" s="189">
        <f t="shared" si="393"/>
        <v>0</v>
      </c>
      <c r="EM363" s="189">
        <f t="shared" si="394"/>
        <v>0</v>
      </c>
      <c r="EN363" s="189">
        <f>'Datos Mes'!$B$24*AL363</f>
        <v>0</v>
      </c>
      <c r="EO363" s="189" t="e">
        <f>IF(SUM(EH363:EN363)&gt;'Datos Mes'!$B$21,'Datos Mes'!$B$21,SUM(EH363:EN363))</f>
        <v>#DIV/0!</v>
      </c>
      <c r="EP363" s="189" t="e">
        <f>IF(SUM(EH363:EN363)&gt;'Datos Mes'!$B$21,SUM(EH363:EN363)-EO363,0)</f>
        <v>#DIV/0!</v>
      </c>
      <c r="EQ363" s="189"/>
      <c r="ER363" s="189" t="e">
        <f>LOOKUP(EO363/AL363,'Datos Mes'!$B$75:$B$82,'Datos Mes'!$C$75:$C$82)*EQ363</f>
        <v>#DIV/0!</v>
      </c>
      <c r="ES363" s="189">
        <f>'Datos Mes'!$B$25*$AQ363</f>
        <v>0</v>
      </c>
      <c r="ET363" s="189">
        <f>'Datos Mes'!$B$26*$AQ363</f>
        <v>0</v>
      </c>
      <c r="EU363" s="189">
        <f t="shared" si="395"/>
        <v>0</v>
      </c>
      <c r="EV363" s="190" t="e">
        <f t="shared" si="396"/>
        <v>#DIV/0!</v>
      </c>
      <c r="EW363" s="280" t="s">
        <v>140</v>
      </c>
      <c r="EX363" s="281"/>
      <c r="EY363" s="190" t="e">
        <f>'Datos Mes'!$B$28*EO363</f>
        <v>#DIV/0!</v>
      </c>
      <c r="EZ363" s="190" t="e">
        <f>IF(EX363*'Datos Mes'!$B$19-EY363&gt;0,EX363*'Datos Mes'!$B$19-EY363,0)</f>
        <v>#DIV/0!</v>
      </c>
      <c r="FA363" s="281" t="s">
        <v>116</v>
      </c>
      <c r="FB363" s="280" t="s">
        <v>299</v>
      </c>
      <c r="FC363" s="192">
        <f>IF(FB363&lt;&gt;"Pensionado",LOOKUP(FA363,'Datos Mes'!$A$87:$A$92,'Datos Mes'!$B$87:$B$92),0)</f>
        <v>0</v>
      </c>
      <c r="FD363" s="190" t="e">
        <f t="shared" si="397"/>
        <v>#DIV/0!</v>
      </c>
      <c r="FE363" s="190" t="e">
        <f>IF(SUM(EH363:EN363)&gt;'Datos Mes'!$B$22,'Datos Mes'!$B$22,SUM(EH363:EN363))</f>
        <v>#DIV/0!</v>
      </c>
      <c r="FF363" s="190" t="e">
        <f>FE363*'Datos Mes'!$B$30</f>
        <v>#DIV/0!</v>
      </c>
      <c r="FG363" s="190" t="e">
        <f t="shared" si="398"/>
        <v>#DIV/0!</v>
      </c>
      <c r="FH363" s="190" t="e">
        <f t="shared" si="399"/>
        <v>#DIV/0!</v>
      </c>
      <c r="FI363" s="193" t="e">
        <f>LOOKUP(FH363,'Datos Mes'!$B$54:$B$69,'Datos Mes'!$C$54:$C$69)</f>
        <v>#DIV/0!</v>
      </c>
      <c r="FJ363" s="190" t="e">
        <f>LOOKUP(FH363,'Datos Mes'!$B$54:$B$69,'Datos Mes'!$E$54:$E$69)</f>
        <v>#DIV/0!</v>
      </c>
      <c r="FK363" s="190" t="e">
        <f t="shared" si="400"/>
        <v>#DIV/0!</v>
      </c>
      <c r="FL363" s="190">
        <f t="shared" si="401"/>
        <v>0</v>
      </c>
      <c r="FM363" s="190">
        <f t="shared" si="402"/>
        <v>0</v>
      </c>
      <c r="FN363" s="190">
        <f t="shared" si="403"/>
        <v>0</v>
      </c>
      <c r="FO363" s="190" t="e">
        <f t="shared" si="404"/>
        <v>#DIV/0!</v>
      </c>
      <c r="FP363" s="190" t="e">
        <f t="shared" si="405"/>
        <v>#DIV/0!</v>
      </c>
      <c r="FQ363" s="320" t="e">
        <f t="shared" si="406"/>
        <v>#DIV/0!</v>
      </c>
      <c r="FR363" s="188"/>
      <c r="FS363" s="190" t="e">
        <f t="shared" si="407"/>
        <v>#DIV/0!</v>
      </c>
      <c r="FT363" s="190" t="e">
        <f>IF($FB363="Activo",LOOKUP($FA363,'Datos Mes'!$A$87:$A$92,'Datos Mes'!$C$87:$C$92),0)*$EO363</f>
        <v>#DIV/0!</v>
      </c>
      <c r="FU363" s="190" t="e">
        <f>IF($FB363="Activo",'Datos Mes'!$B$31,0)*$EO363</f>
        <v>#DIV/0!</v>
      </c>
      <c r="FV363" s="190" t="e">
        <f>'Datos Mes'!$B$32*$EO363</f>
        <v>#DIV/0!</v>
      </c>
      <c r="FW363" s="190" t="e">
        <f>'Datos Mes'!$D$28*$EO363</f>
        <v>#DIV/0!</v>
      </c>
      <c r="FX363" s="188">
        <v>1030331</v>
      </c>
      <c r="FY363" s="190" t="e">
        <f t="shared" si="408"/>
        <v>#DIV/0!</v>
      </c>
      <c r="FZ363" s="190" t="e">
        <f t="shared" si="414"/>
        <v>#DIV/0!</v>
      </c>
      <c r="GA363" s="190" t="e">
        <f t="shared" si="415"/>
        <v>#DIV/0!</v>
      </c>
      <c r="GB363" s="190">
        <f>(AS363+'Datos Mes'!B$24)*30/12</f>
        <v>11356.646825396825</v>
      </c>
      <c r="GC363" s="190" t="e">
        <f t="shared" si="409"/>
        <v>#DIV/0!</v>
      </c>
      <c r="GD363" s="190" t="e">
        <f t="shared" si="410"/>
        <v>#DIV/0!</v>
      </c>
      <c r="GE363" s="192" t="e">
        <f t="shared" si="411"/>
        <v>#DIV/0!</v>
      </c>
    </row>
    <row r="364" spans="1:187">
      <c r="A364" s="248"/>
      <c r="B364" s="248"/>
      <c r="C364" s="173">
        <f t="shared" si="368"/>
        <v>0</v>
      </c>
      <c r="D364" s="255"/>
      <c r="E364" s="255"/>
      <c r="F364" s="255"/>
      <c r="G364" s="255"/>
      <c r="H364" s="255"/>
      <c r="I364" s="255"/>
      <c r="J364" s="255"/>
      <c r="K364" s="255"/>
      <c r="L364" s="255"/>
      <c r="M364" s="255"/>
      <c r="N364" s="255"/>
      <c r="O364" s="255"/>
      <c r="P364" s="255"/>
      <c r="Q364" s="255"/>
      <c r="R364" s="174"/>
      <c r="S364" s="256"/>
      <c r="T364" s="255"/>
      <c r="U364" s="255"/>
      <c r="V364" s="255"/>
      <c r="W364" s="255"/>
      <c r="X364" s="255"/>
      <c r="Y364" s="255"/>
      <c r="Z364" s="255"/>
      <c r="AA364" s="255"/>
      <c r="AB364" s="255"/>
      <c r="AC364" s="255"/>
      <c r="AD364" s="255"/>
      <c r="AE364" s="255"/>
      <c r="AF364" s="255"/>
      <c r="AG364" s="255"/>
      <c r="AH364" s="255"/>
      <c r="AI364" s="257"/>
      <c r="AJ364" s="187"/>
      <c r="AK364" s="176">
        <f t="shared" si="369"/>
        <v>0</v>
      </c>
      <c r="AL364" s="294">
        <f t="shared" si="370"/>
        <v>0</v>
      </c>
      <c r="AM364" s="294">
        <f t="shared" si="371"/>
        <v>0</v>
      </c>
      <c r="AN364" s="295">
        <f t="shared" si="372"/>
        <v>0</v>
      </c>
      <c r="AO364" s="294">
        <f t="shared" si="413"/>
        <v>0</v>
      </c>
      <c r="AP364" s="294">
        <f t="shared" si="412"/>
        <v>0</v>
      </c>
      <c r="AQ364" s="296">
        <f t="shared" si="373"/>
        <v>0</v>
      </c>
      <c r="AR364" s="297">
        <f t="shared" si="374"/>
        <v>0</v>
      </c>
      <c r="AS364" s="249"/>
      <c r="AT364" s="250">
        <f t="shared" si="375"/>
        <v>0</v>
      </c>
      <c r="AU364" s="316"/>
      <c r="AV364" s="177">
        <f t="shared" si="376"/>
        <v>0</v>
      </c>
      <c r="AW364" s="249"/>
      <c r="AX364" s="249"/>
      <c r="AY364" s="177">
        <f t="shared" si="377"/>
        <v>0</v>
      </c>
      <c r="AZ364" s="177">
        <f>(AQ364)*'Datos Mes'!$B$27+DB364</f>
        <v>0</v>
      </c>
      <c r="BA364" s="248"/>
      <c r="BB364" s="254"/>
      <c r="BC364" s="263"/>
      <c r="BD364" s="188"/>
      <c r="BE364" s="188"/>
      <c r="BF364" s="298"/>
      <c r="BG364" s="178">
        <f>(COUNTIF($D364:$AI364,"LL")+DL364)*(AS364-'Datos Mes'!$B$23)</f>
        <v>0</v>
      </c>
      <c r="BH364" s="299">
        <f t="shared" si="378"/>
        <v>0</v>
      </c>
      <c r="BI364" s="230"/>
      <c r="BJ364" s="239"/>
      <c r="BK364" s="231"/>
      <c r="BL364" s="231"/>
      <c r="BM364" s="231"/>
      <c r="BN364" s="231"/>
      <c r="BO364" s="231"/>
      <c r="BP364" s="239"/>
      <c r="BQ364" s="231"/>
      <c r="BR364" s="231"/>
      <c r="BS364" s="231"/>
      <c r="BT364" s="232"/>
      <c r="BU364" s="232"/>
      <c r="BV364" s="231"/>
      <c r="BW364" s="233"/>
      <c r="BX364" s="234"/>
      <c r="BY364" s="231"/>
      <c r="BZ364" s="231"/>
      <c r="CA364" s="235"/>
      <c r="CB364" s="235"/>
      <c r="CC364" s="236"/>
      <c r="CD364" s="236"/>
      <c r="CE364" s="236"/>
      <c r="CF364" s="236"/>
      <c r="CG364" s="236"/>
      <c r="CH364" s="235"/>
      <c r="CI364" s="235"/>
      <c r="CJ364" s="236"/>
      <c r="CK364" s="236"/>
      <c r="CL364" s="236"/>
      <c r="CM364" s="236"/>
      <c r="CN364" s="236"/>
      <c r="CO364" s="235"/>
      <c r="CP364" s="238"/>
      <c r="CQ364" s="237"/>
      <c r="CR364" s="238"/>
      <c r="CS364" s="237"/>
      <c r="CT364" s="237"/>
      <c r="CU364" s="237"/>
      <c r="CV364" s="237"/>
      <c r="CW364" s="237"/>
      <c r="CX364" s="232"/>
      <c r="CY364" s="232"/>
      <c r="CZ364" s="179">
        <f t="shared" si="379"/>
        <v>0</v>
      </c>
      <c r="DA364" s="180"/>
      <c r="DB364" s="241"/>
      <c r="DC364" s="181">
        <f t="shared" si="380"/>
        <v>0</v>
      </c>
      <c r="DD364" s="240"/>
      <c r="DE364" s="241"/>
      <c r="DF364" s="182">
        <f t="shared" si="381"/>
        <v>0</v>
      </c>
      <c r="DG364" s="182">
        <f t="shared" si="382"/>
        <v>0</v>
      </c>
      <c r="DH364" s="183">
        <f t="shared" si="383"/>
        <v>0</v>
      </c>
      <c r="DI364" s="184">
        <f t="shared" si="384"/>
        <v>0</v>
      </c>
      <c r="DJ364" s="42"/>
      <c r="DK364" s="177">
        <f t="shared" si="385"/>
        <v>0</v>
      </c>
      <c r="DL364" s="177">
        <f t="shared" si="386"/>
        <v>0</v>
      </c>
      <c r="DM364" s="177">
        <f t="shared" si="387"/>
        <v>0</v>
      </c>
      <c r="DN364" s="242"/>
      <c r="DO364" s="243"/>
      <c r="DP364" s="243"/>
      <c r="DQ364" s="243"/>
      <c r="DR364" s="303"/>
      <c r="DS364" s="243"/>
      <c r="DT364" s="243"/>
      <c r="DU364" s="243"/>
      <c r="DV364" s="244"/>
      <c r="DW364" s="243"/>
      <c r="DX364" s="243"/>
      <c r="DY364" s="245"/>
      <c r="DZ364" s="245"/>
      <c r="EA364" s="246"/>
      <c r="EB364" s="175" t="s">
        <v>283</v>
      </c>
      <c r="EC364" s="188" t="s">
        <v>298</v>
      </c>
      <c r="ED364" s="188">
        <v>1030332</v>
      </c>
      <c r="EE364" s="188"/>
      <c r="EF364" s="189">
        <f>'Datos Mes'!$B$23</f>
        <v>8033.333333333333</v>
      </c>
      <c r="EG364" s="189">
        <f t="shared" si="388"/>
        <v>0</v>
      </c>
      <c r="EH364" s="189">
        <f t="shared" si="389"/>
        <v>0</v>
      </c>
      <c r="EI364" s="189" t="e">
        <f t="shared" si="390"/>
        <v>#DIV/0!</v>
      </c>
      <c r="EJ364" s="189" t="e">
        <f t="shared" si="391"/>
        <v>#DIV/0!</v>
      </c>
      <c r="EK364" s="189">
        <f t="shared" si="392"/>
        <v>0</v>
      </c>
      <c r="EL364" s="189">
        <f t="shared" si="393"/>
        <v>0</v>
      </c>
      <c r="EM364" s="189">
        <f t="shared" si="394"/>
        <v>0</v>
      </c>
      <c r="EN364" s="189">
        <f>'Datos Mes'!$B$24*AL364</f>
        <v>0</v>
      </c>
      <c r="EO364" s="189" t="e">
        <f>IF(SUM(EH364:EN364)&gt;'Datos Mes'!$B$21,'Datos Mes'!$B$21,SUM(EH364:EN364))</f>
        <v>#DIV/0!</v>
      </c>
      <c r="EP364" s="189" t="e">
        <f>IF(SUM(EH364:EN364)&gt;'Datos Mes'!$B$21,SUM(EH364:EN364)-EO364,0)</f>
        <v>#DIV/0!</v>
      </c>
      <c r="EQ364" s="189"/>
      <c r="ER364" s="189" t="e">
        <f>LOOKUP(EO364/AL364,'Datos Mes'!$B$75:$B$82,'Datos Mes'!$C$75:$C$82)*EQ364</f>
        <v>#DIV/0!</v>
      </c>
      <c r="ES364" s="189">
        <f>'Datos Mes'!$B$25*$AQ364</f>
        <v>0</v>
      </c>
      <c r="ET364" s="189">
        <f>'Datos Mes'!$B$26*$AQ364</f>
        <v>0</v>
      </c>
      <c r="EU364" s="189">
        <f t="shared" si="395"/>
        <v>0</v>
      </c>
      <c r="EV364" s="190" t="e">
        <f t="shared" si="396"/>
        <v>#DIV/0!</v>
      </c>
      <c r="EW364" s="280" t="s">
        <v>140</v>
      </c>
      <c r="EX364" s="281"/>
      <c r="EY364" s="190" t="e">
        <f>'Datos Mes'!$B$28*EO364</f>
        <v>#DIV/0!</v>
      </c>
      <c r="EZ364" s="190" t="e">
        <f>IF(EX364*'Datos Mes'!$B$19-EY364&gt;0,EX364*'Datos Mes'!$B$19-EY364,0)</f>
        <v>#DIV/0!</v>
      </c>
      <c r="FA364" s="281" t="s">
        <v>116</v>
      </c>
      <c r="FB364" s="280" t="s">
        <v>299</v>
      </c>
      <c r="FC364" s="192">
        <f>IF(FB364&lt;&gt;"Pensionado",LOOKUP(FA364,'Datos Mes'!$A$87:$A$92,'Datos Mes'!$B$87:$B$92),0)</f>
        <v>0</v>
      </c>
      <c r="FD364" s="190" t="e">
        <f t="shared" si="397"/>
        <v>#DIV/0!</v>
      </c>
      <c r="FE364" s="190" t="e">
        <f>IF(SUM(EH364:EN364)&gt;'Datos Mes'!$B$22,'Datos Mes'!$B$22,SUM(EH364:EN364))</f>
        <v>#DIV/0!</v>
      </c>
      <c r="FF364" s="190" t="e">
        <f>FE364*'Datos Mes'!$B$30</f>
        <v>#DIV/0!</v>
      </c>
      <c r="FG364" s="190" t="e">
        <f t="shared" si="398"/>
        <v>#DIV/0!</v>
      </c>
      <c r="FH364" s="190" t="e">
        <f t="shared" si="399"/>
        <v>#DIV/0!</v>
      </c>
      <c r="FI364" s="193" t="e">
        <f>LOOKUP(FH364,'Datos Mes'!$B$54:$B$69,'Datos Mes'!$C$54:$C$69)</f>
        <v>#DIV/0!</v>
      </c>
      <c r="FJ364" s="190" t="e">
        <f>LOOKUP(FH364,'Datos Mes'!$B$54:$B$69,'Datos Mes'!$E$54:$E$69)</f>
        <v>#DIV/0!</v>
      </c>
      <c r="FK364" s="190" t="e">
        <f t="shared" si="400"/>
        <v>#DIV/0!</v>
      </c>
      <c r="FL364" s="190">
        <f t="shared" si="401"/>
        <v>0</v>
      </c>
      <c r="FM364" s="190">
        <f t="shared" si="402"/>
        <v>0</v>
      </c>
      <c r="FN364" s="190">
        <f t="shared" si="403"/>
        <v>0</v>
      </c>
      <c r="FO364" s="190" t="e">
        <f t="shared" si="404"/>
        <v>#DIV/0!</v>
      </c>
      <c r="FP364" s="190" t="e">
        <f t="shared" si="405"/>
        <v>#DIV/0!</v>
      </c>
      <c r="FQ364" s="320" t="e">
        <f t="shared" si="406"/>
        <v>#DIV/0!</v>
      </c>
      <c r="FR364" s="188"/>
      <c r="FS364" s="190" t="e">
        <f t="shared" si="407"/>
        <v>#DIV/0!</v>
      </c>
      <c r="FT364" s="190" t="e">
        <f>IF($FB364="Activo",LOOKUP($FA364,'Datos Mes'!$A$87:$A$92,'Datos Mes'!$C$87:$C$92),0)*$EO364</f>
        <v>#DIV/0!</v>
      </c>
      <c r="FU364" s="190" t="e">
        <f>IF($FB364="Activo",'Datos Mes'!$B$31,0)*$EO364</f>
        <v>#DIV/0!</v>
      </c>
      <c r="FV364" s="190" t="e">
        <f>'Datos Mes'!$B$32*$EO364</f>
        <v>#DIV/0!</v>
      </c>
      <c r="FW364" s="190" t="e">
        <f>'Datos Mes'!$D$28*$EO364</f>
        <v>#DIV/0!</v>
      </c>
      <c r="FX364" s="188">
        <v>1030332</v>
      </c>
      <c r="FY364" s="190" t="e">
        <f t="shared" si="408"/>
        <v>#DIV/0!</v>
      </c>
      <c r="FZ364" s="190" t="e">
        <f t="shared" si="414"/>
        <v>#DIV/0!</v>
      </c>
      <c r="GA364" s="190" t="e">
        <f t="shared" si="415"/>
        <v>#DIV/0!</v>
      </c>
      <c r="GB364" s="190">
        <f>(AS364+'Datos Mes'!B$24)*30/12</f>
        <v>11356.646825396825</v>
      </c>
      <c r="GC364" s="190" t="e">
        <f t="shared" si="409"/>
        <v>#DIV/0!</v>
      </c>
      <c r="GD364" s="190" t="e">
        <f t="shared" si="410"/>
        <v>#DIV/0!</v>
      </c>
      <c r="GE364" s="192" t="e">
        <f t="shared" si="411"/>
        <v>#DIV/0!</v>
      </c>
    </row>
    <row r="365" spans="1:187">
      <c r="A365" s="248"/>
      <c r="B365" s="248"/>
      <c r="C365" s="173">
        <f t="shared" si="368"/>
        <v>0</v>
      </c>
      <c r="D365" s="255"/>
      <c r="E365" s="255"/>
      <c r="F365" s="255"/>
      <c r="G365" s="255"/>
      <c r="H365" s="255"/>
      <c r="I365" s="255"/>
      <c r="J365" s="255"/>
      <c r="K365" s="255"/>
      <c r="L365" s="255"/>
      <c r="M365" s="255"/>
      <c r="N365" s="255"/>
      <c r="O365" s="255"/>
      <c r="P365" s="255"/>
      <c r="Q365" s="255"/>
      <c r="R365" s="174"/>
      <c r="S365" s="256"/>
      <c r="T365" s="255"/>
      <c r="U365" s="255"/>
      <c r="V365" s="255"/>
      <c r="W365" s="255"/>
      <c r="X365" s="255"/>
      <c r="Y365" s="255"/>
      <c r="Z365" s="255"/>
      <c r="AA365" s="255"/>
      <c r="AB365" s="255"/>
      <c r="AC365" s="255"/>
      <c r="AD365" s="255"/>
      <c r="AE365" s="255"/>
      <c r="AF365" s="255"/>
      <c r="AG365" s="255"/>
      <c r="AH365" s="255"/>
      <c r="AI365" s="257"/>
      <c r="AJ365" s="187"/>
      <c r="AK365" s="176">
        <f t="shared" si="369"/>
        <v>0</v>
      </c>
      <c r="AL365" s="294">
        <f t="shared" si="370"/>
        <v>0</v>
      </c>
      <c r="AM365" s="294">
        <f t="shared" si="371"/>
        <v>0</v>
      </c>
      <c r="AN365" s="295">
        <f t="shared" si="372"/>
        <v>0</v>
      </c>
      <c r="AO365" s="294">
        <f t="shared" si="413"/>
        <v>0</v>
      </c>
      <c r="AP365" s="294">
        <f t="shared" si="412"/>
        <v>0</v>
      </c>
      <c r="AQ365" s="296">
        <f t="shared" si="373"/>
        <v>0</v>
      </c>
      <c r="AR365" s="297">
        <f t="shared" si="374"/>
        <v>0</v>
      </c>
      <c r="AS365" s="249"/>
      <c r="AT365" s="250">
        <f t="shared" si="375"/>
        <v>0</v>
      </c>
      <c r="AU365" s="316"/>
      <c r="AV365" s="177">
        <f t="shared" si="376"/>
        <v>0</v>
      </c>
      <c r="AW365" s="249"/>
      <c r="AX365" s="249"/>
      <c r="AY365" s="177">
        <f t="shared" si="377"/>
        <v>0</v>
      </c>
      <c r="AZ365" s="177">
        <f>(AQ365)*'Datos Mes'!$B$27+DB365</f>
        <v>0</v>
      </c>
      <c r="BA365" s="248"/>
      <c r="BB365" s="254"/>
      <c r="BC365" s="263"/>
      <c r="BD365" s="188"/>
      <c r="BE365" s="188"/>
      <c r="BF365" s="298"/>
      <c r="BG365" s="178">
        <f>(COUNTIF($D365:$AI365,"LL")+DL365)*(AS365-'Datos Mes'!$B$23)</f>
        <v>0</v>
      </c>
      <c r="BH365" s="299">
        <f t="shared" si="378"/>
        <v>0</v>
      </c>
      <c r="BI365" s="230"/>
      <c r="BJ365" s="239"/>
      <c r="BK365" s="231"/>
      <c r="BL365" s="231"/>
      <c r="BM365" s="231"/>
      <c r="BN365" s="231"/>
      <c r="BO365" s="231"/>
      <c r="BP365" s="239"/>
      <c r="BQ365" s="231"/>
      <c r="BR365" s="231"/>
      <c r="BS365" s="231"/>
      <c r="BT365" s="232"/>
      <c r="BU365" s="232"/>
      <c r="BV365" s="231"/>
      <c r="BW365" s="233"/>
      <c r="BX365" s="234"/>
      <c r="BY365" s="231"/>
      <c r="BZ365" s="231"/>
      <c r="CA365" s="235"/>
      <c r="CB365" s="235"/>
      <c r="CC365" s="236"/>
      <c r="CD365" s="236"/>
      <c r="CE365" s="236"/>
      <c r="CF365" s="236"/>
      <c r="CG365" s="236"/>
      <c r="CH365" s="235"/>
      <c r="CI365" s="235"/>
      <c r="CJ365" s="236"/>
      <c r="CK365" s="236"/>
      <c r="CL365" s="236"/>
      <c r="CM365" s="236"/>
      <c r="CN365" s="236"/>
      <c r="CO365" s="235"/>
      <c r="CP365" s="238"/>
      <c r="CQ365" s="237"/>
      <c r="CR365" s="238"/>
      <c r="CS365" s="237"/>
      <c r="CT365" s="237"/>
      <c r="CU365" s="237"/>
      <c r="CV365" s="237"/>
      <c r="CW365" s="237"/>
      <c r="CX365" s="232"/>
      <c r="CY365" s="232"/>
      <c r="CZ365" s="179">
        <f t="shared" si="379"/>
        <v>0</v>
      </c>
      <c r="DA365" s="180"/>
      <c r="DB365" s="241"/>
      <c r="DC365" s="181">
        <f t="shared" si="380"/>
        <v>0</v>
      </c>
      <c r="DD365" s="240"/>
      <c r="DE365" s="241"/>
      <c r="DF365" s="182">
        <f t="shared" si="381"/>
        <v>0</v>
      </c>
      <c r="DG365" s="182">
        <f t="shared" si="382"/>
        <v>0</v>
      </c>
      <c r="DH365" s="183">
        <f t="shared" si="383"/>
        <v>0</v>
      </c>
      <c r="DI365" s="184">
        <f t="shared" si="384"/>
        <v>0</v>
      </c>
      <c r="DJ365" s="42"/>
      <c r="DK365" s="177">
        <f t="shared" si="385"/>
        <v>0</v>
      </c>
      <c r="DL365" s="177">
        <f t="shared" si="386"/>
        <v>0</v>
      </c>
      <c r="DM365" s="177">
        <f t="shared" si="387"/>
        <v>0</v>
      </c>
      <c r="DN365" s="242"/>
      <c r="DO365" s="243"/>
      <c r="DP365" s="243"/>
      <c r="DQ365" s="243"/>
      <c r="DR365" s="303"/>
      <c r="DS365" s="243"/>
      <c r="DT365" s="243"/>
      <c r="DU365" s="243"/>
      <c r="DV365" s="244"/>
      <c r="DW365" s="243"/>
      <c r="DX365" s="243"/>
      <c r="DY365" s="245"/>
      <c r="DZ365" s="245"/>
      <c r="EA365" s="246"/>
      <c r="EB365" s="175" t="s">
        <v>283</v>
      </c>
      <c r="EC365" s="188" t="s">
        <v>298</v>
      </c>
      <c r="ED365" s="188">
        <v>1030333</v>
      </c>
      <c r="EE365" s="188"/>
      <c r="EF365" s="189">
        <f>'Datos Mes'!$B$23</f>
        <v>8033.333333333333</v>
      </c>
      <c r="EG365" s="189">
        <f t="shared" si="388"/>
        <v>0</v>
      </c>
      <c r="EH365" s="189">
        <f t="shared" si="389"/>
        <v>0</v>
      </c>
      <c r="EI365" s="189" t="e">
        <f t="shared" si="390"/>
        <v>#DIV/0!</v>
      </c>
      <c r="EJ365" s="189" t="e">
        <f t="shared" si="391"/>
        <v>#DIV/0!</v>
      </c>
      <c r="EK365" s="189">
        <f t="shared" si="392"/>
        <v>0</v>
      </c>
      <c r="EL365" s="189">
        <f t="shared" si="393"/>
        <v>0</v>
      </c>
      <c r="EM365" s="189">
        <f t="shared" si="394"/>
        <v>0</v>
      </c>
      <c r="EN365" s="189">
        <f>'Datos Mes'!$B$24*AL365</f>
        <v>0</v>
      </c>
      <c r="EO365" s="189" t="e">
        <f>IF(SUM(EH365:EN365)&gt;'Datos Mes'!$B$21,'Datos Mes'!$B$21,SUM(EH365:EN365))</f>
        <v>#DIV/0!</v>
      </c>
      <c r="EP365" s="189" t="e">
        <f>IF(SUM(EH365:EN365)&gt;'Datos Mes'!$B$21,SUM(EH365:EN365)-EO365,0)</f>
        <v>#DIV/0!</v>
      </c>
      <c r="EQ365" s="189"/>
      <c r="ER365" s="189" t="e">
        <f>LOOKUP(EO365/AL365,'Datos Mes'!$B$75:$B$82,'Datos Mes'!$C$75:$C$82)*EQ365</f>
        <v>#DIV/0!</v>
      </c>
      <c r="ES365" s="189">
        <f>'Datos Mes'!$B$25*$AQ365</f>
        <v>0</v>
      </c>
      <c r="ET365" s="189">
        <f>'Datos Mes'!$B$26*$AQ365</f>
        <v>0</v>
      </c>
      <c r="EU365" s="189">
        <f t="shared" si="395"/>
        <v>0</v>
      </c>
      <c r="EV365" s="190" t="e">
        <f t="shared" si="396"/>
        <v>#DIV/0!</v>
      </c>
      <c r="EW365" s="280" t="s">
        <v>140</v>
      </c>
      <c r="EX365" s="281"/>
      <c r="EY365" s="190" t="e">
        <f>'Datos Mes'!$B$28*EO365</f>
        <v>#DIV/0!</v>
      </c>
      <c r="EZ365" s="190" t="e">
        <f>IF(EX365*'Datos Mes'!$B$19-EY365&gt;0,EX365*'Datos Mes'!$B$19-EY365,0)</f>
        <v>#DIV/0!</v>
      </c>
      <c r="FA365" s="281" t="s">
        <v>116</v>
      </c>
      <c r="FB365" s="280" t="s">
        <v>299</v>
      </c>
      <c r="FC365" s="192">
        <f>IF(FB365&lt;&gt;"Pensionado",LOOKUP(FA365,'Datos Mes'!$A$87:$A$92,'Datos Mes'!$B$87:$B$92),0)</f>
        <v>0</v>
      </c>
      <c r="FD365" s="190" t="e">
        <f t="shared" si="397"/>
        <v>#DIV/0!</v>
      </c>
      <c r="FE365" s="190" t="e">
        <f>IF(SUM(EH365:EN365)&gt;'Datos Mes'!$B$22,'Datos Mes'!$B$22,SUM(EH365:EN365))</f>
        <v>#DIV/0!</v>
      </c>
      <c r="FF365" s="190" t="e">
        <f>FE365*'Datos Mes'!$B$30</f>
        <v>#DIV/0!</v>
      </c>
      <c r="FG365" s="190" t="e">
        <f t="shared" si="398"/>
        <v>#DIV/0!</v>
      </c>
      <c r="FH365" s="190" t="e">
        <f t="shared" si="399"/>
        <v>#DIV/0!</v>
      </c>
      <c r="FI365" s="193" t="e">
        <f>LOOKUP(FH365,'Datos Mes'!$B$54:$B$69,'Datos Mes'!$C$54:$C$69)</f>
        <v>#DIV/0!</v>
      </c>
      <c r="FJ365" s="190" t="e">
        <f>LOOKUP(FH365,'Datos Mes'!$B$54:$B$69,'Datos Mes'!$E$54:$E$69)</f>
        <v>#DIV/0!</v>
      </c>
      <c r="FK365" s="190" t="e">
        <f t="shared" si="400"/>
        <v>#DIV/0!</v>
      </c>
      <c r="FL365" s="190">
        <f t="shared" si="401"/>
        <v>0</v>
      </c>
      <c r="FM365" s="190">
        <f t="shared" si="402"/>
        <v>0</v>
      </c>
      <c r="FN365" s="190">
        <f t="shared" si="403"/>
        <v>0</v>
      </c>
      <c r="FO365" s="190" t="e">
        <f t="shared" si="404"/>
        <v>#DIV/0!</v>
      </c>
      <c r="FP365" s="190" t="e">
        <f t="shared" si="405"/>
        <v>#DIV/0!</v>
      </c>
      <c r="FQ365" s="320" t="e">
        <f t="shared" si="406"/>
        <v>#DIV/0!</v>
      </c>
      <c r="FR365" s="188"/>
      <c r="FS365" s="190" t="e">
        <f t="shared" si="407"/>
        <v>#DIV/0!</v>
      </c>
      <c r="FT365" s="190" t="e">
        <f>IF($FB365="Activo",LOOKUP($FA365,'Datos Mes'!$A$87:$A$92,'Datos Mes'!$C$87:$C$92),0)*$EO365</f>
        <v>#DIV/0!</v>
      </c>
      <c r="FU365" s="190" t="e">
        <f>IF($FB365="Activo",'Datos Mes'!$B$31,0)*$EO365</f>
        <v>#DIV/0!</v>
      </c>
      <c r="FV365" s="190" t="e">
        <f>'Datos Mes'!$B$32*$EO365</f>
        <v>#DIV/0!</v>
      </c>
      <c r="FW365" s="190" t="e">
        <f>'Datos Mes'!$D$28*$EO365</f>
        <v>#DIV/0!</v>
      </c>
      <c r="FX365" s="188">
        <v>1030333</v>
      </c>
      <c r="FY365" s="190" t="e">
        <f t="shared" si="408"/>
        <v>#DIV/0!</v>
      </c>
      <c r="FZ365" s="190" t="e">
        <f t="shared" si="414"/>
        <v>#DIV/0!</v>
      </c>
      <c r="GA365" s="190" t="e">
        <f t="shared" si="415"/>
        <v>#DIV/0!</v>
      </c>
      <c r="GB365" s="190">
        <f>(AS365+'Datos Mes'!B$24)*30/12</f>
        <v>11356.646825396825</v>
      </c>
      <c r="GC365" s="190" t="e">
        <f t="shared" si="409"/>
        <v>#DIV/0!</v>
      </c>
      <c r="GD365" s="190" t="e">
        <f t="shared" si="410"/>
        <v>#DIV/0!</v>
      </c>
      <c r="GE365" s="192" t="e">
        <f t="shared" si="411"/>
        <v>#DIV/0!</v>
      </c>
    </row>
    <row r="366" spans="1:187">
      <c r="A366" s="248"/>
      <c r="B366" s="248"/>
      <c r="C366" s="173">
        <f t="shared" si="368"/>
        <v>0</v>
      </c>
      <c r="D366" s="255"/>
      <c r="E366" s="255"/>
      <c r="F366" s="255"/>
      <c r="G366" s="255"/>
      <c r="H366" s="255"/>
      <c r="I366" s="255"/>
      <c r="J366" s="255"/>
      <c r="K366" s="255"/>
      <c r="L366" s="255"/>
      <c r="M366" s="255"/>
      <c r="N366" s="255"/>
      <c r="O366" s="255"/>
      <c r="P366" s="255"/>
      <c r="Q366" s="255"/>
      <c r="R366" s="174"/>
      <c r="S366" s="256"/>
      <c r="T366" s="255"/>
      <c r="U366" s="255"/>
      <c r="V366" s="255"/>
      <c r="W366" s="255"/>
      <c r="X366" s="255"/>
      <c r="Y366" s="255"/>
      <c r="Z366" s="255"/>
      <c r="AA366" s="255"/>
      <c r="AB366" s="255"/>
      <c r="AC366" s="255"/>
      <c r="AD366" s="255"/>
      <c r="AE366" s="255"/>
      <c r="AF366" s="255"/>
      <c r="AG366" s="255"/>
      <c r="AH366" s="255"/>
      <c r="AI366" s="257"/>
      <c r="AJ366" s="187"/>
      <c r="AK366" s="176">
        <f t="shared" si="369"/>
        <v>0</v>
      </c>
      <c r="AL366" s="294">
        <f t="shared" si="370"/>
        <v>0</v>
      </c>
      <c r="AM366" s="294">
        <f t="shared" si="371"/>
        <v>0</v>
      </c>
      <c r="AN366" s="295">
        <f t="shared" si="372"/>
        <v>0</v>
      </c>
      <c r="AO366" s="294">
        <f t="shared" si="413"/>
        <v>0</v>
      </c>
      <c r="AP366" s="294">
        <f t="shared" si="412"/>
        <v>0</v>
      </c>
      <c r="AQ366" s="296">
        <f t="shared" si="373"/>
        <v>0</v>
      </c>
      <c r="AR366" s="297">
        <f t="shared" si="374"/>
        <v>0</v>
      </c>
      <c r="AS366" s="249"/>
      <c r="AT366" s="250">
        <f t="shared" si="375"/>
        <v>0</v>
      </c>
      <c r="AU366" s="316"/>
      <c r="AV366" s="177">
        <f t="shared" si="376"/>
        <v>0</v>
      </c>
      <c r="AW366" s="249"/>
      <c r="AX366" s="249"/>
      <c r="AY366" s="177">
        <f t="shared" si="377"/>
        <v>0</v>
      </c>
      <c r="AZ366" s="177">
        <f>(AQ366)*'Datos Mes'!$B$27+DB366</f>
        <v>0</v>
      </c>
      <c r="BA366" s="248"/>
      <c r="BB366" s="254"/>
      <c r="BC366" s="263"/>
      <c r="BD366" s="188"/>
      <c r="BE366" s="188"/>
      <c r="BF366" s="298"/>
      <c r="BG366" s="178">
        <f>(COUNTIF($D366:$AI366,"LL")+DL366)*(AS366-'Datos Mes'!$B$23)</f>
        <v>0</v>
      </c>
      <c r="BH366" s="299">
        <f t="shared" si="378"/>
        <v>0</v>
      </c>
      <c r="BI366" s="230"/>
      <c r="BJ366" s="239"/>
      <c r="BK366" s="231"/>
      <c r="BL366" s="231"/>
      <c r="BM366" s="231"/>
      <c r="BN366" s="231"/>
      <c r="BO366" s="231"/>
      <c r="BP366" s="239"/>
      <c r="BQ366" s="231"/>
      <c r="BR366" s="231"/>
      <c r="BS366" s="231"/>
      <c r="BT366" s="232"/>
      <c r="BU366" s="232"/>
      <c r="BV366" s="231"/>
      <c r="BW366" s="233"/>
      <c r="BX366" s="234"/>
      <c r="BY366" s="231"/>
      <c r="BZ366" s="231"/>
      <c r="CA366" s="235"/>
      <c r="CB366" s="235"/>
      <c r="CC366" s="236"/>
      <c r="CD366" s="236"/>
      <c r="CE366" s="236"/>
      <c r="CF366" s="236"/>
      <c r="CG366" s="236"/>
      <c r="CH366" s="235"/>
      <c r="CI366" s="235"/>
      <c r="CJ366" s="236"/>
      <c r="CK366" s="236"/>
      <c r="CL366" s="236"/>
      <c r="CM366" s="236"/>
      <c r="CN366" s="236"/>
      <c r="CO366" s="235"/>
      <c r="CP366" s="238"/>
      <c r="CQ366" s="237"/>
      <c r="CR366" s="238"/>
      <c r="CS366" s="237"/>
      <c r="CT366" s="237"/>
      <c r="CU366" s="237"/>
      <c r="CV366" s="237"/>
      <c r="CW366" s="237"/>
      <c r="CX366" s="232"/>
      <c r="CY366" s="232"/>
      <c r="CZ366" s="179">
        <f t="shared" si="379"/>
        <v>0</v>
      </c>
      <c r="DA366" s="180"/>
      <c r="DB366" s="241"/>
      <c r="DC366" s="181">
        <f t="shared" si="380"/>
        <v>0</v>
      </c>
      <c r="DD366" s="240"/>
      <c r="DE366" s="241"/>
      <c r="DF366" s="182">
        <f t="shared" si="381"/>
        <v>0</v>
      </c>
      <c r="DG366" s="182">
        <f t="shared" si="382"/>
        <v>0</v>
      </c>
      <c r="DH366" s="183">
        <f t="shared" si="383"/>
        <v>0</v>
      </c>
      <c r="DI366" s="184">
        <f t="shared" si="384"/>
        <v>0</v>
      </c>
      <c r="DJ366" s="42"/>
      <c r="DK366" s="177">
        <f t="shared" si="385"/>
        <v>0</v>
      </c>
      <c r="DL366" s="177">
        <f t="shared" si="386"/>
        <v>0</v>
      </c>
      <c r="DM366" s="177">
        <f t="shared" si="387"/>
        <v>0</v>
      </c>
      <c r="DN366" s="242"/>
      <c r="DO366" s="243"/>
      <c r="DP366" s="243"/>
      <c r="DQ366" s="243"/>
      <c r="DR366" s="303"/>
      <c r="DS366" s="243"/>
      <c r="DT366" s="243"/>
      <c r="DU366" s="243"/>
      <c r="DV366" s="244"/>
      <c r="DW366" s="243"/>
      <c r="DX366" s="243"/>
      <c r="DY366" s="245"/>
      <c r="DZ366" s="245"/>
      <c r="EA366" s="246"/>
      <c r="EB366" s="175" t="s">
        <v>283</v>
      </c>
      <c r="EC366" s="188" t="s">
        <v>298</v>
      </c>
      <c r="ED366" s="188">
        <v>1030334</v>
      </c>
      <c r="EE366" s="188"/>
      <c r="EF366" s="189">
        <f>'Datos Mes'!$B$23</f>
        <v>8033.333333333333</v>
      </c>
      <c r="EG366" s="189">
        <f t="shared" si="388"/>
        <v>0</v>
      </c>
      <c r="EH366" s="189">
        <f t="shared" si="389"/>
        <v>0</v>
      </c>
      <c r="EI366" s="189" t="e">
        <f t="shared" si="390"/>
        <v>#DIV/0!</v>
      </c>
      <c r="EJ366" s="189" t="e">
        <f t="shared" si="391"/>
        <v>#DIV/0!</v>
      </c>
      <c r="EK366" s="189">
        <f t="shared" si="392"/>
        <v>0</v>
      </c>
      <c r="EL366" s="189">
        <f t="shared" si="393"/>
        <v>0</v>
      </c>
      <c r="EM366" s="189">
        <f t="shared" si="394"/>
        <v>0</v>
      </c>
      <c r="EN366" s="189">
        <f>'Datos Mes'!$B$24*AL366</f>
        <v>0</v>
      </c>
      <c r="EO366" s="189" t="e">
        <f>IF(SUM(EH366:EN366)&gt;'Datos Mes'!$B$21,'Datos Mes'!$B$21,SUM(EH366:EN366))</f>
        <v>#DIV/0!</v>
      </c>
      <c r="EP366" s="189" t="e">
        <f>IF(SUM(EH366:EN366)&gt;'Datos Mes'!$B$21,SUM(EH366:EN366)-EO366,0)</f>
        <v>#DIV/0!</v>
      </c>
      <c r="EQ366" s="189"/>
      <c r="ER366" s="189" t="e">
        <f>LOOKUP(EO366/AL366,'Datos Mes'!$B$75:$B$82,'Datos Mes'!$C$75:$C$82)*EQ366</f>
        <v>#DIV/0!</v>
      </c>
      <c r="ES366" s="189">
        <f>'Datos Mes'!$B$25*$AQ366</f>
        <v>0</v>
      </c>
      <c r="ET366" s="189">
        <f>'Datos Mes'!$B$26*$AQ366</f>
        <v>0</v>
      </c>
      <c r="EU366" s="189">
        <f t="shared" si="395"/>
        <v>0</v>
      </c>
      <c r="EV366" s="190" t="e">
        <f t="shared" si="396"/>
        <v>#DIV/0!</v>
      </c>
      <c r="EW366" s="280" t="s">
        <v>140</v>
      </c>
      <c r="EX366" s="281"/>
      <c r="EY366" s="190" t="e">
        <f>'Datos Mes'!$B$28*EO366</f>
        <v>#DIV/0!</v>
      </c>
      <c r="EZ366" s="190" t="e">
        <f>IF(EX366*'Datos Mes'!$B$19-EY366&gt;0,EX366*'Datos Mes'!$B$19-EY366,0)</f>
        <v>#DIV/0!</v>
      </c>
      <c r="FA366" s="281" t="s">
        <v>116</v>
      </c>
      <c r="FB366" s="280" t="s">
        <v>299</v>
      </c>
      <c r="FC366" s="192">
        <f>IF(FB366&lt;&gt;"Pensionado",LOOKUP(FA366,'Datos Mes'!$A$87:$A$92,'Datos Mes'!$B$87:$B$92),0)</f>
        <v>0</v>
      </c>
      <c r="FD366" s="190" t="e">
        <f t="shared" si="397"/>
        <v>#DIV/0!</v>
      </c>
      <c r="FE366" s="190" t="e">
        <f>IF(SUM(EH366:EN366)&gt;'Datos Mes'!$B$22,'Datos Mes'!$B$22,SUM(EH366:EN366))</f>
        <v>#DIV/0!</v>
      </c>
      <c r="FF366" s="190" t="e">
        <f>FE366*'Datos Mes'!$B$30</f>
        <v>#DIV/0!</v>
      </c>
      <c r="FG366" s="190" t="e">
        <f t="shared" si="398"/>
        <v>#DIV/0!</v>
      </c>
      <c r="FH366" s="190" t="e">
        <f t="shared" si="399"/>
        <v>#DIV/0!</v>
      </c>
      <c r="FI366" s="193" t="e">
        <f>LOOKUP(FH366,'Datos Mes'!$B$54:$B$69,'Datos Mes'!$C$54:$C$69)</f>
        <v>#DIV/0!</v>
      </c>
      <c r="FJ366" s="190" t="e">
        <f>LOOKUP(FH366,'Datos Mes'!$B$54:$B$69,'Datos Mes'!$E$54:$E$69)</f>
        <v>#DIV/0!</v>
      </c>
      <c r="FK366" s="190" t="e">
        <f t="shared" si="400"/>
        <v>#DIV/0!</v>
      </c>
      <c r="FL366" s="190">
        <f t="shared" si="401"/>
        <v>0</v>
      </c>
      <c r="FM366" s="190">
        <f t="shared" si="402"/>
        <v>0</v>
      </c>
      <c r="FN366" s="190">
        <f t="shared" si="403"/>
        <v>0</v>
      </c>
      <c r="FO366" s="190" t="e">
        <f t="shared" si="404"/>
        <v>#DIV/0!</v>
      </c>
      <c r="FP366" s="190" t="e">
        <f t="shared" si="405"/>
        <v>#DIV/0!</v>
      </c>
      <c r="FQ366" s="320" t="e">
        <f t="shared" si="406"/>
        <v>#DIV/0!</v>
      </c>
      <c r="FR366" s="188"/>
      <c r="FS366" s="190" t="e">
        <f t="shared" si="407"/>
        <v>#DIV/0!</v>
      </c>
      <c r="FT366" s="190" t="e">
        <f>IF($FB366="Activo",LOOKUP($FA366,'Datos Mes'!$A$87:$A$92,'Datos Mes'!$C$87:$C$92),0)*$EO366</f>
        <v>#DIV/0!</v>
      </c>
      <c r="FU366" s="190" t="e">
        <f>IF($FB366="Activo",'Datos Mes'!$B$31,0)*$EO366</f>
        <v>#DIV/0!</v>
      </c>
      <c r="FV366" s="190" t="e">
        <f>'Datos Mes'!$B$32*$EO366</f>
        <v>#DIV/0!</v>
      </c>
      <c r="FW366" s="190" t="e">
        <f>'Datos Mes'!$D$28*$EO366</f>
        <v>#DIV/0!</v>
      </c>
      <c r="FX366" s="188">
        <v>1030334</v>
      </c>
      <c r="FY366" s="190" t="e">
        <f t="shared" si="408"/>
        <v>#DIV/0!</v>
      </c>
      <c r="FZ366" s="190" t="e">
        <f t="shared" si="414"/>
        <v>#DIV/0!</v>
      </c>
      <c r="GA366" s="190" t="e">
        <f t="shared" si="415"/>
        <v>#DIV/0!</v>
      </c>
      <c r="GB366" s="190">
        <f>(AS366+'Datos Mes'!B$24)*30/12</f>
        <v>11356.646825396825</v>
      </c>
      <c r="GC366" s="190" t="e">
        <f t="shared" si="409"/>
        <v>#DIV/0!</v>
      </c>
      <c r="GD366" s="190" t="e">
        <f t="shared" si="410"/>
        <v>#DIV/0!</v>
      </c>
      <c r="GE366" s="192" t="e">
        <f t="shared" si="411"/>
        <v>#DIV/0!</v>
      </c>
    </row>
    <row r="367" spans="1:187">
      <c r="A367" s="248"/>
      <c r="B367" s="248"/>
      <c r="C367" s="173">
        <f t="shared" si="368"/>
        <v>0</v>
      </c>
      <c r="D367" s="255"/>
      <c r="E367" s="255"/>
      <c r="F367" s="255"/>
      <c r="G367" s="255"/>
      <c r="H367" s="255"/>
      <c r="I367" s="255"/>
      <c r="J367" s="255"/>
      <c r="K367" s="255"/>
      <c r="L367" s="255"/>
      <c r="M367" s="255"/>
      <c r="N367" s="255"/>
      <c r="O367" s="255"/>
      <c r="P367" s="255"/>
      <c r="Q367" s="255"/>
      <c r="R367" s="174"/>
      <c r="S367" s="256"/>
      <c r="T367" s="255"/>
      <c r="U367" s="255"/>
      <c r="V367" s="255"/>
      <c r="W367" s="255"/>
      <c r="X367" s="255"/>
      <c r="Y367" s="255"/>
      <c r="Z367" s="255"/>
      <c r="AA367" s="255"/>
      <c r="AB367" s="255"/>
      <c r="AC367" s="255"/>
      <c r="AD367" s="255"/>
      <c r="AE367" s="255"/>
      <c r="AF367" s="255"/>
      <c r="AG367" s="255"/>
      <c r="AH367" s="255"/>
      <c r="AI367" s="257"/>
      <c r="AJ367" s="187"/>
      <c r="AK367" s="176">
        <f t="shared" si="369"/>
        <v>0</v>
      </c>
      <c r="AL367" s="294">
        <f t="shared" si="370"/>
        <v>0</v>
      </c>
      <c r="AM367" s="294">
        <f t="shared" si="371"/>
        <v>0</v>
      </c>
      <c r="AN367" s="295">
        <f t="shared" si="372"/>
        <v>0</v>
      </c>
      <c r="AO367" s="294">
        <f t="shared" si="413"/>
        <v>0</v>
      </c>
      <c r="AP367" s="294">
        <f t="shared" si="412"/>
        <v>0</v>
      </c>
      <c r="AQ367" s="296">
        <f t="shared" si="373"/>
        <v>0</v>
      </c>
      <c r="AR367" s="297">
        <f t="shared" si="374"/>
        <v>0</v>
      </c>
      <c r="AS367" s="249"/>
      <c r="AT367" s="250">
        <f t="shared" si="375"/>
        <v>0</v>
      </c>
      <c r="AU367" s="316"/>
      <c r="AV367" s="177">
        <f t="shared" si="376"/>
        <v>0</v>
      </c>
      <c r="AW367" s="249"/>
      <c r="AX367" s="249"/>
      <c r="AY367" s="177">
        <f t="shared" si="377"/>
        <v>0</v>
      </c>
      <c r="AZ367" s="177">
        <f>(AQ367)*'Datos Mes'!$B$27+DB367</f>
        <v>0</v>
      </c>
      <c r="BA367" s="248"/>
      <c r="BB367" s="254"/>
      <c r="BC367" s="263"/>
      <c r="BD367" s="188"/>
      <c r="BE367" s="188"/>
      <c r="BF367" s="298"/>
      <c r="BG367" s="178">
        <f>(COUNTIF($D367:$AI367,"LL")+DL367)*(AS367-'Datos Mes'!$B$23)</f>
        <v>0</v>
      </c>
      <c r="BH367" s="299">
        <f t="shared" si="378"/>
        <v>0</v>
      </c>
      <c r="BI367" s="230"/>
      <c r="BJ367" s="239"/>
      <c r="BK367" s="231"/>
      <c r="BL367" s="231"/>
      <c r="BM367" s="231"/>
      <c r="BN367" s="231"/>
      <c r="BO367" s="231"/>
      <c r="BP367" s="239"/>
      <c r="BQ367" s="231"/>
      <c r="BR367" s="231"/>
      <c r="BS367" s="231"/>
      <c r="BT367" s="232"/>
      <c r="BU367" s="232"/>
      <c r="BV367" s="231"/>
      <c r="BW367" s="233"/>
      <c r="BX367" s="234"/>
      <c r="BY367" s="231"/>
      <c r="BZ367" s="231"/>
      <c r="CA367" s="235"/>
      <c r="CB367" s="235"/>
      <c r="CC367" s="236"/>
      <c r="CD367" s="236"/>
      <c r="CE367" s="236"/>
      <c r="CF367" s="236"/>
      <c r="CG367" s="236"/>
      <c r="CH367" s="235"/>
      <c r="CI367" s="235"/>
      <c r="CJ367" s="236"/>
      <c r="CK367" s="236"/>
      <c r="CL367" s="236"/>
      <c r="CM367" s="236"/>
      <c r="CN367" s="236"/>
      <c r="CO367" s="235"/>
      <c r="CP367" s="238"/>
      <c r="CQ367" s="237"/>
      <c r="CR367" s="238"/>
      <c r="CS367" s="237"/>
      <c r="CT367" s="237"/>
      <c r="CU367" s="237"/>
      <c r="CV367" s="237"/>
      <c r="CW367" s="237"/>
      <c r="CX367" s="232"/>
      <c r="CY367" s="232"/>
      <c r="CZ367" s="179">
        <f t="shared" si="379"/>
        <v>0</v>
      </c>
      <c r="DA367" s="180"/>
      <c r="DB367" s="241"/>
      <c r="DC367" s="181">
        <f t="shared" si="380"/>
        <v>0</v>
      </c>
      <c r="DD367" s="240"/>
      <c r="DE367" s="241"/>
      <c r="DF367" s="182">
        <f t="shared" si="381"/>
        <v>0</v>
      </c>
      <c r="DG367" s="182">
        <f t="shared" si="382"/>
        <v>0</v>
      </c>
      <c r="DH367" s="183">
        <f t="shared" si="383"/>
        <v>0</v>
      </c>
      <c r="DI367" s="184">
        <f t="shared" si="384"/>
        <v>0</v>
      </c>
      <c r="DJ367" s="42"/>
      <c r="DK367" s="177">
        <f t="shared" si="385"/>
        <v>0</v>
      </c>
      <c r="DL367" s="177">
        <f t="shared" si="386"/>
        <v>0</v>
      </c>
      <c r="DM367" s="177">
        <f t="shared" si="387"/>
        <v>0</v>
      </c>
      <c r="DN367" s="242"/>
      <c r="DO367" s="243"/>
      <c r="DP367" s="243"/>
      <c r="DQ367" s="243"/>
      <c r="DR367" s="303"/>
      <c r="DS367" s="243"/>
      <c r="DT367" s="243"/>
      <c r="DU367" s="243"/>
      <c r="DV367" s="244"/>
      <c r="DW367" s="243"/>
      <c r="DX367" s="243"/>
      <c r="DY367" s="245"/>
      <c r="DZ367" s="245"/>
      <c r="EA367" s="246"/>
      <c r="EB367" s="175" t="s">
        <v>283</v>
      </c>
      <c r="EC367" s="188" t="s">
        <v>298</v>
      </c>
      <c r="ED367" s="188">
        <v>1030335</v>
      </c>
      <c r="EE367" s="188"/>
      <c r="EF367" s="189">
        <f>'Datos Mes'!$B$23</f>
        <v>8033.333333333333</v>
      </c>
      <c r="EG367" s="189">
        <f t="shared" si="388"/>
        <v>0</v>
      </c>
      <c r="EH367" s="189">
        <f t="shared" si="389"/>
        <v>0</v>
      </c>
      <c r="EI367" s="189" t="e">
        <f t="shared" si="390"/>
        <v>#DIV/0!</v>
      </c>
      <c r="EJ367" s="189" t="e">
        <f t="shared" si="391"/>
        <v>#DIV/0!</v>
      </c>
      <c r="EK367" s="189">
        <f t="shared" si="392"/>
        <v>0</v>
      </c>
      <c r="EL367" s="189">
        <f t="shared" si="393"/>
        <v>0</v>
      </c>
      <c r="EM367" s="189">
        <f t="shared" si="394"/>
        <v>0</v>
      </c>
      <c r="EN367" s="189">
        <f>'Datos Mes'!$B$24*AL367</f>
        <v>0</v>
      </c>
      <c r="EO367" s="189" t="e">
        <f>IF(SUM(EH367:EN367)&gt;'Datos Mes'!$B$21,'Datos Mes'!$B$21,SUM(EH367:EN367))</f>
        <v>#DIV/0!</v>
      </c>
      <c r="EP367" s="189" t="e">
        <f>IF(SUM(EH367:EN367)&gt;'Datos Mes'!$B$21,SUM(EH367:EN367)-EO367,0)</f>
        <v>#DIV/0!</v>
      </c>
      <c r="EQ367" s="189"/>
      <c r="ER367" s="189" t="e">
        <f>LOOKUP(EO367/AL367,'Datos Mes'!$B$75:$B$82,'Datos Mes'!$C$75:$C$82)*EQ367</f>
        <v>#DIV/0!</v>
      </c>
      <c r="ES367" s="189">
        <f>'Datos Mes'!$B$25*$AQ367</f>
        <v>0</v>
      </c>
      <c r="ET367" s="189">
        <f>'Datos Mes'!$B$26*$AQ367</f>
        <v>0</v>
      </c>
      <c r="EU367" s="189">
        <f t="shared" si="395"/>
        <v>0</v>
      </c>
      <c r="EV367" s="190" t="e">
        <f t="shared" si="396"/>
        <v>#DIV/0!</v>
      </c>
      <c r="EW367" s="280" t="s">
        <v>140</v>
      </c>
      <c r="EX367" s="281"/>
      <c r="EY367" s="190" t="e">
        <f>'Datos Mes'!$B$28*EO367</f>
        <v>#DIV/0!</v>
      </c>
      <c r="EZ367" s="190" t="e">
        <f>IF(EX367*'Datos Mes'!$B$19-EY367&gt;0,EX367*'Datos Mes'!$B$19-EY367,0)</f>
        <v>#DIV/0!</v>
      </c>
      <c r="FA367" s="281" t="s">
        <v>116</v>
      </c>
      <c r="FB367" s="280" t="s">
        <v>299</v>
      </c>
      <c r="FC367" s="192">
        <f>IF(FB367&lt;&gt;"Pensionado",LOOKUP(FA367,'Datos Mes'!$A$87:$A$92,'Datos Mes'!$B$87:$B$92),0)</f>
        <v>0</v>
      </c>
      <c r="FD367" s="190" t="e">
        <f t="shared" si="397"/>
        <v>#DIV/0!</v>
      </c>
      <c r="FE367" s="190" t="e">
        <f>IF(SUM(EH367:EN367)&gt;'Datos Mes'!$B$22,'Datos Mes'!$B$22,SUM(EH367:EN367))</f>
        <v>#DIV/0!</v>
      </c>
      <c r="FF367" s="190" t="e">
        <f>FE367*'Datos Mes'!$B$30</f>
        <v>#DIV/0!</v>
      </c>
      <c r="FG367" s="190" t="e">
        <f t="shared" si="398"/>
        <v>#DIV/0!</v>
      </c>
      <c r="FH367" s="190" t="e">
        <f t="shared" si="399"/>
        <v>#DIV/0!</v>
      </c>
      <c r="FI367" s="193" t="e">
        <f>LOOKUP(FH367,'Datos Mes'!$B$54:$B$69,'Datos Mes'!$C$54:$C$69)</f>
        <v>#DIV/0!</v>
      </c>
      <c r="FJ367" s="190" t="e">
        <f>LOOKUP(FH367,'Datos Mes'!$B$54:$B$69,'Datos Mes'!$E$54:$E$69)</f>
        <v>#DIV/0!</v>
      </c>
      <c r="FK367" s="190" t="e">
        <f t="shared" si="400"/>
        <v>#DIV/0!</v>
      </c>
      <c r="FL367" s="190">
        <f t="shared" si="401"/>
        <v>0</v>
      </c>
      <c r="FM367" s="190">
        <f t="shared" si="402"/>
        <v>0</v>
      </c>
      <c r="FN367" s="190">
        <f t="shared" si="403"/>
        <v>0</v>
      </c>
      <c r="FO367" s="190" t="e">
        <f t="shared" si="404"/>
        <v>#DIV/0!</v>
      </c>
      <c r="FP367" s="190" t="e">
        <f t="shared" si="405"/>
        <v>#DIV/0!</v>
      </c>
      <c r="FQ367" s="320" t="e">
        <f t="shared" si="406"/>
        <v>#DIV/0!</v>
      </c>
      <c r="FR367" s="188"/>
      <c r="FS367" s="190" t="e">
        <f t="shared" si="407"/>
        <v>#DIV/0!</v>
      </c>
      <c r="FT367" s="190" t="e">
        <f>IF($FB367="Activo",LOOKUP($FA367,'Datos Mes'!$A$87:$A$92,'Datos Mes'!$C$87:$C$92),0)*$EO367</f>
        <v>#DIV/0!</v>
      </c>
      <c r="FU367" s="190" t="e">
        <f>IF($FB367="Activo",'Datos Mes'!$B$31,0)*$EO367</f>
        <v>#DIV/0!</v>
      </c>
      <c r="FV367" s="190" t="e">
        <f>'Datos Mes'!$B$32*$EO367</f>
        <v>#DIV/0!</v>
      </c>
      <c r="FW367" s="190" t="e">
        <f>'Datos Mes'!$D$28*$EO367</f>
        <v>#DIV/0!</v>
      </c>
      <c r="FX367" s="188">
        <v>1030335</v>
      </c>
      <c r="FY367" s="190" t="e">
        <f t="shared" si="408"/>
        <v>#DIV/0!</v>
      </c>
      <c r="FZ367" s="190" t="e">
        <f t="shared" si="414"/>
        <v>#DIV/0!</v>
      </c>
      <c r="GA367" s="190" t="e">
        <f t="shared" si="415"/>
        <v>#DIV/0!</v>
      </c>
      <c r="GB367" s="190">
        <f>(AS367+'Datos Mes'!B$24)*30/12</f>
        <v>11356.646825396825</v>
      </c>
      <c r="GC367" s="190" t="e">
        <f t="shared" si="409"/>
        <v>#DIV/0!</v>
      </c>
      <c r="GD367" s="190" t="e">
        <f t="shared" si="410"/>
        <v>#DIV/0!</v>
      </c>
      <c r="GE367" s="192" t="e">
        <f t="shared" si="411"/>
        <v>#DIV/0!</v>
      </c>
    </row>
    <row r="368" spans="1:187">
      <c r="A368" s="248"/>
      <c r="B368" s="248"/>
      <c r="C368" s="173">
        <f t="shared" si="368"/>
        <v>0</v>
      </c>
      <c r="D368" s="255"/>
      <c r="E368" s="255"/>
      <c r="F368" s="255"/>
      <c r="G368" s="255"/>
      <c r="H368" s="255"/>
      <c r="I368" s="255"/>
      <c r="J368" s="255"/>
      <c r="K368" s="255"/>
      <c r="L368" s="255"/>
      <c r="M368" s="255"/>
      <c r="N368" s="255"/>
      <c r="O368" s="255"/>
      <c r="P368" s="255"/>
      <c r="Q368" s="255"/>
      <c r="R368" s="174"/>
      <c r="S368" s="256"/>
      <c r="T368" s="255"/>
      <c r="U368" s="255"/>
      <c r="V368" s="255"/>
      <c r="W368" s="255"/>
      <c r="X368" s="255"/>
      <c r="Y368" s="255"/>
      <c r="Z368" s="255"/>
      <c r="AA368" s="255"/>
      <c r="AB368" s="255"/>
      <c r="AC368" s="255"/>
      <c r="AD368" s="255"/>
      <c r="AE368" s="255"/>
      <c r="AF368" s="255"/>
      <c r="AG368" s="255"/>
      <c r="AH368" s="255"/>
      <c r="AI368" s="257"/>
      <c r="AJ368" s="187"/>
      <c r="AK368" s="176">
        <f t="shared" si="369"/>
        <v>0</v>
      </c>
      <c r="AL368" s="294">
        <f t="shared" si="370"/>
        <v>0</v>
      </c>
      <c r="AM368" s="294">
        <f t="shared" si="371"/>
        <v>0</v>
      </c>
      <c r="AN368" s="295">
        <f t="shared" si="372"/>
        <v>0</v>
      </c>
      <c r="AO368" s="294">
        <f t="shared" si="413"/>
        <v>0</v>
      </c>
      <c r="AP368" s="294">
        <f t="shared" si="412"/>
        <v>0</v>
      </c>
      <c r="AQ368" s="296">
        <f t="shared" si="373"/>
        <v>0</v>
      </c>
      <c r="AR368" s="297">
        <f t="shared" si="374"/>
        <v>0</v>
      </c>
      <c r="AS368" s="249"/>
      <c r="AT368" s="250">
        <f t="shared" si="375"/>
        <v>0</v>
      </c>
      <c r="AU368" s="316"/>
      <c r="AV368" s="177">
        <f t="shared" si="376"/>
        <v>0</v>
      </c>
      <c r="AW368" s="249"/>
      <c r="AX368" s="249"/>
      <c r="AY368" s="177">
        <f t="shared" si="377"/>
        <v>0</v>
      </c>
      <c r="AZ368" s="177">
        <f>(AQ368)*'Datos Mes'!$B$27+DB368</f>
        <v>0</v>
      </c>
      <c r="BA368" s="248"/>
      <c r="BB368" s="254"/>
      <c r="BC368" s="263"/>
      <c r="BD368" s="188"/>
      <c r="BE368" s="188"/>
      <c r="BF368" s="298"/>
      <c r="BG368" s="178">
        <f>(COUNTIF($D368:$AI368,"LL")+DL368)*(AS368-'Datos Mes'!$B$23)</f>
        <v>0</v>
      </c>
      <c r="BH368" s="299">
        <f t="shared" si="378"/>
        <v>0</v>
      </c>
      <c r="BI368" s="230"/>
      <c r="BJ368" s="239"/>
      <c r="BK368" s="231"/>
      <c r="BL368" s="231"/>
      <c r="BM368" s="231"/>
      <c r="BN368" s="231"/>
      <c r="BO368" s="231"/>
      <c r="BP368" s="239"/>
      <c r="BQ368" s="231"/>
      <c r="BR368" s="231"/>
      <c r="BS368" s="231"/>
      <c r="BT368" s="232"/>
      <c r="BU368" s="232"/>
      <c r="BV368" s="231"/>
      <c r="BW368" s="233"/>
      <c r="BX368" s="234"/>
      <c r="BY368" s="231"/>
      <c r="BZ368" s="231"/>
      <c r="CA368" s="235"/>
      <c r="CB368" s="235"/>
      <c r="CC368" s="236"/>
      <c r="CD368" s="236"/>
      <c r="CE368" s="236"/>
      <c r="CF368" s="236"/>
      <c r="CG368" s="236"/>
      <c r="CH368" s="235"/>
      <c r="CI368" s="235"/>
      <c r="CJ368" s="236"/>
      <c r="CK368" s="236"/>
      <c r="CL368" s="236"/>
      <c r="CM368" s="236"/>
      <c r="CN368" s="236"/>
      <c r="CO368" s="235"/>
      <c r="CP368" s="238"/>
      <c r="CQ368" s="237"/>
      <c r="CR368" s="238"/>
      <c r="CS368" s="237"/>
      <c r="CT368" s="237"/>
      <c r="CU368" s="237"/>
      <c r="CV368" s="237"/>
      <c r="CW368" s="237"/>
      <c r="CX368" s="232"/>
      <c r="CY368" s="232"/>
      <c r="CZ368" s="179">
        <f t="shared" si="379"/>
        <v>0</v>
      </c>
      <c r="DA368" s="180"/>
      <c r="DB368" s="241"/>
      <c r="DC368" s="181">
        <f t="shared" si="380"/>
        <v>0</v>
      </c>
      <c r="DD368" s="240"/>
      <c r="DE368" s="241"/>
      <c r="DF368" s="182">
        <f t="shared" si="381"/>
        <v>0</v>
      </c>
      <c r="DG368" s="182">
        <f t="shared" si="382"/>
        <v>0</v>
      </c>
      <c r="DH368" s="183">
        <f t="shared" si="383"/>
        <v>0</v>
      </c>
      <c r="DI368" s="184">
        <f t="shared" si="384"/>
        <v>0</v>
      </c>
      <c r="DJ368" s="42"/>
      <c r="DK368" s="177">
        <f t="shared" si="385"/>
        <v>0</v>
      </c>
      <c r="DL368" s="177">
        <f t="shared" si="386"/>
        <v>0</v>
      </c>
      <c r="DM368" s="177">
        <f t="shared" si="387"/>
        <v>0</v>
      </c>
      <c r="DN368" s="242"/>
      <c r="DO368" s="243"/>
      <c r="DP368" s="243"/>
      <c r="DQ368" s="243"/>
      <c r="DR368" s="303"/>
      <c r="DS368" s="243"/>
      <c r="DT368" s="243"/>
      <c r="DU368" s="243"/>
      <c r="DV368" s="244"/>
      <c r="DW368" s="243"/>
      <c r="DX368" s="243"/>
      <c r="DY368" s="245"/>
      <c r="DZ368" s="245"/>
      <c r="EA368" s="246"/>
      <c r="EB368" s="175" t="s">
        <v>283</v>
      </c>
      <c r="EC368" s="188" t="s">
        <v>298</v>
      </c>
      <c r="ED368" s="188">
        <v>1030336</v>
      </c>
      <c r="EE368" s="188"/>
      <c r="EF368" s="189">
        <f>'Datos Mes'!$B$23</f>
        <v>8033.333333333333</v>
      </c>
      <c r="EG368" s="189">
        <f t="shared" si="388"/>
        <v>0</v>
      </c>
      <c r="EH368" s="189">
        <f t="shared" si="389"/>
        <v>0</v>
      </c>
      <c r="EI368" s="189" t="e">
        <f t="shared" si="390"/>
        <v>#DIV/0!</v>
      </c>
      <c r="EJ368" s="189" t="e">
        <f t="shared" si="391"/>
        <v>#DIV/0!</v>
      </c>
      <c r="EK368" s="189">
        <f t="shared" si="392"/>
        <v>0</v>
      </c>
      <c r="EL368" s="189">
        <f t="shared" si="393"/>
        <v>0</v>
      </c>
      <c r="EM368" s="189">
        <f t="shared" si="394"/>
        <v>0</v>
      </c>
      <c r="EN368" s="189">
        <f>'Datos Mes'!$B$24*AL368</f>
        <v>0</v>
      </c>
      <c r="EO368" s="189" t="e">
        <f>IF(SUM(EH368:EN368)&gt;'Datos Mes'!$B$21,'Datos Mes'!$B$21,SUM(EH368:EN368))</f>
        <v>#DIV/0!</v>
      </c>
      <c r="EP368" s="189" t="e">
        <f>IF(SUM(EH368:EN368)&gt;'Datos Mes'!$B$21,SUM(EH368:EN368)-EO368,0)</f>
        <v>#DIV/0!</v>
      </c>
      <c r="EQ368" s="189"/>
      <c r="ER368" s="189" t="e">
        <f>LOOKUP(EO368/AL368,'Datos Mes'!$B$75:$B$82,'Datos Mes'!$C$75:$C$82)*EQ368</f>
        <v>#DIV/0!</v>
      </c>
      <c r="ES368" s="189">
        <f>'Datos Mes'!$B$25*$AQ368</f>
        <v>0</v>
      </c>
      <c r="ET368" s="189">
        <f>'Datos Mes'!$B$26*$AQ368</f>
        <v>0</v>
      </c>
      <c r="EU368" s="189">
        <f t="shared" si="395"/>
        <v>0</v>
      </c>
      <c r="EV368" s="190" t="e">
        <f t="shared" si="396"/>
        <v>#DIV/0!</v>
      </c>
      <c r="EW368" s="280" t="s">
        <v>140</v>
      </c>
      <c r="EX368" s="281"/>
      <c r="EY368" s="190" t="e">
        <f>'Datos Mes'!$B$28*EO368</f>
        <v>#DIV/0!</v>
      </c>
      <c r="EZ368" s="190" t="e">
        <f>IF(EX368*'Datos Mes'!$B$19-EY368&gt;0,EX368*'Datos Mes'!$B$19-EY368,0)</f>
        <v>#DIV/0!</v>
      </c>
      <c r="FA368" s="281" t="s">
        <v>116</v>
      </c>
      <c r="FB368" s="280" t="s">
        <v>299</v>
      </c>
      <c r="FC368" s="192">
        <f>IF(FB368&lt;&gt;"Pensionado",LOOKUP(FA368,'Datos Mes'!$A$87:$A$92,'Datos Mes'!$B$87:$B$92),0)</f>
        <v>0</v>
      </c>
      <c r="FD368" s="190" t="e">
        <f t="shared" si="397"/>
        <v>#DIV/0!</v>
      </c>
      <c r="FE368" s="190" t="e">
        <f>IF(SUM(EH368:EN368)&gt;'Datos Mes'!$B$22,'Datos Mes'!$B$22,SUM(EH368:EN368))</f>
        <v>#DIV/0!</v>
      </c>
      <c r="FF368" s="190" t="e">
        <f>FE368*'Datos Mes'!$B$30</f>
        <v>#DIV/0!</v>
      </c>
      <c r="FG368" s="190" t="e">
        <f t="shared" si="398"/>
        <v>#DIV/0!</v>
      </c>
      <c r="FH368" s="190" t="e">
        <f t="shared" si="399"/>
        <v>#DIV/0!</v>
      </c>
      <c r="FI368" s="193" t="e">
        <f>LOOKUP(FH368,'Datos Mes'!$B$54:$B$69,'Datos Mes'!$C$54:$C$69)</f>
        <v>#DIV/0!</v>
      </c>
      <c r="FJ368" s="190" t="e">
        <f>LOOKUP(FH368,'Datos Mes'!$B$54:$B$69,'Datos Mes'!$E$54:$E$69)</f>
        <v>#DIV/0!</v>
      </c>
      <c r="FK368" s="190" t="e">
        <f t="shared" si="400"/>
        <v>#DIV/0!</v>
      </c>
      <c r="FL368" s="190">
        <f t="shared" si="401"/>
        <v>0</v>
      </c>
      <c r="FM368" s="190">
        <f t="shared" si="402"/>
        <v>0</v>
      </c>
      <c r="FN368" s="190">
        <f t="shared" si="403"/>
        <v>0</v>
      </c>
      <c r="FO368" s="190" t="e">
        <f t="shared" si="404"/>
        <v>#DIV/0!</v>
      </c>
      <c r="FP368" s="190" t="e">
        <f t="shared" si="405"/>
        <v>#DIV/0!</v>
      </c>
      <c r="FQ368" s="320" t="e">
        <f t="shared" si="406"/>
        <v>#DIV/0!</v>
      </c>
      <c r="FR368" s="188"/>
      <c r="FS368" s="190" t="e">
        <f t="shared" si="407"/>
        <v>#DIV/0!</v>
      </c>
      <c r="FT368" s="190" t="e">
        <f>IF($FB368="Activo",LOOKUP($FA368,'Datos Mes'!$A$87:$A$92,'Datos Mes'!$C$87:$C$92),0)*$EO368</f>
        <v>#DIV/0!</v>
      </c>
      <c r="FU368" s="190" t="e">
        <f>IF($FB368="Activo",'Datos Mes'!$B$31,0)*$EO368</f>
        <v>#DIV/0!</v>
      </c>
      <c r="FV368" s="190" t="e">
        <f>'Datos Mes'!$B$32*$EO368</f>
        <v>#DIV/0!</v>
      </c>
      <c r="FW368" s="190" t="e">
        <f>'Datos Mes'!$D$28*$EO368</f>
        <v>#DIV/0!</v>
      </c>
      <c r="FX368" s="188">
        <v>1030336</v>
      </c>
      <c r="FY368" s="190" t="e">
        <f t="shared" si="408"/>
        <v>#DIV/0!</v>
      </c>
      <c r="FZ368" s="190" t="e">
        <f t="shared" si="414"/>
        <v>#DIV/0!</v>
      </c>
      <c r="GA368" s="190" t="e">
        <f t="shared" si="415"/>
        <v>#DIV/0!</v>
      </c>
      <c r="GB368" s="190">
        <f>(AS368+'Datos Mes'!B$24)*30/12</f>
        <v>11356.646825396825</v>
      </c>
      <c r="GC368" s="190" t="e">
        <f t="shared" si="409"/>
        <v>#DIV/0!</v>
      </c>
      <c r="GD368" s="190" t="e">
        <f t="shared" si="410"/>
        <v>#DIV/0!</v>
      </c>
      <c r="GE368" s="192" t="e">
        <f t="shared" si="411"/>
        <v>#DIV/0!</v>
      </c>
    </row>
    <row r="369" spans="1:187">
      <c r="A369" s="248"/>
      <c r="B369" s="248"/>
      <c r="C369" s="173">
        <f t="shared" si="368"/>
        <v>0</v>
      </c>
      <c r="D369" s="255"/>
      <c r="E369" s="255"/>
      <c r="F369" s="255"/>
      <c r="G369" s="255"/>
      <c r="H369" s="255"/>
      <c r="I369" s="255"/>
      <c r="J369" s="255"/>
      <c r="K369" s="255"/>
      <c r="L369" s="255"/>
      <c r="M369" s="255"/>
      <c r="N369" s="255"/>
      <c r="O369" s="255"/>
      <c r="P369" s="255"/>
      <c r="Q369" s="255"/>
      <c r="R369" s="174"/>
      <c r="S369" s="256"/>
      <c r="T369" s="255"/>
      <c r="U369" s="255"/>
      <c r="V369" s="255"/>
      <c r="W369" s="255"/>
      <c r="X369" s="255"/>
      <c r="Y369" s="255"/>
      <c r="Z369" s="255"/>
      <c r="AA369" s="255"/>
      <c r="AB369" s="255"/>
      <c r="AC369" s="255"/>
      <c r="AD369" s="255"/>
      <c r="AE369" s="255"/>
      <c r="AF369" s="255"/>
      <c r="AG369" s="255"/>
      <c r="AH369" s="255"/>
      <c r="AI369" s="257"/>
      <c r="AJ369" s="187"/>
      <c r="AK369" s="176">
        <f t="shared" si="369"/>
        <v>0</v>
      </c>
      <c r="AL369" s="294">
        <f t="shared" si="370"/>
        <v>0</v>
      </c>
      <c r="AM369" s="294">
        <f t="shared" si="371"/>
        <v>0</v>
      </c>
      <c r="AN369" s="295">
        <f t="shared" si="372"/>
        <v>0</v>
      </c>
      <c r="AO369" s="294">
        <f t="shared" si="413"/>
        <v>0</v>
      </c>
      <c r="AP369" s="294">
        <f t="shared" si="412"/>
        <v>0</v>
      </c>
      <c r="AQ369" s="296">
        <f t="shared" si="373"/>
        <v>0</v>
      </c>
      <c r="AR369" s="297">
        <f t="shared" si="374"/>
        <v>0</v>
      </c>
      <c r="AS369" s="249"/>
      <c r="AT369" s="250">
        <f t="shared" si="375"/>
        <v>0</v>
      </c>
      <c r="AU369" s="316"/>
      <c r="AV369" s="177">
        <f t="shared" si="376"/>
        <v>0</v>
      </c>
      <c r="AW369" s="249"/>
      <c r="AX369" s="249"/>
      <c r="AY369" s="177">
        <f t="shared" si="377"/>
        <v>0</v>
      </c>
      <c r="AZ369" s="177">
        <f>(AQ369)*'Datos Mes'!$B$27+DB369</f>
        <v>0</v>
      </c>
      <c r="BA369" s="248"/>
      <c r="BB369" s="254"/>
      <c r="BC369" s="263"/>
      <c r="BD369" s="188"/>
      <c r="BE369" s="188"/>
      <c r="BF369" s="298"/>
      <c r="BG369" s="178">
        <f>(COUNTIF($D369:$AI369,"LL")+DL369)*(AS369-'Datos Mes'!$B$23)</f>
        <v>0</v>
      </c>
      <c r="BH369" s="299">
        <f t="shared" si="378"/>
        <v>0</v>
      </c>
      <c r="BI369" s="230"/>
      <c r="BJ369" s="239"/>
      <c r="BK369" s="231"/>
      <c r="BL369" s="231"/>
      <c r="BM369" s="231"/>
      <c r="BN369" s="231"/>
      <c r="BO369" s="231"/>
      <c r="BP369" s="239"/>
      <c r="BQ369" s="231"/>
      <c r="BR369" s="231"/>
      <c r="BS369" s="231"/>
      <c r="BT369" s="232"/>
      <c r="BU369" s="232"/>
      <c r="BV369" s="231"/>
      <c r="BW369" s="233"/>
      <c r="BX369" s="234"/>
      <c r="BY369" s="231"/>
      <c r="BZ369" s="231"/>
      <c r="CA369" s="235"/>
      <c r="CB369" s="235"/>
      <c r="CC369" s="236"/>
      <c r="CD369" s="236"/>
      <c r="CE369" s="236"/>
      <c r="CF369" s="236"/>
      <c r="CG369" s="236"/>
      <c r="CH369" s="235"/>
      <c r="CI369" s="235"/>
      <c r="CJ369" s="236"/>
      <c r="CK369" s="236"/>
      <c r="CL369" s="236"/>
      <c r="CM369" s="236"/>
      <c r="CN369" s="236"/>
      <c r="CO369" s="235"/>
      <c r="CP369" s="238"/>
      <c r="CQ369" s="237"/>
      <c r="CR369" s="238"/>
      <c r="CS369" s="237"/>
      <c r="CT369" s="237"/>
      <c r="CU369" s="237"/>
      <c r="CV369" s="237"/>
      <c r="CW369" s="237"/>
      <c r="CX369" s="232"/>
      <c r="CY369" s="232"/>
      <c r="CZ369" s="179">
        <f t="shared" si="379"/>
        <v>0</v>
      </c>
      <c r="DA369" s="180"/>
      <c r="DB369" s="241"/>
      <c r="DC369" s="181">
        <f t="shared" si="380"/>
        <v>0</v>
      </c>
      <c r="DD369" s="240"/>
      <c r="DE369" s="241"/>
      <c r="DF369" s="182">
        <f t="shared" si="381"/>
        <v>0</v>
      </c>
      <c r="DG369" s="182">
        <f t="shared" si="382"/>
        <v>0</v>
      </c>
      <c r="DH369" s="183">
        <f t="shared" si="383"/>
        <v>0</v>
      </c>
      <c r="DI369" s="184">
        <f t="shared" si="384"/>
        <v>0</v>
      </c>
      <c r="DJ369" s="42"/>
      <c r="DK369" s="177">
        <f t="shared" si="385"/>
        <v>0</v>
      </c>
      <c r="DL369" s="177">
        <f t="shared" si="386"/>
        <v>0</v>
      </c>
      <c r="DM369" s="177">
        <f t="shared" si="387"/>
        <v>0</v>
      </c>
      <c r="DN369" s="242"/>
      <c r="DO369" s="243"/>
      <c r="DP369" s="243"/>
      <c r="DQ369" s="243"/>
      <c r="DR369" s="303"/>
      <c r="DS369" s="243"/>
      <c r="DT369" s="243"/>
      <c r="DU369" s="243"/>
      <c r="DV369" s="244"/>
      <c r="DW369" s="243"/>
      <c r="DX369" s="243"/>
      <c r="DY369" s="245"/>
      <c r="DZ369" s="245"/>
      <c r="EA369" s="246"/>
      <c r="EB369" s="175" t="s">
        <v>283</v>
      </c>
      <c r="EC369" s="188" t="s">
        <v>298</v>
      </c>
      <c r="ED369" s="188">
        <v>1030337</v>
      </c>
      <c r="EE369" s="188"/>
      <c r="EF369" s="189">
        <f>'Datos Mes'!$B$23</f>
        <v>8033.333333333333</v>
      </c>
      <c r="EG369" s="189">
        <f t="shared" si="388"/>
        <v>0</v>
      </c>
      <c r="EH369" s="189">
        <f t="shared" si="389"/>
        <v>0</v>
      </c>
      <c r="EI369" s="189" t="e">
        <f t="shared" si="390"/>
        <v>#DIV/0!</v>
      </c>
      <c r="EJ369" s="189" t="e">
        <f t="shared" si="391"/>
        <v>#DIV/0!</v>
      </c>
      <c r="EK369" s="189">
        <f t="shared" si="392"/>
        <v>0</v>
      </c>
      <c r="EL369" s="189">
        <f t="shared" si="393"/>
        <v>0</v>
      </c>
      <c r="EM369" s="189">
        <f t="shared" si="394"/>
        <v>0</v>
      </c>
      <c r="EN369" s="189">
        <f>'Datos Mes'!$B$24*AL369</f>
        <v>0</v>
      </c>
      <c r="EO369" s="189" t="e">
        <f>IF(SUM(EH369:EN369)&gt;'Datos Mes'!$B$21,'Datos Mes'!$B$21,SUM(EH369:EN369))</f>
        <v>#DIV/0!</v>
      </c>
      <c r="EP369" s="189" t="e">
        <f>IF(SUM(EH369:EN369)&gt;'Datos Mes'!$B$21,SUM(EH369:EN369)-EO369,0)</f>
        <v>#DIV/0!</v>
      </c>
      <c r="EQ369" s="189"/>
      <c r="ER369" s="189" t="e">
        <f>LOOKUP(EO369/AL369,'Datos Mes'!$B$75:$B$82,'Datos Mes'!$C$75:$C$82)*EQ369</f>
        <v>#DIV/0!</v>
      </c>
      <c r="ES369" s="189">
        <f>'Datos Mes'!$B$25*$AQ369</f>
        <v>0</v>
      </c>
      <c r="ET369" s="189">
        <f>'Datos Mes'!$B$26*$AQ369</f>
        <v>0</v>
      </c>
      <c r="EU369" s="189">
        <f t="shared" si="395"/>
        <v>0</v>
      </c>
      <c r="EV369" s="190" t="e">
        <f t="shared" si="396"/>
        <v>#DIV/0!</v>
      </c>
      <c r="EW369" s="280" t="s">
        <v>140</v>
      </c>
      <c r="EX369" s="281"/>
      <c r="EY369" s="190" t="e">
        <f>'Datos Mes'!$B$28*EO369</f>
        <v>#DIV/0!</v>
      </c>
      <c r="EZ369" s="190" t="e">
        <f>IF(EX369*'Datos Mes'!$B$19-EY369&gt;0,EX369*'Datos Mes'!$B$19-EY369,0)</f>
        <v>#DIV/0!</v>
      </c>
      <c r="FA369" s="281" t="s">
        <v>116</v>
      </c>
      <c r="FB369" s="280" t="s">
        <v>299</v>
      </c>
      <c r="FC369" s="192">
        <f>IF(FB369&lt;&gt;"Pensionado",LOOKUP(FA369,'Datos Mes'!$A$87:$A$92,'Datos Mes'!$B$87:$B$92),0)</f>
        <v>0</v>
      </c>
      <c r="FD369" s="190" t="e">
        <f t="shared" si="397"/>
        <v>#DIV/0!</v>
      </c>
      <c r="FE369" s="190" t="e">
        <f>IF(SUM(EH369:EN369)&gt;'Datos Mes'!$B$22,'Datos Mes'!$B$22,SUM(EH369:EN369))</f>
        <v>#DIV/0!</v>
      </c>
      <c r="FF369" s="190" t="e">
        <f>FE369*'Datos Mes'!$B$30</f>
        <v>#DIV/0!</v>
      </c>
      <c r="FG369" s="190" t="e">
        <f t="shared" si="398"/>
        <v>#DIV/0!</v>
      </c>
      <c r="FH369" s="190" t="e">
        <f t="shared" si="399"/>
        <v>#DIV/0!</v>
      </c>
      <c r="FI369" s="193" t="e">
        <f>LOOKUP(FH369,'Datos Mes'!$B$54:$B$69,'Datos Mes'!$C$54:$C$69)</f>
        <v>#DIV/0!</v>
      </c>
      <c r="FJ369" s="190" t="e">
        <f>LOOKUP(FH369,'Datos Mes'!$B$54:$B$69,'Datos Mes'!$E$54:$E$69)</f>
        <v>#DIV/0!</v>
      </c>
      <c r="FK369" s="190" t="e">
        <f t="shared" si="400"/>
        <v>#DIV/0!</v>
      </c>
      <c r="FL369" s="190">
        <f t="shared" si="401"/>
        <v>0</v>
      </c>
      <c r="FM369" s="190">
        <f t="shared" si="402"/>
        <v>0</v>
      </c>
      <c r="FN369" s="190">
        <f t="shared" si="403"/>
        <v>0</v>
      </c>
      <c r="FO369" s="190" t="e">
        <f t="shared" si="404"/>
        <v>#DIV/0!</v>
      </c>
      <c r="FP369" s="190" t="e">
        <f t="shared" si="405"/>
        <v>#DIV/0!</v>
      </c>
      <c r="FQ369" s="320" t="e">
        <f t="shared" si="406"/>
        <v>#DIV/0!</v>
      </c>
      <c r="FR369" s="188"/>
      <c r="FS369" s="190" t="e">
        <f t="shared" si="407"/>
        <v>#DIV/0!</v>
      </c>
      <c r="FT369" s="190" t="e">
        <f>IF($FB369="Activo",LOOKUP($FA369,'Datos Mes'!$A$87:$A$92,'Datos Mes'!$C$87:$C$92),0)*$EO369</f>
        <v>#DIV/0!</v>
      </c>
      <c r="FU369" s="190" t="e">
        <f>IF($FB369="Activo",'Datos Mes'!$B$31,0)*$EO369</f>
        <v>#DIV/0!</v>
      </c>
      <c r="FV369" s="190" t="e">
        <f>'Datos Mes'!$B$32*$EO369</f>
        <v>#DIV/0!</v>
      </c>
      <c r="FW369" s="190" t="e">
        <f>'Datos Mes'!$D$28*$EO369</f>
        <v>#DIV/0!</v>
      </c>
      <c r="FX369" s="188">
        <v>1030337</v>
      </c>
      <c r="FY369" s="190" t="e">
        <f t="shared" si="408"/>
        <v>#DIV/0!</v>
      </c>
      <c r="FZ369" s="190" t="e">
        <f t="shared" si="414"/>
        <v>#DIV/0!</v>
      </c>
      <c r="GA369" s="190" t="e">
        <f t="shared" si="415"/>
        <v>#DIV/0!</v>
      </c>
      <c r="GB369" s="190">
        <f>(AS369+'Datos Mes'!B$24)*30/12</f>
        <v>11356.646825396825</v>
      </c>
      <c r="GC369" s="190" t="e">
        <f t="shared" si="409"/>
        <v>#DIV/0!</v>
      </c>
      <c r="GD369" s="190" t="e">
        <f t="shared" si="410"/>
        <v>#DIV/0!</v>
      </c>
      <c r="GE369" s="192" t="e">
        <f t="shared" si="411"/>
        <v>#DIV/0!</v>
      </c>
    </row>
    <row r="370" spans="1:187">
      <c r="A370" s="248"/>
      <c r="B370" s="248"/>
      <c r="C370" s="173">
        <f t="shared" si="368"/>
        <v>0</v>
      </c>
      <c r="D370" s="255"/>
      <c r="E370" s="255"/>
      <c r="F370" s="255"/>
      <c r="G370" s="255"/>
      <c r="H370" s="255"/>
      <c r="I370" s="255"/>
      <c r="J370" s="255"/>
      <c r="K370" s="255"/>
      <c r="L370" s="255"/>
      <c r="M370" s="255"/>
      <c r="N370" s="255"/>
      <c r="O370" s="255"/>
      <c r="P370" s="255"/>
      <c r="Q370" s="255"/>
      <c r="R370" s="174"/>
      <c r="S370" s="256"/>
      <c r="T370" s="255"/>
      <c r="U370" s="255"/>
      <c r="V370" s="255"/>
      <c r="W370" s="255"/>
      <c r="X370" s="255"/>
      <c r="Y370" s="255"/>
      <c r="Z370" s="255"/>
      <c r="AA370" s="255"/>
      <c r="AB370" s="255"/>
      <c r="AC370" s="255"/>
      <c r="AD370" s="255"/>
      <c r="AE370" s="255"/>
      <c r="AF370" s="255"/>
      <c r="AG370" s="255"/>
      <c r="AH370" s="255"/>
      <c r="AI370" s="257"/>
      <c r="AJ370" s="187"/>
      <c r="AK370" s="176">
        <f t="shared" si="369"/>
        <v>0</v>
      </c>
      <c r="AL370" s="294">
        <f t="shared" si="370"/>
        <v>0</v>
      </c>
      <c r="AM370" s="294">
        <f t="shared" si="371"/>
        <v>0</v>
      </c>
      <c r="AN370" s="295">
        <f t="shared" si="372"/>
        <v>0</v>
      </c>
      <c r="AO370" s="294">
        <f t="shared" si="413"/>
        <v>0</v>
      </c>
      <c r="AP370" s="294">
        <f t="shared" si="412"/>
        <v>0</v>
      </c>
      <c r="AQ370" s="296">
        <f t="shared" si="373"/>
        <v>0</v>
      </c>
      <c r="AR370" s="297">
        <f t="shared" si="374"/>
        <v>0</v>
      </c>
      <c r="AS370" s="249"/>
      <c r="AT370" s="250">
        <f t="shared" si="375"/>
        <v>0</v>
      </c>
      <c r="AU370" s="316"/>
      <c r="AV370" s="177">
        <f t="shared" si="376"/>
        <v>0</v>
      </c>
      <c r="AW370" s="249"/>
      <c r="AX370" s="249"/>
      <c r="AY370" s="177">
        <f t="shared" si="377"/>
        <v>0</v>
      </c>
      <c r="AZ370" s="177">
        <f>(AQ370)*'Datos Mes'!$B$27+DB370</f>
        <v>0</v>
      </c>
      <c r="BA370" s="248"/>
      <c r="BB370" s="254"/>
      <c r="BC370" s="263"/>
      <c r="BD370" s="188"/>
      <c r="BE370" s="188"/>
      <c r="BF370" s="298"/>
      <c r="BG370" s="178">
        <f>(COUNTIF($D370:$AI370,"LL")+DL370)*(AS370-'Datos Mes'!$B$23)</f>
        <v>0</v>
      </c>
      <c r="BH370" s="299">
        <f t="shared" si="378"/>
        <v>0</v>
      </c>
      <c r="BI370" s="230"/>
      <c r="BJ370" s="239"/>
      <c r="BK370" s="231"/>
      <c r="BL370" s="231"/>
      <c r="BM370" s="231"/>
      <c r="BN370" s="231"/>
      <c r="BO370" s="231"/>
      <c r="BP370" s="239"/>
      <c r="BQ370" s="231"/>
      <c r="BR370" s="231"/>
      <c r="BS370" s="231"/>
      <c r="BT370" s="232"/>
      <c r="BU370" s="232"/>
      <c r="BV370" s="231"/>
      <c r="BW370" s="233"/>
      <c r="BX370" s="234"/>
      <c r="BY370" s="231"/>
      <c r="BZ370" s="231"/>
      <c r="CA370" s="235"/>
      <c r="CB370" s="235"/>
      <c r="CC370" s="236"/>
      <c r="CD370" s="236"/>
      <c r="CE370" s="236"/>
      <c r="CF370" s="236"/>
      <c r="CG370" s="236"/>
      <c r="CH370" s="235"/>
      <c r="CI370" s="235"/>
      <c r="CJ370" s="236"/>
      <c r="CK370" s="236"/>
      <c r="CL370" s="236"/>
      <c r="CM370" s="236"/>
      <c r="CN370" s="236"/>
      <c r="CO370" s="235"/>
      <c r="CP370" s="238"/>
      <c r="CQ370" s="237"/>
      <c r="CR370" s="238"/>
      <c r="CS370" s="237"/>
      <c r="CT370" s="237"/>
      <c r="CU370" s="237"/>
      <c r="CV370" s="237"/>
      <c r="CW370" s="237"/>
      <c r="CX370" s="232"/>
      <c r="CY370" s="232"/>
      <c r="CZ370" s="179">
        <f t="shared" si="379"/>
        <v>0</v>
      </c>
      <c r="DA370" s="180"/>
      <c r="DB370" s="241"/>
      <c r="DC370" s="181">
        <f t="shared" si="380"/>
        <v>0</v>
      </c>
      <c r="DD370" s="240"/>
      <c r="DE370" s="241"/>
      <c r="DF370" s="182">
        <f t="shared" si="381"/>
        <v>0</v>
      </c>
      <c r="DG370" s="182">
        <f t="shared" si="382"/>
        <v>0</v>
      </c>
      <c r="DH370" s="183">
        <f t="shared" si="383"/>
        <v>0</v>
      </c>
      <c r="DI370" s="184">
        <f t="shared" si="384"/>
        <v>0</v>
      </c>
      <c r="DJ370" s="42"/>
      <c r="DK370" s="177">
        <f t="shared" si="385"/>
        <v>0</v>
      </c>
      <c r="DL370" s="177">
        <f t="shared" si="386"/>
        <v>0</v>
      </c>
      <c r="DM370" s="177">
        <f t="shared" si="387"/>
        <v>0</v>
      </c>
      <c r="DN370" s="242"/>
      <c r="DO370" s="243"/>
      <c r="DP370" s="243"/>
      <c r="DQ370" s="243"/>
      <c r="DR370" s="303"/>
      <c r="DS370" s="243"/>
      <c r="DT370" s="243"/>
      <c r="DU370" s="243"/>
      <c r="DV370" s="244"/>
      <c r="DW370" s="243"/>
      <c r="DX370" s="243"/>
      <c r="DY370" s="245"/>
      <c r="DZ370" s="245"/>
      <c r="EA370" s="246"/>
      <c r="EB370" s="175" t="s">
        <v>283</v>
      </c>
      <c r="EC370" s="188" t="s">
        <v>298</v>
      </c>
      <c r="ED370" s="188">
        <v>1030338</v>
      </c>
      <c r="EE370" s="188"/>
      <c r="EF370" s="189">
        <f>'Datos Mes'!$B$23</f>
        <v>8033.333333333333</v>
      </c>
      <c r="EG370" s="189">
        <f t="shared" si="388"/>
        <v>0</v>
      </c>
      <c r="EH370" s="189">
        <f t="shared" si="389"/>
        <v>0</v>
      </c>
      <c r="EI370" s="189" t="e">
        <f t="shared" si="390"/>
        <v>#DIV/0!</v>
      </c>
      <c r="EJ370" s="189" t="e">
        <f t="shared" si="391"/>
        <v>#DIV/0!</v>
      </c>
      <c r="EK370" s="189">
        <f t="shared" si="392"/>
        <v>0</v>
      </c>
      <c r="EL370" s="189">
        <f t="shared" si="393"/>
        <v>0</v>
      </c>
      <c r="EM370" s="189">
        <f t="shared" si="394"/>
        <v>0</v>
      </c>
      <c r="EN370" s="189">
        <f>'Datos Mes'!$B$24*AL370</f>
        <v>0</v>
      </c>
      <c r="EO370" s="189" t="e">
        <f>IF(SUM(EH370:EN370)&gt;'Datos Mes'!$B$21,'Datos Mes'!$B$21,SUM(EH370:EN370))</f>
        <v>#DIV/0!</v>
      </c>
      <c r="EP370" s="189" t="e">
        <f>IF(SUM(EH370:EN370)&gt;'Datos Mes'!$B$21,SUM(EH370:EN370)-EO370,0)</f>
        <v>#DIV/0!</v>
      </c>
      <c r="EQ370" s="189"/>
      <c r="ER370" s="189" t="e">
        <f>LOOKUP(EO370/AL370,'Datos Mes'!$B$75:$B$82,'Datos Mes'!$C$75:$C$82)*EQ370</f>
        <v>#DIV/0!</v>
      </c>
      <c r="ES370" s="189">
        <f>'Datos Mes'!$B$25*$AQ370</f>
        <v>0</v>
      </c>
      <c r="ET370" s="189">
        <f>'Datos Mes'!$B$26*$AQ370</f>
        <v>0</v>
      </c>
      <c r="EU370" s="189">
        <f t="shared" si="395"/>
        <v>0</v>
      </c>
      <c r="EV370" s="190" t="e">
        <f t="shared" si="396"/>
        <v>#DIV/0!</v>
      </c>
      <c r="EW370" s="280" t="s">
        <v>140</v>
      </c>
      <c r="EX370" s="281"/>
      <c r="EY370" s="190" t="e">
        <f>'Datos Mes'!$B$28*EO370</f>
        <v>#DIV/0!</v>
      </c>
      <c r="EZ370" s="190" t="e">
        <f>IF(EX370*'Datos Mes'!$B$19-EY370&gt;0,EX370*'Datos Mes'!$B$19-EY370,0)</f>
        <v>#DIV/0!</v>
      </c>
      <c r="FA370" s="281" t="s">
        <v>116</v>
      </c>
      <c r="FB370" s="280" t="s">
        <v>299</v>
      </c>
      <c r="FC370" s="192">
        <f>IF(FB370&lt;&gt;"Pensionado",LOOKUP(FA370,'Datos Mes'!$A$87:$A$92,'Datos Mes'!$B$87:$B$92),0)</f>
        <v>0</v>
      </c>
      <c r="FD370" s="190" t="e">
        <f t="shared" si="397"/>
        <v>#DIV/0!</v>
      </c>
      <c r="FE370" s="190" t="e">
        <f>IF(SUM(EH370:EN370)&gt;'Datos Mes'!$B$22,'Datos Mes'!$B$22,SUM(EH370:EN370))</f>
        <v>#DIV/0!</v>
      </c>
      <c r="FF370" s="190" t="e">
        <f>FE370*'Datos Mes'!$B$30</f>
        <v>#DIV/0!</v>
      </c>
      <c r="FG370" s="190" t="e">
        <f t="shared" si="398"/>
        <v>#DIV/0!</v>
      </c>
      <c r="FH370" s="190" t="e">
        <f t="shared" si="399"/>
        <v>#DIV/0!</v>
      </c>
      <c r="FI370" s="193" t="e">
        <f>LOOKUP(FH370,'Datos Mes'!$B$54:$B$69,'Datos Mes'!$C$54:$C$69)</f>
        <v>#DIV/0!</v>
      </c>
      <c r="FJ370" s="190" t="e">
        <f>LOOKUP(FH370,'Datos Mes'!$B$54:$B$69,'Datos Mes'!$E$54:$E$69)</f>
        <v>#DIV/0!</v>
      </c>
      <c r="FK370" s="190" t="e">
        <f t="shared" si="400"/>
        <v>#DIV/0!</v>
      </c>
      <c r="FL370" s="190">
        <f t="shared" si="401"/>
        <v>0</v>
      </c>
      <c r="FM370" s="190">
        <f t="shared" si="402"/>
        <v>0</v>
      </c>
      <c r="FN370" s="190">
        <f t="shared" si="403"/>
        <v>0</v>
      </c>
      <c r="FO370" s="190" t="e">
        <f t="shared" si="404"/>
        <v>#DIV/0!</v>
      </c>
      <c r="FP370" s="190" t="e">
        <f t="shared" si="405"/>
        <v>#DIV/0!</v>
      </c>
      <c r="FQ370" s="320" t="e">
        <f t="shared" si="406"/>
        <v>#DIV/0!</v>
      </c>
      <c r="FR370" s="188"/>
      <c r="FS370" s="190" t="e">
        <f t="shared" si="407"/>
        <v>#DIV/0!</v>
      </c>
      <c r="FT370" s="190" t="e">
        <f>IF($FB370="Activo",LOOKUP($FA370,'Datos Mes'!$A$87:$A$92,'Datos Mes'!$C$87:$C$92),0)*$EO370</f>
        <v>#DIV/0!</v>
      </c>
      <c r="FU370" s="190" t="e">
        <f>IF($FB370="Activo",'Datos Mes'!$B$31,0)*$EO370</f>
        <v>#DIV/0!</v>
      </c>
      <c r="FV370" s="190" t="e">
        <f>'Datos Mes'!$B$32*$EO370</f>
        <v>#DIV/0!</v>
      </c>
      <c r="FW370" s="190" t="e">
        <f>'Datos Mes'!$D$28*$EO370</f>
        <v>#DIV/0!</v>
      </c>
      <c r="FX370" s="188">
        <v>1030338</v>
      </c>
      <c r="FY370" s="190" t="e">
        <f t="shared" si="408"/>
        <v>#DIV/0!</v>
      </c>
      <c r="FZ370" s="190" t="e">
        <f t="shared" si="414"/>
        <v>#DIV/0!</v>
      </c>
      <c r="GA370" s="190" t="e">
        <f t="shared" si="415"/>
        <v>#DIV/0!</v>
      </c>
      <c r="GB370" s="190">
        <f>(AS370+'Datos Mes'!B$24)*30/12</f>
        <v>11356.646825396825</v>
      </c>
      <c r="GC370" s="190" t="e">
        <f t="shared" si="409"/>
        <v>#DIV/0!</v>
      </c>
      <c r="GD370" s="190" t="e">
        <f t="shared" si="410"/>
        <v>#DIV/0!</v>
      </c>
      <c r="GE370" s="192" t="e">
        <f t="shared" si="411"/>
        <v>#DIV/0!</v>
      </c>
    </row>
    <row r="371" spans="1:187">
      <c r="A371" s="248"/>
      <c r="B371" s="248"/>
      <c r="C371" s="173">
        <f t="shared" si="368"/>
        <v>0</v>
      </c>
      <c r="D371" s="255"/>
      <c r="E371" s="255"/>
      <c r="F371" s="255"/>
      <c r="G371" s="255"/>
      <c r="H371" s="255"/>
      <c r="I371" s="255"/>
      <c r="J371" s="255"/>
      <c r="K371" s="255"/>
      <c r="L371" s="255"/>
      <c r="M371" s="255"/>
      <c r="N371" s="255"/>
      <c r="O371" s="255"/>
      <c r="P371" s="255"/>
      <c r="Q371" s="255"/>
      <c r="R371" s="174"/>
      <c r="S371" s="256"/>
      <c r="T371" s="255"/>
      <c r="U371" s="255"/>
      <c r="V371" s="255"/>
      <c r="W371" s="255"/>
      <c r="X371" s="255"/>
      <c r="Y371" s="255"/>
      <c r="Z371" s="255"/>
      <c r="AA371" s="255"/>
      <c r="AB371" s="255"/>
      <c r="AC371" s="255"/>
      <c r="AD371" s="255"/>
      <c r="AE371" s="255"/>
      <c r="AF371" s="255"/>
      <c r="AG371" s="255"/>
      <c r="AH371" s="255"/>
      <c r="AI371" s="257"/>
      <c r="AJ371" s="187"/>
      <c r="AK371" s="176">
        <f t="shared" si="369"/>
        <v>0</v>
      </c>
      <c r="AL371" s="294">
        <f t="shared" si="370"/>
        <v>0</v>
      </c>
      <c r="AM371" s="294">
        <f t="shared" si="371"/>
        <v>0</v>
      </c>
      <c r="AN371" s="295">
        <f t="shared" si="372"/>
        <v>0</v>
      </c>
      <c r="AO371" s="294">
        <f t="shared" si="413"/>
        <v>0</v>
      </c>
      <c r="AP371" s="294">
        <f t="shared" si="412"/>
        <v>0</v>
      </c>
      <c r="AQ371" s="296">
        <f t="shared" si="373"/>
        <v>0</v>
      </c>
      <c r="AR371" s="297">
        <f t="shared" si="374"/>
        <v>0</v>
      </c>
      <c r="AS371" s="249"/>
      <c r="AT371" s="250">
        <f t="shared" si="375"/>
        <v>0</v>
      </c>
      <c r="AU371" s="316"/>
      <c r="AV371" s="177">
        <f t="shared" si="376"/>
        <v>0</v>
      </c>
      <c r="AW371" s="249"/>
      <c r="AX371" s="249"/>
      <c r="AY371" s="177">
        <f t="shared" si="377"/>
        <v>0</v>
      </c>
      <c r="AZ371" s="177">
        <f>(AQ371)*'Datos Mes'!$B$27+DB371</f>
        <v>0</v>
      </c>
      <c r="BA371" s="248"/>
      <c r="BB371" s="254"/>
      <c r="BC371" s="263"/>
      <c r="BD371" s="188"/>
      <c r="BE371" s="188"/>
      <c r="BF371" s="298"/>
      <c r="BG371" s="178">
        <f>(COUNTIF($D371:$AI371,"LL")+DL371)*(AS371-'Datos Mes'!$B$23)</f>
        <v>0</v>
      </c>
      <c r="BH371" s="299">
        <f t="shared" si="378"/>
        <v>0</v>
      </c>
      <c r="BI371" s="230"/>
      <c r="BJ371" s="239"/>
      <c r="BK371" s="231"/>
      <c r="BL371" s="231"/>
      <c r="BM371" s="231"/>
      <c r="BN371" s="231"/>
      <c r="BO371" s="231"/>
      <c r="BP371" s="239"/>
      <c r="BQ371" s="231"/>
      <c r="BR371" s="231"/>
      <c r="BS371" s="231"/>
      <c r="BT371" s="232"/>
      <c r="BU371" s="232"/>
      <c r="BV371" s="231"/>
      <c r="BW371" s="233"/>
      <c r="BX371" s="234"/>
      <c r="BY371" s="231"/>
      <c r="BZ371" s="231"/>
      <c r="CA371" s="235"/>
      <c r="CB371" s="235"/>
      <c r="CC371" s="236"/>
      <c r="CD371" s="236"/>
      <c r="CE371" s="236"/>
      <c r="CF371" s="236"/>
      <c r="CG371" s="236"/>
      <c r="CH371" s="235"/>
      <c r="CI371" s="235"/>
      <c r="CJ371" s="236"/>
      <c r="CK371" s="236"/>
      <c r="CL371" s="236"/>
      <c r="CM371" s="236"/>
      <c r="CN371" s="236"/>
      <c r="CO371" s="235"/>
      <c r="CP371" s="238"/>
      <c r="CQ371" s="237"/>
      <c r="CR371" s="238"/>
      <c r="CS371" s="237"/>
      <c r="CT371" s="237"/>
      <c r="CU371" s="237"/>
      <c r="CV371" s="237"/>
      <c r="CW371" s="237"/>
      <c r="CX371" s="232"/>
      <c r="CY371" s="232"/>
      <c r="CZ371" s="179">
        <f t="shared" si="379"/>
        <v>0</v>
      </c>
      <c r="DA371" s="180"/>
      <c r="DB371" s="241"/>
      <c r="DC371" s="181">
        <f t="shared" si="380"/>
        <v>0</v>
      </c>
      <c r="DD371" s="240"/>
      <c r="DE371" s="241"/>
      <c r="DF371" s="182">
        <f t="shared" si="381"/>
        <v>0</v>
      </c>
      <c r="DG371" s="182">
        <f t="shared" si="382"/>
        <v>0</v>
      </c>
      <c r="DH371" s="183">
        <f t="shared" si="383"/>
        <v>0</v>
      </c>
      <c r="DI371" s="184">
        <f t="shared" si="384"/>
        <v>0</v>
      </c>
      <c r="DJ371" s="42"/>
      <c r="DK371" s="177">
        <f t="shared" si="385"/>
        <v>0</v>
      </c>
      <c r="DL371" s="177">
        <f t="shared" si="386"/>
        <v>0</v>
      </c>
      <c r="DM371" s="177">
        <f t="shared" si="387"/>
        <v>0</v>
      </c>
      <c r="DN371" s="242"/>
      <c r="DO371" s="243"/>
      <c r="DP371" s="243"/>
      <c r="DQ371" s="243"/>
      <c r="DR371" s="303"/>
      <c r="DS371" s="243"/>
      <c r="DT371" s="243"/>
      <c r="DU371" s="243"/>
      <c r="DV371" s="244"/>
      <c r="DW371" s="243"/>
      <c r="DX371" s="243"/>
      <c r="DY371" s="245"/>
      <c r="DZ371" s="245"/>
      <c r="EA371" s="246"/>
      <c r="EB371" s="175" t="s">
        <v>283</v>
      </c>
      <c r="EC371" s="188" t="s">
        <v>298</v>
      </c>
      <c r="ED371" s="188">
        <v>1030339</v>
      </c>
      <c r="EE371" s="188"/>
      <c r="EF371" s="189">
        <f>'Datos Mes'!$B$23</f>
        <v>8033.333333333333</v>
      </c>
      <c r="EG371" s="189">
        <f t="shared" si="388"/>
        <v>0</v>
      </c>
      <c r="EH371" s="189">
        <f t="shared" si="389"/>
        <v>0</v>
      </c>
      <c r="EI371" s="189" t="e">
        <f t="shared" si="390"/>
        <v>#DIV/0!</v>
      </c>
      <c r="EJ371" s="189" t="e">
        <f t="shared" si="391"/>
        <v>#DIV/0!</v>
      </c>
      <c r="EK371" s="189">
        <f t="shared" si="392"/>
        <v>0</v>
      </c>
      <c r="EL371" s="189">
        <f t="shared" si="393"/>
        <v>0</v>
      </c>
      <c r="EM371" s="189">
        <f t="shared" si="394"/>
        <v>0</v>
      </c>
      <c r="EN371" s="189">
        <f>'Datos Mes'!$B$24*AL371</f>
        <v>0</v>
      </c>
      <c r="EO371" s="189" t="e">
        <f>IF(SUM(EH371:EN371)&gt;'Datos Mes'!$B$21,'Datos Mes'!$B$21,SUM(EH371:EN371))</f>
        <v>#DIV/0!</v>
      </c>
      <c r="EP371" s="189" t="e">
        <f>IF(SUM(EH371:EN371)&gt;'Datos Mes'!$B$21,SUM(EH371:EN371)-EO371,0)</f>
        <v>#DIV/0!</v>
      </c>
      <c r="EQ371" s="189"/>
      <c r="ER371" s="189" t="e">
        <f>LOOKUP(EO371/AL371,'Datos Mes'!$B$75:$B$82,'Datos Mes'!$C$75:$C$82)*EQ371</f>
        <v>#DIV/0!</v>
      </c>
      <c r="ES371" s="189">
        <f>'Datos Mes'!$B$25*$AQ371</f>
        <v>0</v>
      </c>
      <c r="ET371" s="189">
        <f>'Datos Mes'!$B$26*$AQ371</f>
        <v>0</v>
      </c>
      <c r="EU371" s="189">
        <f t="shared" si="395"/>
        <v>0</v>
      </c>
      <c r="EV371" s="190" t="e">
        <f t="shared" si="396"/>
        <v>#DIV/0!</v>
      </c>
      <c r="EW371" s="280" t="s">
        <v>140</v>
      </c>
      <c r="EX371" s="281"/>
      <c r="EY371" s="190" t="e">
        <f>'Datos Mes'!$B$28*EO371</f>
        <v>#DIV/0!</v>
      </c>
      <c r="EZ371" s="190" t="e">
        <f>IF(EX371*'Datos Mes'!$B$19-EY371&gt;0,EX371*'Datos Mes'!$B$19-EY371,0)</f>
        <v>#DIV/0!</v>
      </c>
      <c r="FA371" s="281" t="s">
        <v>116</v>
      </c>
      <c r="FB371" s="280" t="s">
        <v>299</v>
      </c>
      <c r="FC371" s="192">
        <f>IF(FB371&lt;&gt;"Pensionado",LOOKUP(FA371,'Datos Mes'!$A$87:$A$92,'Datos Mes'!$B$87:$B$92),0)</f>
        <v>0</v>
      </c>
      <c r="FD371" s="190" t="e">
        <f t="shared" si="397"/>
        <v>#DIV/0!</v>
      </c>
      <c r="FE371" s="190" t="e">
        <f>IF(SUM(EH371:EN371)&gt;'Datos Mes'!$B$22,'Datos Mes'!$B$22,SUM(EH371:EN371))</f>
        <v>#DIV/0!</v>
      </c>
      <c r="FF371" s="190" t="e">
        <f>FE371*'Datos Mes'!$B$30</f>
        <v>#DIV/0!</v>
      </c>
      <c r="FG371" s="190" t="e">
        <f t="shared" si="398"/>
        <v>#DIV/0!</v>
      </c>
      <c r="FH371" s="190" t="e">
        <f t="shared" si="399"/>
        <v>#DIV/0!</v>
      </c>
      <c r="FI371" s="193" t="e">
        <f>LOOKUP(FH371,'Datos Mes'!$B$54:$B$69,'Datos Mes'!$C$54:$C$69)</f>
        <v>#DIV/0!</v>
      </c>
      <c r="FJ371" s="190" t="e">
        <f>LOOKUP(FH371,'Datos Mes'!$B$54:$B$69,'Datos Mes'!$E$54:$E$69)</f>
        <v>#DIV/0!</v>
      </c>
      <c r="FK371" s="190" t="e">
        <f t="shared" si="400"/>
        <v>#DIV/0!</v>
      </c>
      <c r="FL371" s="190">
        <f t="shared" si="401"/>
        <v>0</v>
      </c>
      <c r="FM371" s="190">
        <f t="shared" si="402"/>
        <v>0</v>
      </c>
      <c r="FN371" s="190">
        <f t="shared" si="403"/>
        <v>0</v>
      </c>
      <c r="FO371" s="190" t="e">
        <f t="shared" si="404"/>
        <v>#DIV/0!</v>
      </c>
      <c r="FP371" s="190" t="e">
        <f t="shared" si="405"/>
        <v>#DIV/0!</v>
      </c>
      <c r="FQ371" s="320" t="e">
        <f t="shared" si="406"/>
        <v>#DIV/0!</v>
      </c>
      <c r="FR371" s="188"/>
      <c r="FS371" s="190" t="e">
        <f t="shared" si="407"/>
        <v>#DIV/0!</v>
      </c>
      <c r="FT371" s="190" t="e">
        <f>IF($FB371="Activo",LOOKUP($FA371,'Datos Mes'!$A$87:$A$92,'Datos Mes'!$C$87:$C$92),0)*$EO371</f>
        <v>#DIV/0!</v>
      </c>
      <c r="FU371" s="190" t="e">
        <f>IF($FB371="Activo",'Datos Mes'!$B$31,0)*$EO371</f>
        <v>#DIV/0!</v>
      </c>
      <c r="FV371" s="190" t="e">
        <f>'Datos Mes'!$B$32*$EO371</f>
        <v>#DIV/0!</v>
      </c>
      <c r="FW371" s="190" t="e">
        <f>'Datos Mes'!$D$28*$EO371</f>
        <v>#DIV/0!</v>
      </c>
      <c r="FX371" s="188">
        <v>1030339</v>
      </c>
      <c r="FY371" s="190" t="e">
        <f t="shared" si="408"/>
        <v>#DIV/0!</v>
      </c>
      <c r="FZ371" s="190" t="e">
        <f t="shared" si="414"/>
        <v>#DIV/0!</v>
      </c>
      <c r="GA371" s="190" t="e">
        <f t="shared" si="415"/>
        <v>#DIV/0!</v>
      </c>
      <c r="GB371" s="190">
        <f>(AS371+'Datos Mes'!B$24)*30/12</f>
        <v>11356.646825396825</v>
      </c>
      <c r="GC371" s="190" t="e">
        <f t="shared" si="409"/>
        <v>#DIV/0!</v>
      </c>
      <c r="GD371" s="190" t="e">
        <f t="shared" si="410"/>
        <v>#DIV/0!</v>
      </c>
      <c r="GE371" s="192" t="e">
        <f t="shared" si="411"/>
        <v>#DIV/0!</v>
      </c>
    </row>
    <row r="372" spans="1:187">
      <c r="A372" s="248"/>
      <c r="B372" s="248"/>
      <c r="C372" s="173">
        <f t="shared" si="368"/>
        <v>0</v>
      </c>
      <c r="D372" s="255"/>
      <c r="E372" s="255"/>
      <c r="F372" s="255"/>
      <c r="G372" s="255"/>
      <c r="H372" s="255"/>
      <c r="I372" s="255"/>
      <c r="J372" s="255"/>
      <c r="K372" s="255"/>
      <c r="L372" s="255"/>
      <c r="M372" s="255"/>
      <c r="N372" s="255"/>
      <c r="O372" s="255"/>
      <c r="P372" s="255"/>
      <c r="Q372" s="255"/>
      <c r="R372" s="174"/>
      <c r="S372" s="256"/>
      <c r="T372" s="255"/>
      <c r="U372" s="255"/>
      <c r="V372" s="255"/>
      <c r="W372" s="255"/>
      <c r="X372" s="255"/>
      <c r="Y372" s="255"/>
      <c r="Z372" s="255"/>
      <c r="AA372" s="255"/>
      <c r="AB372" s="255"/>
      <c r="AC372" s="255"/>
      <c r="AD372" s="255"/>
      <c r="AE372" s="255"/>
      <c r="AF372" s="255"/>
      <c r="AG372" s="255"/>
      <c r="AH372" s="255"/>
      <c r="AI372" s="257"/>
      <c r="AJ372" s="187"/>
      <c r="AK372" s="176">
        <f t="shared" si="369"/>
        <v>0</v>
      </c>
      <c r="AL372" s="294">
        <f t="shared" si="370"/>
        <v>0</v>
      </c>
      <c r="AM372" s="294">
        <f t="shared" si="371"/>
        <v>0</v>
      </c>
      <c r="AN372" s="295">
        <f t="shared" si="372"/>
        <v>0</v>
      </c>
      <c r="AO372" s="294">
        <f t="shared" si="413"/>
        <v>0</v>
      </c>
      <c r="AP372" s="294">
        <f t="shared" si="412"/>
        <v>0</v>
      </c>
      <c r="AQ372" s="296">
        <f t="shared" si="373"/>
        <v>0</v>
      </c>
      <c r="AR372" s="297">
        <f t="shared" si="374"/>
        <v>0</v>
      </c>
      <c r="AS372" s="249"/>
      <c r="AT372" s="250">
        <f t="shared" si="375"/>
        <v>0</v>
      </c>
      <c r="AU372" s="316"/>
      <c r="AV372" s="177">
        <f t="shared" si="376"/>
        <v>0</v>
      </c>
      <c r="AW372" s="249"/>
      <c r="AX372" s="249"/>
      <c r="AY372" s="177">
        <f t="shared" si="377"/>
        <v>0</v>
      </c>
      <c r="AZ372" s="177">
        <f>(AQ372)*'Datos Mes'!$B$27+DB372</f>
        <v>0</v>
      </c>
      <c r="BA372" s="248"/>
      <c r="BB372" s="254"/>
      <c r="BC372" s="263"/>
      <c r="BD372" s="188"/>
      <c r="BE372" s="188"/>
      <c r="BF372" s="298"/>
      <c r="BG372" s="178">
        <f>(COUNTIF($D372:$AI372,"LL")+DL372)*(AS372-'Datos Mes'!$B$23)</f>
        <v>0</v>
      </c>
      <c r="BH372" s="299">
        <f t="shared" si="378"/>
        <v>0</v>
      </c>
      <c r="BI372" s="230"/>
      <c r="BJ372" s="239"/>
      <c r="BK372" s="231"/>
      <c r="BL372" s="231"/>
      <c r="BM372" s="231"/>
      <c r="BN372" s="231"/>
      <c r="BO372" s="231"/>
      <c r="BP372" s="239"/>
      <c r="BQ372" s="231"/>
      <c r="BR372" s="231"/>
      <c r="BS372" s="231"/>
      <c r="BT372" s="232"/>
      <c r="BU372" s="232"/>
      <c r="BV372" s="231"/>
      <c r="BW372" s="233"/>
      <c r="BX372" s="234"/>
      <c r="BY372" s="231"/>
      <c r="BZ372" s="231"/>
      <c r="CA372" s="235"/>
      <c r="CB372" s="235"/>
      <c r="CC372" s="236"/>
      <c r="CD372" s="236"/>
      <c r="CE372" s="236"/>
      <c r="CF372" s="236"/>
      <c r="CG372" s="236"/>
      <c r="CH372" s="235"/>
      <c r="CI372" s="235"/>
      <c r="CJ372" s="236"/>
      <c r="CK372" s="236"/>
      <c r="CL372" s="236"/>
      <c r="CM372" s="236"/>
      <c r="CN372" s="236"/>
      <c r="CO372" s="235"/>
      <c r="CP372" s="238"/>
      <c r="CQ372" s="237"/>
      <c r="CR372" s="238"/>
      <c r="CS372" s="237"/>
      <c r="CT372" s="237"/>
      <c r="CU372" s="237"/>
      <c r="CV372" s="237"/>
      <c r="CW372" s="237"/>
      <c r="CX372" s="232"/>
      <c r="CY372" s="232"/>
      <c r="CZ372" s="179">
        <f t="shared" si="379"/>
        <v>0</v>
      </c>
      <c r="DA372" s="180"/>
      <c r="DB372" s="241"/>
      <c r="DC372" s="181">
        <f t="shared" si="380"/>
        <v>0</v>
      </c>
      <c r="DD372" s="240"/>
      <c r="DE372" s="241"/>
      <c r="DF372" s="182">
        <f t="shared" si="381"/>
        <v>0</v>
      </c>
      <c r="DG372" s="182">
        <f t="shared" si="382"/>
        <v>0</v>
      </c>
      <c r="DH372" s="183">
        <f t="shared" si="383"/>
        <v>0</v>
      </c>
      <c r="DI372" s="184">
        <f t="shared" si="384"/>
        <v>0</v>
      </c>
      <c r="DJ372" s="42"/>
      <c r="DK372" s="177">
        <f t="shared" si="385"/>
        <v>0</v>
      </c>
      <c r="DL372" s="177">
        <f t="shared" si="386"/>
        <v>0</v>
      </c>
      <c r="DM372" s="177">
        <f t="shared" si="387"/>
        <v>0</v>
      </c>
      <c r="DN372" s="242"/>
      <c r="DO372" s="243"/>
      <c r="DP372" s="243"/>
      <c r="DQ372" s="243"/>
      <c r="DR372" s="303"/>
      <c r="DS372" s="243"/>
      <c r="DT372" s="243"/>
      <c r="DU372" s="243"/>
      <c r="DV372" s="244"/>
      <c r="DW372" s="243"/>
      <c r="DX372" s="243"/>
      <c r="DY372" s="245"/>
      <c r="DZ372" s="245"/>
      <c r="EA372" s="246"/>
      <c r="EB372" s="175" t="s">
        <v>283</v>
      </c>
      <c r="EC372" s="188" t="s">
        <v>298</v>
      </c>
      <c r="ED372" s="188">
        <v>1030340</v>
      </c>
      <c r="EE372" s="188"/>
      <c r="EF372" s="189">
        <f>'Datos Mes'!$B$23</f>
        <v>8033.333333333333</v>
      </c>
      <c r="EG372" s="189">
        <f t="shared" si="388"/>
        <v>0</v>
      </c>
      <c r="EH372" s="189">
        <f t="shared" si="389"/>
        <v>0</v>
      </c>
      <c r="EI372" s="189" t="e">
        <f t="shared" si="390"/>
        <v>#DIV/0!</v>
      </c>
      <c r="EJ372" s="189" t="e">
        <f t="shared" si="391"/>
        <v>#DIV/0!</v>
      </c>
      <c r="EK372" s="189">
        <f t="shared" si="392"/>
        <v>0</v>
      </c>
      <c r="EL372" s="189">
        <f t="shared" si="393"/>
        <v>0</v>
      </c>
      <c r="EM372" s="189">
        <f t="shared" si="394"/>
        <v>0</v>
      </c>
      <c r="EN372" s="189">
        <f>'Datos Mes'!$B$24*AL372</f>
        <v>0</v>
      </c>
      <c r="EO372" s="189" t="e">
        <f>IF(SUM(EH372:EN372)&gt;'Datos Mes'!$B$21,'Datos Mes'!$B$21,SUM(EH372:EN372))</f>
        <v>#DIV/0!</v>
      </c>
      <c r="EP372" s="189" t="e">
        <f>IF(SUM(EH372:EN372)&gt;'Datos Mes'!$B$21,SUM(EH372:EN372)-EO372,0)</f>
        <v>#DIV/0!</v>
      </c>
      <c r="EQ372" s="189"/>
      <c r="ER372" s="189" t="e">
        <f>LOOKUP(EO372/AL372,'Datos Mes'!$B$75:$B$82,'Datos Mes'!$C$75:$C$82)*EQ372</f>
        <v>#DIV/0!</v>
      </c>
      <c r="ES372" s="189">
        <f>'Datos Mes'!$B$25*$AQ372</f>
        <v>0</v>
      </c>
      <c r="ET372" s="189">
        <f>'Datos Mes'!$B$26*$AQ372</f>
        <v>0</v>
      </c>
      <c r="EU372" s="189">
        <f t="shared" si="395"/>
        <v>0</v>
      </c>
      <c r="EV372" s="190" t="e">
        <f t="shared" si="396"/>
        <v>#DIV/0!</v>
      </c>
      <c r="EW372" s="280" t="s">
        <v>140</v>
      </c>
      <c r="EX372" s="281"/>
      <c r="EY372" s="190" t="e">
        <f>'Datos Mes'!$B$28*EO372</f>
        <v>#DIV/0!</v>
      </c>
      <c r="EZ372" s="190" t="e">
        <f>IF(EX372*'Datos Mes'!$B$19-EY372&gt;0,EX372*'Datos Mes'!$B$19-EY372,0)</f>
        <v>#DIV/0!</v>
      </c>
      <c r="FA372" s="281" t="s">
        <v>116</v>
      </c>
      <c r="FB372" s="280" t="s">
        <v>299</v>
      </c>
      <c r="FC372" s="192">
        <f>IF(FB372&lt;&gt;"Pensionado",LOOKUP(FA372,'Datos Mes'!$A$87:$A$92,'Datos Mes'!$B$87:$B$92),0)</f>
        <v>0</v>
      </c>
      <c r="FD372" s="190" t="e">
        <f t="shared" si="397"/>
        <v>#DIV/0!</v>
      </c>
      <c r="FE372" s="190" t="e">
        <f>IF(SUM(EH372:EN372)&gt;'Datos Mes'!$B$22,'Datos Mes'!$B$22,SUM(EH372:EN372))</f>
        <v>#DIV/0!</v>
      </c>
      <c r="FF372" s="190" t="e">
        <f>FE372*'Datos Mes'!$B$30</f>
        <v>#DIV/0!</v>
      </c>
      <c r="FG372" s="190" t="e">
        <f t="shared" si="398"/>
        <v>#DIV/0!</v>
      </c>
      <c r="FH372" s="190" t="e">
        <f t="shared" si="399"/>
        <v>#DIV/0!</v>
      </c>
      <c r="FI372" s="193" t="e">
        <f>LOOKUP(FH372,'Datos Mes'!$B$54:$B$69,'Datos Mes'!$C$54:$C$69)</f>
        <v>#DIV/0!</v>
      </c>
      <c r="FJ372" s="190" t="e">
        <f>LOOKUP(FH372,'Datos Mes'!$B$54:$B$69,'Datos Mes'!$E$54:$E$69)</f>
        <v>#DIV/0!</v>
      </c>
      <c r="FK372" s="190" t="e">
        <f t="shared" si="400"/>
        <v>#DIV/0!</v>
      </c>
      <c r="FL372" s="190">
        <f t="shared" si="401"/>
        <v>0</v>
      </c>
      <c r="FM372" s="190">
        <f t="shared" si="402"/>
        <v>0</v>
      </c>
      <c r="FN372" s="190">
        <f t="shared" si="403"/>
        <v>0</v>
      </c>
      <c r="FO372" s="190" t="e">
        <f t="shared" si="404"/>
        <v>#DIV/0!</v>
      </c>
      <c r="FP372" s="190" t="e">
        <f t="shared" si="405"/>
        <v>#DIV/0!</v>
      </c>
      <c r="FQ372" s="320" t="e">
        <f t="shared" si="406"/>
        <v>#DIV/0!</v>
      </c>
      <c r="FR372" s="188"/>
      <c r="FS372" s="190" t="e">
        <f t="shared" si="407"/>
        <v>#DIV/0!</v>
      </c>
      <c r="FT372" s="190" t="e">
        <f>IF($FB372="Activo",LOOKUP($FA372,'Datos Mes'!$A$87:$A$92,'Datos Mes'!$C$87:$C$92),0)*$EO372</f>
        <v>#DIV/0!</v>
      </c>
      <c r="FU372" s="190" t="e">
        <f>IF($FB372="Activo",'Datos Mes'!$B$31,0)*$EO372</f>
        <v>#DIV/0!</v>
      </c>
      <c r="FV372" s="190" t="e">
        <f>'Datos Mes'!$B$32*$EO372</f>
        <v>#DIV/0!</v>
      </c>
      <c r="FW372" s="190" t="e">
        <f>'Datos Mes'!$D$28*$EO372</f>
        <v>#DIV/0!</v>
      </c>
      <c r="FX372" s="188">
        <v>1030340</v>
      </c>
      <c r="FY372" s="190" t="e">
        <f t="shared" si="408"/>
        <v>#DIV/0!</v>
      </c>
      <c r="FZ372" s="190" t="e">
        <f t="shared" si="414"/>
        <v>#DIV/0!</v>
      </c>
      <c r="GA372" s="190" t="e">
        <f t="shared" si="415"/>
        <v>#DIV/0!</v>
      </c>
      <c r="GB372" s="190">
        <f>(AS372+'Datos Mes'!B$24)*30/12</f>
        <v>11356.646825396825</v>
      </c>
      <c r="GC372" s="190" t="e">
        <f t="shared" si="409"/>
        <v>#DIV/0!</v>
      </c>
      <c r="GD372" s="190" t="e">
        <f t="shared" si="410"/>
        <v>#DIV/0!</v>
      </c>
      <c r="GE372" s="192" t="e">
        <f t="shared" si="411"/>
        <v>#DIV/0!</v>
      </c>
    </row>
    <row r="373" spans="1:187">
      <c r="A373" s="248"/>
      <c r="B373" s="248"/>
      <c r="C373" s="173">
        <f t="shared" si="368"/>
        <v>0</v>
      </c>
      <c r="D373" s="255"/>
      <c r="E373" s="255"/>
      <c r="F373" s="255"/>
      <c r="G373" s="255"/>
      <c r="H373" s="255"/>
      <c r="I373" s="255"/>
      <c r="J373" s="255"/>
      <c r="K373" s="255"/>
      <c r="L373" s="255"/>
      <c r="M373" s="255"/>
      <c r="N373" s="255"/>
      <c r="O373" s="255"/>
      <c r="P373" s="255"/>
      <c r="Q373" s="255"/>
      <c r="R373" s="174"/>
      <c r="S373" s="256"/>
      <c r="T373" s="255"/>
      <c r="U373" s="255"/>
      <c r="V373" s="255"/>
      <c r="W373" s="255"/>
      <c r="X373" s="255"/>
      <c r="Y373" s="255"/>
      <c r="Z373" s="255"/>
      <c r="AA373" s="255"/>
      <c r="AB373" s="255"/>
      <c r="AC373" s="255"/>
      <c r="AD373" s="255"/>
      <c r="AE373" s="255"/>
      <c r="AF373" s="255"/>
      <c r="AG373" s="255"/>
      <c r="AH373" s="255"/>
      <c r="AI373" s="257"/>
      <c r="AJ373" s="187"/>
      <c r="AK373" s="176">
        <f t="shared" si="369"/>
        <v>0</v>
      </c>
      <c r="AL373" s="294">
        <f t="shared" si="370"/>
        <v>0</v>
      </c>
      <c r="AM373" s="294">
        <f t="shared" si="371"/>
        <v>0</v>
      </c>
      <c r="AN373" s="295">
        <f t="shared" si="372"/>
        <v>0</v>
      </c>
      <c r="AO373" s="294">
        <f t="shared" si="413"/>
        <v>0</v>
      </c>
      <c r="AP373" s="294">
        <f t="shared" si="412"/>
        <v>0</v>
      </c>
      <c r="AQ373" s="296">
        <f t="shared" si="373"/>
        <v>0</v>
      </c>
      <c r="AR373" s="297">
        <f t="shared" si="374"/>
        <v>0</v>
      </c>
      <c r="AS373" s="249"/>
      <c r="AT373" s="250">
        <f t="shared" si="375"/>
        <v>0</v>
      </c>
      <c r="AU373" s="316"/>
      <c r="AV373" s="177">
        <f t="shared" si="376"/>
        <v>0</v>
      </c>
      <c r="AW373" s="249"/>
      <c r="AX373" s="249"/>
      <c r="AY373" s="177">
        <f t="shared" si="377"/>
        <v>0</v>
      </c>
      <c r="AZ373" s="177">
        <f>(AQ373)*'Datos Mes'!$B$27+DB373</f>
        <v>0</v>
      </c>
      <c r="BA373" s="248"/>
      <c r="BB373" s="254"/>
      <c r="BC373" s="263"/>
      <c r="BD373" s="188"/>
      <c r="BE373" s="188"/>
      <c r="BF373" s="298"/>
      <c r="BG373" s="178">
        <f>(COUNTIF($D373:$AI373,"LL")+DL373)*(AS373-'Datos Mes'!$B$23)</f>
        <v>0</v>
      </c>
      <c r="BH373" s="299">
        <f t="shared" si="378"/>
        <v>0</v>
      </c>
      <c r="BI373" s="230"/>
      <c r="BJ373" s="239"/>
      <c r="BK373" s="231"/>
      <c r="BL373" s="231"/>
      <c r="BM373" s="231"/>
      <c r="BN373" s="231"/>
      <c r="BO373" s="231"/>
      <c r="BP373" s="239"/>
      <c r="BQ373" s="231"/>
      <c r="BR373" s="231"/>
      <c r="BS373" s="231"/>
      <c r="BT373" s="232"/>
      <c r="BU373" s="232"/>
      <c r="BV373" s="231"/>
      <c r="BW373" s="233"/>
      <c r="BX373" s="234"/>
      <c r="BY373" s="231"/>
      <c r="BZ373" s="231"/>
      <c r="CA373" s="235"/>
      <c r="CB373" s="235"/>
      <c r="CC373" s="236"/>
      <c r="CD373" s="236"/>
      <c r="CE373" s="236"/>
      <c r="CF373" s="236"/>
      <c r="CG373" s="236"/>
      <c r="CH373" s="235"/>
      <c r="CI373" s="235"/>
      <c r="CJ373" s="236"/>
      <c r="CK373" s="236"/>
      <c r="CL373" s="236"/>
      <c r="CM373" s="236"/>
      <c r="CN373" s="236"/>
      <c r="CO373" s="235"/>
      <c r="CP373" s="238"/>
      <c r="CQ373" s="237"/>
      <c r="CR373" s="238"/>
      <c r="CS373" s="237"/>
      <c r="CT373" s="237"/>
      <c r="CU373" s="237"/>
      <c r="CV373" s="237"/>
      <c r="CW373" s="237"/>
      <c r="CX373" s="232"/>
      <c r="CY373" s="232"/>
      <c r="CZ373" s="179">
        <f t="shared" si="379"/>
        <v>0</v>
      </c>
      <c r="DA373" s="180"/>
      <c r="DB373" s="241"/>
      <c r="DC373" s="181">
        <f t="shared" si="380"/>
        <v>0</v>
      </c>
      <c r="DD373" s="240"/>
      <c r="DE373" s="241"/>
      <c r="DF373" s="182">
        <f t="shared" si="381"/>
        <v>0</v>
      </c>
      <c r="DG373" s="182">
        <f t="shared" si="382"/>
        <v>0</v>
      </c>
      <c r="DH373" s="183">
        <f t="shared" si="383"/>
        <v>0</v>
      </c>
      <c r="DI373" s="184">
        <f t="shared" si="384"/>
        <v>0</v>
      </c>
      <c r="DJ373" s="42"/>
      <c r="DK373" s="177">
        <f t="shared" si="385"/>
        <v>0</v>
      </c>
      <c r="DL373" s="177">
        <f t="shared" si="386"/>
        <v>0</v>
      </c>
      <c r="DM373" s="177">
        <f t="shared" si="387"/>
        <v>0</v>
      </c>
      <c r="DN373" s="242"/>
      <c r="DO373" s="243"/>
      <c r="DP373" s="243"/>
      <c r="DQ373" s="243"/>
      <c r="DR373" s="303"/>
      <c r="DS373" s="243"/>
      <c r="DT373" s="243"/>
      <c r="DU373" s="243"/>
      <c r="DV373" s="244"/>
      <c r="DW373" s="243"/>
      <c r="DX373" s="243"/>
      <c r="DY373" s="245"/>
      <c r="DZ373" s="245"/>
      <c r="EA373" s="246"/>
      <c r="EB373" s="175" t="s">
        <v>283</v>
      </c>
      <c r="EC373" s="188" t="s">
        <v>298</v>
      </c>
      <c r="ED373" s="188">
        <v>1030341</v>
      </c>
      <c r="EE373" s="188"/>
      <c r="EF373" s="189">
        <f>'Datos Mes'!$B$23</f>
        <v>8033.333333333333</v>
      </c>
      <c r="EG373" s="189">
        <f t="shared" si="388"/>
        <v>0</v>
      </c>
      <c r="EH373" s="189">
        <f t="shared" si="389"/>
        <v>0</v>
      </c>
      <c r="EI373" s="189" t="e">
        <f t="shared" si="390"/>
        <v>#DIV/0!</v>
      </c>
      <c r="EJ373" s="189" t="e">
        <f t="shared" si="391"/>
        <v>#DIV/0!</v>
      </c>
      <c r="EK373" s="189">
        <f t="shared" si="392"/>
        <v>0</v>
      </c>
      <c r="EL373" s="189">
        <f t="shared" si="393"/>
        <v>0</v>
      </c>
      <c r="EM373" s="189">
        <f t="shared" si="394"/>
        <v>0</v>
      </c>
      <c r="EN373" s="189">
        <f>'Datos Mes'!$B$24*AL373</f>
        <v>0</v>
      </c>
      <c r="EO373" s="189" t="e">
        <f>IF(SUM(EH373:EN373)&gt;'Datos Mes'!$B$21,'Datos Mes'!$B$21,SUM(EH373:EN373))</f>
        <v>#DIV/0!</v>
      </c>
      <c r="EP373" s="189" t="e">
        <f>IF(SUM(EH373:EN373)&gt;'Datos Mes'!$B$21,SUM(EH373:EN373)-EO373,0)</f>
        <v>#DIV/0!</v>
      </c>
      <c r="EQ373" s="189"/>
      <c r="ER373" s="189" t="e">
        <f>LOOKUP(EO373/AL373,'Datos Mes'!$B$75:$B$82,'Datos Mes'!$C$75:$C$82)*EQ373</f>
        <v>#DIV/0!</v>
      </c>
      <c r="ES373" s="189">
        <f>'Datos Mes'!$B$25*$AQ373</f>
        <v>0</v>
      </c>
      <c r="ET373" s="189">
        <f>'Datos Mes'!$B$26*$AQ373</f>
        <v>0</v>
      </c>
      <c r="EU373" s="189">
        <f t="shared" si="395"/>
        <v>0</v>
      </c>
      <c r="EV373" s="190" t="e">
        <f t="shared" si="396"/>
        <v>#DIV/0!</v>
      </c>
      <c r="EW373" s="280" t="s">
        <v>140</v>
      </c>
      <c r="EX373" s="281"/>
      <c r="EY373" s="190" t="e">
        <f>'Datos Mes'!$B$28*EO373</f>
        <v>#DIV/0!</v>
      </c>
      <c r="EZ373" s="190" t="e">
        <f>IF(EX373*'Datos Mes'!$B$19-EY373&gt;0,EX373*'Datos Mes'!$B$19-EY373,0)</f>
        <v>#DIV/0!</v>
      </c>
      <c r="FA373" s="281" t="s">
        <v>116</v>
      </c>
      <c r="FB373" s="280" t="s">
        <v>299</v>
      </c>
      <c r="FC373" s="192">
        <f>IF(FB373&lt;&gt;"Pensionado",LOOKUP(FA373,'Datos Mes'!$A$87:$A$92,'Datos Mes'!$B$87:$B$92),0)</f>
        <v>0</v>
      </c>
      <c r="FD373" s="190" t="e">
        <f t="shared" si="397"/>
        <v>#DIV/0!</v>
      </c>
      <c r="FE373" s="190" t="e">
        <f>IF(SUM(EH373:EN373)&gt;'Datos Mes'!$B$22,'Datos Mes'!$B$22,SUM(EH373:EN373))</f>
        <v>#DIV/0!</v>
      </c>
      <c r="FF373" s="190" t="e">
        <f>FE373*'Datos Mes'!$B$30</f>
        <v>#DIV/0!</v>
      </c>
      <c r="FG373" s="190" t="e">
        <f t="shared" si="398"/>
        <v>#DIV/0!</v>
      </c>
      <c r="FH373" s="190" t="e">
        <f t="shared" si="399"/>
        <v>#DIV/0!</v>
      </c>
      <c r="FI373" s="193" t="e">
        <f>LOOKUP(FH373,'Datos Mes'!$B$54:$B$69,'Datos Mes'!$C$54:$C$69)</f>
        <v>#DIV/0!</v>
      </c>
      <c r="FJ373" s="190" t="e">
        <f>LOOKUP(FH373,'Datos Mes'!$B$54:$B$69,'Datos Mes'!$E$54:$E$69)</f>
        <v>#DIV/0!</v>
      </c>
      <c r="FK373" s="190" t="e">
        <f t="shared" si="400"/>
        <v>#DIV/0!</v>
      </c>
      <c r="FL373" s="190">
        <f t="shared" si="401"/>
        <v>0</v>
      </c>
      <c r="FM373" s="190">
        <f t="shared" si="402"/>
        <v>0</v>
      </c>
      <c r="FN373" s="190">
        <f t="shared" si="403"/>
        <v>0</v>
      </c>
      <c r="FO373" s="190" t="e">
        <f t="shared" si="404"/>
        <v>#DIV/0!</v>
      </c>
      <c r="FP373" s="190" t="e">
        <f t="shared" si="405"/>
        <v>#DIV/0!</v>
      </c>
      <c r="FQ373" s="320" t="e">
        <f t="shared" si="406"/>
        <v>#DIV/0!</v>
      </c>
      <c r="FR373" s="188"/>
      <c r="FS373" s="190" t="e">
        <f t="shared" si="407"/>
        <v>#DIV/0!</v>
      </c>
      <c r="FT373" s="190" t="e">
        <f>IF($FB373="Activo",LOOKUP($FA373,'Datos Mes'!$A$87:$A$92,'Datos Mes'!$C$87:$C$92),0)*$EO373</f>
        <v>#DIV/0!</v>
      </c>
      <c r="FU373" s="190" t="e">
        <f>IF($FB373="Activo",'Datos Mes'!$B$31,0)*$EO373</f>
        <v>#DIV/0!</v>
      </c>
      <c r="FV373" s="190" t="e">
        <f>'Datos Mes'!$B$32*$EO373</f>
        <v>#DIV/0!</v>
      </c>
      <c r="FW373" s="190" t="e">
        <f>'Datos Mes'!$D$28*$EO373</f>
        <v>#DIV/0!</v>
      </c>
      <c r="FX373" s="188">
        <v>1030341</v>
      </c>
      <c r="FY373" s="190" t="e">
        <f t="shared" si="408"/>
        <v>#DIV/0!</v>
      </c>
      <c r="FZ373" s="190" t="e">
        <f t="shared" si="414"/>
        <v>#DIV/0!</v>
      </c>
      <c r="GA373" s="190" t="e">
        <f t="shared" si="415"/>
        <v>#DIV/0!</v>
      </c>
      <c r="GB373" s="190">
        <f>(AS373+'Datos Mes'!B$24)*30/12</f>
        <v>11356.646825396825</v>
      </c>
      <c r="GC373" s="190" t="e">
        <f t="shared" si="409"/>
        <v>#DIV/0!</v>
      </c>
      <c r="GD373" s="190" t="e">
        <f t="shared" si="410"/>
        <v>#DIV/0!</v>
      </c>
      <c r="GE373" s="192" t="e">
        <f t="shared" si="411"/>
        <v>#DIV/0!</v>
      </c>
    </row>
    <row r="374" spans="1:187">
      <c r="A374" s="248"/>
      <c r="B374" s="248"/>
      <c r="C374" s="173">
        <f t="shared" si="368"/>
        <v>0</v>
      </c>
      <c r="D374" s="255"/>
      <c r="E374" s="255"/>
      <c r="F374" s="255"/>
      <c r="G374" s="255"/>
      <c r="H374" s="255"/>
      <c r="I374" s="255"/>
      <c r="J374" s="255"/>
      <c r="K374" s="255"/>
      <c r="L374" s="255"/>
      <c r="M374" s="255"/>
      <c r="N374" s="255"/>
      <c r="O374" s="255"/>
      <c r="P374" s="255"/>
      <c r="Q374" s="255"/>
      <c r="R374" s="174"/>
      <c r="S374" s="256"/>
      <c r="T374" s="255"/>
      <c r="U374" s="255"/>
      <c r="V374" s="255"/>
      <c r="W374" s="255"/>
      <c r="X374" s="255"/>
      <c r="Y374" s="255"/>
      <c r="Z374" s="255"/>
      <c r="AA374" s="255"/>
      <c r="AB374" s="255"/>
      <c r="AC374" s="255"/>
      <c r="AD374" s="255"/>
      <c r="AE374" s="255"/>
      <c r="AF374" s="255"/>
      <c r="AG374" s="255"/>
      <c r="AH374" s="255"/>
      <c r="AI374" s="257"/>
      <c r="AJ374" s="187"/>
      <c r="AK374" s="176">
        <f t="shared" si="369"/>
        <v>0</v>
      </c>
      <c r="AL374" s="294">
        <f t="shared" si="370"/>
        <v>0</v>
      </c>
      <c r="AM374" s="294">
        <f t="shared" si="371"/>
        <v>0</v>
      </c>
      <c r="AN374" s="295">
        <f t="shared" si="372"/>
        <v>0</v>
      </c>
      <c r="AO374" s="294">
        <f t="shared" si="413"/>
        <v>0</v>
      </c>
      <c r="AP374" s="294">
        <f t="shared" si="412"/>
        <v>0</v>
      </c>
      <c r="AQ374" s="296">
        <f t="shared" si="373"/>
        <v>0</v>
      </c>
      <c r="AR374" s="297">
        <f t="shared" si="374"/>
        <v>0</v>
      </c>
      <c r="AS374" s="249"/>
      <c r="AT374" s="250">
        <f t="shared" si="375"/>
        <v>0</v>
      </c>
      <c r="AU374" s="316"/>
      <c r="AV374" s="177">
        <f t="shared" si="376"/>
        <v>0</v>
      </c>
      <c r="AW374" s="249"/>
      <c r="AX374" s="249"/>
      <c r="AY374" s="177">
        <f t="shared" si="377"/>
        <v>0</v>
      </c>
      <c r="AZ374" s="177">
        <f>(AQ374)*'Datos Mes'!$B$27+DB374</f>
        <v>0</v>
      </c>
      <c r="BA374" s="248"/>
      <c r="BB374" s="254"/>
      <c r="BC374" s="263"/>
      <c r="BD374" s="188"/>
      <c r="BE374" s="188"/>
      <c r="BF374" s="298"/>
      <c r="BG374" s="178">
        <f>(COUNTIF($D374:$AI374,"LL")+DL374)*(AS374-'Datos Mes'!$B$23)</f>
        <v>0</v>
      </c>
      <c r="BH374" s="299">
        <f t="shared" si="378"/>
        <v>0</v>
      </c>
      <c r="BI374" s="230"/>
      <c r="BJ374" s="239"/>
      <c r="BK374" s="231"/>
      <c r="BL374" s="231"/>
      <c r="BM374" s="231"/>
      <c r="BN374" s="231"/>
      <c r="BO374" s="231"/>
      <c r="BP374" s="239"/>
      <c r="BQ374" s="231"/>
      <c r="BR374" s="231"/>
      <c r="BS374" s="231"/>
      <c r="BT374" s="232"/>
      <c r="BU374" s="232"/>
      <c r="BV374" s="231"/>
      <c r="BW374" s="233"/>
      <c r="BX374" s="234"/>
      <c r="BY374" s="231"/>
      <c r="BZ374" s="231"/>
      <c r="CA374" s="235"/>
      <c r="CB374" s="235"/>
      <c r="CC374" s="236"/>
      <c r="CD374" s="236"/>
      <c r="CE374" s="236"/>
      <c r="CF374" s="236"/>
      <c r="CG374" s="236"/>
      <c r="CH374" s="235"/>
      <c r="CI374" s="235"/>
      <c r="CJ374" s="236"/>
      <c r="CK374" s="236"/>
      <c r="CL374" s="236"/>
      <c r="CM374" s="236"/>
      <c r="CN374" s="236"/>
      <c r="CO374" s="235"/>
      <c r="CP374" s="238"/>
      <c r="CQ374" s="237"/>
      <c r="CR374" s="238"/>
      <c r="CS374" s="237"/>
      <c r="CT374" s="237"/>
      <c r="CU374" s="237"/>
      <c r="CV374" s="237"/>
      <c r="CW374" s="237"/>
      <c r="CX374" s="232"/>
      <c r="CY374" s="232"/>
      <c r="CZ374" s="179">
        <f t="shared" si="379"/>
        <v>0</v>
      </c>
      <c r="DA374" s="180"/>
      <c r="DB374" s="241"/>
      <c r="DC374" s="181">
        <f t="shared" si="380"/>
        <v>0</v>
      </c>
      <c r="DD374" s="240"/>
      <c r="DE374" s="241"/>
      <c r="DF374" s="182">
        <f t="shared" si="381"/>
        <v>0</v>
      </c>
      <c r="DG374" s="182">
        <f t="shared" si="382"/>
        <v>0</v>
      </c>
      <c r="DH374" s="183">
        <f t="shared" si="383"/>
        <v>0</v>
      </c>
      <c r="DI374" s="184">
        <f t="shared" si="384"/>
        <v>0</v>
      </c>
      <c r="DJ374" s="42"/>
      <c r="DK374" s="177">
        <f t="shared" si="385"/>
        <v>0</v>
      </c>
      <c r="DL374" s="177">
        <f t="shared" si="386"/>
        <v>0</v>
      </c>
      <c r="DM374" s="177">
        <f t="shared" si="387"/>
        <v>0</v>
      </c>
      <c r="DN374" s="242"/>
      <c r="DO374" s="243"/>
      <c r="DP374" s="243"/>
      <c r="DQ374" s="243"/>
      <c r="DR374" s="303"/>
      <c r="DS374" s="243"/>
      <c r="DT374" s="243"/>
      <c r="DU374" s="243"/>
      <c r="DV374" s="244"/>
      <c r="DW374" s="243"/>
      <c r="DX374" s="243"/>
      <c r="DY374" s="245"/>
      <c r="DZ374" s="245"/>
      <c r="EA374" s="246"/>
      <c r="EB374" s="175" t="s">
        <v>283</v>
      </c>
      <c r="EC374" s="188" t="s">
        <v>298</v>
      </c>
      <c r="ED374" s="188">
        <v>1030342</v>
      </c>
      <c r="EE374" s="188"/>
      <c r="EF374" s="189">
        <f>'Datos Mes'!$B$23</f>
        <v>8033.333333333333</v>
      </c>
      <c r="EG374" s="189">
        <f t="shared" si="388"/>
        <v>0</v>
      </c>
      <c r="EH374" s="189">
        <f t="shared" si="389"/>
        <v>0</v>
      </c>
      <c r="EI374" s="189" t="e">
        <f t="shared" si="390"/>
        <v>#DIV/0!</v>
      </c>
      <c r="EJ374" s="189" t="e">
        <f t="shared" si="391"/>
        <v>#DIV/0!</v>
      </c>
      <c r="EK374" s="189">
        <f t="shared" si="392"/>
        <v>0</v>
      </c>
      <c r="EL374" s="189">
        <f t="shared" si="393"/>
        <v>0</v>
      </c>
      <c r="EM374" s="189">
        <f t="shared" si="394"/>
        <v>0</v>
      </c>
      <c r="EN374" s="189">
        <f>'Datos Mes'!$B$24*AL374</f>
        <v>0</v>
      </c>
      <c r="EO374" s="189" t="e">
        <f>IF(SUM(EH374:EN374)&gt;'Datos Mes'!$B$21,'Datos Mes'!$B$21,SUM(EH374:EN374))</f>
        <v>#DIV/0!</v>
      </c>
      <c r="EP374" s="189" t="e">
        <f>IF(SUM(EH374:EN374)&gt;'Datos Mes'!$B$21,SUM(EH374:EN374)-EO374,0)</f>
        <v>#DIV/0!</v>
      </c>
      <c r="EQ374" s="189"/>
      <c r="ER374" s="189" t="e">
        <f>LOOKUP(EO374/AL374,'Datos Mes'!$B$75:$B$82,'Datos Mes'!$C$75:$C$82)*EQ374</f>
        <v>#DIV/0!</v>
      </c>
      <c r="ES374" s="189">
        <f>'Datos Mes'!$B$25*$AQ374</f>
        <v>0</v>
      </c>
      <c r="ET374" s="189">
        <f>'Datos Mes'!$B$26*$AQ374</f>
        <v>0</v>
      </c>
      <c r="EU374" s="189">
        <f t="shared" si="395"/>
        <v>0</v>
      </c>
      <c r="EV374" s="190" t="e">
        <f t="shared" si="396"/>
        <v>#DIV/0!</v>
      </c>
      <c r="EW374" s="280" t="s">
        <v>140</v>
      </c>
      <c r="EX374" s="281"/>
      <c r="EY374" s="190" t="e">
        <f>'Datos Mes'!$B$28*EO374</f>
        <v>#DIV/0!</v>
      </c>
      <c r="EZ374" s="190" t="e">
        <f>IF(EX374*'Datos Mes'!$B$19-EY374&gt;0,EX374*'Datos Mes'!$B$19-EY374,0)</f>
        <v>#DIV/0!</v>
      </c>
      <c r="FA374" s="281" t="s">
        <v>116</v>
      </c>
      <c r="FB374" s="280" t="s">
        <v>299</v>
      </c>
      <c r="FC374" s="192">
        <f>IF(FB374&lt;&gt;"Pensionado",LOOKUP(FA374,'Datos Mes'!$A$87:$A$92,'Datos Mes'!$B$87:$B$92),0)</f>
        <v>0</v>
      </c>
      <c r="FD374" s="190" t="e">
        <f t="shared" si="397"/>
        <v>#DIV/0!</v>
      </c>
      <c r="FE374" s="190" t="e">
        <f>IF(SUM(EH374:EN374)&gt;'Datos Mes'!$B$22,'Datos Mes'!$B$22,SUM(EH374:EN374))</f>
        <v>#DIV/0!</v>
      </c>
      <c r="FF374" s="190" t="e">
        <f>FE374*'Datos Mes'!$B$30</f>
        <v>#DIV/0!</v>
      </c>
      <c r="FG374" s="190" t="e">
        <f t="shared" si="398"/>
        <v>#DIV/0!</v>
      </c>
      <c r="FH374" s="190" t="e">
        <f t="shared" si="399"/>
        <v>#DIV/0!</v>
      </c>
      <c r="FI374" s="193" t="e">
        <f>LOOKUP(FH374,'Datos Mes'!$B$54:$B$69,'Datos Mes'!$C$54:$C$69)</f>
        <v>#DIV/0!</v>
      </c>
      <c r="FJ374" s="190" t="e">
        <f>LOOKUP(FH374,'Datos Mes'!$B$54:$B$69,'Datos Mes'!$E$54:$E$69)</f>
        <v>#DIV/0!</v>
      </c>
      <c r="FK374" s="190" t="e">
        <f t="shared" si="400"/>
        <v>#DIV/0!</v>
      </c>
      <c r="FL374" s="190">
        <f t="shared" si="401"/>
        <v>0</v>
      </c>
      <c r="FM374" s="190">
        <f t="shared" si="402"/>
        <v>0</v>
      </c>
      <c r="FN374" s="190">
        <f t="shared" si="403"/>
        <v>0</v>
      </c>
      <c r="FO374" s="190" t="e">
        <f t="shared" si="404"/>
        <v>#DIV/0!</v>
      </c>
      <c r="FP374" s="190" t="e">
        <f t="shared" si="405"/>
        <v>#DIV/0!</v>
      </c>
      <c r="FQ374" s="320" t="e">
        <f t="shared" si="406"/>
        <v>#DIV/0!</v>
      </c>
      <c r="FR374" s="188"/>
      <c r="FS374" s="190" t="e">
        <f t="shared" si="407"/>
        <v>#DIV/0!</v>
      </c>
      <c r="FT374" s="190" t="e">
        <f>IF($FB374="Activo",LOOKUP($FA374,'Datos Mes'!$A$87:$A$92,'Datos Mes'!$C$87:$C$92),0)*$EO374</f>
        <v>#DIV/0!</v>
      </c>
      <c r="FU374" s="190" t="e">
        <f>IF($FB374="Activo",'Datos Mes'!$B$31,0)*$EO374</f>
        <v>#DIV/0!</v>
      </c>
      <c r="FV374" s="190" t="e">
        <f>'Datos Mes'!$B$32*$EO374</f>
        <v>#DIV/0!</v>
      </c>
      <c r="FW374" s="190" t="e">
        <f>'Datos Mes'!$D$28*$EO374</f>
        <v>#DIV/0!</v>
      </c>
      <c r="FX374" s="188">
        <v>1030342</v>
      </c>
      <c r="FY374" s="190" t="e">
        <f t="shared" si="408"/>
        <v>#DIV/0!</v>
      </c>
      <c r="FZ374" s="190" t="e">
        <f t="shared" si="414"/>
        <v>#DIV/0!</v>
      </c>
      <c r="GA374" s="190" t="e">
        <f t="shared" si="415"/>
        <v>#DIV/0!</v>
      </c>
      <c r="GB374" s="190">
        <f>(AS374+'Datos Mes'!B$24)*30/12</f>
        <v>11356.646825396825</v>
      </c>
      <c r="GC374" s="190" t="e">
        <f t="shared" si="409"/>
        <v>#DIV/0!</v>
      </c>
      <c r="GD374" s="190" t="e">
        <f t="shared" si="410"/>
        <v>#DIV/0!</v>
      </c>
      <c r="GE374" s="192" t="e">
        <f t="shared" si="411"/>
        <v>#DIV/0!</v>
      </c>
    </row>
    <row r="375" spans="1:187">
      <c r="A375" s="248"/>
      <c r="B375" s="248"/>
      <c r="C375" s="173">
        <f t="shared" si="368"/>
        <v>0</v>
      </c>
      <c r="D375" s="255"/>
      <c r="E375" s="255"/>
      <c r="F375" s="255"/>
      <c r="G375" s="255"/>
      <c r="H375" s="255"/>
      <c r="I375" s="255"/>
      <c r="J375" s="255"/>
      <c r="K375" s="255"/>
      <c r="L375" s="255"/>
      <c r="M375" s="255"/>
      <c r="N375" s="255"/>
      <c r="O375" s="255"/>
      <c r="P375" s="255"/>
      <c r="Q375" s="255"/>
      <c r="R375" s="174"/>
      <c r="S375" s="256"/>
      <c r="T375" s="255"/>
      <c r="U375" s="255"/>
      <c r="V375" s="255"/>
      <c r="W375" s="255"/>
      <c r="X375" s="255"/>
      <c r="Y375" s="255"/>
      <c r="Z375" s="255"/>
      <c r="AA375" s="255"/>
      <c r="AB375" s="255"/>
      <c r="AC375" s="255"/>
      <c r="AD375" s="255"/>
      <c r="AE375" s="255"/>
      <c r="AF375" s="255"/>
      <c r="AG375" s="255"/>
      <c r="AH375" s="255"/>
      <c r="AI375" s="257"/>
      <c r="AJ375" s="187"/>
      <c r="AK375" s="176">
        <f t="shared" si="369"/>
        <v>0</v>
      </c>
      <c r="AL375" s="294">
        <f t="shared" si="370"/>
        <v>0</v>
      </c>
      <c r="AM375" s="294">
        <f t="shared" si="371"/>
        <v>0</v>
      </c>
      <c r="AN375" s="295">
        <f t="shared" si="372"/>
        <v>0</v>
      </c>
      <c r="AO375" s="294">
        <f t="shared" si="413"/>
        <v>0</v>
      </c>
      <c r="AP375" s="294">
        <f t="shared" si="412"/>
        <v>0</v>
      </c>
      <c r="AQ375" s="296">
        <f t="shared" si="373"/>
        <v>0</v>
      </c>
      <c r="AR375" s="297">
        <f t="shared" si="374"/>
        <v>0</v>
      </c>
      <c r="AS375" s="249"/>
      <c r="AT375" s="250">
        <f t="shared" si="375"/>
        <v>0</v>
      </c>
      <c r="AU375" s="316"/>
      <c r="AV375" s="177">
        <f t="shared" si="376"/>
        <v>0</v>
      </c>
      <c r="AW375" s="249"/>
      <c r="AX375" s="249"/>
      <c r="AY375" s="177">
        <f t="shared" si="377"/>
        <v>0</v>
      </c>
      <c r="AZ375" s="177">
        <f>(AQ375)*'Datos Mes'!$B$27+DB375</f>
        <v>0</v>
      </c>
      <c r="BA375" s="248"/>
      <c r="BB375" s="254"/>
      <c r="BC375" s="263"/>
      <c r="BD375" s="188"/>
      <c r="BE375" s="188"/>
      <c r="BF375" s="298"/>
      <c r="BG375" s="178">
        <f>(COUNTIF($D375:$AI375,"LL")+DL375)*(AS375-'Datos Mes'!$B$23)</f>
        <v>0</v>
      </c>
      <c r="BH375" s="299">
        <f t="shared" si="378"/>
        <v>0</v>
      </c>
      <c r="BI375" s="230"/>
      <c r="BJ375" s="239"/>
      <c r="BK375" s="231"/>
      <c r="BL375" s="231"/>
      <c r="BM375" s="231"/>
      <c r="BN375" s="231"/>
      <c r="BO375" s="231"/>
      <c r="BP375" s="239"/>
      <c r="BQ375" s="231"/>
      <c r="BR375" s="231"/>
      <c r="BS375" s="231"/>
      <c r="BT375" s="232"/>
      <c r="BU375" s="232"/>
      <c r="BV375" s="231"/>
      <c r="BW375" s="233"/>
      <c r="BX375" s="234"/>
      <c r="BY375" s="231"/>
      <c r="BZ375" s="231"/>
      <c r="CA375" s="235"/>
      <c r="CB375" s="235"/>
      <c r="CC375" s="236"/>
      <c r="CD375" s="236"/>
      <c r="CE375" s="236"/>
      <c r="CF375" s="236"/>
      <c r="CG375" s="236"/>
      <c r="CH375" s="235"/>
      <c r="CI375" s="235"/>
      <c r="CJ375" s="236"/>
      <c r="CK375" s="236"/>
      <c r="CL375" s="236"/>
      <c r="CM375" s="236"/>
      <c r="CN375" s="236"/>
      <c r="CO375" s="235"/>
      <c r="CP375" s="238"/>
      <c r="CQ375" s="237"/>
      <c r="CR375" s="238"/>
      <c r="CS375" s="237"/>
      <c r="CT375" s="237"/>
      <c r="CU375" s="237"/>
      <c r="CV375" s="237"/>
      <c r="CW375" s="237"/>
      <c r="CX375" s="232"/>
      <c r="CY375" s="232"/>
      <c r="CZ375" s="179">
        <f t="shared" si="379"/>
        <v>0</v>
      </c>
      <c r="DA375" s="180"/>
      <c r="DB375" s="241"/>
      <c r="DC375" s="181">
        <f t="shared" si="380"/>
        <v>0</v>
      </c>
      <c r="DD375" s="240"/>
      <c r="DE375" s="241"/>
      <c r="DF375" s="182">
        <f t="shared" si="381"/>
        <v>0</v>
      </c>
      <c r="DG375" s="182">
        <f t="shared" si="382"/>
        <v>0</v>
      </c>
      <c r="DH375" s="183">
        <f t="shared" si="383"/>
        <v>0</v>
      </c>
      <c r="DI375" s="184">
        <f t="shared" si="384"/>
        <v>0</v>
      </c>
      <c r="DJ375" s="42"/>
      <c r="DK375" s="177">
        <f t="shared" si="385"/>
        <v>0</v>
      </c>
      <c r="DL375" s="177">
        <f t="shared" si="386"/>
        <v>0</v>
      </c>
      <c r="DM375" s="177">
        <f t="shared" si="387"/>
        <v>0</v>
      </c>
      <c r="DN375" s="242"/>
      <c r="DO375" s="243"/>
      <c r="DP375" s="243"/>
      <c r="DQ375" s="243"/>
      <c r="DR375" s="303"/>
      <c r="DS375" s="243"/>
      <c r="DT375" s="243"/>
      <c r="DU375" s="243"/>
      <c r="DV375" s="244"/>
      <c r="DW375" s="243"/>
      <c r="DX375" s="243"/>
      <c r="DY375" s="245"/>
      <c r="DZ375" s="245"/>
      <c r="EA375" s="246"/>
      <c r="EB375" s="175" t="s">
        <v>283</v>
      </c>
      <c r="EC375" s="188" t="s">
        <v>298</v>
      </c>
      <c r="ED375" s="188">
        <v>1030343</v>
      </c>
      <c r="EE375" s="188"/>
      <c r="EF375" s="189">
        <f>'Datos Mes'!$B$23</f>
        <v>8033.333333333333</v>
      </c>
      <c r="EG375" s="189">
        <f t="shared" si="388"/>
        <v>0</v>
      </c>
      <c r="EH375" s="189">
        <f t="shared" si="389"/>
        <v>0</v>
      </c>
      <c r="EI375" s="189" t="e">
        <f t="shared" si="390"/>
        <v>#DIV/0!</v>
      </c>
      <c r="EJ375" s="189" t="e">
        <f t="shared" si="391"/>
        <v>#DIV/0!</v>
      </c>
      <c r="EK375" s="189">
        <f t="shared" si="392"/>
        <v>0</v>
      </c>
      <c r="EL375" s="189">
        <f t="shared" si="393"/>
        <v>0</v>
      </c>
      <c r="EM375" s="189">
        <f t="shared" si="394"/>
        <v>0</v>
      </c>
      <c r="EN375" s="189">
        <f>'Datos Mes'!$B$24*AL375</f>
        <v>0</v>
      </c>
      <c r="EO375" s="189" t="e">
        <f>IF(SUM(EH375:EN375)&gt;'Datos Mes'!$B$21,'Datos Mes'!$B$21,SUM(EH375:EN375))</f>
        <v>#DIV/0!</v>
      </c>
      <c r="EP375" s="189" t="e">
        <f>IF(SUM(EH375:EN375)&gt;'Datos Mes'!$B$21,SUM(EH375:EN375)-EO375,0)</f>
        <v>#DIV/0!</v>
      </c>
      <c r="EQ375" s="189"/>
      <c r="ER375" s="189" t="e">
        <f>LOOKUP(EO375/AL375,'Datos Mes'!$B$75:$B$82,'Datos Mes'!$C$75:$C$82)*EQ375</f>
        <v>#DIV/0!</v>
      </c>
      <c r="ES375" s="189">
        <f>'Datos Mes'!$B$25*$AQ375</f>
        <v>0</v>
      </c>
      <c r="ET375" s="189">
        <f>'Datos Mes'!$B$26*$AQ375</f>
        <v>0</v>
      </c>
      <c r="EU375" s="189">
        <f t="shared" si="395"/>
        <v>0</v>
      </c>
      <c r="EV375" s="190" t="e">
        <f t="shared" si="396"/>
        <v>#DIV/0!</v>
      </c>
      <c r="EW375" s="280" t="s">
        <v>140</v>
      </c>
      <c r="EX375" s="281"/>
      <c r="EY375" s="190" t="e">
        <f>'Datos Mes'!$B$28*EO375</f>
        <v>#DIV/0!</v>
      </c>
      <c r="EZ375" s="190" t="e">
        <f>IF(EX375*'Datos Mes'!$B$19-EY375&gt;0,EX375*'Datos Mes'!$B$19-EY375,0)</f>
        <v>#DIV/0!</v>
      </c>
      <c r="FA375" s="281" t="s">
        <v>116</v>
      </c>
      <c r="FB375" s="280" t="s">
        <v>299</v>
      </c>
      <c r="FC375" s="192">
        <f>IF(FB375&lt;&gt;"Pensionado",LOOKUP(FA375,'Datos Mes'!$A$87:$A$92,'Datos Mes'!$B$87:$B$92),0)</f>
        <v>0</v>
      </c>
      <c r="FD375" s="190" t="e">
        <f t="shared" si="397"/>
        <v>#DIV/0!</v>
      </c>
      <c r="FE375" s="190" t="e">
        <f>IF(SUM(EH375:EN375)&gt;'Datos Mes'!$B$22,'Datos Mes'!$B$22,SUM(EH375:EN375))</f>
        <v>#DIV/0!</v>
      </c>
      <c r="FF375" s="190" t="e">
        <f>FE375*'Datos Mes'!$B$30</f>
        <v>#DIV/0!</v>
      </c>
      <c r="FG375" s="190" t="e">
        <f t="shared" si="398"/>
        <v>#DIV/0!</v>
      </c>
      <c r="FH375" s="190" t="e">
        <f t="shared" si="399"/>
        <v>#DIV/0!</v>
      </c>
      <c r="FI375" s="193" t="e">
        <f>LOOKUP(FH375,'Datos Mes'!$B$54:$B$69,'Datos Mes'!$C$54:$C$69)</f>
        <v>#DIV/0!</v>
      </c>
      <c r="FJ375" s="190" t="e">
        <f>LOOKUP(FH375,'Datos Mes'!$B$54:$B$69,'Datos Mes'!$E$54:$E$69)</f>
        <v>#DIV/0!</v>
      </c>
      <c r="FK375" s="190" t="e">
        <f t="shared" si="400"/>
        <v>#DIV/0!</v>
      </c>
      <c r="FL375" s="190">
        <f t="shared" si="401"/>
        <v>0</v>
      </c>
      <c r="FM375" s="190">
        <f t="shared" si="402"/>
        <v>0</v>
      </c>
      <c r="FN375" s="190">
        <f t="shared" si="403"/>
        <v>0</v>
      </c>
      <c r="FO375" s="190" t="e">
        <f t="shared" si="404"/>
        <v>#DIV/0!</v>
      </c>
      <c r="FP375" s="190" t="e">
        <f t="shared" si="405"/>
        <v>#DIV/0!</v>
      </c>
      <c r="FQ375" s="320" t="e">
        <f t="shared" si="406"/>
        <v>#DIV/0!</v>
      </c>
      <c r="FR375" s="188"/>
      <c r="FS375" s="190" t="e">
        <f t="shared" si="407"/>
        <v>#DIV/0!</v>
      </c>
      <c r="FT375" s="190" t="e">
        <f>IF($FB375="Activo",LOOKUP($FA375,'Datos Mes'!$A$87:$A$92,'Datos Mes'!$C$87:$C$92),0)*$EO375</f>
        <v>#DIV/0!</v>
      </c>
      <c r="FU375" s="190" t="e">
        <f>IF($FB375="Activo",'Datos Mes'!$B$31,0)*$EO375</f>
        <v>#DIV/0!</v>
      </c>
      <c r="FV375" s="190" t="e">
        <f>'Datos Mes'!$B$32*$EO375</f>
        <v>#DIV/0!</v>
      </c>
      <c r="FW375" s="190" t="e">
        <f>'Datos Mes'!$D$28*$EO375</f>
        <v>#DIV/0!</v>
      </c>
      <c r="FX375" s="188">
        <v>1030343</v>
      </c>
      <c r="FY375" s="190" t="e">
        <f t="shared" si="408"/>
        <v>#DIV/0!</v>
      </c>
      <c r="FZ375" s="190" t="e">
        <f t="shared" si="414"/>
        <v>#DIV/0!</v>
      </c>
      <c r="GA375" s="190" t="e">
        <f t="shared" si="415"/>
        <v>#DIV/0!</v>
      </c>
      <c r="GB375" s="190">
        <f>(AS375+'Datos Mes'!B$24)*30/12</f>
        <v>11356.646825396825</v>
      </c>
      <c r="GC375" s="190" t="e">
        <f t="shared" si="409"/>
        <v>#DIV/0!</v>
      </c>
      <c r="GD375" s="190" t="e">
        <f t="shared" si="410"/>
        <v>#DIV/0!</v>
      </c>
      <c r="GE375" s="192" t="e">
        <f t="shared" si="411"/>
        <v>#DIV/0!</v>
      </c>
    </row>
    <row r="376" spans="1:187">
      <c r="A376" s="248"/>
      <c r="B376" s="248"/>
      <c r="C376" s="173">
        <f t="shared" si="368"/>
        <v>0</v>
      </c>
      <c r="D376" s="255"/>
      <c r="E376" s="255"/>
      <c r="F376" s="255"/>
      <c r="G376" s="255"/>
      <c r="H376" s="255"/>
      <c r="I376" s="255"/>
      <c r="J376" s="255"/>
      <c r="K376" s="255"/>
      <c r="L376" s="255"/>
      <c r="M376" s="255"/>
      <c r="N376" s="255"/>
      <c r="O376" s="255"/>
      <c r="P376" s="255"/>
      <c r="Q376" s="255"/>
      <c r="R376" s="174"/>
      <c r="S376" s="256"/>
      <c r="T376" s="255"/>
      <c r="U376" s="255"/>
      <c r="V376" s="255"/>
      <c r="W376" s="255"/>
      <c r="X376" s="255"/>
      <c r="Y376" s="255"/>
      <c r="Z376" s="255"/>
      <c r="AA376" s="255"/>
      <c r="AB376" s="255"/>
      <c r="AC376" s="255"/>
      <c r="AD376" s="255"/>
      <c r="AE376" s="255"/>
      <c r="AF376" s="255"/>
      <c r="AG376" s="255"/>
      <c r="AH376" s="255"/>
      <c r="AI376" s="257"/>
      <c r="AJ376" s="187"/>
      <c r="AK376" s="176">
        <f t="shared" si="369"/>
        <v>0</v>
      </c>
      <c r="AL376" s="294">
        <f t="shared" si="370"/>
        <v>0</v>
      </c>
      <c r="AM376" s="294">
        <f t="shared" si="371"/>
        <v>0</v>
      </c>
      <c r="AN376" s="295">
        <f t="shared" si="372"/>
        <v>0</v>
      </c>
      <c r="AO376" s="294">
        <f t="shared" si="413"/>
        <v>0</v>
      </c>
      <c r="AP376" s="294">
        <f t="shared" si="412"/>
        <v>0</v>
      </c>
      <c r="AQ376" s="296">
        <f t="shared" si="373"/>
        <v>0</v>
      </c>
      <c r="AR376" s="297">
        <f t="shared" si="374"/>
        <v>0</v>
      </c>
      <c r="AS376" s="249"/>
      <c r="AT376" s="250">
        <f t="shared" si="375"/>
        <v>0</v>
      </c>
      <c r="AU376" s="316"/>
      <c r="AV376" s="177">
        <f t="shared" si="376"/>
        <v>0</v>
      </c>
      <c r="AW376" s="249"/>
      <c r="AX376" s="249"/>
      <c r="AY376" s="177">
        <f t="shared" si="377"/>
        <v>0</v>
      </c>
      <c r="AZ376" s="177">
        <f>(AQ376)*'Datos Mes'!$B$27+DB376</f>
        <v>0</v>
      </c>
      <c r="BA376" s="248"/>
      <c r="BB376" s="254"/>
      <c r="BC376" s="263"/>
      <c r="BD376" s="188"/>
      <c r="BE376" s="188"/>
      <c r="BF376" s="298"/>
      <c r="BG376" s="178">
        <f>(COUNTIF($D376:$AI376,"LL")+DL376)*(AS376-'Datos Mes'!$B$23)</f>
        <v>0</v>
      </c>
      <c r="BH376" s="299">
        <f t="shared" si="378"/>
        <v>0</v>
      </c>
      <c r="BI376" s="230"/>
      <c r="BJ376" s="239"/>
      <c r="BK376" s="231"/>
      <c r="BL376" s="231"/>
      <c r="BM376" s="231"/>
      <c r="BN376" s="231"/>
      <c r="BO376" s="231"/>
      <c r="BP376" s="239"/>
      <c r="BQ376" s="231"/>
      <c r="BR376" s="231"/>
      <c r="BS376" s="231"/>
      <c r="BT376" s="232"/>
      <c r="BU376" s="232"/>
      <c r="BV376" s="231"/>
      <c r="BW376" s="233"/>
      <c r="BX376" s="234"/>
      <c r="BY376" s="231"/>
      <c r="BZ376" s="231"/>
      <c r="CA376" s="235"/>
      <c r="CB376" s="235"/>
      <c r="CC376" s="236"/>
      <c r="CD376" s="236"/>
      <c r="CE376" s="236"/>
      <c r="CF376" s="236"/>
      <c r="CG376" s="236"/>
      <c r="CH376" s="235"/>
      <c r="CI376" s="235"/>
      <c r="CJ376" s="236"/>
      <c r="CK376" s="236"/>
      <c r="CL376" s="236"/>
      <c r="CM376" s="236"/>
      <c r="CN376" s="236"/>
      <c r="CO376" s="235"/>
      <c r="CP376" s="238"/>
      <c r="CQ376" s="237"/>
      <c r="CR376" s="238"/>
      <c r="CS376" s="237"/>
      <c r="CT376" s="237"/>
      <c r="CU376" s="237"/>
      <c r="CV376" s="237"/>
      <c r="CW376" s="237"/>
      <c r="CX376" s="232"/>
      <c r="CY376" s="232"/>
      <c r="CZ376" s="179">
        <f t="shared" si="379"/>
        <v>0</v>
      </c>
      <c r="DA376" s="180"/>
      <c r="DB376" s="241"/>
      <c r="DC376" s="181">
        <f t="shared" si="380"/>
        <v>0</v>
      </c>
      <c r="DD376" s="240"/>
      <c r="DE376" s="241"/>
      <c r="DF376" s="182">
        <f t="shared" si="381"/>
        <v>0</v>
      </c>
      <c r="DG376" s="182">
        <f t="shared" si="382"/>
        <v>0</v>
      </c>
      <c r="DH376" s="183">
        <f t="shared" si="383"/>
        <v>0</v>
      </c>
      <c r="DI376" s="184">
        <f t="shared" si="384"/>
        <v>0</v>
      </c>
      <c r="DJ376" s="42"/>
      <c r="DK376" s="177">
        <f t="shared" si="385"/>
        <v>0</v>
      </c>
      <c r="DL376" s="177">
        <f t="shared" si="386"/>
        <v>0</v>
      </c>
      <c r="DM376" s="177">
        <f t="shared" si="387"/>
        <v>0</v>
      </c>
      <c r="DN376" s="242"/>
      <c r="DO376" s="243"/>
      <c r="DP376" s="243"/>
      <c r="DQ376" s="243"/>
      <c r="DR376" s="303"/>
      <c r="DS376" s="243"/>
      <c r="DT376" s="243"/>
      <c r="DU376" s="243"/>
      <c r="DV376" s="244"/>
      <c r="DW376" s="243"/>
      <c r="DX376" s="243"/>
      <c r="DY376" s="245"/>
      <c r="DZ376" s="245"/>
      <c r="EA376" s="246"/>
      <c r="EB376" s="175" t="s">
        <v>283</v>
      </c>
      <c r="EC376" s="188" t="s">
        <v>298</v>
      </c>
      <c r="ED376" s="188">
        <v>1030344</v>
      </c>
      <c r="EE376" s="188"/>
      <c r="EF376" s="189">
        <f>'Datos Mes'!$B$23</f>
        <v>8033.333333333333</v>
      </c>
      <c r="EG376" s="189">
        <f t="shared" si="388"/>
        <v>0</v>
      </c>
      <c r="EH376" s="189">
        <f t="shared" si="389"/>
        <v>0</v>
      </c>
      <c r="EI376" s="189" t="e">
        <f t="shared" si="390"/>
        <v>#DIV/0!</v>
      </c>
      <c r="EJ376" s="189" t="e">
        <f t="shared" si="391"/>
        <v>#DIV/0!</v>
      </c>
      <c r="EK376" s="189">
        <f t="shared" si="392"/>
        <v>0</v>
      </c>
      <c r="EL376" s="189">
        <f t="shared" si="393"/>
        <v>0</v>
      </c>
      <c r="EM376" s="189">
        <f t="shared" si="394"/>
        <v>0</v>
      </c>
      <c r="EN376" s="189">
        <f>'Datos Mes'!$B$24*AL376</f>
        <v>0</v>
      </c>
      <c r="EO376" s="189" t="e">
        <f>IF(SUM(EH376:EN376)&gt;'Datos Mes'!$B$21,'Datos Mes'!$B$21,SUM(EH376:EN376))</f>
        <v>#DIV/0!</v>
      </c>
      <c r="EP376" s="189" t="e">
        <f>IF(SUM(EH376:EN376)&gt;'Datos Mes'!$B$21,SUM(EH376:EN376)-EO376,0)</f>
        <v>#DIV/0!</v>
      </c>
      <c r="EQ376" s="189"/>
      <c r="ER376" s="189" t="e">
        <f>LOOKUP(EO376/AL376,'Datos Mes'!$B$75:$B$82,'Datos Mes'!$C$75:$C$82)*EQ376</f>
        <v>#DIV/0!</v>
      </c>
      <c r="ES376" s="189">
        <f>'Datos Mes'!$B$25*$AQ376</f>
        <v>0</v>
      </c>
      <c r="ET376" s="189">
        <f>'Datos Mes'!$B$26*$AQ376</f>
        <v>0</v>
      </c>
      <c r="EU376" s="189">
        <f t="shared" si="395"/>
        <v>0</v>
      </c>
      <c r="EV376" s="190" t="e">
        <f t="shared" si="396"/>
        <v>#DIV/0!</v>
      </c>
      <c r="EW376" s="280" t="s">
        <v>140</v>
      </c>
      <c r="EX376" s="281"/>
      <c r="EY376" s="190" t="e">
        <f>'Datos Mes'!$B$28*EO376</f>
        <v>#DIV/0!</v>
      </c>
      <c r="EZ376" s="190" t="e">
        <f>IF(EX376*'Datos Mes'!$B$19-EY376&gt;0,EX376*'Datos Mes'!$B$19-EY376,0)</f>
        <v>#DIV/0!</v>
      </c>
      <c r="FA376" s="281" t="s">
        <v>116</v>
      </c>
      <c r="FB376" s="280" t="s">
        <v>299</v>
      </c>
      <c r="FC376" s="192">
        <f>IF(FB376&lt;&gt;"Pensionado",LOOKUP(FA376,'Datos Mes'!$A$87:$A$92,'Datos Mes'!$B$87:$B$92),0)</f>
        <v>0</v>
      </c>
      <c r="FD376" s="190" t="e">
        <f t="shared" si="397"/>
        <v>#DIV/0!</v>
      </c>
      <c r="FE376" s="190" t="e">
        <f>IF(SUM(EH376:EN376)&gt;'Datos Mes'!$B$22,'Datos Mes'!$B$22,SUM(EH376:EN376))</f>
        <v>#DIV/0!</v>
      </c>
      <c r="FF376" s="190" t="e">
        <f>FE376*'Datos Mes'!$B$30</f>
        <v>#DIV/0!</v>
      </c>
      <c r="FG376" s="190" t="e">
        <f t="shared" si="398"/>
        <v>#DIV/0!</v>
      </c>
      <c r="FH376" s="190" t="e">
        <f t="shared" si="399"/>
        <v>#DIV/0!</v>
      </c>
      <c r="FI376" s="193" t="e">
        <f>LOOKUP(FH376,'Datos Mes'!$B$54:$B$69,'Datos Mes'!$C$54:$C$69)</f>
        <v>#DIV/0!</v>
      </c>
      <c r="FJ376" s="190" t="e">
        <f>LOOKUP(FH376,'Datos Mes'!$B$54:$B$69,'Datos Mes'!$E$54:$E$69)</f>
        <v>#DIV/0!</v>
      </c>
      <c r="FK376" s="190" t="e">
        <f t="shared" si="400"/>
        <v>#DIV/0!</v>
      </c>
      <c r="FL376" s="190">
        <f t="shared" si="401"/>
        <v>0</v>
      </c>
      <c r="FM376" s="190">
        <f t="shared" si="402"/>
        <v>0</v>
      </c>
      <c r="FN376" s="190">
        <f t="shared" si="403"/>
        <v>0</v>
      </c>
      <c r="FO376" s="190" t="e">
        <f t="shared" si="404"/>
        <v>#DIV/0!</v>
      </c>
      <c r="FP376" s="190" t="e">
        <f t="shared" si="405"/>
        <v>#DIV/0!</v>
      </c>
      <c r="FQ376" s="320" t="e">
        <f t="shared" si="406"/>
        <v>#DIV/0!</v>
      </c>
      <c r="FR376" s="188"/>
      <c r="FS376" s="190" t="e">
        <f t="shared" si="407"/>
        <v>#DIV/0!</v>
      </c>
      <c r="FT376" s="190" t="e">
        <f>IF($FB376="Activo",LOOKUP($FA376,'Datos Mes'!$A$87:$A$92,'Datos Mes'!$C$87:$C$92),0)*$EO376</f>
        <v>#DIV/0!</v>
      </c>
      <c r="FU376" s="190" t="e">
        <f>IF($FB376="Activo",'Datos Mes'!$B$31,0)*$EO376</f>
        <v>#DIV/0!</v>
      </c>
      <c r="FV376" s="190" t="e">
        <f>'Datos Mes'!$B$32*$EO376</f>
        <v>#DIV/0!</v>
      </c>
      <c r="FW376" s="190" t="e">
        <f>'Datos Mes'!$D$28*$EO376</f>
        <v>#DIV/0!</v>
      </c>
      <c r="FX376" s="188">
        <v>1030344</v>
      </c>
      <c r="FY376" s="190" t="e">
        <f t="shared" si="408"/>
        <v>#DIV/0!</v>
      </c>
      <c r="FZ376" s="190" t="e">
        <f t="shared" si="414"/>
        <v>#DIV/0!</v>
      </c>
      <c r="GA376" s="190" t="e">
        <f t="shared" si="415"/>
        <v>#DIV/0!</v>
      </c>
      <c r="GB376" s="190">
        <f>(AS376+'Datos Mes'!B$24)*30/12</f>
        <v>11356.646825396825</v>
      </c>
      <c r="GC376" s="190" t="e">
        <f t="shared" si="409"/>
        <v>#DIV/0!</v>
      </c>
      <c r="GD376" s="190" t="e">
        <f t="shared" si="410"/>
        <v>#DIV/0!</v>
      </c>
      <c r="GE376" s="192" t="e">
        <f t="shared" si="411"/>
        <v>#DIV/0!</v>
      </c>
    </row>
    <row r="377" spans="1:187">
      <c r="A377" s="248"/>
      <c r="B377" s="248"/>
      <c r="C377" s="173">
        <f t="shared" si="368"/>
        <v>0</v>
      </c>
      <c r="D377" s="255"/>
      <c r="E377" s="255"/>
      <c r="F377" s="255"/>
      <c r="G377" s="255"/>
      <c r="H377" s="255"/>
      <c r="I377" s="255"/>
      <c r="J377" s="255"/>
      <c r="K377" s="255"/>
      <c r="L377" s="255"/>
      <c r="M377" s="255"/>
      <c r="N377" s="255"/>
      <c r="O377" s="255"/>
      <c r="P377" s="255"/>
      <c r="Q377" s="255"/>
      <c r="R377" s="174"/>
      <c r="S377" s="256"/>
      <c r="T377" s="255"/>
      <c r="U377" s="255"/>
      <c r="V377" s="255"/>
      <c r="W377" s="255"/>
      <c r="X377" s="255"/>
      <c r="Y377" s="255"/>
      <c r="Z377" s="255"/>
      <c r="AA377" s="255"/>
      <c r="AB377" s="255"/>
      <c r="AC377" s="255"/>
      <c r="AD377" s="255"/>
      <c r="AE377" s="255"/>
      <c r="AF377" s="255"/>
      <c r="AG377" s="255"/>
      <c r="AH377" s="255"/>
      <c r="AI377" s="257"/>
      <c r="AJ377" s="187"/>
      <c r="AK377" s="176">
        <f t="shared" si="369"/>
        <v>0</v>
      </c>
      <c r="AL377" s="294">
        <f t="shared" si="370"/>
        <v>0</v>
      </c>
      <c r="AM377" s="294">
        <f t="shared" si="371"/>
        <v>0</v>
      </c>
      <c r="AN377" s="295">
        <f t="shared" si="372"/>
        <v>0</v>
      </c>
      <c r="AO377" s="294">
        <f t="shared" si="413"/>
        <v>0</v>
      </c>
      <c r="AP377" s="294">
        <f t="shared" si="412"/>
        <v>0</v>
      </c>
      <c r="AQ377" s="296">
        <f t="shared" si="373"/>
        <v>0</v>
      </c>
      <c r="AR377" s="297">
        <f t="shared" si="374"/>
        <v>0</v>
      </c>
      <c r="AS377" s="249"/>
      <c r="AT377" s="250">
        <f t="shared" si="375"/>
        <v>0</v>
      </c>
      <c r="AU377" s="316"/>
      <c r="AV377" s="177">
        <f t="shared" si="376"/>
        <v>0</v>
      </c>
      <c r="AW377" s="249"/>
      <c r="AX377" s="249"/>
      <c r="AY377" s="177">
        <f t="shared" si="377"/>
        <v>0</v>
      </c>
      <c r="AZ377" s="177">
        <f>(AQ377)*'Datos Mes'!$B$27+DB377</f>
        <v>0</v>
      </c>
      <c r="BA377" s="248"/>
      <c r="BB377" s="254"/>
      <c r="BC377" s="263"/>
      <c r="BD377" s="188"/>
      <c r="BE377" s="188"/>
      <c r="BF377" s="298"/>
      <c r="BG377" s="178">
        <f>(COUNTIF($D377:$AI377,"LL")+DL377)*(AS377-'Datos Mes'!$B$23)</f>
        <v>0</v>
      </c>
      <c r="BH377" s="299">
        <f t="shared" si="378"/>
        <v>0</v>
      </c>
      <c r="BI377" s="230"/>
      <c r="BJ377" s="239"/>
      <c r="BK377" s="231"/>
      <c r="BL377" s="231"/>
      <c r="BM377" s="231"/>
      <c r="BN377" s="231"/>
      <c r="BO377" s="231"/>
      <c r="BP377" s="239"/>
      <c r="BQ377" s="231"/>
      <c r="BR377" s="231"/>
      <c r="BS377" s="231"/>
      <c r="BT377" s="232"/>
      <c r="BU377" s="232"/>
      <c r="BV377" s="231"/>
      <c r="BW377" s="233"/>
      <c r="BX377" s="234"/>
      <c r="BY377" s="231"/>
      <c r="BZ377" s="231"/>
      <c r="CA377" s="235"/>
      <c r="CB377" s="235"/>
      <c r="CC377" s="236"/>
      <c r="CD377" s="236"/>
      <c r="CE377" s="236"/>
      <c r="CF377" s="236"/>
      <c r="CG377" s="236"/>
      <c r="CH377" s="235"/>
      <c r="CI377" s="235"/>
      <c r="CJ377" s="236"/>
      <c r="CK377" s="236"/>
      <c r="CL377" s="236"/>
      <c r="CM377" s="236"/>
      <c r="CN377" s="236"/>
      <c r="CO377" s="235"/>
      <c r="CP377" s="238"/>
      <c r="CQ377" s="237"/>
      <c r="CR377" s="238"/>
      <c r="CS377" s="237"/>
      <c r="CT377" s="237"/>
      <c r="CU377" s="237"/>
      <c r="CV377" s="237"/>
      <c r="CW377" s="237"/>
      <c r="CX377" s="232"/>
      <c r="CY377" s="232"/>
      <c r="CZ377" s="179">
        <f t="shared" si="379"/>
        <v>0</v>
      </c>
      <c r="DA377" s="180"/>
      <c r="DB377" s="241"/>
      <c r="DC377" s="181">
        <f t="shared" si="380"/>
        <v>0</v>
      </c>
      <c r="DD377" s="240"/>
      <c r="DE377" s="241"/>
      <c r="DF377" s="182">
        <f t="shared" si="381"/>
        <v>0</v>
      </c>
      <c r="DG377" s="182">
        <f t="shared" si="382"/>
        <v>0</v>
      </c>
      <c r="DH377" s="183">
        <f t="shared" si="383"/>
        <v>0</v>
      </c>
      <c r="DI377" s="184">
        <f t="shared" si="384"/>
        <v>0</v>
      </c>
      <c r="DJ377" s="42"/>
      <c r="DK377" s="177">
        <f t="shared" si="385"/>
        <v>0</v>
      </c>
      <c r="DL377" s="177">
        <f t="shared" si="386"/>
        <v>0</v>
      </c>
      <c r="DM377" s="177">
        <f t="shared" si="387"/>
        <v>0</v>
      </c>
      <c r="DN377" s="242"/>
      <c r="DO377" s="243"/>
      <c r="DP377" s="243"/>
      <c r="DQ377" s="243"/>
      <c r="DR377" s="303"/>
      <c r="DS377" s="243"/>
      <c r="DT377" s="243"/>
      <c r="DU377" s="243"/>
      <c r="DV377" s="244"/>
      <c r="DW377" s="243"/>
      <c r="DX377" s="243"/>
      <c r="DY377" s="245"/>
      <c r="DZ377" s="245"/>
      <c r="EA377" s="246"/>
      <c r="EB377" s="175" t="s">
        <v>283</v>
      </c>
      <c r="EC377" s="188" t="s">
        <v>298</v>
      </c>
      <c r="ED377" s="188">
        <v>1030345</v>
      </c>
      <c r="EE377" s="188"/>
      <c r="EF377" s="189">
        <f>'Datos Mes'!$B$23</f>
        <v>8033.333333333333</v>
      </c>
      <c r="EG377" s="189">
        <f t="shared" si="388"/>
        <v>0</v>
      </c>
      <c r="EH377" s="189">
        <f t="shared" si="389"/>
        <v>0</v>
      </c>
      <c r="EI377" s="189" t="e">
        <f t="shared" si="390"/>
        <v>#DIV/0!</v>
      </c>
      <c r="EJ377" s="189" t="e">
        <f t="shared" si="391"/>
        <v>#DIV/0!</v>
      </c>
      <c r="EK377" s="189">
        <f t="shared" si="392"/>
        <v>0</v>
      </c>
      <c r="EL377" s="189">
        <f t="shared" si="393"/>
        <v>0</v>
      </c>
      <c r="EM377" s="189">
        <f t="shared" si="394"/>
        <v>0</v>
      </c>
      <c r="EN377" s="189">
        <f>'Datos Mes'!$B$24*AL377</f>
        <v>0</v>
      </c>
      <c r="EO377" s="189" t="e">
        <f>IF(SUM(EH377:EN377)&gt;'Datos Mes'!$B$21,'Datos Mes'!$B$21,SUM(EH377:EN377))</f>
        <v>#DIV/0!</v>
      </c>
      <c r="EP377" s="189" t="e">
        <f>IF(SUM(EH377:EN377)&gt;'Datos Mes'!$B$21,SUM(EH377:EN377)-EO377,0)</f>
        <v>#DIV/0!</v>
      </c>
      <c r="EQ377" s="189"/>
      <c r="ER377" s="189" t="e">
        <f>LOOKUP(EO377/AL377,'Datos Mes'!$B$75:$B$82,'Datos Mes'!$C$75:$C$82)*EQ377</f>
        <v>#DIV/0!</v>
      </c>
      <c r="ES377" s="189">
        <f>'Datos Mes'!$B$25*$AQ377</f>
        <v>0</v>
      </c>
      <c r="ET377" s="189">
        <f>'Datos Mes'!$B$26*$AQ377</f>
        <v>0</v>
      </c>
      <c r="EU377" s="189">
        <f t="shared" si="395"/>
        <v>0</v>
      </c>
      <c r="EV377" s="190" t="e">
        <f t="shared" si="396"/>
        <v>#DIV/0!</v>
      </c>
      <c r="EW377" s="280" t="s">
        <v>140</v>
      </c>
      <c r="EX377" s="281"/>
      <c r="EY377" s="190" t="e">
        <f>'Datos Mes'!$B$28*EO377</f>
        <v>#DIV/0!</v>
      </c>
      <c r="EZ377" s="190" t="e">
        <f>IF(EX377*'Datos Mes'!$B$19-EY377&gt;0,EX377*'Datos Mes'!$B$19-EY377,0)</f>
        <v>#DIV/0!</v>
      </c>
      <c r="FA377" s="281" t="s">
        <v>116</v>
      </c>
      <c r="FB377" s="280" t="s">
        <v>299</v>
      </c>
      <c r="FC377" s="192">
        <f>IF(FB377&lt;&gt;"Pensionado",LOOKUP(FA377,'Datos Mes'!$A$87:$A$92,'Datos Mes'!$B$87:$B$92),0)</f>
        <v>0</v>
      </c>
      <c r="FD377" s="190" t="e">
        <f t="shared" si="397"/>
        <v>#DIV/0!</v>
      </c>
      <c r="FE377" s="190" t="e">
        <f>IF(SUM(EH377:EN377)&gt;'Datos Mes'!$B$22,'Datos Mes'!$B$22,SUM(EH377:EN377))</f>
        <v>#DIV/0!</v>
      </c>
      <c r="FF377" s="190" t="e">
        <f>FE377*'Datos Mes'!$B$30</f>
        <v>#DIV/0!</v>
      </c>
      <c r="FG377" s="190" t="e">
        <f t="shared" si="398"/>
        <v>#DIV/0!</v>
      </c>
      <c r="FH377" s="190" t="e">
        <f t="shared" si="399"/>
        <v>#DIV/0!</v>
      </c>
      <c r="FI377" s="193" t="e">
        <f>LOOKUP(FH377,'Datos Mes'!$B$54:$B$69,'Datos Mes'!$C$54:$C$69)</f>
        <v>#DIV/0!</v>
      </c>
      <c r="FJ377" s="190" t="e">
        <f>LOOKUP(FH377,'Datos Mes'!$B$54:$B$69,'Datos Mes'!$E$54:$E$69)</f>
        <v>#DIV/0!</v>
      </c>
      <c r="FK377" s="190" t="e">
        <f t="shared" si="400"/>
        <v>#DIV/0!</v>
      </c>
      <c r="FL377" s="190">
        <f t="shared" si="401"/>
        <v>0</v>
      </c>
      <c r="FM377" s="190">
        <f t="shared" si="402"/>
        <v>0</v>
      </c>
      <c r="FN377" s="190">
        <f t="shared" si="403"/>
        <v>0</v>
      </c>
      <c r="FO377" s="190" t="e">
        <f t="shared" si="404"/>
        <v>#DIV/0!</v>
      </c>
      <c r="FP377" s="190" t="e">
        <f t="shared" si="405"/>
        <v>#DIV/0!</v>
      </c>
      <c r="FQ377" s="320" t="e">
        <f t="shared" si="406"/>
        <v>#DIV/0!</v>
      </c>
      <c r="FR377" s="188"/>
      <c r="FS377" s="190" t="e">
        <f t="shared" si="407"/>
        <v>#DIV/0!</v>
      </c>
      <c r="FT377" s="190" t="e">
        <f>IF($FB377="Activo",LOOKUP($FA377,'Datos Mes'!$A$87:$A$92,'Datos Mes'!$C$87:$C$92),0)*$EO377</f>
        <v>#DIV/0!</v>
      </c>
      <c r="FU377" s="190" t="e">
        <f>IF($FB377="Activo",'Datos Mes'!$B$31,0)*$EO377</f>
        <v>#DIV/0!</v>
      </c>
      <c r="FV377" s="190" t="e">
        <f>'Datos Mes'!$B$32*$EO377</f>
        <v>#DIV/0!</v>
      </c>
      <c r="FW377" s="190" t="e">
        <f>'Datos Mes'!$D$28*$EO377</f>
        <v>#DIV/0!</v>
      </c>
      <c r="FX377" s="188">
        <v>1030345</v>
      </c>
      <c r="FY377" s="190" t="e">
        <f t="shared" si="408"/>
        <v>#DIV/0!</v>
      </c>
      <c r="FZ377" s="190" t="e">
        <f t="shared" si="414"/>
        <v>#DIV/0!</v>
      </c>
      <c r="GA377" s="190" t="e">
        <f t="shared" si="415"/>
        <v>#DIV/0!</v>
      </c>
      <c r="GB377" s="190">
        <f>(AS377+'Datos Mes'!B$24)*30/12</f>
        <v>11356.646825396825</v>
      </c>
      <c r="GC377" s="190" t="e">
        <f t="shared" si="409"/>
        <v>#DIV/0!</v>
      </c>
      <c r="GD377" s="190" t="e">
        <f t="shared" si="410"/>
        <v>#DIV/0!</v>
      </c>
      <c r="GE377" s="192" t="e">
        <f t="shared" si="411"/>
        <v>#DIV/0!</v>
      </c>
    </row>
    <row r="378" spans="1:187">
      <c r="A378" s="248"/>
      <c r="B378" s="248"/>
      <c r="C378" s="173">
        <f t="shared" si="368"/>
        <v>0</v>
      </c>
      <c r="D378" s="255"/>
      <c r="E378" s="255"/>
      <c r="F378" s="255"/>
      <c r="G378" s="255"/>
      <c r="H378" s="255"/>
      <c r="I378" s="255"/>
      <c r="J378" s="255"/>
      <c r="K378" s="255"/>
      <c r="L378" s="255"/>
      <c r="M378" s="255"/>
      <c r="N378" s="255"/>
      <c r="O378" s="255"/>
      <c r="P378" s="255"/>
      <c r="Q378" s="255"/>
      <c r="R378" s="174"/>
      <c r="S378" s="256"/>
      <c r="T378" s="255"/>
      <c r="U378" s="255"/>
      <c r="V378" s="255"/>
      <c r="W378" s="255"/>
      <c r="X378" s="255"/>
      <c r="Y378" s="255"/>
      <c r="Z378" s="255"/>
      <c r="AA378" s="255"/>
      <c r="AB378" s="255"/>
      <c r="AC378" s="255"/>
      <c r="AD378" s="255"/>
      <c r="AE378" s="255"/>
      <c r="AF378" s="255"/>
      <c r="AG378" s="255"/>
      <c r="AH378" s="255"/>
      <c r="AI378" s="257"/>
      <c r="AJ378" s="187"/>
      <c r="AK378" s="176">
        <f t="shared" si="369"/>
        <v>0</v>
      </c>
      <c r="AL378" s="294">
        <f t="shared" si="370"/>
        <v>0</v>
      </c>
      <c r="AM378" s="294">
        <f t="shared" si="371"/>
        <v>0</v>
      </c>
      <c r="AN378" s="295">
        <f t="shared" si="372"/>
        <v>0</v>
      </c>
      <c r="AO378" s="294">
        <f t="shared" si="413"/>
        <v>0</v>
      </c>
      <c r="AP378" s="294">
        <f t="shared" si="412"/>
        <v>0</v>
      </c>
      <c r="AQ378" s="296">
        <f t="shared" si="373"/>
        <v>0</v>
      </c>
      <c r="AR378" s="297">
        <f t="shared" si="374"/>
        <v>0</v>
      </c>
      <c r="AS378" s="249"/>
      <c r="AT378" s="250">
        <f t="shared" si="375"/>
        <v>0</v>
      </c>
      <c r="AU378" s="316"/>
      <c r="AV378" s="177">
        <f t="shared" si="376"/>
        <v>0</v>
      </c>
      <c r="AW378" s="249"/>
      <c r="AX378" s="249"/>
      <c r="AY378" s="177">
        <f t="shared" si="377"/>
        <v>0</v>
      </c>
      <c r="AZ378" s="177">
        <f>(AQ378)*'Datos Mes'!$B$27+DB378</f>
        <v>0</v>
      </c>
      <c r="BA378" s="248"/>
      <c r="BB378" s="254"/>
      <c r="BC378" s="263"/>
      <c r="BD378" s="188"/>
      <c r="BE378" s="188"/>
      <c r="BF378" s="298"/>
      <c r="BG378" s="178">
        <f>(COUNTIF($D378:$AI378,"LL")+DL378)*(AS378-'Datos Mes'!$B$23)</f>
        <v>0</v>
      </c>
      <c r="BH378" s="299">
        <f t="shared" si="378"/>
        <v>0</v>
      </c>
      <c r="BI378" s="230"/>
      <c r="BJ378" s="239"/>
      <c r="BK378" s="231"/>
      <c r="BL378" s="231"/>
      <c r="BM378" s="231"/>
      <c r="BN378" s="231"/>
      <c r="BO378" s="231"/>
      <c r="BP378" s="239"/>
      <c r="BQ378" s="231"/>
      <c r="BR378" s="231"/>
      <c r="BS378" s="231"/>
      <c r="BT378" s="232"/>
      <c r="BU378" s="232"/>
      <c r="BV378" s="231"/>
      <c r="BW378" s="233"/>
      <c r="BX378" s="234"/>
      <c r="BY378" s="231"/>
      <c r="BZ378" s="231"/>
      <c r="CA378" s="235"/>
      <c r="CB378" s="235"/>
      <c r="CC378" s="236"/>
      <c r="CD378" s="236"/>
      <c r="CE378" s="236"/>
      <c r="CF378" s="236"/>
      <c r="CG378" s="236"/>
      <c r="CH378" s="235"/>
      <c r="CI378" s="235"/>
      <c r="CJ378" s="236"/>
      <c r="CK378" s="236"/>
      <c r="CL378" s="236"/>
      <c r="CM378" s="236"/>
      <c r="CN378" s="236"/>
      <c r="CO378" s="235"/>
      <c r="CP378" s="238"/>
      <c r="CQ378" s="237"/>
      <c r="CR378" s="238"/>
      <c r="CS378" s="237"/>
      <c r="CT378" s="237"/>
      <c r="CU378" s="237"/>
      <c r="CV378" s="237"/>
      <c r="CW378" s="237"/>
      <c r="CX378" s="232"/>
      <c r="CY378" s="232"/>
      <c r="CZ378" s="179">
        <f t="shared" si="379"/>
        <v>0</v>
      </c>
      <c r="DA378" s="180"/>
      <c r="DB378" s="241"/>
      <c r="DC378" s="181">
        <f t="shared" si="380"/>
        <v>0</v>
      </c>
      <c r="DD378" s="240"/>
      <c r="DE378" s="241"/>
      <c r="DF378" s="182">
        <f t="shared" si="381"/>
        <v>0</v>
      </c>
      <c r="DG378" s="182">
        <f t="shared" si="382"/>
        <v>0</v>
      </c>
      <c r="DH378" s="183">
        <f t="shared" si="383"/>
        <v>0</v>
      </c>
      <c r="DI378" s="184">
        <f t="shared" si="384"/>
        <v>0</v>
      </c>
      <c r="DJ378" s="42"/>
      <c r="DK378" s="177">
        <f t="shared" si="385"/>
        <v>0</v>
      </c>
      <c r="DL378" s="177">
        <f t="shared" si="386"/>
        <v>0</v>
      </c>
      <c r="DM378" s="177">
        <f t="shared" si="387"/>
        <v>0</v>
      </c>
      <c r="DN378" s="242"/>
      <c r="DO378" s="243"/>
      <c r="DP378" s="243"/>
      <c r="DQ378" s="243"/>
      <c r="DR378" s="303"/>
      <c r="DS378" s="243"/>
      <c r="DT378" s="243"/>
      <c r="DU378" s="243"/>
      <c r="DV378" s="244"/>
      <c r="DW378" s="243"/>
      <c r="DX378" s="243"/>
      <c r="DY378" s="245"/>
      <c r="DZ378" s="245"/>
      <c r="EA378" s="246"/>
      <c r="EB378" s="175" t="s">
        <v>283</v>
      </c>
      <c r="EC378" s="188" t="s">
        <v>298</v>
      </c>
      <c r="ED378" s="188">
        <v>1030346</v>
      </c>
      <c r="EE378" s="188"/>
      <c r="EF378" s="189">
        <f>'Datos Mes'!$B$23</f>
        <v>8033.333333333333</v>
      </c>
      <c r="EG378" s="189">
        <f t="shared" si="388"/>
        <v>0</v>
      </c>
      <c r="EH378" s="189">
        <f t="shared" si="389"/>
        <v>0</v>
      </c>
      <c r="EI378" s="189" t="e">
        <f t="shared" si="390"/>
        <v>#DIV/0!</v>
      </c>
      <c r="EJ378" s="189" t="e">
        <f t="shared" si="391"/>
        <v>#DIV/0!</v>
      </c>
      <c r="EK378" s="189">
        <f t="shared" si="392"/>
        <v>0</v>
      </c>
      <c r="EL378" s="189">
        <f t="shared" si="393"/>
        <v>0</v>
      </c>
      <c r="EM378" s="189">
        <f t="shared" si="394"/>
        <v>0</v>
      </c>
      <c r="EN378" s="189">
        <f>'Datos Mes'!$B$24*AL378</f>
        <v>0</v>
      </c>
      <c r="EO378" s="189" t="e">
        <f>IF(SUM(EH378:EN378)&gt;'Datos Mes'!$B$21,'Datos Mes'!$B$21,SUM(EH378:EN378))</f>
        <v>#DIV/0!</v>
      </c>
      <c r="EP378" s="189" t="e">
        <f>IF(SUM(EH378:EN378)&gt;'Datos Mes'!$B$21,SUM(EH378:EN378)-EO378,0)</f>
        <v>#DIV/0!</v>
      </c>
      <c r="EQ378" s="189"/>
      <c r="ER378" s="189" t="e">
        <f>LOOKUP(EO378/AL378,'Datos Mes'!$B$75:$B$82,'Datos Mes'!$C$75:$C$82)*EQ378</f>
        <v>#DIV/0!</v>
      </c>
      <c r="ES378" s="189">
        <f>'Datos Mes'!$B$25*$AQ378</f>
        <v>0</v>
      </c>
      <c r="ET378" s="189">
        <f>'Datos Mes'!$B$26*$AQ378</f>
        <v>0</v>
      </c>
      <c r="EU378" s="189">
        <f t="shared" si="395"/>
        <v>0</v>
      </c>
      <c r="EV378" s="190" t="e">
        <f t="shared" si="396"/>
        <v>#DIV/0!</v>
      </c>
      <c r="EW378" s="280" t="s">
        <v>140</v>
      </c>
      <c r="EX378" s="281"/>
      <c r="EY378" s="190" t="e">
        <f>'Datos Mes'!$B$28*EO378</f>
        <v>#DIV/0!</v>
      </c>
      <c r="EZ378" s="190" t="e">
        <f>IF(EX378*'Datos Mes'!$B$19-EY378&gt;0,EX378*'Datos Mes'!$B$19-EY378,0)</f>
        <v>#DIV/0!</v>
      </c>
      <c r="FA378" s="281" t="s">
        <v>116</v>
      </c>
      <c r="FB378" s="280" t="s">
        <v>299</v>
      </c>
      <c r="FC378" s="192">
        <f>IF(FB378&lt;&gt;"Pensionado",LOOKUP(FA378,'Datos Mes'!$A$87:$A$92,'Datos Mes'!$B$87:$B$92),0)</f>
        <v>0</v>
      </c>
      <c r="FD378" s="190" t="e">
        <f t="shared" si="397"/>
        <v>#DIV/0!</v>
      </c>
      <c r="FE378" s="190" t="e">
        <f>IF(SUM(EH378:EN378)&gt;'Datos Mes'!$B$22,'Datos Mes'!$B$22,SUM(EH378:EN378))</f>
        <v>#DIV/0!</v>
      </c>
      <c r="FF378" s="190" t="e">
        <f>FE378*'Datos Mes'!$B$30</f>
        <v>#DIV/0!</v>
      </c>
      <c r="FG378" s="190" t="e">
        <f t="shared" si="398"/>
        <v>#DIV/0!</v>
      </c>
      <c r="FH378" s="190" t="e">
        <f t="shared" si="399"/>
        <v>#DIV/0!</v>
      </c>
      <c r="FI378" s="193" t="e">
        <f>LOOKUP(FH378,'Datos Mes'!$B$54:$B$69,'Datos Mes'!$C$54:$C$69)</f>
        <v>#DIV/0!</v>
      </c>
      <c r="FJ378" s="190" t="e">
        <f>LOOKUP(FH378,'Datos Mes'!$B$54:$B$69,'Datos Mes'!$E$54:$E$69)</f>
        <v>#DIV/0!</v>
      </c>
      <c r="FK378" s="190" t="e">
        <f t="shared" si="400"/>
        <v>#DIV/0!</v>
      </c>
      <c r="FL378" s="190">
        <f t="shared" si="401"/>
        <v>0</v>
      </c>
      <c r="FM378" s="190">
        <f t="shared" si="402"/>
        <v>0</v>
      </c>
      <c r="FN378" s="190">
        <f t="shared" si="403"/>
        <v>0</v>
      </c>
      <c r="FO378" s="190" t="e">
        <f t="shared" si="404"/>
        <v>#DIV/0!</v>
      </c>
      <c r="FP378" s="190" t="e">
        <f t="shared" si="405"/>
        <v>#DIV/0!</v>
      </c>
      <c r="FQ378" s="320" t="e">
        <f t="shared" si="406"/>
        <v>#DIV/0!</v>
      </c>
      <c r="FR378" s="188"/>
      <c r="FS378" s="190" t="e">
        <f t="shared" si="407"/>
        <v>#DIV/0!</v>
      </c>
      <c r="FT378" s="190" t="e">
        <f>IF($FB378="Activo",LOOKUP($FA378,'Datos Mes'!$A$87:$A$92,'Datos Mes'!$C$87:$C$92),0)*$EO378</f>
        <v>#DIV/0!</v>
      </c>
      <c r="FU378" s="190" t="e">
        <f>IF($FB378="Activo",'Datos Mes'!$B$31,0)*$EO378</f>
        <v>#DIV/0!</v>
      </c>
      <c r="FV378" s="190" t="e">
        <f>'Datos Mes'!$B$32*$EO378</f>
        <v>#DIV/0!</v>
      </c>
      <c r="FW378" s="190" t="e">
        <f>'Datos Mes'!$D$28*$EO378</f>
        <v>#DIV/0!</v>
      </c>
      <c r="FX378" s="188">
        <v>1030346</v>
      </c>
      <c r="FY378" s="190" t="e">
        <f t="shared" si="408"/>
        <v>#DIV/0!</v>
      </c>
      <c r="FZ378" s="190" t="e">
        <f t="shared" si="414"/>
        <v>#DIV/0!</v>
      </c>
      <c r="GA378" s="190" t="e">
        <f t="shared" si="415"/>
        <v>#DIV/0!</v>
      </c>
      <c r="GB378" s="190">
        <f>(AS378+'Datos Mes'!B$24)*30/12</f>
        <v>11356.646825396825</v>
      </c>
      <c r="GC378" s="190" t="e">
        <f t="shared" si="409"/>
        <v>#DIV/0!</v>
      </c>
      <c r="GD378" s="190" t="e">
        <f t="shared" si="410"/>
        <v>#DIV/0!</v>
      </c>
      <c r="GE378" s="192" t="e">
        <f t="shared" si="411"/>
        <v>#DIV/0!</v>
      </c>
    </row>
    <row r="379" spans="1:187">
      <c r="A379" s="248"/>
      <c r="B379" s="248"/>
      <c r="C379" s="173">
        <f t="shared" si="368"/>
        <v>0</v>
      </c>
      <c r="D379" s="255"/>
      <c r="E379" s="255"/>
      <c r="F379" s="255"/>
      <c r="G379" s="255"/>
      <c r="H379" s="255"/>
      <c r="I379" s="255"/>
      <c r="J379" s="255"/>
      <c r="K379" s="255"/>
      <c r="L379" s="255"/>
      <c r="M379" s="255"/>
      <c r="N379" s="255"/>
      <c r="O379" s="255"/>
      <c r="P379" s="255"/>
      <c r="Q379" s="255"/>
      <c r="R379" s="174"/>
      <c r="S379" s="256"/>
      <c r="T379" s="255"/>
      <c r="U379" s="255"/>
      <c r="V379" s="255"/>
      <c r="W379" s="255"/>
      <c r="X379" s="255"/>
      <c r="Y379" s="255"/>
      <c r="Z379" s="255"/>
      <c r="AA379" s="255"/>
      <c r="AB379" s="255"/>
      <c r="AC379" s="255"/>
      <c r="AD379" s="255"/>
      <c r="AE379" s="255"/>
      <c r="AF379" s="255"/>
      <c r="AG379" s="255"/>
      <c r="AH379" s="255"/>
      <c r="AI379" s="257"/>
      <c r="AJ379" s="187"/>
      <c r="AK379" s="176">
        <f t="shared" si="369"/>
        <v>0</v>
      </c>
      <c r="AL379" s="294">
        <f t="shared" si="370"/>
        <v>0</v>
      </c>
      <c r="AM379" s="294">
        <f t="shared" si="371"/>
        <v>0</v>
      </c>
      <c r="AN379" s="295">
        <f t="shared" si="372"/>
        <v>0</v>
      </c>
      <c r="AO379" s="294">
        <f t="shared" si="413"/>
        <v>0</v>
      </c>
      <c r="AP379" s="294">
        <f t="shared" si="412"/>
        <v>0</v>
      </c>
      <c r="AQ379" s="296">
        <f t="shared" si="373"/>
        <v>0</v>
      </c>
      <c r="AR379" s="297">
        <f t="shared" si="374"/>
        <v>0</v>
      </c>
      <c r="AS379" s="249"/>
      <c r="AT379" s="250">
        <f t="shared" si="375"/>
        <v>0</v>
      </c>
      <c r="AU379" s="316"/>
      <c r="AV379" s="177">
        <f t="shared" si="376"/>
        <v>0</v>
      </c>
      <c r="AW379" s="249"/>
      <c r="AX379" s="249"/>
      <c r="AY379" s="177">
        <f t="shared" si="377"/>
        <v>0</v>
      </c>
      <c r="AZ379" s="177">
        <f>(AQ379)*'Datos Mes'!$B$27+DB379</f>
        <v>0</v>
      </c>
      <c r="BA379" s="248"/>
      <c r="BB379" s="254"/>
      <c r="BC379" s="263"/>
      <c r="BD379" s="188"/>
      <c r="BE379" s="188"/>
      <c r="BF379" s="298"/>
      <c r="BG379" s="178">
        <f>(COUNTIF($D379:$AI379,"LL")+DL379)*(AS379-'Datos Mes'!$B$23)</f>
        <v>0</v>
      </c>
      <c r="BH379" s="299">
        <f t="shared" si="378"/>
        <v>0</v>
      </c>
      <c r="BI379" s="230"/>
      <c r="BJ379" s="239"/>
      <c r="BK379" s="231"/>
      <c r="BL379" s="231"/>
      <c r="BM379" s="231"/>
      <c r="BN379" s="231"/>
      <c r="BO379" s="231"/>
      <c r="BP379" s="239"/>
      <c r="BQ379" s="231"/>
      <c r="BR379" s="231"/>
      <c r="BS379" s="231"/>
      <c r="BT379" s="232"/>
      <c r="BU379" s="232"/>
      <c r="BV379" s="231"/>
      <c r="BW379" s="233"/>
      <c r="BX379" s="234"/>
      <c r="BY379" s="231"/>
      <c r="BZ379" s="231"/>
      <c r="CA379" s="235"/>
      <c r="CB379" s="235"/>
      <c r="CC379" s="236"/>
      <c r="CD379" s="236"/>
      <c r="CE379" s="236"/>
      <c r="CF379" s="236"/>
      <c r="CG379" s="236"/>
      <c r="CH379" s="235"/>
      <c r="CI379" s="235"/>
      <c r="CJ379" s="236"/>
      <c r="CK379" s="236"/>
      <c r="CL379" s="236"/>
      <c r="CM379" s="236"/>
      <c r="CN379" s="236"/>
      <c r="CO379" s="235"/>
      <c r="CP379" s="238"/>
      <c r="CQ379" s="237"/>
      <c r="CR379" s="238"/>
      <c r="CS379" s="237"/>
      <c r="CT379" s="237"/>
      <c r="CU379" s="237"/>
      <c r="CV379" s="237"/>
      <c r="CW379" s="237"/>
      <c r="CX379" s="232"/>
      <c r="CY379" s="232"/>
      <c r="CZ379" s="179">
        <f t="shared" si="379"/>
        <v>0</v>
      </c>
      <c r="DA379" s="180"/>
      <c r="DB379" s="241"/>
      <c r="DC379" s="181">
        <f t="shared" si="380"/>
        <v>0</v>
      </c>
      <c r="DD379" s="240"/>
      <c r="DE379" s="241"/>
      <c r="DF379" s="182">
        <f t="shared" si="381"/>
        <v>0</v>
      </c>
      <c r="DG379" s="182">
        <f t="shared" si="382"/>
        <v>0</v>
      </c>
      <c r="DH379" s="183">
        <f t="shared" si="383"/>
        <v>0</v>
      </c>
      <c r="DI379" s="184">
        <f t="shared" si="384"/>
        <v>0</v>
      </c>
      <c r="DJ379" s="42"/>
      <c r="DK379" s="177">
        <f t="shared" si="385"/>
        <v>0</v>
      </c>
      <c r="DL379" s="177">
        <f t="shared" si="386"/>
        <v>0</v>
      </c>
      <c r="DM379" s="177">
        <f t="shared" si="387"/>
        <v>0</v>
      </c>
      <c r="DN379" s="242"/>
      <c r="DO379" s="243"/>
      <c r="DP379" s="243"/>
      <c r="DQ379" s="243"/>
      <c r="DR379" s="303"/>
      <c r="DS379" s="243"/>
      <c r="DT379" s="243"/>
      <c r="DU379" s="243"/>
      <c r="DV379" s="244"/>
      <c r="DW379" s="243"/>
      <c r="DX379" s="243"/>
      <c r="DY379" s="245"/>
      <c r="DZ379" s="245"/>
      <c r="EA379" s="246"/>
      <c r="EB379" s="175" t="s">
        <v>283</v>
      </c>
      <c r="EC379" s="188" t="s">
        <v>298</v>
      </c>
      <c r="ED379" s="188">
        <v>1030347</v>
      </c>
      <c r="EE379" s="188"/>
      <c r="EF379" s="189">
        <f>'Datos Mes'!$B$23</f>
        <v>8033.333333333333</v>
      </c>
      <c r="EG379" s="189">
        <f t="shared" si="388"/>
        <v>0</v>
      </c>
      <c r="EH379" s="189">
        <f t="shared" si="389"/>
        <v>0</v>
      </c>
      <c r="EI379" s="189" t="e">
        <f t="shared" si="390"/>
        <v>#DIV/0!</v>
      </c>
      <c r="EJ379" s="189" t="e">
        <f t="shared" si="391"/>
        <v>#DIV/0!</v>
      </c>
      <c r="EK379" s="189">
        <f t="shared" si="392"/>
        <v>0</v>
      </c>
      <c r="EL379" s="189">
        <f t="shared" si="393"/>
        <v>0</v>
      </c>
      <c r="EM379" s="189">
        <f t="shared" si="394"/>
        <v>0</v>
      </c>
      <c r="EN379" s="189">
        <f>'Datos Mes'!$B$24*AL379</f>
        <v>0</v>
      </c>
      <c r="EO379" s="189" t="e">
        <f>IF(SUM(EH379:EN379)&gt;'Datos Mes'!$B$21,'Datos Mes'!$B$21,SUM(EH379:EN379))</f>
        <v>#DIV/0!</v>
      </c>
      <c r="EP379" s="189" t="e">
        <f>IF(SUM(EH379:EN379)&gt;'Datos Mes'!$B$21,SUM(EH379:EN379)-EO379,0)</f>
        <v>#DIV/0!</v>
      </c>
      <c r="EQ379" s="189"/>
      <c r="ER379" s="189" t="e">
        <f>LOOKUP(EO379/AL379,'Datos Mes'!$B$75:$B$82,'Datos Mes'!$C$75:$C$82)*EQ379</f>
        <v>#DIV/0!</v>
      </c>
      <c r="ES379" s="189">
        <f>'Datos Mes'!$B$25*$AQ379</f>
        <v>0</v>
      </c>
      <c r="ET379" s="189">
        <f>'Datos Mes'!$B$26*$AQ379</f>
        <v>0</v>
      </c>
      <c r="EU379" s="189">
        <f t="shared" si="395"/>
        <v>0</v>
      </c>
      <c r="EV379" s="190" t="e">
        <f t="shared" si="396"/>
        <v>#DIV/0!</v>
      </c>
      <c r="EW379" s="280" t="s">
        <v>140</v>
      </c>
      <c r="EX379" s="281"/>
      <c r="EY379" s="190" t="e">
        <f>'Datos Mes'!$B$28*EO379</f>
        <v>#DIV/0!</v>
      </c>
      <c r="EZ379" s="190" t="e">
        <f>IF(EX379*'Datos Mes'!$B$19-EY379&gt;0,EX379*'Datos Mes'!$B$19-EY379,0)</f>
        <v>#DIV/0!</v>
      </c>
      <c r="FA379" s="281" t="s">
        <v>116</v>
      </c>
      <c r="FB379" s="280" t="s">
        <v>299</v>
      </c>
      <c r="FC379" s="192">
        <f>IF(FB379&lt;&gt;"Pensionado",LOOKUP(FA379,'Datos Mes'!$A$87:$A$92,'Datos Mes'!$B$87:$B$92),0)</f>
        <v>0</v>
      </c>
      <c r="FD379" s="190" t="e">
        <f t="shared" si="397"/>
        <v>#DIV/0!</v>
      </c>
      <c r="FE379" s="190" t="e">
        <f>IF(SUM(EH379:EN379)&gt;'Datos Mes'!$B$22,'Datos Mes'!$B$22,SUM(EH379:EN379))</f>
        <v>#DIV/0!</v>
      </c>
      <c r="FF379" s="190" t="e">
        <f>FE379*'Datos Mes'!$B$30</f>
        <v>#DIV/0!</v>
      </c>
      <c r="FG379" s="190" t="e">
        <f t="shared" si="398"/>
        <v>#DIV/0!</v>
      </c>
      <c r="FH379" s="190" t="e">
        <f t="shared" si="399"/>
        <v>#DIV/0!</v>
      </c>
      <c r="FI379" s="193" t="e">
        <f>LOOKUP(FH379,'Datos Mes'!$B$54:$B$69,'Datos Mes'!$C$54:$C$69)</f>
        <v>#DIV/0!</v>
      </c>
      <c r="FJ379" s="190" t="e">
        <f>LOOKUP(FH379,'Datos Mes'!$B$54:$B$69,'Datos Mes'!$E$54:$E$69)</f>
        <v>#DIV/0!</v>
      </c>
      <c r="FK379" s="190" t="e">
        <f t="shared" si="400"/>
        <v>#DIV/0!</v>
      </c>
      <c r="FL379" s="190">
        <f t="shared" si="401"/>
        <v>0</v>
      </c>
      <c r="FM379" s="190">
        <f t="shared" si="402"/>
        <v>0</v>
      </c>
      <c r="FN379" s="190">
        <f t="shared" si="403"/>
        <v>0</v>
      </c>
      <c r="FO379" s="190" t="e">
        <f t="shared" si="404"/>
        <v>#DIV/0!</v>
      </c>
      <c r="FP379" s="190" t="e">
        <f t="shared" si="405"/>
        <v>#DIV/0!</v>
      </c>
      <c r="FQ379" s="320" t="e">
        <f t="shared" si="406"/>
        <v>#DIV/0!</v>
      </c>
      <c r="FR379" s="188"/>
      <c r="FS379" s="190" t="e">
        <f t="shared" si="407"/>
        <v>#DIV/0!</v>
      </c>
      <c r="FT379" s="190" t="e">
        <f>IF($FB379="Activo",LOOKUP($FA379,'Datos Mes'!$A$87:$A$92,'Datos Mes'!$C$87:$C$92),0)*$EO379</f>
        <v>#DIV/0!</v>
      </c>
      <c r="FU379" s="190" t="e">
        <f>IF($FB379="Activo",'Datos Mes'!$B$31,0)*$EO379</f>
        <v>#DIV/0!</v>
      </c>
      <c r="FV379" s="190" t="e">
        <f>'Datos Mes'!$B$32*$EO379</f>
        <v>#DIV/0!</v>
      </c>
      <c r="FW379" s="190" t="e">
        <f>'Datos Mes'!$D$28*$EO379</f>
        <v>#DIV/0!</v>
      </c>
      <c r="FX379" s="188">
        <v>1030347</v>
      </c>
      <c r="FY379" s="190" t="e">
        <f t="shared" si="408"/>
        <v>#DIV/0!</v>
      </c>
      <c r="FZ379" s="190" t="e">
        <f t="shared" si="414"/>
        <v>#DIV/0!</v>
      </c>
      <c r="GA379" s="190" t="e">
        <f t="shared" si="415"/>
        <v>#DIV/0!</v>
      </c>
      <c r="GB379" s="190">
        <f>(AS379+'Datos Mes'!B$24)*30/12</f>
        <v>11356.646825396825</v>
      </c>
      <c r="GC379" s="190" t="e">
        <f t="shared" si="409"/>
        <v>#DIV/0!</v>
      </c>
      <c r="GD379" s="190" t="e">
        <f t="shared" si="410"/>
        <v>#DIV/0!</v>
      </c>
      <c r="GE379" s="192" t="e">
        <f t="shared" si="411"/>
        <v>#DIV/0!</v>
      </c>
    </row>
    <row r="380" spans="1:187">
      <c r="A380" s="248"/>
      <c r="B380" s="248"/>
      <c r="C380" s="173">
        <f t="shared" si="368"/>
        <v>0</v>
      </c>
      <c r="D380" s="255"/>
      <c r="E380" s="255"/>
      <c r="F380" s="255"/>
      <c r="G380" s="255"/>
      <c r="H380" s="255"/>
      <c r="I380" s="255"/>
      <c r="J380" s="255"/>
      <c r="K380" s="255"/>
      <c r="L380" s="255"/>
      <c r="M380" s="255"/>
      <c r="N380" s="255"/>
      <c r="O380" s="255"/>
      <c r="P380" s="255"/>
      <c r="Q380" s="255"/>
      <c r="R380" s="174"/>
      <c r="S380" s="256"/>
      <c r="T380" s="255"/>
      <c r="U380" s="255"/>
      <c r="V380" s="255"/>
      <c r="W380" s="255"/>
      <c r="X380" s="255"/>
      <c r="Y380" s="255"/>
      <c r="Z380" s="255"/>
      <c r="AA380" s="255"/>
      <c r="AB380" s="255"/>
      <c r="AC380" s="255"/>
      <c r="AD380" s="255"/>
      <c r="AE380" s="255"/>
      <c r="AF380" s="255"/>
      <c r="AG380" s="255"/>
      <c r="AH380" s="255"/>
      <c r="AI380" s="257"/>
      <c r="AJ380" s="187"/>
      <c r="AK380" s="176">
        <f t="shared" si="369"/>
        <v>0</v>
      </c>
      <c r="AL380" s="294">
        <f t="shared" si="370"/>
        <v>0</v>
      </c>
      <c r="AM380" s="294">
        <f t="shared" si="371"/>
        <v>0</v>
      </c>
      <c r="AN380" s="295">
        <f t="shared" si="372"/>
        <v>0</v>
      </c>
      <c r="AO380" s="294">
        <f t="shared" si="413"/>
        <v>0</v>
      </c>
      <c r="AP380" s="294">
        <f t="shared" si="412"/>
        <v>0</v>
      </c>
      <c r="AQ380" s="296">
        <f t="shared" si="373"/>
        <v>0</v>
      </c>
      <c r="AR380" s="297">
        <f t="shared" si="374"/>
        <v>0</v>
      </c>
      <c r="AS380" s="249"/>
      <c r="AT380" s="250">
        <f t="shared" si="375"/>
        <v>0</v>
      </c>
      <c r="AU380" s="316"/>
      <c r="AV380" s="177">
        <f t="shared" si="376"/>
        <v>0</v>
      </c>
      <c r="AW380" s="249"/>
      <c r="AX380" s="249"/>
      <c r="AY380" s="177">
        <f t="shared" si="377"/>
        <v>0</v>
      </c>
      <c r="AZ380" s="177">
        <f>(AQ380)*'Datos Mes'!$B$27+DB380</f>
        <v>0</v>
      </c>
      <c r="BA380" s="248"/>
      <c r="BB380" s="254"/>
      <c r="BC380" s="263"/>
      <c r="BD380" s="188"/>
      <c r="BE380" s="188"/>
      <c r="BF380" s="298"/>
      <c r="BG380" s="178">
        <f>(COUNTIF($D380:$AI380,"LL")+DL380)*(AS380-'Datos Mes'!$B$23)</f>
        <v>0</v>
      </c>
      <c r="BH380" s="299">
        <f t="shared" si="378"/>
        <v>0</v>
      </c>
      <c r="BI380" s="230"/>
      <c r="BJ380" s="239"/>
      <c r="BK380" s="231"/>
      <c r="BL380" s="231"/>
      <c r="BM380" s="231"/>
      <c r="BN380" s="231"/>
      <c r="BO380" s="231"/>
      <c r="BP380" s="239"/>
      <c r="BQ380" s="231"/>
      <c r="BR380" s="231"/>
      <c r="BS380" s="231"/>
      <c r="BT380" s="232"/>
      <c r="BU380" s="232"/>
      <c r="BV380" s="231"/>
      <c r="BW380" s="233"/>
      <c r="BX380" s="234"/>
      <c r="BY380" s="231"/>
      <c r="BZ380" s="231"/>
      <c r="CA380" s="235"/>
      <c r="CB380" s="235"/>
      <c r="CC380" s="236"/>
      <c r="CD380" s="236"/>
      <c r="CE380" s="236"/>
      <c r="CF380" s="236"/>
      <c r="CG380" s="236"/>
      <c r="CH380" s="235"/>
      <c r="CI380" s="235"/>
      <c r="CJ380" s="236"/>
      <c r="CK380" s="236"/>
      <c r="CL380" s="236"/>
      <c r="CM380" s="236"/>
      <c r="CN380" s="236"/>
      <c r="CO380" s="235"/>
      <c r="CP380" s="238"/>
      <c r="CQ380" s="237"/>
      <c r="CR380" s="238"/>
      <c r="CS380" s="237"/>
      <c r="CT380" s="237"/>
      <c r="CU380" s="237"/>
      <c r="CV380" s="237"/>
      <c r="CW380" s="237"/>
      <c r="CX380" s="232"/>
      <c r="CY380" s="232"/>
      <c r="CZ380" s="179">
        <f t="shared" si="379"/>
        <v>0</v>
      </c>
      <c r="DA380" s="180"/>
      <c r="DB380" s="241"/>
      <c r="DC380" s="181">
        <f t="shared" si="380"/>
        <v>0</v>
      </c>
      <c r="DD380" s="240"/>
      <c r="DE380" s="241"/>
      <c r="DF380" s="182">
        <f t="shared" si="381"/>
        <v>0</v>
      </c>
      <c r="DG380" s="182">
        <f t="shared" si="382"/>
        <v>0</v>
      </c>
      <c r="DH380" s="183">
        <f t="shared" si="383"/>
        <v>0</v>
      </c>
      <c r="DI380" s="184">
        <f t="shared" si="384"/>
        <v>0</v>
      </c>
      <c r="DJ380" s="42"/>
      <c r="DK380" s="177">
        <f t="shared" si="385"/>
        <v>0</v>
      </c>
      <c r="DL380" s="177">
        <f t="shared" si="386"/>
        <v>0</v>
      </c>
      <c r="DM380" s="177">
        <f t="shared" si="387"/>
        <v>0</v>
      </c>
      <c r="DN380" s="242"/>
      <c r="DO380" s="243"/>
      <c r="DP380" s="243"/>
      <c r="DQ380" s="243"/>
      <c r="DR380" s="303"/>
      <c r="DS380" s="243"/>
      <c r="DT380" s="243"/>
      <c r="DU380" s="243"/>
      <c r="DV380" s="244"/>
      <c r="DW380" s="243"/>
      <c r="DX380" s="243"/>
      <c r="DY380" s="245"/>
      <c r="DZ380" s="245"/>
      <c r="EA380" s="246"/>
      <c r="EB380" s="175" t="s">
        <v>283</v>
      </c>
      <c r="EC380" s="188" t="s">
        <v>298</v>
      </c>
      <c r="ED380" s="188">
        <v>1030348</v>
      </c>
      <c r="EE380" s="188"/>
      <c r="EF380" s="189">
        <f>'Datos Mes'!$B$23</f>
        <v>8033.333333333333</v>
      </c>
      <c r="EG380" s="189">
        <f t="shared" si="388"/>
        <v>0</v>
      </c>
      <c r="EH380" s="189">
        <f t="shared" si="389"/>
        <v>0</v>
      </c>
      <c r="EI380" s="189" t="e">
        <f t="shared" si="390"/>
        <v>#DIV/0!</v>
      </c>
      <c r="EJ380" s="189" t="e">
        <f t="shared" si="391"/>
        <v>#DIV/0!</v>
      </c>
      <c r="EK380" s="189">
        <f t="shared" si="392"/>
        <v>0</v>
      </c>
      <c r="EL380" s="189">
        <f t="shared" si="393"/>
        <v>0</v>
      </c>
      <c r="EM380" s="189">
        <f t="shared" si="394"/>
        <v>0</v>
      </c>
      <c r="EN380" s="189">
        <f>'Datos Mes'!$B$24*AL380</f>
        <v>0</v>
      </c>
      <c r="EO380" s="189" t="e">
        <f>IF(SUM(EH380:EN380)&gt;'Datos Mes'!$B$21,'Datos Mes'!$B$21,SUM(EH380:EN380))</f>
        <v>#DIV/0!</v>
      </c>
      <c r="EP380" s="189" t="e">
        <f>IF(SUM(EH380:EN380)&gt;'Datos Mes'!$B$21,SUM(EH380:EN380)-EO380,0)</f>
        <v>#DIV/0!</v>
      </c>
      <c r="EQ380" s="189"/>
      <c r="ER380" s="189" t="e">
        <f>LOOKUP(EO380/AL380,'Datos Mes'!$B$75:$B$82,'Datos Mes'!$C$75:$C$82)*EQ380</f>
        <v>#DIV/0!</v>
      </c>
      <c r="ES380" s="189">
        <f>'Datos Mes'!$B$25*$AQ380</f>
        <v>0</v>
      </c>
      <c r="ET380" s="189">
        <f>'Datos Mes'!$B$26*$AQ380</f>
        <v>0</v>
      </c>
      <c r="EU380" s="189">
        <f t="shared" si="395"/>
        <v>0</v>
      </c>
      <c r="EV380" s="190" t="e">
        <f t="shared" si="396"/>
        <v>#DIV/0!</v>
      </c>
      <c r="EW380" s="280" t="s">
        <v>140</v>
      </c>
      <c r="EX380" s="281"/>
      <c r="EY380" s="190" t="e">
        <f>'Datos Mes'!$B$28*EO380</f>
        <v>#DIV/0!</v>
      </c>
      <c r="EZ380" s="190" t="e">
        <f>IF(EX380*'Datos Mes'!$B$19-EY380&gt;0,EX380*'Datos Mes'!$B$19-EY380,0)</f>
        <v>#DIV/0!</v>
      </c>
      <c r="FA380" s="281" t="s">
        <v>116</v>
      </c>
      <c r="FB380" s="280" t="s">
        <v>299</v>
      </c>
      <c r="FC380" s="192">
        <f>IF(FB380&lt;&gt;"Pensionado",LOOKUP(FA380,'Datos Mes'!$A$87:$A$92,'Datos Mes'!$B$87:$B$92),0)</f>
        <v>0</v>
      </c>
      <c r="FD380" s="190" t="e">
        <f t="shared" si="397"/>
        <v>#DIV/0!</v>
      </c>
      <c r="FE380" s="190" t="e">
        <f>IF(SUM(EH380:EN380)&gt;'Datos Mes'!$B$22,'Datos Mes'!$B$22,SUM(EH380:EN380))</f>
        <v>#DIV/0!</v>
      </c>
      <c r="FF380" s="190" t="e">
        <f>FE380*'Datos Mes'!$B$30</f>
        <v>#DIV/0!</v>
      </c>
      <c r="FG380" s="190" t="e">
        <f t="shared" si="398"/>
        <v>#DIV/0!</v>
      </c>
      <c r="FH380" s="190" t="e">
        <f t="shared" si="399"/>
        <v>#DIV/0!</v>
      </c>
      <c r="FI380" s="193" t="e">
        <f>LOOKUP(FH380,'Datos Mes'!$B$54:$B$69,'Datos Mes'!$C$54:$C$69)</f>
        <v>#DIV/0!</v>
      </c>
      <c r="FJ380" s="190" t="e">
        <f>LOOKUP(FH380,'Datos Mes'!$B$54:$B$69,'Datos Mes'!$E$54:$E$69)</f>
        <v>#DIV/0!</v>
      </c>
      <c r="FK380" s="190" t="e">
        <f t="shared" si="400"/>
        <v>#DIV/0!</v>
      </c>
      <c r="FL380" s="190">
        <f t="shared" si="401"/>
        <v>0</v>
      </c>
      <c r="FM380" s="190">
        <f t="shared" si="402"/>
        <v>0</v>
      </c>
      <c r="FN380" s="190">
        <f t="shared" si="403"/>
        <v>0</v>
      </c>
      <c r="FO380" s="190" t="e">
        <f t="shared" si="404"/>
        <v>#DIV/0!</v>
      </c>
      <c r="FP380" s="190" t="e">
        <f t="shared" si="405"/>
        <v>#DIV/0!</v>
      </c>
      <c r="FQ380" s="320" t="e">
        <f t="shared" si="406"/>
        <v>#DIV/0!</v>
      </c>
      <c r="FR380" s="188"/>
      <c r="FS380" s="190" t="e">
        <f t="shared" si="407"/>
        <v>#DIV/0!</v>
      </c>
      <c r="FT380" s="190" t="e">
        <f>IF($FB380="Activo",LOOKUP($FA380,'Datos Mes'!$A$87:$A$92,'Datos Mes'!$C$87:$C$92),0)*$EO380</f>
        <v>#DIV/0!</v>
      </c>
      <c r="FU380" s="190" t="e">
        <f>IF($FB380="Activo",'Datos Mes'!$B$31,0)*$EO380</f>
        <v>#DIV/0!</v>
      </c>
      <c r="FV380" s="190" t="e">
        <f>'Datos Mes'!$B$32*$EO380</f>
        <v>#DIV/0!</v>
      </c>
      <c r="FW380" s="190" t="e">
        <f>'Datos Mes'!$D$28*$EO380</f>
        <v>#DIV/0!</v>
      </c>
      <c r="FX380" s="188">
        <v>1030348</v>
      </c>
      <c r="FY380" s="190" t="e">
        <f t="shared" si="408"/>
        <v>#DIV/0!</v>
      </c>
      <c r="FZ380" s="190" t="e">
        <f t="shared" si="414"/>
        <v>#DIV/0!</v>
      </c>
      <c r="GA380" s="190" t="e">
        <f t="shared" si="415"/>
        <v>#DIV/0!</v>
      </c>
      <c r="GB380" s="190">
        <f>(AS380+'Datos Mes'!B$24)*30/12</f>
        <v>11356.646825396825</v>
      </c>
      <c r="GC380" s="190" t="e">
        <f t="shared" si="409"/>
        <v>#DIV/0!</v>
      </c>
      <c r="GD380" s="190" t="e">
        <f t="shared" si="410"/>
        <v>#DIV/0!</v>
      </c>
      <c r="GE380" s="192" t="e">
        <f t="shared" si="411"/>
        <v>#DIV/0!</v>
      </c>
    </row>
    <row r="381" spans="1:187">
      <c r="A381" s="248"/>
      <c r="B381" s="248"/>
      <c r="C381" s="173">
        <f t="shared" si="368"/>
        <v>0</v>
      </c>
      <c r="D381" s="255"/>
      <c r="E381" s="255"/>
      <c r="F381" s="255"/>
      <c r="G381" s="255"/>
      <c r="H381" s="255"/>
      <c r="I381" s="255"/>
      <c r="J381" s="255"/>
      <c r="K381" s="255"/>
      <c r="L381" s="255"/>
      <c r="M381" s="255"/>
      <c r="N381" s="255"/>
      <c r="O381" s="255"/>
      <c r="P381" s="255"/>
      <c r="Q381" s="255"/>
      <c r="R381" s="174"/>
      <c r="S381" s="256"/>
      <c r="T381" s="255"/>
      <c r="U381" s="255"/>
      <c r="V381" s="255"/>
      <c r="W381" s="255"/>
      <c r="X381" s="255"/>
      <c r="Y381" s="255"/>
      <c r="Z381" s="255"/>
      <c r="AA381" s="255"/>
      <c r="AB381" s="255"/>
      <c r="AC381" s="255"/>
      <c r="AD381" s="255"/>
      <c r="AE381" s="255"/>
      <c r="AF381" s="255"/>
      <c r="AG381" s="255"/>
      <c r="AH381" s="255"/>
      <c r="AI381" s="257"/>
      <c r="AJ381" s="187"/>
      <c r="AK381" s="176">
        <f t="shared" si="369"/>
        <v>0</v>
      </c>
      <c r="AL381" s="294">
        <f t="shared" si="370"/>
        <v>0</v>
      </c>
      <c r="AM381" s="294">
        <f t="shared" si="371"/>
        <v>0</v>
      </c>
      <c r="AN381" s="295">
        <f t="shared" si="372"/>
        <v>0</v>
      </c>
      <c r="AO381" s="294">
        <f t="shared" si="413"/>
        <v>0</v>
      </c>
      <c r="AP381" s="294">
        <f t="shared" si="412"/>
        <v>0</v>
      </c>
      <c r="AQ381" s="296">
        <f t="shared" si="373"/>
        <v>0</v>
      </c>
      <c r="AR381" s="297">
        <f t="shared" si="374"/>
        <v>0</v>
      </c>
      <c r="AS381" s="249"/>
      <c r="AT381" s="250">
        <f t="shared" si="375"/>
        <v>0</v>
      </c>
      <c r="AU381" s="316"/>
      <c r="AV381" s="177">
        <f t="shared" si="376"/>
        <v>0</v>
      </c>
      <c r="AW381" s="249"/>
      <c r="AX381" s="249"/>
      <c r="AY381" s="177">
        <f t="shared" si="377"/>
        <v>0</v>
      </c>
      <c r="AZ381" s="177">
        <f>(AQ381)*'Datos Mes'!$B$27+DB381</f>
        <v>0</v>
      </c>
      <c r="BA381" s="248"/>
      <c r="BB381" s="254"/>
      <c r="BC381" s="263"/>
      <c r="BD381" s="188"/>
      <c r="BE381" s="188"/>
      <c r="BF381" s="298"/>
      <c r="BG381" s="178">
        <f>(COUNTIF($D381:$AI381,"LL")+DL381)*(AS381-'Datos Mes'!$B$23)</f>
        <v>0</v>
      </c>
      <c r="BH381" s="299">
        <f t="shared" si="378"/>
        <v>0</v>
      </c>
      <c r="BI381" s="230"/>
      <c r="BJ381" s="239"/>
      <c r="BK381" s="231"/>
      <c r="BL381" s="231"/>
      <c r="BM381" s="231"/>
      <c r="BN381" s="231"/>
      <c r="BO381" s="231"/>
      <c r="BP381" s="239"/>
      <c r="BQ381" s="231"/>
      <c r="BR381" s="231"/>
      <c r="BS381" s="231"/>
      <c r="BT381" s="232"/>
      <c r="BU381" s="232"/>
      <c r="BV381" s="231"/>
      <c r="BW381" s="233"/>
      <c r="BX381" s="234"/>
      <c r="BY381" s="231"/>
      <c r="BZ381" s="231"/>
      <c r="CA381" s="235"/>
      <c r="CB381" s="235"/>
      <c r="CC381" s="236"/>
      <c r="CD381" s="236"/>
      <c r="CE381" s="236"/>
      <c r="CF381" s="236"/>
      <c r="CG381" s="236"/>
      <c r="CH381" s="235"/>
      <c r="CI381" s="235"/>
      <c r="CJ381" s="236"/>
      <c r="CK381" s="236"/>
      <c r="CL381" s="236"/>
      <c r="CM381" s="236"/>
      <c r="CN381" s="236"/>
      <c r="CO381" s="235"/>
      <c r="CP381" s="238"/>
      <c r="CQ381" s="237"/>
      <c r="CR381" s="238"/>
      <c r="CS381" s="237"/>
      <c r="CT381" s="237"/>
      <c r="CU381" s="237"/>
      <c r="CV381" s="237"/>
      <c r="CW381" s="237"/>
      <c r="CX381" s="232"/>
      <c r="CY381" s="232"/>
      <c r="CZ381" s="179">
        <f t="shared" si="379"/>
        <v>0</v>
      </c>
      <c r="DA381" s="180"/>
      <c r="DB381" s="241"/>
      <c r="DC381" s="181">
        <f t="shared" si="380"/>
        <v>0</v>
      </c>
      <c r="DD381" s="240"/>
      <c r="DE381" s="241"/>
      <c r="DF381" s="182">
        <f t="shared" si="381"/>
        <v>0</v>
      </c>
      <c r="DG381" s="182">
        <f t="shared" si="382"/>
        <v>0</v>
      </c>
      <c r="DH381" s="183">
        <f t="shared" si="383"/>
        <v>0</v>
      </c>
      <c r="DI381" s="184">
        <f t="shared" si="384"/>
        <v>0</v>
      </c>
      <c r="DJ381" s="42"/>
      <c r="DK381" s="177">
        <f t="shared" si="385"/>
        <v>0</v>
      </c>
      <c r="DL381" s="177">
        <f t="shared" si="386"/>
        <v>0</v>
      </c>
      <c r="DM381" s="177">
        <f t="shared" si="387"/>
        <v>0</v>
      </c>
      <c r="DN381" s="242"/>
      <c r="DO381" s="243"/>
      <c r="DP381" s="243"/>
      <c r="DQ381" s="243"/>
      <c r="DR381" s="303"/>
      <c r="DS381" s="243"/>
      <c r="DT381" s="243"/>
      <c r="DU381" s="243"/>
      <c r="DV381" s="244"/>
      <c r="DW381" s="243"/>
      <c r="DX381" s="243"/>
      <c r="DY381" s="245"/>
      <c r="DZ381" s="245"/>
      <c r="EA381" s="246"/>
      <c r="EB381" s="175" t="s">
        <v>283</v>
      </c>
      <c r="EC381" s="188" t="s">
        <v>298</v>
      </c>
      <c r="ED381" s="188">
        <v>1030349</v>
      </c>
      <c r="EE381" s="188"/>
      <c r="EF381" s="189">
        <f>'Datos Mes'!$B$23</f>
        <v>8033.333333333333</v>
      </c>
      <c r="EG381" s="189">
        <f t="shared" si="388"/>
        <v>0</v>
      </c>
      <c r="EH381" s="189">
        <f t="shared" si="389"/>
        <v>0</v>
      </c>
      <c r="EI381" s="189" t="e">
        <f t="shared" si="390"/>
        <v>#DIV/0!</v>
      </c>
      <c r="EJ381" s="189" t="e">
        <f t="shared" si="391"/>
        <v>#DIV/0!</v>
      </c>
      <c r="EK381" s="189">
        <f t="shared" si="392"/>
        <v>0</v>
      </c>
      <c r="EL381" s="189">
        <f t="shared" si="393"/>
        <v>0</v>
      </c>
      <c r="EM381" s="189">
        <f t="shared" si="394"/>
        <v>0</v>
      </c>
      <c r="EN381" s="189">
        <f>'Datos Mes'!$B$24*AL381</f>
        <v>0</v>
      </c>
      <c r="EO381" s="189" t="e">
        <f>IF(SUM(EH381:EN381)&gt;'Datos Mes'!$B$21,'Datos Mes'!$B$21,SUM(EH381:EN381))</f>
        <v>#DIV/0!</v>
      </c>
      <c r="EP381" s="189" t="e">
        <f>IF(SUM(EH381:EN381)&gt;'Datos Mes'!$B$21,SUM(EH381:EN381)-EO381,0)</f>
        <v>#DIV/0!</v>
      </c>
      <c r="EQ381" s="189"/>
      <c r="ER381" s="189" t="e">
        <f>LOOKUP(EO381/AL381,'Datos Mes'!$B$75:$B$82,'Datos Mes'!$C$75:$C$82)*EQ381</f>
        <v>#DIV/0!</v>
      </c>
      <c r="ES381" s="189">
        <f>'Datos Mes'!$B$25*$AQ381</f>
        <v>0</v>
      </c>
      <c r="ET381" s="189">
        <f>'Datos Mes'!$B$26*$AQ381</f>
        <v>0</v>
      </c>
      <c r="EU381" s="189">
        <f t="shared" si="395"/>
        <v>0</v>
      </c>
      <c r="EV381" s="190" t="e">
        <f t="shared" si="396"/>
        <v>#DIV/0!</v>
      </c>
      <c r="EW381" s="280" t="s">
        <v>140</v>
      </c>
      <c r="EX381" s="281"/>
      <c r="EY381" s="190" t="e">
        <f>'Datos Mes'!$B$28*EO381</f>
        <v>#DIV/0!</v>
      </c>
      <c r="EZ381" s="190" t="e">
        <f>IF(EX381*'Datos Mes'!$B$19-EY381&gt;0,EX381*'Datos Mes'!$B$19-EY381,0)</f>
        <v>#DIV/0!</v>
      </c>
      <c r="FA381" s="281" t="s">
        <v>116</v>
      </c>
      <c r="FB381" s="280" t="s">
        <v>299</v>
      </c>
      <c r="FC381" s="192">
        <f>IF(FB381&lt;&gt;"Pensionado",LOOKUP(FA381,'Datos Mes'!$A$87:$A$92,'Datos Mes'!$B$87:$B$92),0)</f>
        <v>0</v>
      </c>
      <c r="FD381" s="190" t="e">
        <f t="shared" si="397"/>
        <v>#DIV/0!</v>
      </c>
      <c r="FE381" s="190" t="e">
        <f>IF(SUM(EH381:EN381)&gt;'Datos Mes'!$B$22,'Datos Mes'!$B$22,SUM(EH381:EN381))</f>
        <v>#DIV/0!</v>
      </c>
      <c r="FF381" s="190" t="e">
        <f>FE381*'Datos Mes'!$B$30</f>
        <v>#DIV/0!</v>
      </c>
      <c r="FG381" s="190" t="e">
        <f t="shared" si="398"/>
        <v>#DIV/0!</v>
      </c>
      <c r="FH381" s="190" t="e">
        <f t="shared" si="399"/>
        <v>#DIV/0!</v>
      </c>
      <c r="FI381" s="193" t="e">
        <f>LOOKUP(FH381,'Datos Mes'!$B$54:$B$69,'Datos Mes'!$C$54:$C$69)</f>
        <v>#DIV/0!</v>
      </c>
      <c r="FJ381" s="190" t="e">
        <f>LOOKUP(FH381,'Datos Mes'!$B$54:$B$69,'Datos Mes'!$E$54:$E$69)</f>
        <v>#DIV/0!</v>
      </c>
      <c r="FK381" s="190" t="e">
        <f t="shared" si="400"/>
        <v>#DIV/0!</v>
      </c>
      <c r="FL381" s="190">
        <f t="shared" si="401"/>
        <v>0</v>
      </c>
      <c r="FM381" s="190">
        <f t="shared" si="402"/>
        <v>0</v>
      </c>
      <c r="FN381" s="190">
        <f t="shared" si="403"/>
        <v>0</v>
      </c>
      <c r="FO381" s="190" t="e">
        <f t="shared" si="404"/>
        <v>#DIV/0!</v>
      </c>
      <c r="FP381" s="190" t="e">
        <f t="shared" si="405"/>
        <v>#DIV/0!</v>
      </c>
      <c r="FQ381" s="320" t="e">
        <f t="shared" si="406"/>
        <v>#DIV/0!</v>
      </c>
      <c r="FR381" s="188"/>
      <c r="FS381" s="190" t="e">
        <f t="shared" si="407"/>
        <v>#DIV/0!</v>
      </c>
      <c r="FT381" s="190" t="e">
        <f>IF($FB381="Activo",LOOKUP($FA381,'Datos Mes'!$A$87:$A$92,'Datos Mes'!$C$87:$C$92),0)*$EO381</f>
        <v>#DIV/0!</v>
      </c>
      <c r="FU381" s="190" t="e">
        <f>IF($FB381="Activo",'Datos Mes'!$B$31,0)*$EO381</f>
        <v>#DIV/0!</v>
      </c>
      <c r="FV381" s="190" t="e">
        <f>'Datos Mes'!$B$32*$EO381</f>
        <v>#DIV/0!</v>
      </c>
      <c r="FW381" s="190" t="e">
        <f>'Datos Mes'!$D$28*$EO381</f>
        <v>#DIV/0!</v>
      </c>
      <c r="FX381" s="188">
        <v>1030349</v>
      </c>
      <c r="FY381" s="190" t="e">
        <f t="shared" si="408"/>
        <v>#DIV/0!</v>
      </c>
      <c r="FZ381" s="190" t="e">
        <f t="shared" si="414"/>
        <v>#DIV/0!</v>
      </c>
      <c r="GA381" s="190" t="e">
        <f t="shared" si="415"/>
        <v>#DIV/0!</v>
      </c>
      <c r="GB381" s="190">
        <f>(AS381+'Datos Mes'!B$24)*30/12</f>
        <v>11356.646825396825</v>
      </c>
      <c r="GC381" s="190" t="e">
        <f t="shared" si="409"/>
        <v>#DIV/0!</v>
      </c>
      <c r="GD381" s="190" t="e">
        <f t="shared" si="410"/>
        <v>#DIV/0!</v>
      </c>
      <c r="GE381" s="192" t="e">
        <f t="shared" si="411"/>
        <v>#DIV/0!</v>
      </c>
    </row>
    <row r="382" spans="1:187">
      <c r="A382" s="248"/>
      <c r="B382" s="248"/>
      <c r="C382" s="173">
        <f t="shared" si="368"/>
        <v>0</v>
      </c>
      <c r="D382" s="255"/>
      <c r="E382" s="255"/>
      <c r="F382" s="255"/>
      <c r="G382" s="255"/>
      <c r="H382" s="255"/>
      <c r="I382" s="255"/>
      <c r="J382" s="255"/>
      <c r="K382" s="255"/>
      <c r="L382" s="255"/>
      <c r="M382" s="255"/>
      <c r="N382" s="255"/>
      <c r="O382" s="255"/>
      <c r="P382" s="255"/>
      <c r="Q382" s="255"/>
      <c r="R382" s="174"/>
      <c r="S382" s="256"/>
      <c r="T382" s="255"/>
      <c r="U382" s="255"/>
      <c r="V382" s="255"/>
      <c r="W382" s="255"/>
      <c r="X382" s="255"/>
      <c r="Y382" s="255"/>
      <c r="Z382" s="255"/>
      <c r="AA382" s="255"/>
      <c r="AB382" s="255"/>
      <c r="AC382" s="255"/>
      <c r="AD382" s="255"/>
      <c r="AE382" s="255"/>
      <c r="AF382" s="255"/>
      <c r="AG382" s="255"/>
      <c r="AH382" s="255"/>
      <c r="AI382" s="257"/>
      <c r="AJ382" s="187"/>
      <c r="AK382" s="176">
        <f t="shared" si="369"/>
        <v>0</v>
      </c>
      <c r="AL382" s="294">
        <f t="shared" si="370"/>
        <v>0</v>
      </c>
      <c r="AM382" s="294">
        <f t="shared" si="371"/>
        <v>0</v>
      </c>
      <c r="AN382" s="295">
        <f t="shared" si="372"/>
        <v>0</v>
      </c>
      <c r="AO382" s="294">
        <f t="shared" si="413"/>
        <v>0</v>
      </c>
      <c r="AP382" s="294">
        <f t="shared" si="412"/>
        <v>0</v>
      </c>
      <c r="AQ382" s="296">
        <f t="shared" si="373"/>
        <v>0</v>
      </c>
      <c r="AR382" s="297">
        <f t="shared" si="374"/>
        <v>0</v>
      </c>
      <c r="AS382" s="249"/>
      <c r="AT382" s="250">
        <f t="shared" si="375"/>
        <v>0</v>
      </c>
      <c r="AU382" s="316"/>
      <c r="AV382" s="177">
        <f t="shared" si="376"/>
        <v>0</v>
      </c>
      <c r="AW382" s="249"/>
      <c r="AX382" s="249"/>
      <c r="AY382" s="177">
        <f t="shared" si="377"/>
        <v>0</v>
      </c>
      <c r="AZ382" s="177">
        <f>(AQ382)*'Datos Mes'!$B$27+DB382</f>
        <v>0</v>
      </c>
      <c r="BA382" s="248"/>
      <c r="BB382" s="254"/>
      <c r="BC382" s="263"/>
      <c r="BD382" s="188"/>
      <c r="BE382" s="188"/>
      <c r="BF382" s="298"/>
      <c r="BG382" s="178">
        <f>(COUNTIF($D382:$AI382,"LL")+DL382)*(AS382-'Datos Mes'!$B$23)</f>
        <v>0</v>
      </c>
      <c r="BH382" s="299">
        <f t="shared" si="378"/>
        <v>0</v>
      </c>
      <c r="BI382" s="230"/>
      <c r="BJ382" s="239"/>
      <c r="BK382" s="231"/>
      <c r="BL382" s="231"/>
      <c r="BM382" s="231"/>
      <c r="BN382" s="231"/>
      <c r="BO382" s="231"/>
      <c r="BP382" s="239"/>
      <c r="BQ382" s="231"/>
      <c r="BR382" s="231"/>
      <c r="BS382" s="231"/>
      <c r="BT382" s="232"/>
      <c r="BU382" s="232"/>
      <c r="BV382" s="231"/>
      <c r="BW382" s="233"/>
      <c r="BX382" s="234"/>
      <c r="BY382" s="231"/>
      <c r="BZ382" s="231"/>
      <c r="CA382" s="235"/>
      <c r="CB382" s="235"/>
      <c r="CC382" s="236"/>
      <c r="CD382" s="236"/>
      <c r="CE382" s="236"/>
      <c r="CF382" s="236"/>
      <c r="CG382" s="236"/>
      <c r="CH382" s="235"/>
      <c r="CI382" s="235"/>
      <c r="CJ382" s="236"/>
      <c r="CK382" s="236"/>
      <c r="CL382" s="236"/>
      <c r="CM382" s="236"/>
      <c r="CN382" s="236"/>
      <c r="CO382" s="235"/>
      <c r="CP382" s="238"/>
      <c r="CQ382" s="237"/>
      <c r="CR382" s="238"/>
      <c r="CS382" s="237"/>
      <c r="CT382" s="237"/>
      <c r="CU382" s="237"/>
      <c r="CV382" s="237"/>
      <c r="CW382" s="237"/>
      <c r="CX382" s="232"/>
      <c r="CY382" s="232"/>
      <c r="CZ382" s="179">
        <f t="shared" si="379"/>
        <v>0</v>
      </c>
      <c r="DA382" s="180"/>
      <c r="DB382" s="241"/>
      <c r="DC382" s="181">
        <f t="shared" si="380"/>
        <v>0</v>
      </c>
      <c r="DD382" s="240"/>
      <c r="DE382" s="241"/>
      <c r="DF382" s="182">
        <f t="shared" si="381"/>
        <v>0</v>
      </c>
      <c r="DG382" s="182">
        <f t="shared" si="382"/>
        <v>0</v>
      </c>
      <c r="DH382" s="183">
        <f t="shared" si="383"/>
        <v>0</v>
      </c>
      <c r="DI382" s="184">
        <f t="shared" si="384"/>
        <v>0</v>
      </c>
      <c r="DJ382" s="42"/>
      <c r="DK382" s="177">
        <f t="shared" si="385"/>
        <v>0</v>
      </c>
      <c r="DL382" s="177">
        <f t="shared" si="386"/>
        <v>0</v>
      </c>
      <c r="DM382" s="177">
        <f t="shared" si="387"/>
        <v>0</v>
      </c>
      <c r="DN382" s="242"/>
      <c r="DO382" s="243"/>
      <c r="DP382" s="243"/>
      <c r="DQ382" s="243"/>
      <c r="DR382" s="303"/>
      <c r="DS382" s="243"/>
      <c r="DT382" s="243"/>
      <c r="DU382" s="243"/>
      <c r="DV382" s="244"/>
      <c r="DW382" s="243"/>
      <c r="DX382" s="243"/>
      <c r="DY382" s="245"/>
      <c r="DZ382" s="245"/>
      <c r="EA382" s="246"/>
      <c r="EB382" s="175" t="s">
        <v>283</v>
      </c>
      <c r="EC382" s="188" t="s">
        <v>298</v>
      </c>
      <c r="ED382" s="188">
        <v>1030350</v>
      </c>
      <c r="EE382" s="188"/>
      <c r="EF382" s="189">
        <f>'Datos Mes'!$B$23</f>
        <v>8033.333333333333</v>
      </c>
      <c r="EG382" s="189">
        <f t="shared" si="388"/>
        <v>0</v>
      </c>
      <c r="EH382" s="189">
        <f t="shared" si="389"/>
        <v>0</v>
      </c>
      <c r="EI382" s="189" t="e">
        <f t="shared" si="390"/>
        <v>#DIV/0!</v>
      </c>
      <c r="EJ382" s="189" t="e">
        <f t="shared" si="391"/>
        <v>#DIV/0!</v>
      </c>
      <c r="EK382" s="189">
        <f t="shared" si="392"/>
        <v>0</v>
      </c>
      <c r="EL382" s="189">
        <f t="shared" si="393"/>
        <v>0</v>
      </c>
      <c r="EM382" s="189">
        <f t="shared" si="394"/>
        <v>0</v>
      </c>
      <c r="EN382" s="189">
        <f>'Datos Mes'!$B$24*AL382</f>
        <v>0</v>
      </c>
      <c r="EO382" s="189" t="e">
        <f>IF(SUM(EH382:EN382)&gt;'Datos Mes'!$B$21,'Datos Mes'!$B$21,SUM(EH382:EN382))</f>
        <v>#DIV/0!</v>
      </c>
      <c r="EP382" s="189" t="e">
        <f>IF(SUM(EH382:EN382)&gt;'Datos Mes'!$B$21,SUM(EH382:EN382)-EO382,0)</f>
        <v>#DIV/0!</v>
      </c>
      <c r="EQ382" s="189"/>
      <c r="ER382" s="189" t="e">
        <f>LOOKUP(EO382/AL382,'Datos Mes'!$B$75:$B$82,'Datos Mes'!$C$75:$C$82)*EQ382</f>
        <v>#DIV/0!</v>
      </c>
      <c r="ES382" s="189">
        <f>'Datos Mes'!$B$25*$AQ382</f>
        <v>0</v>
      </c>
      <c r="ET382" s="189">
        <f>'Datos Mes'!$B$26*$AQ382</f>
        <v>0</v>
      </c>
      <c r="EU382" s="189">
        <f t="shared" si="395"/>
        <v>0</v>
      </c>
      <c r="EV382" s="190" t="e">
        <f t="shared" si="396"/>
        <v>#DIV/0!</v>
      </c>
      <c r="EW382" s="280" t="s">
        <v>140</v>
      </c>
      <c r="EX382" s="281"/>
      <c r="EY382" s="190" t="e">
        <f>'Datos Mes'!$B$28*EO382</f>
        <v>#DIV/0!</v>
      </c>
      <c r="EZ382" s="190" t="e">
        <f>IF(EX382*'Datos Mes'!$B$19-EY382&gt;0,EX382*'Datos Mes'!$B$19-EY382,0)</f>
        <v>#DIV/0!</v>
      </c>
      <c r="FA382" s="281" t="s">
        <v>116</v>
      </c>
      <c r="FB382" s="280" t="s">
        <v>299</v>
      </c>
      <c r="FC382" s="192">
        <f>IF(FB382&lt;&gt;"Pensionado",LOOKUP(FA382,'Datos Mes'!$A$87:$A$92,'Datos Mes'!$B$87:$B$92),0)</f>
        <v>0</v>
      </c>
      <c r="FD382" s="190" t="e">
        <f t="shared" si="397"/>
        <v>#DIV/0!</v>
      </c>
      <c r="FE382" s="190" t="e">
        <f>IF(SUM(EH382:EN382)&gt;'Datos Mes'!$B$22,'Datos Mes'!$B$22,SUM(EH382:EN382))</f>
        <v>#DIV/0!</v>
      </c>
      <c r="FF382" s="190" t="e">
        <f>FE382*'Datos Mes'!$B$30</f>
        <v>#DIV/0!</v>
      </c>
      <c r="FG382" s="190" t="e">
        <f t="shared" si="398"/>
        <v>#DIV/0!</v>
      </c>
      <c r="FH382" s="190" t="e">
        <f t="shared" si="399"/>
        <v>#DIV/0!</v>
      </c>
      <c r="FI382" s="193" t="e">
        <f>LOOKUP(FH382,'Datos Mes'!$B$54:$B$69,'Datos Mes'!$C$54:$C$69)</f>
        <v>#DIV/0!</v>
      </c>
      <c r="FJ382" s="190" t="e">
        <f>LOOKUP(FH382,'Datos Mes'!$B$54:$B$69,'Datos Mes'!$E$54:$E$69)</f>
        <v>#DIV/0!</v>
      </c>
      <c r="FK382" s="190" t="e">
        <f t="shared" si="400"/>
        <v>#DIV/0!</v>
      </c>
      <c r="FL382" s="190">
        <f t="shared" si="401"/>
        <v>0</v>
      </c>
      <c r="FM382" s="190">
        <f t="shared" si="402"/>
        <v>0</v>
      </c>
      <c r="FN382" s="190">
        <f t="shared" si="403"/>
        <v>0</v>
      </c>
      <c r="FO382" s="190" t="e">
        <f t="shared" si="404"/>
        <v>#DIV/0!</v>
      </c>
      <c r="FP382" s="190" t="e">
        <f t="shared" si="405"/>
        <v>#DIV/0!</v>
      </c>
      <c r="FQ382" s="320" t="e">
        <f t="shared" si="406"/>
        <v>#DIV/0!</v>
      </c>
      <c r="FR382" s="188"/>
      <c r="FS382" s="190" t="e">
        <f t="shared" si="407"/>
        <v>#DIV/0!</v>
      </c>
      <c r="FT382" s="190" t="e">
        <f>IF($FB382="Activo",LOOKUP($FA382,'Datos Mes'!$A$87:$A$92,'Datos Mes'!$C$87:$C$92),0)*$EO382</f>
        <v>#DIV/0!</v>
      </c>
      <c r="FU382" s="190" t="e">
        <f>IF($FB382="Activo",'Datos Mes'!$B$31,0)*$EO382</f>
        <v>#DIV/0!</v>
      </c>
      <c r="FV382" s="190" t="e">
        <f>'Datos Mes'!$B$32*$EO382</f>
        <v>#DIV/0!</v>
      </c>
      <c r="FW382" s="190" t="e">
        <f>'Datos Mes'!$D$28*$EO382</f>
        <v>#DIV/0!</v>
      </c>
      <c r="FX382" s="188">
        <v>1030350</v>
      </c>
      <c r="FY382" s="190" t="e">
        <f t="shared" si="408"/>
        <v>#DIV/0!</v>
      </c>
      <c r="FZ382" s="190" t="e">
        <f t="shared" si="414"/>
        <v>#DIV/0!</v>
      </c>
      <c r="GA382" s="190" t="e">
        <f t="shared" si="415"/>
        <v>#DIV/0!</v>
      </c>
      <c r="GB382" s="190">
        <f>(AS382+'Datos Mes'!B$24)*30/12</f>
        <v>11356.646825396825</v>
      </c>
      <c r="GC382" s="190" t="e">
        <f t="shared" si="409"/>
        <v>#DIV/0!</v>
      </c>
      <c r="GD382" s="190" t="e">
        <f t="shared" si="410"/>
        <v>#DIV/0!</v>
      </c>
      <c r="GE382" s="192" t="e">
        <f t="shared" si="411"/>
        <v>#DIV/0!</v>
      </c>
    </row>
    <row r="383" spans="1:187">
      <c r="A383" s="248"/>
      <c r="B383" s="248"/>
      <c r="C383" s="173">
        <f t="shared" si="368"/>
        <v>0</v>
      </c>
      <c r="D383" s="255"/>
      <c r="E383" s="255"/>
      <c r="F383" s="255"/>
      <c r="G383" s="255"/>
      <c r="H383" s="255"/>
      <c r="I383" s="255"/>
      <c r="J383" s="255"/>
      <c r="K383" s="255"/>
      <c r="L383" s="255"/>
      <c r="M383" s="255"/>
      <c r="N383" s="255"/>
      <c r="O383" s="255"/>
      <c r="P383" s="255"/>
      <c r="Q383" s="255"/>
      <c r="R383" s="174"/>
      <c r="S383" s="256"/>
      <c r="T383" s="255"/>
      <c r="U383" s="255"/>
      <c r="V383" s="255"/>
      <c r="W383" s="255"/>
      <c r="X383" s="255"/>
      <c r="Y383" s="255"/>
      <c r="Z383" s="255"/>
      <c r="AA383" s="255"/>
      <c r="AB383" s="255"/>
      <c r="AC383" s="255"/>
      <c r="AD383" s="255"/>
      <c r="AE383" s="255"/>
      <c r="AF383" s="255"/>
      <c r="AG383" s="255"/>
      <c r="AH383" s="255"/>
      <c r="AI383" s="257"/>
      <c r="AJ383" s="187"/>
      <c r="AK383" s="176">
        <f t="shared" si="369"/>
        <v>0</v>
      </c>
      <c r="AL383" s="294">
        <f t="shared" si="370"/>
        <v>0</v>
      </c>
      <c r="AM383" s="294">
        <f t="shared" si="371"/>
        <v>0</v>
      </c>
      <c r="AN383" s="295">
        <f t="shared" si="372"/>
        <v>0</v>
      </c>
      <c r="AO383" s="294">
        <f t="shared" si="413"/>
        <v>0</v>
      </c>
      <c r="AP383" s="294">
        <f t="shared" si="412"/>
        <v>0</v>
      </c>
      <c r="AQ383" s="296">
        <f t="shared" si="373"/>
        <v>0</v>
      </c>
      <c r="AR383" s="297">
        <f t="shared" si="374"/>
        <v>0</v>
      </c>
      <c r="AS383" s="249"/>
      <c r="AT383" s="250">
        <f t="shared" si="375"/>
        <v>0</v>
      </c>
      <c r="AU383" s="316"/>
      <c r="AV383" s="177">
        <f t="shared" si="376"/>
        <v>0</v>
      </c>
      <c r="AW383" s="249"/>
      <c r="AX383" s="249"/>
      <c r="AY383" s="177">
        <f t="shared" si="377"/>
        <v>0</v>
      </c>
      <c r="AZ383" s="177">
        <f>(AQ383)*'Datos Mes'!$B$27+DB383</f>
        <v>0</v>
      </c>
      <c r="BA383" s="248"/>
      <c r="BB383" s="254"/>
      <c r="BC383" s="263"/>
      <c r="BD383" s="188"/>
      <c r="BE383" s="188"/>
      <c r="BF383" s="298"/>
      <c r="BG383" s="178">
        <f>(COUNTIF($D383:$AI383,"LL")+DL383)*(AS383-'Datos Mes'!$B$23)</f>
        <v>0</v>
      </c>
      <c r="BH383" s="299">
        <f t="shared" si="378"/>
        <v>0</v>
      </c>
      <c r="BI383" s="230"/>
      <c r="BJ383" s="239"/>
      <c r="BK383" s="231"/>
      <c r="BL383" s="231"/>
      <c r="BM383" s="231"/>
      <c r="BN383" s="231"/>
      <c r="BO383" s="231"/>
      <c r="BP383" s="239"/>
      <c r="BQ383" s="231"/>
      <c r="BR383" s="231"/>
      <c r="BS383" s="231"/>
      <c r="BT383" s="232"/>
      <c r="BU383" s="232"/>
      <c r="BV383" s="231"/>
      <c r="BW383" s="233"/>
      <c r="BX383" s="234"/>
      <c r="BY383" s="231"/>
      <c r="BZ383" s="231"/>
      <c r="CA383" s="235"/>
      <c r="CB383" s="235"/>
      <c r="CC383" s="236"/>
      <c r="CD383" s="236"/>
      <c r="CE383" s="236"/>
      <c r="CF383" s="236"/>
      <c r="CG383" s="236"/>
      <c r="CH383" s="235"/>
      <c r="CI383" s="235"/>
      <c r="CJ383" s="236"/>
      <c r="CK383" s="236"/>
      <c r="CL383" s="236"/>
      <c r="CM383" s="236"/>
      <c r="CN383" s="236"/>
      <c r="CO383" s="235"/>
      <c r="CP383" s="238"/>
      <c r="CQ383" s="237"/>
      <c r="CR383" s="238"/>
      <c r="CS383" s="237"/>
      <c r="CT383" s="237"/>
      <c r="CU383" s="237"/>
      <c r="CV383" s="237"/>
      <c r="CW383" s="237"/>
      <c r="CX383" s="232"/>
      <c r="CY383" s="232"/>
      <c r="CZ383" s="179">
        <f t="shared" si="379"/>
        <v>0</v>
      </c>
      <c r="DA383" s="180"/>
      <c r="DB383" s="241"/>
      <c r="DC383" s="181">
        <f t="shared" si="380"/>
        <v>0</v>
      </c>
      <c r="DD383" s="240"/>
      <c r="DE383" s="241"/>
      <c r="DF383" s="182">
        <f t="shared" si="381"/>
        <v>0</v>
      </c>
      <c r="DG383" s="182">
        <f t="shared" si="382"/>
        <v>0</v>
      </c>
      <c r="DH383" s="183">
        <f t="shared" si="383"/>
        <v>0</v>
      </c>
      <c r="DI383" s="184">
        <f t="shared" si="384"/>
        <v>0</v>
      </c>
      <c r="DJ383" s="42"/>
      <c r="DK383" s="177">
        <f t="shared" si="385"/>
        <v>0</v>
      </c>
      <c r="DL383" s="177">
        <f t="shared" si="386"/>
        <v>0</v>
      </c>
      <c r="DM383" s="177">
        <f t="shared" si="387"/>
        <v>0</v>
      </c>
      <c r="DN383" s="242"/>
      <c r="DO383" s="243"/>
      <c r="DP383" s="243"/>
      <c r="DQ383" s="243"/>
      <c r="DR383" s="303"/>
      <c r="DS383" s="243"/>
      <c r="DT383" s="243"/>
      <c r="DU383" s="243"/>
      <c r="DV383" s="244"/>
      <c r="DW383" s="243"/>
      <c r="DX383" s="243"/>
      <c r="DY383" s="245"/>
      <c r="DZ383" s="245"/>
      <c r="EA383" s="246"/>
      <c r="EB383" s="175" t="s">
        <v>283</v>
      </c>
      <c r="EC383" s="188" t="s">
        <v>298</v>
      </c>
      <c r="ED383" s="188">
        <v>1030351</v>
      </c>
      <c r="EE383" s="188"/>
      <c r="EF383" s="189">
        <f>'Datos Mes'!$B$23</f>
        <v>8033.333333333333</v>
      </c>
      <c r="EG383" s="189">
        <f t="shared" si="388"/>
        <v>0</v>
      </c>
      <c r="EH383" s="189">
        <f t="shared" si="389"/>
        <v>0</v>
      </c>
      <c r="EI383" s="189" t="e">
        <f t="shared" si="390"/>
        <v>#DIV/0!</v>
      </c>
      <c r="EJ383" s="189" t="e">
        <f t="shared" si="391"/>
        <v>#DIV/0!</v>
      </c>
      <c r="EK383" s="189">
        <f t="shared" si="392"/>
        <v>0</v>
      </c>
      <c r="EL383" s="189">
        <f t="shared" si="393"/>
        <v>0</v>
      </c>
      <c r="EM383" s="189">
        <f t="shared" si="394"/>
        <v>0</v>
      </c>
      <c r="EN383" s="189">
        <f>'Datos Mes'!$B$24*AL383</f>
        <v>0</v>
      </c>
      <c r="EO383" s="189" t="e">
        <f>IF(SUM(EH383:EN383)&gt;'Datos Mes'!$B$21,'Datos Mes'!$B$21,SUM(EH383:EN383))</f>
        <v>#DIV/0!</v>
      </c>
      <c r="EP383" s="189" t="e">
        <f>IF(SUM(EH383:EN383)&gt;'Datos Mes'!$B$21,SUM(EH383:EN383)-EO383,0)</f>
        <v>#DIV/0!</v>
      </c>
      <c r="EQ383" s="189"/>
      <c r="ER383" s="189" t="e">
        <f>LOOKUP(EO383/AL383,'Datos Mes'!$B$75:$B$82,'Datos Mes'!$C$75:$C$82)*EQ383</f>
        <v>#DIV/0!</v>
      </c>
      <c r="ES383" s="189">
        <f>'Datos Mes'!$B$25*$AQ383</f>
        <v>0</v>
      </c>
      <c r="ET383" s="189">
        <f>'Datos Mes'!$B$26*$AQ383</f>
        <v>0</v>
      </c>
      <c r="EU383" s="189">
        <f t="shared" si="395"/>
        <v>0</v>
      </c>
      <c r="EV383" s="190" t="e">
        <f t="shared" si="396"/>
        <v>#DIV/0!</v>
      </c>
      <c r="EW383" s="280" t="s">
        <v>140</v>
      </c>
      <c r="EX383" s="281"/>
      <c r="EY383" s="190" t="e">
        <f>'Datos Mes'!$B$28*EO383</f>
        <v>#DIV/0!</v>
      </c>
      <c r="EZ383" s="190" t="e">
        <f>IF(EX383*'Datos Mes'!$B$19-EY383&gt;0,EX383*'Datos Mes'!$B$19-EY383,0)</f>
        <v>#DIV/0!</v>
      </c>
      <c r="FA383" s="281" t="s">
        <v>116</v>
      </c>
      <c r="FB383" s="280" t="s">
        <v>299</v>
      </c>
      <c r="FC383" s="192">
        <f>IF(FB383&lt;&gt;"Pensionado",LOOKUP(FA383,'Datos Mes'!$A$87:$A$92,'Datos Mes'!$B$87:$B$92),0)</f>
        <v>0</v>
      </c>
      <c r="FD383" s="190" t="e">
        <f t="shared" si="397"/>
        <v>#DIV/0!</v>
      </c>
      <c r="FE383" s="190" t="e">
        <f>IF(SUM(EH383:EN383)&gt;'Datos Mes'!$B$22,'Datos Mes'!$B$22,SUM(EH383:EN383))</f>
        <v>#DIV/0!</v>
      </c>
      <c r="FF383" s="190" t="e">
        <f>FE383*'Datos Mes'!$B$30</f>
        <v>#DIV/0!</v>
      </c>
      <c r="FG383" s="190" t="e">
        <f t="shared" si="398"/>
        <v>#DIV/0!</v>
      </c>
      <c r="FH383" s="190" t="e">
        <f t="shared" si="399"/>
        <v>#DIV/0!</v>
      </c>
      <c r="FI383" s="193" t="e">
        <f>LOOKUP(FH383,'Datos Mes'!$B$54:$B$69,'Datos Mes'!$C$54:$C$69)</f>
        <v>#DIV/0!</v>
      </c>
      <c r="FJ383" s="190" t="e">
        <f>LOOKUP(FH383,'Datos Mes'!$B$54:$B$69,'Datos Mes'!$E$54:$E$69)</f>
        <v>#DIV/0!</v>
      </c>
      <c r="FK383" s="190" t="e">
        <f t="shared" si="400"/>
        <v>#DIV/0!</v>
      </c>
      <c r="FL383" s="190">
        <f t="shared" si="401"/>
        <v>0</v>
      </c>
      <c r="FM383" s="190">
        <f t="shared" si="402"/>
        <v>0</v>
      </c>
      <c r="FN383" s="190">
        <f t="shared" si="403"/>
        <v>0</v>
      </c>
      <c r="FO383" s="190" t="e">
        <f t="shared" si="404"/>
        <v>#DIV/0!</v>
      </c>
      <c r="FP383" s="190" t="e">
        <f t="shared" si="405"/>
        <v>#DIV/0!</v>
      </c>
      <c r="FQ383" s="320" t="e">
        <f t="shared" si="406"/>
        <v>#DIV/0!</v>
      </c>
      <c r="FR383" s="188"/>
      <c r="FS383" s="190" t="e">
        <f t="shared" si="407"/>
        <v>#DIV/0!</v>
      </c>
      <c r="FT383" s="190" t="e">
        <f>IF($FB383="Activo",LOOKUP($FA383,'Datos Mes'!$A$87:$A$92,'Datos Mes'!$C$87:$C$92),0)*$EO383</f>
        <v>#DIV/0!</v>
      </c>
      <c r="FU383" s="190" t="e">
        <f>IF($FB383="Activo",'Datos Mes'!$B$31,0)*$EO383</f>
        <v>#DIV/0!</v>
      </c>
      <c r="FV383" s="190" t="e">
        <f>'Datos Mes'!$B$32*$EO383</f>
        <v>#DIV/0!</v>
      </c>
      <c r="FW383" s="190" t="e">
        <f>'Datos Mes'!$D$28*$EO383</f>
        <v>#DIV/0!</v>
      </c>
      <c r="FX383" s="188">
        <v>1030351</v>
      </c>
      <c r="FY383" s="190" t="e">
        <f t="shared" si="408"/>
        <v>#DIV/0!</v>
      </c>
      <c r="FZ383" s="190" t="e">
        <f t="shared" si="414"/>
        <v>#DIV/0!</v>
      </c>
      <c r="GA383" s="190" t="e">
        <f t="shared" si="415"/>
        <v>#DIV/0!</v>
      </c>
      <c r="GB383" s="190">
        <f>(AS383+'Datos Mes'!B$24)*30/12</f>
        <v>11356.646825396825</v>
      </c>
      <c r="GC383" s="190" t="e">
        <f t="shared" si="409"/>
        <v>#DIV/0!</v>
      </c>
      <c r="GD383" s="190" t="e">
        <f t="shared" si="410"/>
        <v>#DIV/0!</v>
      </c>
      <c r="GE383" s="192" t="e">
        <f t="shared" si="411"/>
        <v>#DIV/0!</v>
      </c>
    </row>
    <row r="384" spans="1:187">
      <c r="A384" s="248"/>
      <c r="B384" s="248"/>
      <c r="C384" s="173">
        <f t="shared" si="368"/>
        <v>0</v>
      </c>
      <c r="D384" s="255"/>
      <c r="E384" s="255"/>
      <c r="F384" s="255"/>
      <c r="G384" s="255"/>
      <c r="H384" s="255"/>
      <c r="I384" s="255"/>
      <c r="J384" s="255"/>
      <c r="K384" s="255"/>
      <c r="L384" s="255"/>
      <c r="M384" s="255"/>
      <c r="N384" s="255"/>
      <c r="O384" s="255"/>
      <c r="P384" s="255"/>
      <c r="Q384" s="255"/>
      <c r="R384" s="174"/>
      <c r="S384" s="256"/>
      <c r="T384" s="255"/>
      <c r="U384" s="255"/>
      <c r="V384" s="255"/>
      <c r="W384" s="255"/>
      <c r="X384" s="255"/>
      <c r="Y384" s="255"/>
      <c r="Z384" s="255"/>
      <c r="AA384" s="255"/>
      <c r="AB384" s="255"/>
      <c r="AC384" s="255"/>
      <c r="AD384" s="255"/>
      <c r="AE384" s="255"/>
      <c r="AF384" s="255"/>
      <c r="AG384" s="255"/>
      <c r="AH384" s="255"/>
      <c r="AI384" s="257"/>
      <c r="AJ384" s="187"/>
      <c r="AK384" s="176">
        <f t="shared" si="369"/>
        <v>0</v>
      </c>
      <c r="AL384" s="294">
        <f t="shared" si="370"/>
        <v>0</v>
      </c>
      <c r="AM384" s="294">
        <f t="shared" si="371"/>
        <v>0</v>
      </c>
      <c r="AN384" s="295">
        <f t="shared" si="372"/>
        <v>0</v>
      </c>
      <c r="AO384" s="294">
        <f t="shared" si="413"/>
        <v>0</v>
      </c>
      <c r="AP384" s="294">
        <f t="shared" si="412"/>
        <v>0</v>
      </c>
      <c r="AQ384" s="296">
        <f t="shared" si="373"/>
        <v>0</v>
      </c>
      <c r="AR384" s="297">
        <f t="shared" si="374"/>
        <v>0</v>
      </c>
      <c r="AS384" s="249"/>
      <c r="AT384" s="250">
        <f t="shared" si="375"/>
        <v>0</v>
      </c>
      <c r="AU384" s="316"/>
      <c r="AV384" s="177">
        <f t="shared" si="376"/>
        <v>0</v>
      </c>
      <c r="AW384" s="249"/>
      <c r="AX384" s="249"/>
      <c r="AY384" s="177">
        <f t="shared" si="377"/>
        <v>0</v>
      </c>
      <c r="AZ384" s="177">
        <f>(AQ384)*'Datos Mes'!$B$27+DB384</f>
        <v>0</v>
      </c>
      <c r="BA384" s="248"/>
      <c r="BB384" s="254"/>
      <c r="BC384" s="263"/>
      <c r="BD384" s="188"/>
      <c r="BE384" s="188"/>
      <c r="BF384" s="298"/>
      <c r="BG384" s="178">
        <f>(COUNTIF($D384:$AI384,"LL")+DL384)*(AS384-'Datos Mes'!$B$23)</f>
        <v>0</v>
      </c>
      <c r="BH384" s="299">
        <f t="shared" si="378"/>
        <v>0</v>
      </c>
      <c r="BI384" s="230"/>
      <c r="BJ384" s="239"/>
      <c r="BK384" s="231"/>
      <c r="BL384" s="231"/>
      <c r="BM384" s="231"/>
      <c r="BN384" s="231"/>
      <c r="BO384" s="231"/>
      <c r="BP384" s="239"/>
      <c r="BQ384" s="231"/>
      <c r="BR384" s="231"/>
      <c r="BS384" s="231"/>
      <c r="BT384" s="232"/>
      <c r="BU384" s="232"/>
      <c r="BV384" s="231"/>
      <c r="BW384" s="233"/>
      <c r="BX384" s="234"/>
      <c r="BY384" s="231"/>
      <c r="BZ384" s="231"/>
      <c r="CA384" s="235"/>
      <c r="CB384" s="235"/>
      <c r="CC384" s="236"/>
      <c r="CD384" s="236"/>
      <c r="CE384" s="236"/>
      <c r="CF384" s="236"/>
      <c r="CG384" s="236"/>
      <c r="CH384" s="235"/>
      <c r="CI384" s="235"/>
      <c r="CJ384" s="236"/>
      <c r="CK384" s="236"/>
      <c r="CL384" s="236"/>
      <c r="CM384" s="236"/>
      <c r="CN384" s="236"/>
      <c r="CO384" s="235"/>
      <c r="CP384" s="238"/>
      <c r="CQ384" s="237"/>
      <c r="CR384" s="238"/>
      <c r="CS384" s="237"/>
      <c r="CT384" s="237"/>
      <c r="CU384" s="237"/>
      <c r="CV384" s="237"/>
      <c r="CW384" s="237"/>
      <c r="CX384" s="232"/>
      <c r="CY384" s="232"/>
      <c r="CZ384" s="179">
        <f t="shared" si="379"/>
        <v>0</v>
      </c>
      <c r="DA384" s="180"/>
      <c r="DB384" s="241"/>
      <c r="DC384" s="181">
        <f t="shared" si="380"/>
        <v>0</v>
      </c>
      <c r="DD384" s="240"/>
      <c r="DE384" s="241"/>
      <c r="DF384" s="182">
        <f t="shared" si="381"/>
        <v>0</v>
      </c>
      <c r="DG384" s="182">
        <f t="shared" si="382"/>
        <v>0</v>
      </c>
      <c r="DH384" s="183">
        <f t="shared" si="383"/>
        <v>0</v>
      </c>
      <c r="DI384" s="184">
        <f t="shared" si="384"/>
        <v>0</v>
      </c>
      <c r="DJ384" s="42"/>
      <c r="DK384" s="177">
        <f t="shared" si="385"/>
        <v>0</v>
      </c>
      <c r="DL384" s="177">
        <f t="shared" si="386"/>
        <v>0</v>
      </c>
      <c r="DM384" s="177">
        <f t="shared" si="387"/>
        <v>0</v>
      </c>
      <c r="DN384" s="242"/>
      <c r="DO384" s="243"/>
      <c r="DP384" s="243"/>
      <c r="DQ384" s="243"/>
      <c r="DR384" s="303"/>
      <c r="DS384" s="243"/>
      <c r="DT384" s="243"/>
      <c r="DU384" s="243"/>
      <c r="DV384" s="244"/>
      <c r="DW384" s="243"/>
      <c r="DX384" s="243"/>
      <c r="DY384" s="245"/>
      <c r="DZ384" s="245"/>
      <c r="EA384" s="246"/>
      <c r="EB384" s="175" t="s">
        <v>283</v>
      </c>
      <c r="EC384" s="188" t="s">
        <v>298</v>
      </c>
      <c r="ED384" s="188">
        <v>1030352</v>
      </c>
      <c r="EE384" s="188"/>
      <c r="EF384" s="189">
        <f>'Datos Mes'!$B$23</f>
        <v>8033.333333333333</v>
      </c>
      <c r="EG384" s="189">
        <f t="shared" si="388"/>
        <v>0</v>
      </c>
      <c r="EH384" s="189">
        <f t="shared" si="389"/>
        <v>0</v>
      </c>
      <c r="EI384" s="189" t="e">
        <f t="shared" si="390"/>
        <v>#DIV/0!</v>
      </c>
      <c r="EJ384" s="189" t="e">
        <f t="shared" si="391"/>
        <v>#DIV/0!</v>
      </c>
      <c r="EK384" s="189">
        <f t="shared" si="392"/>
        <v>0</v>
      </c>
      <c r="EL384" s="189">
        <f t="shared" si="393"/>
        <v>0</v>
      </c>
      <c r="EM384" s="189">
        <f t="shared" si="394"/>
        <v>0</v>
      </c>
      <c r="EN384" s="189">
        <f>'Datos Mes'!$B$24*AL384</f>
        <v>0</v>
      </c>
      <c r="EO384" s="189" t="e">
        <f>IF(SUM(EH384:EN384)&gt;'Datos Mes'!$B$21,'Datos Mes'!$B$21,SUM(EH384:EN384))</f>
        <v>#DIV/0!</v>
      </c>
      <c r="EP384" s="189" t="e">
        <f>IF(SUM(EH384:EN384)&gt;'Datos Mes'!$B$21,SUM(EH384:EN384)-EO384,0)</f>
        <v>#DIV/0!</v>
      </c>
      <c r="EQ384" s="189"/>
      <c r="ER384" s="189" t="e">
        <f>LOOKUP(EO384/AL384,'Datos Mes'!$B$75:$B$82,'Datos Mes'!$C$75:$C$82)*EQ384</f>
        <v>#DIV/0!</v>
      </c>
      <c r="ES384" s="189">
        <f>'Datos Mes'!$B$25*$AQ384</f>
        <v>0</v>
      </c>
      <c r="ET384" s="189">
        <f>'Datos Mes'!$B$26*$AQ384</f>
        <v>0</v>
      </c>
      <c r="EU384" s="189">
        <f t="shared" si="395"/>
        <v>0</v>
      </c>
      <c r="EV384" s="190" t="e">
        <f t="shared" si="396"/>
        <v>#DIV/0!</v>
      </c>
      <c r="EW384" s="280" t="s">
        <v>140</v>
      </c>
      <c r="EX384" s="281"/>
      <c r="EY384" s="190" t="e">
        <f>'Datos Mes'!$B$28*EO384</f>
        <v>#DIV/0!</v>
      </c>
      <c r="EZ384" s="190" t="e">
        <f>IF(EX384*'Datos Mes'!$B$19-EY384&gt;0,EX384*'Datos Mes'!$B$19-EY384,0)</f>
        <v>#DIV/0!</v>
      </c>
      <c r="FA384" s="281" t="s">
        <v>116</v>
      </c>
      <c r="FB384" s="280" t="s">
        <v>299</v>
      </c>
      <c r="FC384" s="192">
        <f>IF(FB384&lt;&gt;"Pensionado",LOOKUP(FA384,'Datos Mes'!$A$87:$A$92,'Datos Mes'!$B$87:$B$92),0)</f>
        <v>0</v>
      </c>
      <c r="FD384" s="190" t="e">
        <f t="shared" si="397"/>
        <v>#DIV/0!</v>
      </c>
      <c r="FE384" s="190" t="e">
        <f>IF(SUM(EH384:EN384)&gt;'Datos Mes'!$B$22,'Datos Mes'!$B$22,SUM(EH384:EN384))</f>
        <v>#DIV/0!</v>
      </c>
      <c r="FF384" s="190" t="e">
        <f>FE384*'Datos Mes'!$B$30</f>
        <v>#DIV/0!</v>
      </c>
      <c r="FG384" s="190" t="e">
        <f t="shared" si="398"/>
        <v>#DIV/0!</v>
      </c>
      <c r="FH384" s="190" t="e">
        <f t="shared" si="399"/>
        <v>#DIV/0!</v>
      </c>
      <c r="FI384" s="193" t="e">
        <f>LOOKUP(FH384,'Datos Mes'!$B$54:$B$69,'Datos Mes'!$C$54:$C$69)</f>
        <v>#DIV/0!</v>
      </c>
      <c r="FJ384" s="190" t="e">
        <f>LOOKUP(FH384,'Datos Mes'!$B$54:$B$69,'Datos Mes'!$E$54:$E$69)</f>
        <v>#DIV/0!</v>
      </c>
      <c r="FK384" s="190" t="e">
        <f t="shared" si="400"/>
        <v>#DIV/0!</v>
      </c>
      <c r="FL384" s="190">
        <f t="shared" si="401"/>
        <v>0</v>
      </c>
      <c r="FM384" s="190">
        <f t="shared" si="402"/>
        <v>0</v>
      </c>
      <c r="FN384" s="190">
        <f t="shared" si="403"/>
        <v>0</v>
      </c>
      <c r="FO384" s="190" t="e">
        <f t="shared" si="404"/>
        <v>#DIV/0!</v>
      </c>
      <c r="FP384" s="190" t="e">
        <f t="shared" si="405"/>
        <v>#DIV/0!</v>
      </c>
      <c r="FQ384" s="320" t="e">
        <f t="shared" si="406"/>
        <v>#DIV/0!</v>
      </c>
      <c r="FR384" s="188"/>
      <c r="FS384" s="190" t="e">
        <f t="shared" si="407"/>
        <v>#DIV/0!</v>
      </c>
      <c r="FT384" s="190" t="e">
        <f>IF($FB384="Activo",LOOKUP($FA384,'Datos Mes'!$A$87:$A$92,'Datos Mes'!$C$87:$C$92),0)*$EO384</f>
        <v>#DIV/0!</v>
      </c>
      <c r="FU384" s="190" t="e">
        <f>IF($FB384="Activo",'Datos Mes'!$B$31,0)*$EO384</f>
        <v>#DIV/0!</v>
      </c>
      <c r="FV384" s="190" t="e">
        <f>'Datos Mes'!$B$32*$EO384</f>
        <v>#DIV/0!</v>
      </c>
      <c r="FW384" s="190" t="e">
        <f>'Datos Mes'!$D$28*$EO384</f>
        <v>#DIV/0!</v>
      </c>
      <c r="FX384" s="188">
        <v>1030352</v>
      </c>
      <c r="FY384" s="190" t="e">
        <f t="shared" si="408"/>
        <v>#DIV/0!</v>
      </c>
      <c r="FZ384" s="190" t="e">
        <f t="shared" si="414"/>
        <v>#DIV/0!</v>
      </c>
      <c r="GA384" s="190" t="e">
        <f t="shared" si="415"/>
        <v>#DIV/0!</v>
      </c>
      <c r="GB384" s="190">
        <f>(AS384+'Datos Mes'!B$24)*30/12</f>
        <v>11356.646825396825</v>
      </c>
      <c r="GC384" s="190" t="e">
        <f t="shared" si="409"/>
        <v>#DIV/0!</v>
      </c>
      <c r="GD384" s="190" t="e">
        <f t="shared" si="410"/>
        <v>#DIV/0!</v>
      </c>
      <c r="GE384" s="192" t="e">
        <f t="shared" si="411"/>
        <v>#DIV/0!</v>
      </c>
    </row>
    <row r="385" spans="1:187">
      <c r="A385" s="248"/>
      <c r="B385" s="248"/>
      <c r="C385" s="173">
        <f t="shared" si="368"/>
        <v>0</v>
      </c>
      <c r="D385" s="255"/>
      <c r="E385" s="255"/>
      <c r="F385" s="255"/>
      <c r="G385" s="255"/>
      <c r="H385" s="255"/>
      <c r="I385" s="255"/>
      <c r="J385" s="255"/>
      <c r="K385" s="255"/>
      <c r="L385" s="255"/>
      <c r="M385" s="255"/>
      <c r="N385" s="255"/>
      <c r="O385" s="255"/>
      <c r="P385" s="255"/>
      <c r="Q385" s="255"/>
      <c r="R385" s="174"/>
      <c r="S385" s="256"/>
      <c r="T385" s="255"/>
      <c r="U385" s="255"/>
      <c r="V385" s="255"/>
      <c r="W385" s="255"/>
      <c r="X385" s="255"/>
      <c r="Y385" s="255"/>
      <c r="Z385" s="255"/>
      <c r="AA385" s="255"/>
      <c r="AB385" s="255"/>
      <c r="AC385" s="255"/>
      <c r="AD385" s="255"/>
      <c r="AE385" s="255"/>
      <c r="AF385" s="255"/>
      <c r="AG385" s="255"/>
      <c r="AH385" s="255"/>
      <c r="AI385" s="257"/>
      <c r="AJ385" s="187"/>
      <c r="AK385" s="176">
        <f t="shared" si="369"/>
        <v>0</v>
      </c>
      <c r="AL385" s="294">
        <f t="shared" si="370"/>
        <v>0</v>
      </c>
      <c r="AM385" s="294">
        <f t="shared" si="371"/>
        <v>0</v>
      </c>
      <c r="AN385" s="295">
        <f t="shared" si="372"/>
        <v>0</v>
      </c>
      <c r="AO385" s="294">
        <f t="shared" si="413"/>
        <v>0</v>
      </c>
      <c r="AP385" s="294">
        <f t="shared" si="412"/>
        <v>0</v>
      </c>
      <c r="AQ385" s="296">
        <f t="shared" si="373"/>
        <v>0</v>
      </c>
      <c r="AR385" s="297">
        <f t="shared" si="374"/>
        <v>0</v>
      </c>
      <c r="AS385" s="249"/>
      <c r="AT385" s="250">
        <f t="shared" si="375"/>
        <v>0</v>
      </c>
      <c r="AU385" s="316"/>
      <c r="AV385" s="177">
        <f t="shared" si="376"/>
        <v>0</v>
      </c>
      <c r="AW385" s="249"/>
      <c r="AX385" s="249"/>
      <c r="AY385" s="177">
        <f t="shared" si="377"/>
        <v>0</v>
      </c>
      <c r="AZ385" s="177">
        <f>(AQ385)*'Datos Mes'!$B$27+DB385</f>
        <v>0</v>
      </c>
      <c r="BA385" s="248"/>
      <c r="BB385" s="254"/>
      <c r="BC385" s="263"/>
      <c r="BD385" s="188"/>
      <c r="BE385" s="188"/>
      <c r="BF385" s="298"/>
      <c r="BG385" s="178">
        <f>(COUNTIF($D385:$AI385,"LL")+DL385)*(AS385-'Datos Mes'!$B$23)</f>
        <v>0</v>
      </c>
      <c r="BH385" s="299">
        <f t="shared" si="378"/>
        <v>0</v>
      </c>
      <c r="BI385" s="230"/>
      <c r="BJ385" s="239"/>
      <c r="BK385" s="231"/>
      <c r="BL385" s="231"/>
      <c r="BM385" s="231"/>
      <c r="BN385" s="231"/>
      <c r="BO385" s="231"/>
      <c r="BP385" s="239"/>
      <c r="BQ385" s="231"/>
      <c r="BR385" s="231"/>
      <c r="BS385" s="231"/>
      <c r="BT385" s="232"/>
      <c r="BU385" s="232"/>
      <c r="BV385" s="231"/>
      <c r="BW385" s="233"/>
      <c r="BX385" s="234"/>
      <c r="BY385" s="231"/>
      <c r="BZ385" s="231"/>
      <c r="CA385" s="235"/>
      <c r="CB385" s="235"/>
      <c r="CC385" s="236"/>
      <c r="CD385" s="236"/>
      <c r="CE385" s="236"/>
      <c r="CF385" s="236"/>
      <c r="CG385" s="236"/>
      <c r="CH385" s="235"/>
      <c r="CI385" s="235"/>
      <c r="CJ385" s="236"/>
      <c r="CK385" s="236"/>
      <c r="CL385" s="236"/>
      <c r="CM385" s="236"/>
      <c r="CN385" s="236"/>
      <c r="CO385" s="235"/>
      <c r="CP385" s="238"/>
      <c r="CQ385" s="237"/>
      <c r="CR385" s="238"/>
      <c r="CS385" s="237"/>
      <c r="CT385" s="237"/>
      <c r="CU385" s="237"/>
      <c r="CV385" s="237"/>
      <c r="CW385" s="237"/>
      <c r="CX385" s="232"/>
      <c r="CY385" s="232"/>
      <c r="CZ385" s="179">
        <f t="shared" si="379"/>
        <v>0</v>
      </c>
      <c r="DA385" s="180"/>
      <c r="DB385" s="241"/>
      <c r="DC385" s="181">
        <f t="shared" si="380"/>
        <v>0</v>
      </c>
      <c r="DD385" s="240"/>
      <c r="DE385" s="241"/>
      <c r="DF385" s="182">
        <f t="shared" si="381"/>
        <v>0</v>
      </c>
      <c r="DG385" s="182">
        <f t="shared" si="382"/>
        <v>0</v>
      </c>
      <c r="DH385" s="183">
        <f t="shared" si="383"/>
        <v>0</v>
      </c>
      <c r="DI385" s="184">
        <f t="shared" si="384"/>
        <v>0</v>
      </c>
      <c r="DJ385" s="42"/>
      <c r="DK385" s="177">
        <f t="shared" si="385"/>
        <v>0</v>
      </c>
      <c r="DL385" s="177">
        <f t="shared" si="386"/>
        <v>0</v>
      </c>
      <c r="DM385" s="177">
        <f t="shared" si="387"/>
        <v>0</v>
      </c>
      <c r="DN385" s="242"/>
      <c r="DO385" s="243"/>
      <c r="DP385" s="243"/>
      <c r="DQ385" s="243"/>
      <c r="DR385" s="303"/>
      <c r="DS385" s="243"/>
      <c r="DT385" s="243"/>
      <c r="DU385" s="243"/>
      <c r="DV385" s="244"/>
      <c r="DW385" s="243"/>
      <c r="DX385" s="243"/>
      <c r="DY385" s="245"/>
      <c r="DZ385" s="245"/>
      <c r="EA385" s="246"/>
      <c r="EB385" s="175" t="s">
        <v>283</v>
      </c>
      <c r="EC385" s="188" t="s">
        <v>298</v>
      </c>
      <c r="ED385" s="188">
        <v>1030353</v>
      </c>
      <c r="EE385" s="188"/>
      <c r="EF385" s="189">
        <f>'Datos Mes'!$B$23</f>
        <v>8033.333333333333</v>
      </c>
      <c r="EG385" s="189">
        <f t="shared" si="388"/>
        <v>0</v>
      </c>
      <c r="EH385" s="189">
        <f t="shared" si="389"/>
        <v>0</v>
      </c>
      <c r="EI385" s="189" t="e">
        <f t="shared" si="390"/>
        <v>#DIV/0!</v>
      </c>
      <c r="EJ385" s="189" t="e">
        <f t="shared" si="391"/>
        <v>#DIV/0!</v>
      </c>
      <c r="EK385" s="189">
        <f t="shared" si="392"/>
        <v>0</v>
      </c>
      <c r="EL385" s="189">
        <f t="shared" si="393"/>
        <v>0</v>
      </c>
      <c r="EM385" s="189">
        <f t="shared" si="394"/>
        <v>0</v>
      </c>
      <c r="EN385" s="189">
        <f>'Datos Mes'!$B$24*AL385</f>
        <v>0</v>
      </c>
      <c r="EO385" s="189" t="e">
        <f>IF(SUM(EH385:EN385)&gt;'Datos Mes'!$B$21,'Datos Mes'!$B$21,SUM(EH385:EN385))</f>
        <v>#DIV/0!</v>
      </c>
      <c r="EP385" s="189" t="e">
        <f>IF(SUM(EH385:EN385)&gt;'Datos Mes'!$B$21,SUM(EH385:EN385)-EO385,0)</f>
        <v>#DIV/0!</v>
      </c>
      <c r="EQ385" s="189"/>
      <c r="ER385" s="189" t="e">
        <f>LOOKUP(EO385/AL385,'Datos Mes'!$B$75:$B$82,'Datos Mes'!$C$75:$C$82)*EQ385</f>
        <v>#DIV/0!</v>
      </c>
      <c r="ES385" s="189">
        <f>'Datos Mes'!$B$25*$AQ385</f>
        <v>0</v>
      </c>
      <c r="ET385" s="189">
        <f>'Datos Mes'!$B$26*$AQ385</f>
        <v>0</v>
      </c>
      <c r="EU385" s="189">
        <f t="shared" si="395"/>
        <v>0</v>
      </c>
      <c r="EV385" s="190" t="e">
        <f t="shared" si="396"/>
        <v>#DIV/0!</v>
      </c>
      <c r="EW385" s="280" t="s">
        <v>140</v>
      </c>
      <c r="EX385" s="281"/>
      <c r="EY385" s="190" t="e">
        <f>'Datos Mes'!$B$28*EO385</f>
        <v>#DIV/0!</v>
      </c>
      <c r="EZ385" s="190" t="e">
        <f>IF(EX385*'Datos Mes'!$B$19-EY385&gt;0,EX385*'Datos Mes'!$B$19-EY385,0)</f>
        <v>#DIV/0!</v>
      </c>
      <c r="FA385" s="281" t="s">
        <v>116</v>
      </c>
      <c r="FB385" s="280" t="s">
        <v>299</v>
      </c>
      <c r="FC385" s="192">
        <f>IF(FB385&lt;&gt;"Pensionado",LOOKUP(FA385,'Datos Mes'!$A$87:$A$92,'Datos Mes'!$B$87:$B$92),0)</f>
        <v>0</v>
      </c>
      <c r="FD385" s="190" t="e">
        <f t="shared" si="397"/>
        <v>#DIV/0!</v>
      </c>
      <c r="FE385" s="190" t="e">
        <f>IF(SUM(EH385:EN385)&gt;'Datos Mes'!$B$22,'Datos Mes'!$B$22,SUM(EH385:EN385))</f>
        <v>#DIV/0!</v>
      </c>
      <c r="FF385" s="190" t="e">
        <f>FE385*'Datos Mes'!$B$30</f>
        <v>#DIV/0!</v>
      </c>
      <c r="FG385" s="190" t="e">
        <f t="shared" si="398"/>
        <v>#DIV/0!</v>
      </c>
      <c r="FH385" s="190" t="e">
        <f t="shared" si="399"/>
        <v>#DIV/0!</v>
      </c>
      <c r="FI385" s="193" t="e">
        <f>LOOKUP(FH385,'Datos Mes'!$B$54:$B$69,'Datos Mes'!$C$54:$C$69)</f>
        <v>#DIV/0!</v>
      </c>
      <c r="FJ385" s="190" t="e">
        <f>LOOKUP(FH385,'Datos Mes'!$B$54:$B$69,'Datos Mes'!$E$54:$E$69)</f>
        <v>#DIV/0!</v>
      </c>
      <c r="FK385" s="190" t="e">
        <f t="shared" si="400"/>
        <v>#DIV/0!</v>
      </c>
      <c r="FL385" s="190">
        <f t="shared" si="401"/>
        <v>0</v>
      </c>
      <c r="FM385" s="190">
        <f t="shared" si="402"/>
        <v>0</v>
      </c>
      <c r="FN385" s="190">
        <f t="shared" si="403"/>
        <v>0</v>
      </c>
      <c r="FO385" s="190" t="e">
        <f t="shared" si="404"/>
        <v>#DIV/0!</v>
      </c>
      <c r="FP385" s="190" t="e">
        <f t="shared" si="405"/>
        <v>#DIV/0!</v>
      </c>
      <c r="FQ385" s="320" t="e">
        <f t="shared" si="406"/>
        <v>#DIV/0!</v>
      </c>
      <c r="FR385" s="188"/>
      <c r="FS385" s="190" t="e">
        <f t="shared" si="407"/>
        <v>#DIV/0!</v>
      </c>
      <c r="FT385" s="190" t="e">
        <f>IF($FB385="Activo",LOOKUP($FA385,'Datos Mes'!$A$87:$A$92,'Datos Mes'!$C$87:$C$92),0)*$EO385</f>
        <v>#DIV/0!</v>
      </c>
      <c r="FU385" s="190" t="e">
        <f>IF($FB385="Activo",'Datos Mes'!$B$31,0)*$EO385</f>
        <v>#DIV/0!</v>
      </c>
      <c r="FV385" s="190" t="e">
        <f>'Datos Mes'!$B$32*$EO385</f>
        <v>#DIV/0!</v>
      </c>
      <c r="FW385" s="190" t="e">
        <f>'Datos Mes'!$D$28*$EO385</f>
        <v>#DIV/0!</v>
      </c>
      <c r="FX385" s="188">
        <v>1030353</v>
      </c>
      <c r="FY385" s="190" t="e">
        <f t="shared" si="408"/>
        <v>#DIV/0!</v>
      </c>
      <c r="FZ385" s="190" t="e">
        <f t="shared" si="414"/>
        <v>#DIV/0!</v>
      </c>
      <c r="GA385" s="190" t="e">
        <f t="shared" si="415"/>
        <v>#DIV/0!</v>
      </c>
      <c r="GB385" s="190">
        <f>(AS385+'Datos Mes'!B$24)*30/12</f>
        <v>11356.646825396825</v>
      </c>
      <c r="GC385" s="190" t="e">
        <f t="shared" si="409"/>
        <v>#DIV/0!</v>
      </c>
      <c r="GD385" s="190" t="e">
        <f t="shared" si="410"/>
        <v>#DIV/0!</v>
      </c>
      <c r="GE385" s="192" t="e">
        <f t="shared" si="411"/>
        <v>#DIV/0!</v>
      </c>
    </row>
    <row r="386" spans="1:187">
      <c r="A386" s="248"/>
      <c r="B386" s="248"/>
      <c r="C386" s="173">
        <f t="shared" si="368"/>
        <v>0</v>
      </c>
      <c r="D386" s="255"/>
      <c r="E386" s="255"/>
      <c r="F386" s="255"/>
      <c r="G386" s="255"/>
      <c r="H386" s="255"/>
      <c r="I386" s="255"/>
      <c r="J386" s="255"/>
      <c r="K386" s="255"/>
      <c r="L386" s="255"/>
      <c r="M386" s="255"/>
      <c r="N386" s="255"/>
      <c r="O386" s="255"/>
      <c r="P386" s="255"/>
      <c r="Q386" s="255"/>
      <c r="R386" s="174"/>
      <c r="S386" s="256"/>
      <c r="T386" s="255"/>
      <c r="U386" s="255"/>
      <c r="V386" s="255"/>
      <c r="W386" s="255"/>
      <c r="X386" s="255"/>
      <c r="Y386" s="255"/>
      <c r="Z386" s="255"/>
      <c r="AA386" s="255"/>
      <c r="AB386" s="255"/>
      <c r="AC386" s="255"/>
      <c r="AD386" s="255"/>
      <c r="AE386" s="255"/>
      <c r="AF386" s="255"/>
      <c r="AG386" s="255"/>
      <c r="AH386" s="255"/>
      <c r="AI386" s="257"/>
      <c r="AJ386" s="187"/>
      <c r="AK386" s="176">
        <f t="shared" si="369"/>
        <v>0</v>
      </c>
      <c r="AL386" s="294">
        <f t="shared" si="370"/>
        <v>0</v>
      </c>
      <c r="AM386" s="294">
        <f t="shared" si="371"/>
        <v>0</v>
      </c>
      <c r="AN386" s="295">
        <f t="shared" si="372"/>
        <v>0</v>
      </c>
      <c r="AO386" s="294">
        <f t="shared" si="413"/>
        <v>0</v>
      </c>
      <c r="AP386" s="294">
        <f t="shared" si="412"/>
        <v>0</v>
      </c>
      <c r="AQ386" s="296">
        <f t="shared" si="373"/>
        <v>0</v>
      </c>
      <c r="AR386" s="297">
        <f t="shared" si="374"/>
        <v>0</v>
      </c>
      <c r="AS386" s="249"/>
      <c r="AT386" s="250">
        <f t="shared" si="375"/>
        <v>0</v>
      </c>
      <c r="AU386" s="316"/>
      <c r="AV386" s="177">
        <f t="shared" si="376"/>
        <v>0</v>
      </c>
      <c r="AW386" s="249"/>
      <c r="AX386" s="249"/>
      <c r="AY386" s="177">
        <f t="shared" si="377"/>
        <v>0</v>
      </c>
      <c r="AZ386" s="177">
        <f>(AQ386)*'Datos Mes'!$B$27+DB386</f>
        <v>0</v>
      </c>
      <c r="BA386" s="248"/>
      <c r="BB386" s="254"/>
      <c r="BC386" s="263"/>
      <c r="BD386" s="188"/>
      <c r="BE386" s="188"/>
      <c r="BF386" s="298"/>
      <c r="BG386" s="178">
        <f>(COUNTIF($D386:$AI386,"LL")+DL386)*(AS386-'Datos Mes'!$B$23)</f>
        <v>0</v>
      </c>
      <c r="BH386" s="299">
        <f t="shared" si="378"/>
        <v>0</v>
      </c>
      <c r="BI386" s="230"/>
      <c r="BJ386" s="239"/>
      <c r="BK386" s="231"/>
      <c r="BL386" s="231"/>
      <c r="BM386" s="231"/>
      <c r="BN386" s="231"/>
      <c r="BO386" s="231"/>
      <c r="BP386" s="239"/>
      <c r="BQ386" s="231"/>
      <c r="BR386" s="231"/>
      <c r="BS386" s="231"/>
      <c r="BT386" s="232"/>
      <c r="BU386" s="232"/>
      <c r="BV386" s="231"/>
      <c r="BW386" s="233"/>
      <c r="BX386" s="234"/>
      <c r="BY386" s="231"/>
      <c r="BZ386" s="231"/>
      <c r="CA386" s="235"/>
      <c r="CB386" s="235"/>
      <c r="CC386" s="236"/>
      <c r="CD386" s="236"/>
      <c r="CE386" s="236"/>
      <c r="CF386" s="236"/>
      <c r="CG386" s="236"/>
      <c r="CH386" s="235"/>
      <c r="CI386" s="235"/>
      <c r="CJ386" s="236"/>
      <c r="CK386" s="236"/>
      <c r="CL386" s="236"/>
      <c r="CM386" s="236"/>
      <c r="CN386" s="236"/>
      <c r="CO386" s="235"/>
      <c r="CP386" s="238"/>
      <c r="CQ386" s="237"/>
      <c r="CR386" s="238"/>
      <c r="CS386" s="237"/>
      <c r="CT386" s="237"/>
      <c r="CU386" s="237"/>
      <c r="CV386" s="237"/>
      <c r="CW386" s="237"/>
      <c r="CX386" s="232"/>
      <c r="CY386" s="232"/>
      <c r="CZ386" s="179">
        <f t="shared" si="379"/>
        <v>0</v>
      </c>
      <c r="DA386" s="180"/>
      <c r="DB386" s="241"/>
      <c r="DC386" s="181">
        <f t="shared" si="380"/>
        <v>0</v>
      </c>
      <c r="DD386" s="240"/>
      <c r="DE386" s="241"/>
      <c r="DF386" s="182">
        <f t="shared" si="381"/>
        <v>0</v>
      </c>
      <c r="DG386" s="182">
        <f t="shared" si="382"/>
        <v>0</v>
      </c>
      <c r="DH386" s="183">
        <f t="shared" si="383"/>
        <v>0</v>
      </c>
      <c r="DI386" s="184">
        <f t="shared" si="384"/>
        <v>0</v>
      </c>
      <c r="DJ386" s="42"/>
      <c r="DK386" s="177">
        <f t="shared" si="385"/>
        <v>0</v>
      </c>
      <c r="DL386" s="177">
        <f t="shared" si="386"/>
        <v>0</v>
      </c>
      <c r="DM386" s="177">
        <f t="shared" si="387"/>
        <v>0</v>
      </c>
      <c r="DN386" s="242"/>
      <c r="DO386" s="243"/>
      <c r="DP386" s="243"/>
      <c r="DQ386" s="243"/>
      <c r="DR386" s="303"/>
      <c r="DS386" s="243"/>
      <c r="DT386" s="243"/>
      <c r="DU386" s="243"/>
      <c r="DV386" s="244"/>
      <c r="DW386" s="243"/>
      <c r="DX386" s="243"/>
      <c r="DY386" s="245"/>
      <c r="DZ386" s="245"/>
      <c r="EA386" s="246"/>
      <c r="EB386" s="175" t="s">
        <v>283</v>
      </c>
      <c r="EC386" s="188" t="s">
        <v>298</v>
      </c>
      <c r="ED386" s="188">
        <v>1030354</v>
      </c>
      <c r="EE386" s="188"/>
      <c r="EF386" s="189">
        <f>'Datos Mes'!$B$23</f>
        <v>8033.333333333333</v>
      </c>
      <c r="EG386" s="189">
        <f t="shared" si="388"/>
        <v>0</v>
      </c>
      <c r="EH386" s="189">
        <f t="shared" si="389"/>
        <v>0</v>
      </c>
      <c r="EI386" s="189" t="e">
        <f t="shared" si="390"/>
        <v>#DIV/0!</v>
      </c>
      <c r="EJ386" s="189" t="e">
        <f t="shared" si="391"/>
        <v>#DIV/0!</v>
      </c>
      <c r="EK386" s="189">
        <f t="shared" si="392"/>
        <v>0</v>
      </c>
      <c r="EL386" s="189">
        <f t="shared" si="393"/>
        <v>0</v>
      </c>
      <c r="EM386" s="189">
        <f t="shared" si="394"/>
        <v>0</v>
      </c>
      <c r="EN386" s="189">
        <f>'Datos Mes'!$B$24*AL386</f>
        <v>0</v>
      </c>
      <c r="EO386" s="189" t="e">
        <f>IF(SUM(EH386:EN386)&gt;'Datos Mes'!$B$21,'Datos Mes'!$B$21,SUM(EH386:EN386))</f>
        <v>#DIV/0!</v>
      </c>
      <c r="EP386" s="189" t="e">
        <f>IF(SUM(EH386:EN386)&gt;'Datos Mes'!$B$21,SUM(EH386:EN386)-EO386,0)</f>
        <v>#DIV/0!</v>
      </c>
      <c r="EQ386" s="189"/>
      <c r="ER386" s="189" t="e">
        <f>LOOKUP(EO386/AL386,'Datos Mes'!$B$75:$B$82,'Datos Mes'!$C$75:$C$82)*EQ386</f>
        <v>#DIV/0!</v>
      </c>
      <c r="ES386" s="189">
        <f>'Datos Mes'!$B$25*$AQ386</f>
        <v>0</v>
      </c>
      <c r="ET386" s="189">
        <f>'Datos Mes'!$B$26*$AQ386</f>
        <v>0</v>
      </c>
      <c r="EU386" s="189">
        <f t="shared" si="395"/>
        <v>0</v>
      </c>
      <c r="EV386" s="190" t="e">
        <f t="shared" si="396"/>
        <v>#DIV/0!</v>
      </c>
      <c r="EW386" s="280" t="s">
        <v>140</v>
      </c>
      <c r="EX386" s="281"/>
      <c r="EY386" s="190" t="e">
        <f>'Datos Mes'!$B$28*EO386</f>
        <v>#DIV/0!</v>
      </c>
      <c r="EZ386" s="190" t="e">
        <f>IF(EX386*'Datos Mes'!$B$19-EY386&gt;0,EX386*'Datos Mes'!$B$19-EY386,0)</f>
        <v>#DIV/0!</v>
      </c>
      <c r="FA386" s="281" t="s">
        <v>116</v>
      </c>
      <c r="FB386" s="280" t="s">
        <v>299</v>
      </c>
      <c r="FC386" s="192">
        <f>IF(FB386&lt;&gt;"Pensionado",LOOKUP(FA386,'Datos Mes'!$A$87:$A$92,'Datos Mes'!$B$87:$B$92),0)</f>
        <v>0</v>
      </c>
      <c r="FD386" s="190" t="e">
        <f t="shared" si="397"/>
        <v>#DIV/0!</v>
      </c>
      <c r="FE386" s="190" t="e">
        <f>IF(SUM(EH386:EN386)&gt;'Datos Mes'!$B$22,'Datos Mes'!$B$22,SUM(EH386:EN386))</f>
        <v>#DIV/0!</v>
      </c>
      <c r="FF386" s="190" t="e">
        <f>FE386*'Datos Mes'!$B$30</f>
        <v>#DIV/0!</v>
      </c>
      <c r="FG386" s="190" t="e">
        <f t="shared" si="398"/>
        <v>#DIV/0!</v>
      </c>
      <c r="FH386" s="190" t="e">
        <f t="shared" si="399"/>
        <v>#DIV/0!</v>
      </c>
      <c r="FI386" s="193" t="e">
        <f>LOOKUP(FH386,'Datos Mes'!$B$54:$B$69,'Datos Mes'!$C$54:$C$69)</f>
        <v>#DIV/0!</v>
      </c>
      <c r="FJ386" s="190" t="e">
        <f>LOOKUP(FH386,'Datos Mes'!$B$54:$B$69,'Datos Mes'!$E$54:$E$69)</f>
        <v>#DIV/0!</v>
      </c>
      <c r="FK386" s="190" t="e">
        <f t="shared" si="400"/>
        <v>#DIV/0!</v>
      </c>
      <c r="FL386" s="190">
        <f t="shared" si="401"/>
        <v>0</v>
      </c>
      <c r="FM386" s="190">
        <f t="shared" si="402"/>
        <v>0</v>
      </c>
      <c r="FN386" s="190">
        <f t="shared" si="403"/>
        <v>0</v>
      </c>
      <c r="FO386" s="190" t="e">
        <f t="shared" si="404"/>
        <v>#DIV/0!</v>
      </c>
      <c r="FP386" s="190" t="e">
        <f t="shared" si="405"/>
        <v>#DIV/0!</v>
      </c>
      <c r="FQ386" s="320" t="e">
        <f t="shared" si="406"/>
        <v>#DIV/0!</v>
      </c>
      <c r="FR386" s="188"/>
      <c r="FS386" s="190" t="e">
        <f t="shared" si="407"/>
        <v>#DIV/0!</v>
      </c>
      <c r="FT386" s="190" t="e">
        <f>IF($FB386="Activo",LOOKUP($FA386,'Datos Mes'!$A$87:$A$92,'Datos Mes'!$C$87:$C$92),0)*$EO386</f>
        <v>#DIV/0!</v>
      </c>
      <c r="FU386" s="190" t="e">
        <f>IF($FB386="Activo",'Datos Mes'!$B$31,0)*$EO386</f>
        <v>#DIV/0!</v>
      </c>
      <c r="FV386" s="190" t="e">
        <f>'Datos Mes'!$B$32*$EO386</f>
        <v>#DIV/0!</v>
      </c>
      <c r="FW386" s="190" t="e">
        <f>'Datos Mes'!$D$28*$EO386</f>
        <v>#DIV/0!</v>
      </c>
      <c r="FX386" s="188">
        <v>1030354</v>
      </c>
      <c r="FY386" s="190" t="e">
        <f t="shared" si="408"/>
        <v>#DIV/0!</v>
      </c>
      <c r="FZ386" s="190" t="e">
        <f t="shared" si="414"/>
        <v>#DIV/0!</v>
      </c>
      <c r="GA386" s="190" t="e">
        <f t="shared" si="415"/>
        <v>#DIV/0!</v>
      </c>
      <c r="GB386" s="190">
        <f>(AS386+'Datos Mes'!B$24)*30/12</f>
        <v>11356.646825396825</v>
      </c>
      <c r="GC386" s="190" t="e">
        <f t="shared" si="409"/>
        <v>#DIV/0!</v>
      </c>
      <c r="GD386" s="190" t="e">
        <f t="shared" si="410"/>
        <v>#DIV/0!</v>
      </c>
      <c r="GE386" s="192" t="e">
        <f t="shared" si="411"/>
        <v>#DIV/0!</v>
      </c>
    </row>
    <row r="387" spans="1:187">
      <c r="A387" s="248"/>
      <c r="B387" s="248"/>
      <c r="C387" s="173">
        <f t="shared" si="368"/>
        <v>0</v>
      </c>
      <c r="D387" s="255"/>
      <c r="E387" s="255"/>
      <c r="F387" s="255"/>
      <c r="G387" s="255"/>
      <c r="H387" s="255"/>
      <c r="I387" s="255"/>
      <c r="J387" s="255"/>
      <c r="K387" s="255"/>
      <c r="L387" s="255"/>
      <c r="M387" s="255"/>
      <c r="N387" s="255"/>
      <c r="O387" s="255"/>
      <c r="P387" s="255"/>
      <c r="Q387" s="255"/>
      <c r="R387" s="174"/>
      <c r="S387" s="256"/>
      <c r="T387" s="255"/>
      <c r="U387" s="255"/>
      <c r="V387" s="255"/>
      <c r="W387" s="255"/>
      <c r="X387" s="255"/>
      <c r="Y387" s="255"/>
      <c r="Z387" s="255"/>
      <c r="AA387" s="255"/>
      <c r="AB387" s="255"/>
      <c r="AC387" s="255"/>
      <c r="AD387" s="255"/>
      <c r="AE387" s="255"/>
      <c r="AF387" s="255"/>
      <c r="AG387" s="255"/>
      <c r="AH387" s="255"/>
      <c r="AI387" s="257"/>
      <c r="AJ387" s="187"/>
      <c r="AK387" s="176">
        <f t="shared" si="369"/>
        <v>0</v>
      </c>
      <c r="AL387" s="294">
        <f t="shared" si="370"/>
        <v>0</v>
      </c>
      <c r="AM387" s="294">
        <f t="shared" si="371"/>
        <v>0</v>
      </c>
      <c r="AN387" s="295">
        <f t="shared" si="372"/>
        <v>0</v>
      </c>
      <c r="AO387" s="294">
        <f t="shared" si="413"/>
        <v>0</v>
      </c>
      <c r="AP387" s="294">
        <f t="shared" si="412"/>
        <v>0</v>
      </c>
      <c r="AQ387" s="296">
        <f t="shared" si="373"/>
        <v>0</v>
      </c>
      <c r="AR387" s="297">
        <f t="shared" si="374"/>
        <v>0</v>
      </c>
      <c r="AS387" s="249"/>
      <c r="AT387" s="250">
        <f t="shared" si="375"/>
        <v>0</v>
      </c>
      <c r="AU387" s="316"/>
      <c r="AV387" s="177">
        <f t="shared" si="376"/>
        <v>0</v>
      </c>
      <c r="AW387" s="249"/>
      <c r="AX387" s="249"/>
      <c r="AY387" s="177">
        <f t="shared" si="377"/>
        <v>0</v>
      </c>
      <c r="AZ387" s="177">
        <f>(AQ387)*'Datos Mes'!$B$27+DB387</f>
        <v>0</v>
      </c>
      <c r="BA387" s="248"/>
      <c r="BB387" s="254"/>
      <c r="BC387" s="263"/>
      <c r="BD387" s="188"/>
      <c r="BE387" s="188"/>
      <c r="BF387" s="298"/>
      <c r="BG387" s="178">
        <f>(COUNTIF($D387:$AI387,"LL")+DL387)*(AS387-'Datos Mes'!$B$23)</f>
        <v>0</v>
      </c>
      <c r="BH387" s="299">
        <f t="shared" si="378"/>
        <v>0</v>
      </c>
      <c r="BI387" s="230"/>
      <c r="BJ387" s="239"/>
      <c r="BK387" s="231"/>
      <c r="BL387" s="231"/>
      <c r="BM387" s="231"/>
      <c r="BN387" s="231"/>
      <c r="BO387" s="231"/>
      <c r="BP387" s="239"/>
      <c r="BQ387" s="231"/>
      <c r="BR387" s="231"/>
      <c r="BS387" s="231"/>
      <c r="BT387" s="232"/>
      <c r="BU387" s="232"/>
      <c r="BV387" s="231"/>
      <c r="BW387" s="233"/>
      <c r="BX387" s="234"/>
      <c r="BY387" s="231"/>
      <c r="BZ387" s="231"/>
      <c r="CA387" s="235"/>
      <c r="CB387" s="235"/>
      <c r="CC387" s="236"/>
      <c r="CD387" s="236"/>
      <c r="CE387" s="236"/>
      <c r="CF387" s="236"/>
      <c r="CG387" s="236"/>
      <c r="CH387" s="235"/>
      <c r="CI387" s="235"/>
      <c r="CJ387" s="236"/>
      <c r="CK387" s="236"/>
      <c r="CL387" s="236"/>
      <c r="CM387" s="236"/>
      <c r="CN387" s="236"/>
      <c r="CO387" s="235"/>
      <c r="CP387" s="238"/>
      <c r="CQ387" s="237"/>
      <c r="CR387" s="238"/>
      <c r="CS387" s="237"/>
      <c r="CT387" s="237"/>
      <c r="CU387" s="237"/>
      <c r="CV387" s="237"/>
      <c r="CW387" s="237"/>
      <c r="CX387" s="232"/>
      <c r="CY387" s="232"/>
      <c r="CZ387" s="179">
        <f t="shared" si="379"/>
        <v>0</v>
      </c>
      <c r="DA387" s="180"/>
      <c r="DB387" s="241"/>
      <c r="DC387" s="181">
        <f t="shared" si="380"/>
        <v>0</v>
      </c>
      <c r="DD387" s="240"/>
      <c r="DE387" s="241"/>
      <c r="DF387" s="182">
        <f t="shared" si="381"/>
        <v>0</v>
      </c>
      <c r="DG387" s="182">
        <f t="shared" si="382"/>
        <v>0</v>
      </c>
      <c r="DH387" s="183">
        <f t="shared" si="383"/>
        <v>0</v>
      </c>
      <c r="DI387" s="184">
        <f t="shared" si="384"/>
        <v>0</v>
      </c>
      <c r="DJ387" s="42"/>
      <c r="DK387" s="177">
        <f t="shared" si="385"/>
        <v>0</v>
      </c>
      <c r="DL387" s="177">
        <f t="shared" si="386"/>
        <v>0</v>
      </c>
      <c r="DM387" s="177">
        <f t="shared" si="387"/>
        <v>0</v>
      </c>
      <c r="DN387" s="242"/>
      <c r="DO387" s="243"/>
      <c r="DP387" s="243"/>
      <c r="DQ387" s="243"/>
      <c r="DR387" s="303"/>
      <c r="DS387" s="243"/>
      <c r="DT387" s="243"/>
      <c r="DU387" s="243"/>
      <c r="DV387" s="244"/>
      <c r="DW387" s="243"/>
      <c r="DX387" s="243"/>
      <c r="DY387" s="245"/>
      <c r="DZ387" s="245"/>
      <c r="EA387" s="246"/>
      <c r="EB387" s="175" t="s">
        <v>283</v>
      </c>
      <c r="EC387" s="188" t="s">
        <v>298</v>
      </c>
      <c r="ED387" s="188">
        <v>1030355</v>
      </c>
      <c r="EE387" s="188"/>
      <c r="EF387" s="189">
        <f>'Datos Mes'!$B$23</f>
        <v>8033.333333333333</v>
      </c>
      <c r="EG387" s="189">
        <f t="shared" si="388"/>
        <v>0</v>
      </c>
      <c r="EH387" s="189">
        <f t="shared" si="389"/>
        <v>0</v>
      </c>
      <c r="EI387" s="189" t="e">
        <f t="shared" si="390"/>
        <v>#DIV/0!</v>
      </c>
      <c r="EJ387" s="189" t="e">
        <f t="shared" si="391"/>
        <v>#DIV/0!</v>
      </c>
      <c r="EK387" s="189">
        <f t="shared" si="392"/>
        <v>0</v>
      </c>
      <c r="EL387" s="189">
        <f t="shared" si="393"/>
        <v>0</v>
      </c>
      <c r="EM387" s="189">
        <f t="shared" si="394"/>
        <v>0</v>
      </c>
      <c r="EN387" s="189">
        <f>'Datos Mes'!$B$24*AL387</f>
        <v>0</v>
      </c>
      <c r="EO387" s="189" t="e">
        <f>IF(SUM(EH387:EN387)&gt;'Datos Mes'!$B$21,'Datos Mes'!$B$21,SUM(EH387:EN387))</f>
        <v>#DIV/0!</v>
      </c>
      <c r="EP387" s="189" t="e">
        <f>IF(SUM(EH387:EN387)&gt;'Datos Mes'!$B$21,SUM(EH387:EN387)-EO387,0)</f>
        <v>#DIV/0!</v>
      </c>
      <c r="EQ387" s="189"/>
      <c r="ER387" s="189" t="e">
        <f>LOOKUP(EO387/AL387,'Datos Mes'!$B$75:$B$82,'Datos Mes'!$C$75:$C$82)*EQ387</f>
        <v>#DIV/0!</v>
      </c>
      <c r="ES387" s="189">
        <f>'Datos Mes'!$B$25*$AQ387</f>
        <v>0</v>
      </c>
      <c r="ET387" s="189">
        <f>'Datos Mes'!$B$26*$AQ387</f>
        <v>0</v>
      </c>
      <c r="EU387" s="189">
        <f t="shared" si="395"/>
        <v>0</v>
      </c>
      <c r="EV387" s="190" t="e">
        <f t="shared" si="396"/>
        <v>#DIV/0!</v>
      </c>
      <c r="EW387" s="280" t="s">
        <v>140</v>
      </c>
      <c r="EX387" s="281"/>
      <c r="EY387" s="190" t="e">
        <f>'Datos Mes'!$B$28*EO387</f>
        <v>#DIV/0!</v>
      </c>
      <c r="EZ387" s="190" t="e">
        <f>IF(EX387*'Datos Mes'!$B$19-EY387&gt;0,EX387*'Datos Mes'!$B$19-EY387,0)</f>
        <v>#DIV/0!</v>
      </c>
      <c r="FA387" s="281" t="s">
        <v>116</v>
      </c>
      <c r="FB387" s="280" t="s">
        <v>299</v>
      </c>
      <c r="FC387" s="192">
        <f>IF(FB387&lt;&gt;"Pensionado",LOOKUP(FA387,'Datos Mes'!$A$87:$A$92,'Datos Mes'!$B$87:$B$92),0)</f>
        <v>0</v>
      </c>
      <c r="FD387" s="190" t="e">
        <f t="shared" si="397"/>
        <v>#DIV/0!</v>
      </c>
      <c r="FE387" s="190" t="e">
        <f>IF(SUM(EH387:EN387)&gt;'Datos Mes'!$B$22,'Datos Mes'!$B$22,SUM(EH387:EN387))</f>
        <v>#DIV/0!</v>
      </c>
      <c r="FF387" s="190" t="e">
        <f>FE387*'Datos Mes'!$B$30</f>
        <v>#DIV/0!</v>
      </c>
      <c r="FG387" s="190" t="e">
        <f t="shared" si="398"/>
        <v>#DIV/0!</v>
      </c>
      <c r="FH387" s="190" t="e">
        <f t="shared" si="399"/>
        <v>#DIV/0!</v>
      </c>
      <c r="FI387" s="193" t="e">
        <f>LOOKUP(FH387,'Datos Mes'!$B$54:$B$69,'Datos Mes'!$C$54:$C$69)</f>
        <v>#DIV/0!</v>
      </c>
      <c r="FJ387" s="190" t="e">
        <f>LOOKUP(FH387,'Datos Mes'!$B$54:$B$69,'Datos Mes'!$E$54:$E$69)</f>
        <v>#DIV/0!</v>
      </c>
      <c r="FK387" s="190" t="e">
        <f t="shared" si="400"/>
        <v>#DIV/0!</v>
      </c>
      <c r="FL387" s="190">
        <f t="shared" si="401"/>
        <v>0</v>
      </c>
      <c r="FM387" s="190">
        <f t="shared" si="402"/>
        <v>0</v>
      </c>
      <c r="FN387" s="190">
        <f t="shared" si="403"/>
        <v>0</v>
      </c>
      <c r="FO387" s="190" t="e">
        <f t="shared" si="404"/>
        <v>#DIV/0!</v>
      </c>
      <c r="FP387" s="190" t="e">
        <f t="shared" si="405"/>
        <v>#DIV/0!</v>
      </c>
      <c r="FQ387" s="320" t="e">
        <f t="shared" si="406"/>
        <v>#DIV/0!</v>
      </c>
      <c r="FR387" s="188"/>
      <c r="FS387" s="190" t="e">
        <f t="shared" si="407"/>
        <v>#DIV/0!</v>
      </c>
      <c r="FT387" s="190" t="e">
        <f>IF($FB387="Activo",LOOKUP($FA387,'Datos Mes'!$A$87:$A$92,'Datos Mes'!$C$87:$C$92),0)*$EO387</f>
        <v>#DIV/0!</v>
      </c>
      <c r="FU387" s="190" t="e">
        <f>IF($FB387="Activo",'Datos Mes'!$B$31,0)*$EO387</f>
        <v>#DIV/0!</v>
      </c>
      <c r="FV387" s="190" t="e">
        <f>'Datos Mes'!$B$32*$EO387</f>
        <v>#DIV/0!</v>
      </c>
      <c r="FW387" s="190" t="e">
        <f>'Datos Mes'!$D$28*$EO387</f>
        <v>#DIV/0!</v>
      </c>
      <c r="FX387" s="188">
        <v>1030355</v>
      </c>
      <c r="FY387" s="190" t="e">
        <f t="shared" si="408"/>
        <v>#DIV/0!</v>
      </c>
      <c r="FZ387" s="190" t="e">
        <f t="shared" si="414"/>
        <v>#DIV/0!</v>
      </c>
      <c r="GA387" s="190" t="e">
        <f t="shared" si="415"/>
        <v>#DIV/0!</v>
      </c>
      <c r="GB387" s="190">
        <f>(AS387+'Datos Mes'!B$24)*30/12</f>
        <v>11356.646825396825</v>
      </c>
      <c r="GC387" s="190" t="e">
        <f t="shared" si="409"/>
        <v>#DIV/0!</v>
      </c>
      <c r="GD387" s="190" t="e">
        <f t="shared" si="410"/>
        <v>#DIV/0!</v>
      </c>
      <c r="GE387" s="192" t="e">
        <f t="shared" si="411"/>
        <v>#DIV/0!</v>
      </c>
    </row>
    <row r="388" spans="1:187">
      <c r="A388" s="248"/>
      <c r="B388" s="248"/>
      <c r="C388" s="173">
        <f t="shared" si="368"/>
        <v>0</v>
      </c>
      <c r="D388" s="255"/>
      <c r="E388" s="255"/>
      <c r="F388" s="255"/>
      <c r="G388" s="255"/>
      <c r="H388" s="255"/>
      <c r="I388" s="255"/>
      <c r="J388" s="255"/>
      <c r="K388" s="255"/>
      <c r="L388" s="255"/>
      <c r="M388" s="255"/>
      <c r="N388" s="255"/>
      <c r="O388" s="255"/>
      <c r="P388" s="255"/>
      <c r="Q388" s="255"/>
      <c r="R388" s="174"/>
      <c r="S388" s="256"/>
      <c r="T388" s="255"/>
      <c r="U388" s="255"/>
      <c r="V388" s="255"/>
      <c r="W388" s="255"/>
      <c r="X388" s="255"/>
      <c r="Y388" s="255"/>
      <c r="Z388" s="255"/>
      <c r="AA388" s="255"/>
      <c r="AB388" s="255"/>
      <c r="AC388" s="255"/>
      <c r="AD388" s="255"/>
      <c r="AE388" s="255"/>
      <c r="AF388" s="255"/>
      <c r="AG388" s="255"/>
      <c r="AH388" s="255"/>
      <c r="AI388" s="257"/>
      <c r="AJ388" s="187"/>
      <c r="AK388" s="176">
        <f t="shared" si="369"/>
        <v>0</v>
      </c>
      <c r="AL388" s="294">
        <f t="shared" si="370"/>
        <v>0</v>
      </c>
      <c r="AM388" s="294">
        <f t="shared" si="371"/>
        <v>0</v>
      </c>
      <c r="AN388" s="295">
        <f t="shared" si="372"/>
        <v>0</v>
      </c>
      <c r="AO388" s="294">
        <f t="shared" si="413"/>
        <v>0</v>
      </c>
      <c r="AP388" s="294">
        <f t="shared" si="412"/>
        <v>0</v>
      </c>
      <c r="AQ388" s="296">
        <f t="shared" si="373"/>
        <v>0</v>
      </c>
      <c r="AR388" s="297">
        <f t="shared" si="374"/>
        <v>0</v>
      </c>
      <c r="AS388" s="249"/>
      <c r="AT388" s="250">
        <f t="shared" si="375"/>
        <v>0</v>
      </c>
      <c r="AU388" s="316"/>
      <c r="AV388" s="177">
        <f t="shared" si="376"/>
        <v>0</v>
      </c>
      <c r="AW388" s="249"/>
      <c r="AX388" s="249"/>
      <c r="AY388" s="177">
        <f t="shared" si="377"/>
        <v>0</v>
      </c>
      <c r="AZ388" s="177">
        <f>(AQ388)*'Datos Mes'!$B$27+DB388</f>
        <v>0</v>
      </c>
      <c r="BA388" s="248"/>
      <c r="BB388" s="254"/>
      <c r="BC388" s="263"/>
      <c r="BD388" s="188"/>
      <c r="BE388" s="188"/>
      <c r="BF388" s="298"/>
      <c r="BG388" s="178">
        <f>(COUNTIF($D388:$AI388,"LL")+DL388)*(AS388-'Datos Mes'!$B$23)</f>
        <v>0</v>
      </c>
      <c r="BH388" s="299">
        <f t="shared" si="378"/>
        <v>0</v>
      </c>
      <c r="BI388" s="230"/>
      <c r="BJ388" s="239"/>
      <c r="BK388" s="231"/>
      <c r="BL388" s="231"/>
      <c r="BM388" s="231"/>
      <c r="BN388" s="231"/>
      <c r="BO388" s="231"/>
      <c r="BP388" s="239"/>
      <c r="BQ388" s="231"/>
      <c r="BR388" s="231"/>
      <c r="BS388" s="231"/>
      <c r="BT388" s="232"/>
      <c r="BU388" s="232"/>
      <c r="BV388" s="231"/>
      <c r="BW388" s="233"/>
      <c r="BX388" s="234"/>
      <c r="BY388" s="231"/>
      <c r="BZ388" s="231"/>
      <c r="CA388" s="235"/>
      <c r="CB388" s="235"/>
      <c r="CC388" s="236"/>
      <c r="CD388" s="236"/>
      <c r="CE388" s="236"/>
      <c r="CF388" s="236"/>
      <c r="CG388" s="236"/>
      <c r="CH388" s="235"/>
      <c r="CI388" s="235"/>
      <c r="CJ388" s="236"/>
      <c r="CK388" s="236"/>
      <c r="CL388" s="236"/>
      <c r="CM388" s="236"/>
      <c r="CN388" s="236"/>
      <c r="CO388" s="235"/>
      <c r="CP388" s="238"/>
      <c r="CQ388" s="237"/>
      <c r="CR388" s="238"/>
      <c r="CS388" s="237"/>
      <c r="CT388" s="237"/>
      <c r="CU388" s="237"/>
      <c r="CV388" s="237"/>
      <c r="CW388" s="237"/>
      <c r="CX388" s="232"/>
      <c r="CY388" s="232"/>
      <c r="CZ388" s="179">
        <f t="shared" si="379"/>
        <v>0</v>
      </c>
      <c r="DA388" s="180"/>
      <c r="DB388" s="241"/>
      <c r="DC388" s="181">
        <f t="shared" si="380"/>
        <v>0</v>
      </c>
      <c r="DD388" s="240"/>
      <c r="DE388" s="241"/>
      <c r="DF388" s="182">
        <f t="shared" si="381"/>
        <v>0</v>
      </c>
      <c r="DG388" s="182">
        <f t="shared" si="382"/>
        <v>0</v>
      </c>
      <c r="DH388" s="183">
        <f t="shared" si="383"/>
        <v>0</v>
      </c>
      <c r="DI388" s="184">
        <f t="shared" si="384"/>
        <v>0</v>
      </c>
      <c r="DJ388" s="42"/>
      <c r="DK388" s="177">
        <f t="shared" si="385"/>
        <v>0</v>
      </c>
      <c r="DL388" s="177">
        <f t="shared" si="386"/>
        <v>0</v>
      </c>
      <c r="DM388" s="177">
        <f t="shared" si="387"/>
        <v>0</v>
      </c>
      <c r="DN388" s="242"/>
      <c r="DO388" s="243"/>
      <c r="DP388" s="243"/>
      <c r="DQ388" s="243"/>
      <c r="DR388" s="303"/>
      <c r="DS388" s="243"/>
      <c r="DT388" s="243"/>
      <c r="DU388" s="243"/>
      <c r="DV388" s="244"/>
      <c r="DW388" s="243"/>
      <c r="DX388" s="243"/>
      <c r="DY388" s="245"/>
      <c r="DZ388" s="245"/>
      <c r="EA388" s="246"/>
      <c r="EB388" s="175" t="s">
        <v>283</v>
      </c>
      <c r="EC388" s="188" t="s">
        <v>298</v>
      </c>
      <c r="ED388" s="188">
        <v>1030356</v>
      </c>
      <c r="EE388" s="188"/>
      <c r="EF388" s="189">
        <f>'Datos Mes'!$B$23</f>
        <v>8033.333333333333</v>
      </c>
      <c r="EG388" s="189">
        <f t="shared" si="388"/>
        <v>0</v>
      </c>
      <c r="EH388" s="189">
        <f t="shared" si="389"/>
        <v>0</v>
      </c>
      <c r="EI388" s="189" t="e">
        <f t="shared" si="390"/>
        <v>#DIV/0!</v>
      </c>
      <c r="EJ388" s="189" t="e">
        <f t="shared" si="391"/>
        <v>#DIV/0!</v>
      </c>
      <c r="EK388" s="189">
        <f t="shared" si="392"/>
        <v>0</v>
      </c>
      <c r="EL388" s="189">
        <f t="shared" si="393"/>
        <v>0</v>
      </c>
      <c r="EM388" s="189">
        <f t="shared" si="394"/>
        <v>0</v>
      </c>
      <c r="EN388" s="189">
        <f>'Datos Mes'!$B$24*AL388</f>
        <v>0</v>
      </c>
      <c r="EO388" s="189" t="e">
        <f>IF(SUM(EH388:EN388)&gt;'Datos Mes'!$B$21,'Datos Mes'!$B$21,SUM(EH388:EN388))</f>
        <v>#DIV/0!</v>
      </c>
      <c r="EP388" s="189" t="e">
        <f>IF(SUM(EH388:EN388)&gt;'Datos Mes'!$B$21,SUM(EH388:EN388)-EO388,0)</f>
        <v>#DIV/0!</v>
      </c>
      <c r="EQ388" s="189"/>
      <c r="ER388" s="189" t="e">
        <f>LOOKUP(EO388/AL388,'Datos Mes'!$B$75:$B$82,'Datos Mes'!$C$75:$C$82)*EQ388</f>
        <v>#DIV/0!</v>
      </c>
      <c r="ES388" s="189">
        <f>'Datos Mes'!$B$25*$AQ388</f>
        <v>0</v>
      </c>
      <c r="ET388" s="189">
        <f>'Datos Mes'!$B$26*$AQ388</f>
        <v>0</v>
      </c>
      <c r="EU388" s="189">
        <f t="shared" si="395"/>
        <v>0</v>
      </c>
      <c r="EV388" s="190" t="e">
        <f t="shared" si="396"/>
        <v>#DIV/0!</v>
      </c>
      <c r="EW388" s="280" t="s">
        <v>140</v>
      </c>
      <c r="EX388" s="281"/>
      <c r="EY388" s="190" t="e">
        <f>'Datos Mes'!$B$28*EO388</f>
        <v>#DIV/0!</v>
      </c>
      <c r="EZ388" s="190" t="e">
        <f>IF(EX388*'Datos Mes'!$B$19-EY388&gt;0,EX388*'Datos Mes'!$B$19-EY388,0)</f>
        <v>#DIV/0!</v>
      </c>
      <c r="FA388" s="281" t="s">
        <v>116</v>
      </c>
      <c r="FB388" s="280" t="s">
        <v>299</v>
      </c>
      <c r="FC388" s="192">
        <f>IF(FB388&lt;&gt;"Pensionado",LOOKUP(FA388,'Datos Mes'!$A$87:$A$92,'Datos Mes'!$B$87:$B$92),0)</f>
        <v>0</v>
      </c>
      <c r="FD388" s="190" t="e">
        <f t="shared" si="397"/>
        <v>#DIV/0!</v>
      </c>
      <c r="FE388" s="190" t="e">
        <f>IF(SUM(EH388:EN388)&gt;'Datos Mes'!$B$22,'Datos Mes'!$B$22,SUM(EH388:EN388))</f>
        <v>#DIV/0!</v>
      </c>
      <c r="FF388" s="190" t="e">
        <f>FE388*'Datos Mes'!$B$30</f>
        <v>#DIV/0!</v>
      </c>
      <c r="FG388" s="190" t="e">
        <f t="shared" si="398"/>
        <v>#DIV/0!</v>
      </c>
      <c r="FH388" s="190" t="e">
        <f t="shared" si="399"/>
        <v>#DIV/0!</v>
      </c>
      <c r="FI388" s="193" t="e">
        <f>LOOKUP(FH388,'Datos Mes'!$B$54:$B$69,'Datos Mes'!$C$54:$C$69)</f>
        <v>#DIV/0!</v>
      </c>
      <c r="FJ388" s="190" t="e">
        <f>LOOKUP(FH388,'Datos Mes'!$B$54:$B$69,'Datos Mes'!$E$54:$E$69)</f>
        <v>#DIV/0!</v>
      </c>
      <c r="FK388" s="190" t="e">
        <f t="shared" si="400"/>
        <v>#DIV/0!</v>
      </c>
      <c r="FL388" s="190">
        <f t="shared" si="401"/>
        <v>0</v>
      </c>
      <c r="FM388" s="190">
        <f t="shared" si="402"/>
        <v>0</v>
      </c>
      <c r="FN388" s="190">
        <f t="shared" si="403"/>
        <v>0</v>
      </c>
      <c r="FO388" s="190" t="e">
        <f t="shared" si="404"/>
        <v>#DIV/0!</v>
      </c>
      <c r="FP388" s="190" t="e">
        <f t="shared" si="405"/>
        <v>#DIV/0!</v>
      </c>
      <c r="FQ388" s="320" t="e">
        <f t="shared" si="406"/>
        <v>#DIV/0!</v>
      </c>
      <c r="FR388" s="188"/>
      <c r="FS388" s="190" t="e">
        <f t="shared" si="407"/>
        <v>#DIV/0!</v>
      </c>
      <c r="FT388" s="190" t="e">
        <f>IF($FB388="Activo",LOOKUP($FA388,'Datos Mes'!$A$87:$A$92,'Datos Mes'!$C$87:$C$92),0)*$EO388</f>
        <v>#DIV/0!</v>
      </c>
      <c r="FU388" s="190" t="e">
        <f>IF($FB388="Activo",'Datos Mes'!$B$31,0)*$EO388</f>
        <v>#DIV/0!</v>
      </c>
      <c r="FV388" s="190" t="e">
        <f>'Datos Mes'!$B$32*$EO388</f>
        <v>#DIV/0!</v>
      </c>
      <c r="FW388" s="190" t="e">
        <f>'Datos Mes'!$D$28*$EO388</f>
        <v>#DIV/0!</v>
      </c>
      <c r="FX388" s="188">
        <v>1030356</v>
      </c>
      <c r="FY388" s="190" t="e">
        <f t="shared" si="408"/>
        <v>#DIV/0!</v>
      </c>
      <c r="FZ388" s="190" t="e">
        <f t="shared" si="414"/>
        <v>#DIV/0!</v>
      </c>
      <c r="GA388" s="190" t="e">
        <f t="shared" si="415"/>
        <v>#DIV/0!</v>
      </c>
      <c r="GB388" s="190">
        <f>(AS388+'Datos Mes'!B$24)*30/12</f>
        <v>11356.646825396825</v>
      </c>
      <c r="GC388" s="190" t="e">
        <f t="shared" si="409"/>
        <v>#DIV/0!</v>
      </c>
      <c r="GD388" s="190" t="e">
        <f t="shared" si="410"/>
        <v>#DIV/0!</v>
      </c>
      <c r="GE388" s="192" t="e">
        <f t="shared" si="411"/>
        <v>#DIV/0!</v>
      </c>
    </row>
    <row r="389" spans="1:187">
      <c r="A389" s="248"/>
      <c r="B389" s="248"/>
      <c r="C389" s="173">
        <f t="shared" si="368"/>
        <v>0</v>
      </c>
      <c r="D389" s="255"/>
      <c r="E389" s="255"/>
      <c r="F389" s="255"/>
      <c r="G389" s="255"/>
      <c r="H389" s="255"/>
      <c r="I389" s="255"/>
      <c r="J389" s="255"/>
      <c r="K389" s="255"/>
      <c r="L389" s="255"/>
      <c r="M389" s="255"/>
      <c r="N389" s="255"/>
      <c r="O389" s="255"/>
      <c r="P389" s="255"/>
      <c r="Q389" s="255"/>
      <c r="R389" s="174"/>
      <c r="S389" s="256"/>
      <c r="T389" s="255"/>
      <c r="U389" s="255"/>
      <c r="V389" s="255"/>
      <c r="W389" s="255"/>
      <c r="X389" s="255"/>
      <c r="Y389" s="255"/>
      <c r="Z389" s="255"/>
      <c r="AA389" s="255"/>
      <c r="AB389" s="255"/>
      <c r="AC389" s="255"/>
      <c r="AD389" s="255"/>
      <c r="AE389" s="255"/>
      <c r="AF389" s="255"/>
      <c r="AG389" s="255"/>
      <c r="AH389" s="255"/>
      <c r="AI389" s="257"/>
      <c r="AJ389" s="187"/>
      <c r="AK389" s="176">
        <f t="shared" si="369"/>
        <v>0</v>
      </c>
      <c r="AL389" s="294">
        <f t="shared" si="370"/>
        <v>0</v>
      </c>
      <c r="AM389" s="294">
        <f t="shared" si="371"/>
        <v>0</v>
      </c>
      <c r="AN389" s="295">
        <f t="shared" si="372"/>
        <v>0</v>
      </c>
      <c r="AO389" s="294">
        <f t="shared" si="413"/>
        <v>0</v>
      </c>
      <c r="AP389" s="294">
        <f t="shared" si="412"/>
        <v>0</v>
      </c>
      <c r="AQ389" s="296">
        <f t="shared" si="373"/>
        <v>0</v>
      </c>
      <c r="AR389" s="297">
        <f t="shared" si="374"/>
        <v>0</v>
      </c>
      <c r="AS389" s="249"/>
      <c r="AT389" s="250">
        <f t="shared" si="375"/>
        <v>0</v>
      </c>
      <c r="AU389" s="316"/>
      <c r="AV389" s="177">
        <f t="shared" si="376"/>
        <v>0</v>
      </c>
      <c r="AW389" s="249"/>
      <c r="AX389" s="249"/>
      <c r="AY389" s="177">
        <f t="shared" si="377"/>
        <v>0</v>
      </c>
      <c r="AZ389" s="177">
        <f>(AQ389)*'Datos Mes'!$B$27+DB389</f>
        <v>0</v>
      </c>
      <c r="BA389" s="248"/>
      <c r="BB389" s="254"/>
      <c r="BC389" s="263"/>
      <c r="BD389" s="188"/>
      <c r="BE389" s="188"/>
      <c r="BF389" s="298"/>
      <c r="BG389" s="178">
        <f>(COUNTIF($D389:$AI389,"LL")+DL389)*(AS389-'Datos Mes'!$B$23)</f>
        <v>0</v>
      </c>
      <c r="BH389" s="299">
        <f t="shared" si="378"/>
        <v>0</v>
      </c>
      <c r="BI389" s="230"/>
      <c r="BJ389" s="239"/>
      <c r="BK389" s="231"/>
      <c r="BL389" s="231"/>
      <c r="BM389" s="231"/>
      <c r="BN389" s="231"/>
      <c r="BO389" s="231"/>
      <c r="BP389" s="239"/>
      <c r="BQ389" s="231"/>
      <c r="BR389" s="231"/>
      <c r="BS389" s="231"/>
      <c r="BT389" s="232"/>
      <c r="BU389" s="232"/>
      <c r="BV389" s="231"/>
      <c r="BW389" s="233"/>
      <c r="BX389" s="234"/>
      <c r="BY389" s="231"/>
      <c r="BZ389" s="231"/>
      <c r="CA389" s="235"/>
      <c r="CB389" s="235"/>
      <c r="CC389" s="236"/>
      <c r="CD389" s="236"/>
      <c r="CE389" s="236"/>
      <c r="CF389" s="236"/>
      <c r="CG389" s="236"/>
      <c r="CH389" s="235"/>
      <c r="CI389" s="235"/>
      <c r="CJ389" s="236"/>
      <c r="CK389" s="236"/>
      <c r="CL389" s="236"/>
      <c r="CM389" s="236"/>
      <c r="CN389" s="236"/>
      <c r="CO389" s="235"/>
      <c r="CP389" s="238"/>
      <c r="CQ389" s="237"/>
      <c r="CR389" s="238"/>
      <c r="CS389" s="237"/>
      <c r="CT389" s="237"/>
      <c r="CU389" s="237"/>
      <c r="CV389" s="237"/>
      <c r="CW389" s="237"/>
      <c r="CX389" s="232"/>
      <c r="CY389" s="232"/>
      <c r="CZ389" s="179">
        <f t="shared" si="379"/>
        <v>0</v>
      </c>
      <c r="DA389" s="180"/>
      <c r="DB389" s="241"/>
      <c r="DC389" s="181">
        <f t="shared" si="380"/>
        <v>0</v>
      </c>
      <c r="DD389" s="240"/>
      <c r="DE389" s="241"/>
      <c r="DF389" s="182">
        <f t="shared" si="381"/>
        <v>0</v>
      </c>
      <c r="DG389" s="182">
        <f t="shared" si="382"/>
        <v>0</v>
      </c>
      <c r="DH389" s="183">
        <f t="shared" si="383"/>
        <v>0</v>
      </c>
      <c r="DI389" s="184">
        <f t="shared" si="384"/>
        <v>0</v>
      </c>
      <c r="DJ389" s="42"/>
      <c r="DK389" s="177">
        <f t="shared" si="385"/>
        <v>0</v>
      </c>
      <c r="DL389" s="177">
        <f t="shared" si="386"/>
        <v>0</v>
      </c>
      <c r="DM389" s="177">
        <f t="shared" si="387"/>
        <v>0</v>
      </c>
      <c r="DN389" s="242"/>
      <c r="DO389" s="243"/>
      <c r="DP389" s="243"/>
      <c r="DQ389" s="243"/>
      <c r="DR389" s="303"/>
      <c r="DS389" s="243"/>
      <c r="DT389" s="243"/>
      <c r="DU389" s="243"/>
      <c r="DV389" s="244"/>
      <c r="DW389" s="243"/>
      <c r="DX389" s="243"/>
      <c r="DY389" s="245"/>
      <c r="DZ389" s="245"/>
      <c r="EA389" s="246"/>
      <c r="EB389" s="175" t="s">
        <v>283</v>
      </c>
      <c r="EC389" s="188" t="s">
        <v>298</v>
      </c>
      <c r="ED389" s="188">
        <v>1030357</v>
      </c>
      <c r="EE389" s="188"/>
      <c r="EF389" s="189">
        <f>'Datos Mes'!$B$23</f>
        <v>8033.333333333333</v>
      </c>
      <c r="EG389" s="189">
        <f t="shared" si="388"/>
        <v>0</v>
      </c>
      <c r="EH389" s="189">
        <f t="shared" si="389"/>
        <v>0</v>
      </c>
      <c r="EI389" s="189" t="e">
        <f t="shared" si="390"/>
        <v>#DIV/0!</v>
      </c>
      <c r="EJ389" s="189" t="e">
        <f t="shared" si="391"/>
        <v>#DIV/0!</v>
      </c>
      <c r="EK389" s="189">
        <f t="shared" si="392"/>
        <v>0</v>
      </c>
      <c r="EL389" s="189">
        <f t="shared" si="393"/>
        <v>0</v>
      </c>
      <c r="EM389" s="189">
        <f t="shared" si="394"/>
        <v>0</v>
      </c>
      <c r="EN389" s="189">
        <f>'Datos Mes'!$B$24*AL389</f>
        <v>0</v>
      </c>
      <c r="EO389" s="189" t="e">
        <f>IF(SUM(EH389:EN389)&gt;'Datos Mes'!$B$21,'Datos Mes'!$B$21,SUM(EH389:EN389))</f>
        <v>#DIV/0!</v>
      </c>
      <c r="EP389" s="189" t="e">
        <f>IF(SUM(EH389:EN389)&gt;'Datos Mes'!$B$21,SUM(EH389:EN389)-EO389,0)</f>
        <v>#DIV/0!</v>
      </c>
      <c r="EQ389" s="189"/>
      <c r="ER389" s="189" t="e">
        <f>LOOKUP(EO389/AL389,'Datos Mes'!$B$75:$B$82,'Datos Mes'!$C$75:$C$82)*EQ389</f>
        <v>#DIV/0!</v>
      </c>
      <c r="ES389" s="189">
        <f>'Datos Mes'!$B$25*$AQ389</f>
        <v>0</v>
      </c>
      <c r="ET389" s="189">
        <f>'Datos Mes'!$B$26*$AQ389</f>
        <v>0</v>
      </c>
      <c r="EU389" s="189">
        <f t="shared" si="395"/>
        <v>0</v>
      </c>
      <c r="EV389" s="190" t="e">
        <f t="shared" si="396"/>
        <v>#DIV/0!</v>
      </c>
      <c r="EW389" s="280" t="s">
        <v>140</v>
      </c>
      <c r="EX389" s="281"/>
      <c r="EY389" s="190" t="e">
        <f>'Datos Mes'!$B$28*EO389</f>
        <v>#DIV/0!</v>
      </c>
      <c r="EZ389" s="190" t="e">
        <f>IF(EX389*'Datos Mes'!$B$19-EY389&gt;0,EX389*'Datos Mes'!$B$19-EY389,0)</f>
        <v>#DIV/0!</v>
      </c>
      <c r="FA389" s="281" t="s">
        <v>116</v>
      </c>
      <c r="FB389" s="280" t="s">
        <v>299</v>
      </c>
      <c r="FC389" s="192">
        <f>IF(FB389&lt;&gt;"Pensionado",LOOKUP(FA389,'Datos Mes'!$A$87:$A$92,'Datos Mes'!$B$87:$B$92),0)</f>
        <v>0</v>
      </c>
      <c r="FD389" s="190" t="e">
        <f t="shared" si="397"/>
        <v>#DIV/0!</v>
      </c>
      <c r="FE389" s="190" t="e">
        <f>IF(SUM(EH389:EN389)&gt;'Datos Mes'!$B$22,'Datos Mes'!$B$22,SUM(EH389:EN389))</f>
        <v>#DIV/0!</v>
      </c>
      <c r="FF389" s="190" t="e">
        <f>FE389*'Datos Mes'!$B$30</f>
        <v>#DIV/0!</v>
      </c>
      <c r="FG389" s="190" t="e">
        <f t="shared" si="398"/>
        <v>#DIV/0!</v>
      </c>
      <c r="FH389" s="190" t="e">
        <f t="shared" si="399"/>
        <v>#DIV/0!</v>
      </c>
      <c r="FI389" s="193" t="e">
        <f>LOOKUP(FH389,'Datos Mes'!$B$54:$B$69,'Datos Mes'!$C$54:$C$69)</f>
        <v>#DIV/0!</v>
      </c>
      <c r="FJ389" s="190" t="e">
        <f>LOOKUP(FH389,'Datos Mes'!$B$54:$B$69,'Datos Mes'!$E$54:$E$69)</f>
        <v>#DIV/0!</v>
      </c>
      <c r="FK389" s="190" t="e">
        <f t="shared" si="400"/>
        <v>#DIV/0!</v>
      </c>
      <c r="FL389" s="190">
        <f t="shared" si="401"/>
        <v>0</v>
      </c>
      <c r="FM389" s="190">
        <f t="shared" si="402"/>
        <v>0</v>
      </c>
      <c r="FN389" s="190">
        <f t="shared" si="403"/>
        <v>0</v>
      </c>
      <c r="FO389" s="190" t="e">
        <f t="shared" si="404"/>
        <v>#DIV/0!</v>
      </c>
      <c r="FP389" s="190" t="e">
        <f t="shared" si="405"/>
        <v>#DIV/0!</v>
      </c>
      <c r="FQ389" s="320" t="e">
        <f t="shared" si="406"/>
        <v>#DIV/0!</v>
      </c>
      <c r="FR389" s="188"/>
      <c r="FS389" s="190" t="e">
        <f t="shared" si="407"/>
        <v>#DIV/0!</v>
      </c>
      <c r="FT389" s="190" t="e">
        <f>IF($FB389="Activo",LOOKUP($FA389,'Datos Mes'!$A$87:$A$92,'Datos Mes'!$C$87:$C$92),0)*$EO389</f>
        <v>#DIV/0!</v>
      </c>
      <c r="FU389" s="190" t="e">
        <f>IF($FB389="Activo",'Datos Mes'!$B$31,0)*$EO389</f>
        <v>#DIV/0!</v>
      </c>
      <c r="FV389" s="190" t="e">
        <f>'Datos Mes'!$B$32*$EO389</f>
        <v>#DIV/0!</v>
      </c>
      <c r="FW389" s="190" t="e">
        <f>'Datos Mes'!$D$28*$EO389</f>
        <v>#DIV/0!</v>
      </c>
      <c r="FX389" s="188">
        <v>1030357</v>
      </c>
      <c r="FY389" s="190" t="e">
        <f t="shared" si="408"/>
        <v>#DIV/0!</v>
      </c>
      <c r="FZ389" s="190" t="e">
        <f t="shared" si="414"/>
        <v>#DIV/0!</v>
      </c>
      <c r="GA389" s="190" t="e">
        <f t="shared" si="415"/>
        <v>#DIV/0!</v>
      </c>
      <c r="GB389" s="190">
        <f>(AS389+'Datos Mes'!B$24)*30/12</f>
        <v>11356.646825396825</v>
      </c>
      <c r="GC389" s="190" t="e">
        <f t="shared" si="409"/>
        <v>#DIV/0!</v>
      </c>
      <c r="GD389" s="190" t="e">
        <f t="shared" si="410"/>
        <v>#DIV/0!</v>
      </c>
      <c r="GE389" s="192" t="e">
        <f t="shared" si="411"/>
        <v>#DIV/0!</v>
      </c>
    </row>
    <row r="390" spans="1:187">
      <c r="A390" s="248"/>
      <c r="B390" s="248"/>
      <c r="C390" s="173">
        <f t="shared" si="368"/>
        <v>0</v>
      </c>
      <c r="D390" s="255"/>
      <c r="E390" s="255"/>
      <c r="F390" s="255"/>
      <c r="G390" s="255"/>
      <c r="H390" s="255"/>
      <c r="I390" s="255"/>
      <c r="J390" s="255"/>
      <c r="K390" s="255"/>
      <c r="L390" s="255"/>
      <c r="M390" s="255"/>
      <c r="N390" s="255"/>
      <c r="O390" s="255"/>
      <c r="P390" s="255"/>
      <c r="Q390" s="255"/>
      <c r="R390" s="174"/>
      <c r="S390" s="256"/>
      <c r="T390" s="255"/>
      <c r="U390" s="255"/>
      <c r="V390" s="255"/>
      <c r="W390" s="255"/>
      <c r="X390" s="255"/>
      <c r="Y390" s="255"/>
      <c r="Z390" s="255"/>
      <c r="AA390" s="255"/>
      <c r="AB390" s="255"/>
      <c r="AC390" s="255"/>
      <c r="AD390" s="255"/>
      <c r="AE390" s="255"/>
      <c r="AF390" s="255"/>
      <c r="AG390" s="255"/>
      <c r="AH390" s="255"/>
      <c r="AI390" s="257"/>
      <c r="AJ390" s="187"/>
      <c r="AK390" s="176">
        <f t="shared" si="369"/>
        <v>0</v>
      </c>
      <c r="AL390" s="294">
        <f t="shared" si="370"/>
        <v>0</v>
      </c>
      <c r="AM390" s="294">
        <f t="shared" si="371"/>
        <v>0</v>
      </c>
      <c r="AN390" s="295">
        <f t="shared" si="372"/>
        <v>0</v>
      </c>
      <c r="AO390" s="294">
        <f t="shared" si="413"/>
        <v>0</v>
      </c>
      <c r="AP390" s="294">
        <f t="shared" si="412"/>
        <v>0</v>
      </c>
      <c r="AQ390" s="296">
        <f t="shared" si="373"/>
        <v>0</v>
      </c>
      <c r="AR390" s="297">
        <f t="shared" si="374"/>
        <v>0</v>
      </c>
      <c r="AS390" s="249"/>
      <c r="AT390" s="250">
        <f t="shared" si="375"/>
        <v>0</v>
      </c>
      <c r="AU390" s="316"/>
      <c r="AV390" s="177">
        <f t="shared" si="376"/>
        <v>0</v>
      </c>
      <c r="AW390" s="249"/>
      <c r="AX390" s="249"/>
      <c r="AY390" s="177">
        <f t="shared" si="377"/>
        <v>0</v>
      </c>
      <c r="AZ390" s="177">
        <f>(AQ390)*'Datos Mes'!$B$27+DB390</f>
        <v>0</v>
      </c>
      <c r="BA390" s="248"/>
      <c r="BB390" s="254"/>
      <c r="BC390" s="263"/>
      <c r="BD390" s="188"/>
      <c r="BE390" s="188"/>
      <c r="BF390" s="298"/>
      <c r="BG390" s="178">
        <f>(COUNTIF($D390:$AI390,"LL")+DL390)*(AS390-'Datos Mes'!$B$23)</f>
        <v>0</v>
      </c>
      <c r="BH390" s="299">
        <f t="shared" si="378"/>
        <v>0</v>
      </c>
      <c r="BI390" s="230"/>
      <c r="BJ390" s="239"/>
      <c r="BK390" s="231"/>
      <c r="BL390" s="231"/>
      <c r="BM390" s="231"/>
      <c r="BN390" s="231"/>
      <c r="BO390" s="231"/>
      <c r="BP390" s="239"/>
      <c r="BQ390" s="231"/>
      <c r="BR390" s="231"/>
      <c r="BS390" s="231"/>
      <c r="BT390" s="232"/>
      <c r="BU390" s="232"/>
      <c r="BV390" s="231"/>
      <c r="BW390" s="233"/>
      <c r="BX390" s="234"/>
      <c r="BY390" s="231"/>
      <c r="BZ390" s="231"/>
      <c r="CA390" s="235"/>
      <c r="CB390" s="235"/>
      <c r="CC390" s="236"/>
      <c r="CD390" s="236"/>
      <c r="CE390" s="236"/>
      <c r="CF390" s="236"/>
      <c r="CG390" s="236"/>
      <c r="CH390" s="235"/>
      <c r="CI390" s="235"/>
      <c r="CJ390" s="236"/>
      <c r="CK390" s="236"/>
      <c r="CL390" s="236"/>
      <c r="CM390" s="236"/>
      <c r="CN390" s="236"/>
      <c r="CO390" s="235"/>
      <c r="CP390" s="238"/>
      <c r="CQ390" s="237"/>
      <c r="CR390" s="238"/>
      <c r="CS390" s="237"/>
      <c r="CT390" s="237"/>
      <c r="CU390" s="237"/>
      <c r="CV390" s="237"/>
      <c r="CW390" s="237"/>
      <c r="CX390" s="232"/>
      <c r="CY390" s="232"/>
      <c r="CZ390" s="179">
        <f t="shared" si="379"/>
        <v>0</v>
      </c>
      <c r="DA390" s="180"/>
      <c r="DB390" s="241"/>
      <c r="DC390" s="181">
        <f t="shared" si="380"/>
        <v>0</v>
      </c>
      <c r="DD390" s="240"/>
      <c r="DE390" s="241"/>
      <c r="DF390" s="182">
        <f t="shared" si="381"/>
        <v>0</v>
      </c>
      <c r="DG390" s="182">
        <f t="shared" si="382"/>
        <v>0</v>
      </c>
      <c r="DH390" s="183">
        <f t="shared" si="383"/>
        <v>0</v>
      </c>
      <c r="DI390" s="184">
        <f t="shared" si="384"/>
        <v>0</v>
      </c>
      <c r="DJ390" s="42"/>
      <c r="DK390" s="177">
        <f t="shared" si="385"/>
        <v>0</v>
      </c>
      <c r="DL390" s="177">
        <f t="shared" si="386"/>
        <v>0</v>
      </c>
      <c r="DM390" s="177">
        <f t="shared" si="387"/>
        <v>0</v>
      </c>
      <c r="DN390" s="242"/>
      <c r="DO390" s="243"/>
      <c r="DP390" s="243"/>
      <c r="DQ390" s="243"/>
      <c r="DR390" s="303"/>
      <c r="DS390" s="243"/>
      <c r="DT390" s="243"/>
      <c r="DU390" s="243"/>
      <c r="DV390" s="244"/>
      <c r="DW390" s="243"/>
      <c r="DX390" s="243"/>
      <c r="DY390" s="245"/>
      <c r="DZ390" s="245"/>
      <c r="EA390" s="246"/>
      <c r="EB390" s="175" t="s">
        <v>283</v>
      </c>
      <c r="EC390" s="188" t="s">
        <v>298</v>
      </c>
      <c r="ED390" s="188">
        <v>1030358</v>
      </c>
      <c r="EE390" s="188"/>
      <c r="EF390" s="189">
        <f>'Datos Mes'!$B$23</f>
        <v>8033.333333333333</v>
      </c>
      <c r="EG390" s="189">
        <f t="shared" si="388"/>
        <v>0</v>
      </c>
      <c r="EH390" s="189">
        <f t="shared" si="389"/>
        <v>0</v>
      </c>
      <c r="EI390" s="189" t="e">
        <f t="shared" si="390"/>
        <v>#DIV/0!</v>
      </c>
      <c r="EJ390" s="189" t="e">
        <f t="shared" si="391"/>
        <v>#DIV/0!</v>
      </c>
      <c r="EK390" s="189">
        <f t="shared" si="392"/>
        <v>0</v>
      </c>
      <c r="EL390" s="189">
        <f t="shared" si="393"/>
        <v>0</v>
      </c>
      <c r="EM390" s="189">
        <f t="shared" si="394"/>
        <v>0</v>
      </c>
      <c r="EN390" s="189">
        <f>'Datos Mes'!$B$24*AL390</f>
        <v>0</v>
      </c>
      <c r="EO390" s="189" t="e">
        <f>IF(SUM(EH390:EN390)&gt;'Datos Mes'!$B$21,'Datos Mes'!$B$21,SUM(EH390:EN390))</f>
        <v>#DIV/0!</v>
      </c>
      <c r="EP390" s="189" t="e">
        <f>IF(SUM(EH390:EN390)&gt;'Datos Mes'!$B$21,SUM(EH390:EN390)-EO390,0)</f>
        <v>#DIV/0!</v>
      </c>
      <c r="EQ390" s="189"/>
      <c r="ER390" s="189" t="e">
        <f>LOOKUP(EO390/AL390,'Datos Mes'!$B$75:$B$82,'Datos Mes'!$C$75:$C$82)*EQ390</f>
        <v>#DIV/0!</v>
      </c>
      <c r="ES390" s="189">
        <f>'Datos Mes'!$B$25*$AQ390</f>
        <v>0</v>
      </c>
      <c r="ET390" s="189">
        <f>'Datos Mes'!$B$26*$AQ390</f>
        <v>0</v>
      </c>
      <c r="EU390" s="189">
        <f t="shared" si="395"/>
        <v>0</v>
      </c>
      <c r="EV390" s="190" t="e">
        <f t="shared" si="396"/>
        <v>#DIV/0!</v>
      </c>
      <c r="EW390" s="280" t="s">
        <v>140</v>
      </c>
      <c r="EX390" s="281"/>
      <c r="EY390" s="190" t="e">
        <f>'Datos Mes'!$B$28*EO390</f>
        <v>#DIV/0!</v>
      </c>
      <c r="EZ390" s="190" t="e">
        <f>IF(EX390*'Datos Mes'!$B$19-EY390&gt;0,EX390*'Datos Mes'!$B$19-EY390,0)</f>
        <v>#DIV/0!</v>
      </c>
      <c r="FA390" s="281" t="s">
        <v>116</v>
      </c>
      <c r="FB390" s="280" t="s">
        <v>299</v>
      </c>
      <c r="FC390" s="192">
        <f>IF(FB390&lt;&gt;"Pensionado",LOOKUP(FA390,'Datos Mes'!$A$87:$A$92,'Datos Mes'!$B$87:$B$92),0)</f>
        <v>0</v>
      </c>
      <c r="FD390" s="190" t="e">
        <f t="shared" si="397"/>
        <v>#DIV/0!</v>
      </c>
      <c r="FE390" s="190" t="e">
        <f>IF(SUM(EH390:EN390)&gt;'Datos Mes'!$B$22,'Datos Mes'!$B$22,SUM(EH390:EN390))</f>
        <v>#DIV/0!</v>
      </c>
      <c r="FF390" s="190" t="e">
        <f>FE390*'Datos Mes'!$B$30</f>
        <v>#DIV/0!</v>
      </c>
      <c r="FG390" s="190" t="e">
        <f t="shared" si="398"/>
        <v>#DIV/0!</v>
      </c>
      <c r="FH390" s="190" t="e">
        <f t="shared" si="399"/>
        <v>#DIV/0!</v>
      </c>
      <c r="FI390" s="193" t="e">
        <f>LOOKUP(FH390,'Datos Mes'!$B$54:$B$69,'Datos Mes'!$C$54:$C$69)</f>
        <v>#DIV/0!</v>
      </c>
      <c r="FJ390" s="190" t="e">
        <f>LOOKUP(FH390,'Datos Mes'!$B$54:$B$69,'Datos Mes'!$E$54:$E$69)</f>
        <v>#DIV/0!</v>
      </c>
      <c r="FK390" s="190" t="e">
        <f t="shared" si="400"/>
        <v>#DIV/0!</v>
      </c>
      <c r="FL390" s="190">
        <f t="shared" si="401"/>
        <v>0</v>
      </c>
      <c r="FM390" s="190">
        <f t="shared" si="402"/>
        <v>0</v>
      </c>
      <c r="FN390" s="190">
        <f t="shared" si="403"/>
        <v>0</v>
      </c>
      <c r="FO390" s="190" t="e">
        <f t="shared" si="404"/>
        <v>#DIV/0!</v>
      </c>
      <c r="FP390" s="190" t="e">
        <f t="shared" si="405"/>
        <v>#DIV/0!</v>
      </c>
      <c r="FQ390" s="320" t="e">
        <f t="shared" si="406"/>
        <v>#DIV/0!</v>
      </c>
      <c r="FR390" s="188"/>
      <c r="FS390" s="190" t="e">
        <f t="shared" si="407"/>
        <v>#DIV/0!</v>
      </c>
      <c r="FT390" s="190" t="e">
        <f>IF($FB390="Activo",LOOKUP($FA390,'Datos Mes'!$A$87:$A$92,'Datos Mes'!$C$87:$C$92),0)*$EO390</f>
        <v>#DIV/0!</v>
      </c>
      <c r="FU390" s="190" t="e">
        <f>IF($FB390="Activo",'Datos Mes'!$B$31,0)*$EO390</f>
        <v>#DIV/0!</v>
      </c>
      <c r="FV390" s="190" t="e">
        <f>'Datos Mes'!$B$32*$EO390</f>
        <v>#DIV/0!</v>
      </c>
      <c r="FW390" s="190" t="e">
        <f>'Datos Mes'!$D$28*$EO390</f>
        <v>#DIV/0!</v>
      </c>
      <c r="FX390" s="188">
        <v>1030358</v>
      </c>
      <c r="FY390" s="190" t="e">
        <f t="shared" si="408"/>
        <v>#DIV/0!</v>
      </c>
      <c r="FZ390" s="190" t="e">
        <f t="shared" si="414"/>
        <v>#DIV/0!</v>
      </c>
      <c r="GA390" s="190" t="e">
        <f t="shared" si="415"/>
        <v>#DIV/0!</v>
      </c>
      <c r="GB390" s="190">
        <f>(AS390+'Datos Mes'!B$24)*30/12</f>
        <v>11356.646825396825</v>
      </c>
      <c r="GC390" s="190" t="e">
        <f t="shared" si="409"/>
        <v>#DIV/0!</v>
      </c>
      <c r="GD390" s="190" t="e">
        <f t="shared" si="410"/>
        <v>#DIV/0!</v>
      </c>
      <c r="GE390" s="192" t="e">
        <f t="shared" si="411"/>
        <v>#DIV/0!</v>
      </c>
    </row>
    <row r="391" spans="1:187">
      <c r="A391" s="248"/>
      <c r="B391" s="248"/>
      <c r="C391" s="173">
        <f t="shared" si="368"/>
        <v>0</v>
      </c>
      <c r="D391" s="255"/>
      <c r="E391" s="255"/>
      <c r="F391" s="255"/>
      <c r="G391" s="255"/>
      <c r="H391" s="255"/>
      <c r="I391" s="255"/>
      <c r="J391" s="255"/>
      <c r="K391" s="255"/>
      <c r="L391" s="255"/>
      <c r="M391" s="255"/>
      <c r="N391" s="255"/>
      <c r="O391" s="255"/>
      <c r="P391" s="255"/>
      <c r="Q391" s="255"/>
      <c r="R391" s="174"/>
      <c r="S391" s="256"/>
      <c r="T391" s="255"/>
      <c r="U391" s="255"/>
      <c r="V391" s="255"/>
      <c r="W391" s="255"/>
      <c r="X391" s="255"/>
      <c r="Y391" s="255"/>
      <c r="Z391" s="255"/>
      <c r="AA391" s="255"/>
      <c r="AB391" s="255"/>
      <c r="AC391" s="255"/>
      <c r="AD391" s="255"/>
      <c r="AE391" s="255"/>
      <c r="AF391" s="255"/>
      <c r="AG391" s="255"/>
      <c r="AH391" s="255"/>
      <c r="AI391" s="257"/>
      <c r="AJ391" s="187"/>
      <c r="AK391" s="176">
        <f t="shared" si="369"/>
        <v>0</v>
      </c>
      <c r="AL391" s="294">
        <f t="shared" si="370"/>
        <v>0</v>
      </c>
      <c r="AM391" s="294">
        <f t="shared" si="371"/>
        <v>0</v>
      </c>
      <c r="AN391" s="295">
        <f t="shared" si="372"/>
        <v>0</v>
      </c>
      <c r="AO391" s="294">
        <f t="shared" si="413"/>
        <v>0</v>
      </c>
      <c r="AP391" s="294">
        <f t="shared" si="412"/>
        <v>0</v>
      </c>
      <c r="AQ391" s="296">
        <f t="shared" si="373"/>
        <v>0</v>
      </c>
      <c r="AR391" s="297">
        <f t="shared" si="374"/>
        <v>0</v>
      </c>
      <c r="AS391" s="249"/>
      <c r="AT391" s="250">
        <f t="shared" si="375"/>
        <v>0</v>
      </c>
      <c r="AU391" s="316"/>
      <c r="AV391" s="177">
        <f t="shared" si="376"/>
        <v>0</v>
      </c>
      <c r="AW391" s="249"/>
      <c r="AX391" s="249"/>
      <c r="AY391" s="177">
        <f t="shared" si="377"/>
        <v>0</v>
      </c>
      <c r="AZ391" s="177">
        <f>(AQ391)*'Datos Mes'!$B$27+DB391</f>
        <v>0</v>
      </c>
      <c r="BA391" s="248"/>
      <c r="BB391" s="254"/>
      <c r="BC391" s="263"/>
      <c r="BD391" s="188"/>
      <c r="BE391" s="188"/>
      <c r="BF391" s="298"/>
      <c r="BG391" s="178">
        <f>(COUNTIF($D391:$AI391,"LL")+DL391)*(AS391-'Datos Mes'!$B$23)</f>
        <v>0</v>
      </c>
      <c r="BH391" s="299">
        <f t="shared" si="378"/>
        <v>0</v>
      </c>
      <c r="BI391" s="230"/>
      <c r="BJ391" s="239"/>
      <c r="BK391" s="231"/>
      <c r="BL391" s="231"/>
      <c r="BM391" s="231"/>
      <c r="BN391" s="231"/>
      <c r="BO391" s="231"/>
      <c r="BP391" s="239"/>
      <c r="BQ391" s="231"/>
      <c r="BR391" s="231"/>
      <c r="BS391" s="231"/>
      <c r="BT391" s="232"/>
      <c r="BU391" s="232"/>
      <c r="BV391" s="231"/>
      <c r="BW391" s="233"/>
      <c r="BX391" s="234"/>
      <c r="BY391" s="231"/>
      <c r="BZ391" s="231"/>
      <c r="CA391" s="235"/>
      <c r="CB391" s="235"/>
      <c r="CC391" s="236"/>
      <c r="CD391" s="236"/>
      <c r="CE391" s="236"/>
      <c r="CF391" s="236"/>
      <c r="CG391" s="236"/>
      <c r="CH391" s="235"/>
      <c r="CI391" s="235"/>
      <c r="CJ391" s="236"/>
      <c r="CK391" s="236"/>
      <c r="CL391" s="236"/>
      <c r="CM391" s="236"/>
      <c r="CN391" s="236"/>
      <c r="CO391" s="235"/>
      <c r="CP391" s="238"/>
      <c r="CQ391" s="237"/>
      <c r="CR391" s="238"/>
      <c r="CS391" s="237"/>
      <c r="CT391" s="237"/>
      <c r="CU391" s="237"/>
      <c r="CV391" s="237"/>
      <c r="CW391" s="237"/>
      <c r="CX391" s="232"/>
      <c r="CY391" s="232"/>
      <c r="CZ391" s="179">
        <f t="shared" si="379"/>
        <v>0</v>
      </c>
      <c r="DA391" s="180"/>
      <c r="DB391" s="241"/>
      <c r="DC391" s="181">
        <f t="shared" si="380"/>
        <v>0</v>
      </c>
      <c r="DD391" s="240"/>
      <c r="DE391" s="241"/>
      <c r="DF391" s="182">
        <f t="shared" si="381"/>
        <v>0</v>
      </c>
      <c r="DG391" s="182">
        <f t="shared" si="382"/>
        <v>0</v>
      </c>
      <c r="DH391" s="183">
        <f t="shared" si="383"/>
        <v>0</v>
      </c>
      <c r="DI391" s="184">
        <f t="shared" si="384"/>
        <v>0</v>
      </c>
      <c r="DJ391" s="42"/>
      <c r="DK391" s="177">
        <f t="shared" si="385"/>
        <v>0</v>
      </c>
      <c r="DL391" s="177">
        <f t="shared" si="386"/>
        <v>0</v>
      </c>
      <c r="DM391" s="177">
        <f t="shared" si="387"/>
        <v>0</v>
      </c>
      <c r="DN391" s="242"/>
      <c r="DO391" s="243"/>
      <c r="DP391" s="243"/>
      <c r="DQ391" s="243"/>
      <c r="DR391" s="303"/>
      <c r="DS391" s="243"/>
      <c r="DT391" s="243"/>
      <c r="DU391" s="243"/>
      <c r="DV391" s="244"/>
      <c r="DW391" s="243"/>
      <c r="DX391" s="243"/>
      <c r="DY391" s="245"/>
      <c r="DZ391" s="245"/>
      <c r="EA391" s="246"/>
      <c r="EB391" s="175" t="s">
        <v>283</v>
      </c>
      <c r="EC391" s="188" t="s">
        <v>298</v>
      </c>
      <c r="ED391" s="188">
        <v>1030359</v>
      </c>
      <c r="EE391" s="188"/>
      <c r="EF391" s="189">
        <f>'Datos Mes'!$B$23</f>
        <v>8033.333333333333</v>
      </c>
      <c r="EG391" s="189">
        <f t="shared" si="388"/>
        <v>0</v>
      </c>
      <c r="EH391" s="189">
        <f t="shared" si="389"/>
        <v>0</v>
      </c>
      <c r="EI391" s="189" t="e">
        <f t="shared" si="390"/>
        <v>#DIV/0!</v>
      </c>
      <c r="EJ391" s="189" t="e">
        <f t="shared" si="391"/>
        <v>#DIV/0!</v>
      </c>
      <c r="EK391" s="189">
        <f t="shared" si="392"/>
        <v>0</v>
      </c>
      <c r="EL391" s="189">
        <f t="shared" si="393"/>
        <v>0</v>
      </c>
      <c r="EM391" s="189">
        <f t="shared" si="394"/>
        <v>0</v>
      </c>
      <c r="EN391" s="189">
        <f>'Datos Mes'!$B$24*AL391</f>
        <v>0</v>
      </c>
      <c r="EO391" s="189" t="e">
        <f>IF(SUM(EH391:EN391)&gt;'Datos Mes'!$B$21,'Datos Mes'!$B$21,SUM(EH391:EN391))</f>
        <v>#DIV/0!</v>
      </c>
      <c r="EP391" s="189" t="e">
        <f>IF(SUM(EH391:EN391)&gt;'Datos Mes'!$B$21,SUM(EH391:EN391)-EO391,0)</f>
        <v>#DIV/0!</v>
      </c>
      <c r="EQ391" s="189"/>
      <c r="ER391" s="189" t="e">
        <f>LOOKUP(EO391/AL391,'Datos Mes'!$B$75:$B$82,'Datos Mes'!$C$75:$C$82)*EQ391</f>
        <v>#DIV/0!</v>
      </c>
      <c r="ES391" s="189">
        <f>'Datos Mes'!$B$25*$AQ391</f>
        <v>0</v>
      </c>
      <c r="ET391" s="189">
        <f>'Datos Mes'!$B$26*$AQ391</f>
        <v>0</v>
      </c>
      <c r="EU391" s="189">
        <f t="shared" si="395"/>
        <v>0</v>
      </c>
      <c r="EV391" s="190" t="e">
        <f t="shared" si="396"/>
        <v>#DIV/0!</v>
      </c>
      <c r="EW391" s="280" t="s">
        <v>140</v>
      </c>
      <c r="EX391" s="281"/>
      <c r="EY391" s="190" t="e">
        <f>'Datos Mes'!$B$28*EO391</f>
        <v>#DIV/0!</v>
      </c>
      <c r="EZ391" s="190" t="e">
        <f>IF(EX391*'Datos Mes'!$B$19-EY391&gt;0,EX391*'Datos Mes'!$B$19-EY391,0)</f>
        <v>#DIV/0!</v>
      </c>
      <c r="FA391" s="281" t="s">
        <v>116</v>
      </c>
      <c r="FB391" s="280" t="s">
        <v>299</v>
      </c>
      <c r="FC391" s="192">
        <f>IF(FB391&lt;&gt;"Pensionado",LOOKUP(FA391,'Datos Mes'!$A$87:$A$92,'Datos Mes'!$B$87:$B$92),0)</f>
        <v>0</v>
      </c>
      <c r="FD391" s="190" t="e">
        <f t="shared" si="397"/>
        <v>#DIV/0!</v>
      </c>
      <c r="FE391" s="190" t="e">
        <f>IF(SUM(EH391:EN391)&gt;'Datos Mes'!$B$22,'Datos Mes'!$B$22,SUM(EH391:EN391))</f>
        <v>#DIV/0!</v>
      </c>
      <c r="FF391" s="190" t="e">
        <f>FE391*'Datos Mes'!$B$30</f>
        <v>#DIV/0!</v>
      </c>
      <c r="FG391" s="190" t="e">
        <f t="shared" si="398"/>
        <v>#DIV/0!</v>
      </c>
      <c r="FH391" s="190" t="e">
        <f t="shared" si="399"/>
        <v>#DIV/0!</v>
      </c>
      <c r="FI391" s="193" t="e">
        <f>LOOKUP(FH391,'Datos Mes'!$B$54:$B$69,'Datos Mes'!$C$54:$C$69)</f>
        <v>#DIV/0!</v>
      </c>
      <c r="FJ391" s="190" t="e">
        <f>LOOKUP(FH391,'Datos Mes'!$B$54:$B$69,'Datos Mes'!$E$54:$E$69)</f>
        <v>#DIV/0!</v>
      </c>
      <c r="FK391" s="190" t="e">
        <f t="shared" si="400"/>
        <v>#DIV/0!</v>
      </c>
      <c r="FL391" s="190">
        <f t="shared" si="401"/>
        <v>0</v>
      </c>
      <c r="FM391" s="190">
        <f t="shared" si="402"/>
        <v>0</v>
      </c>
      <c r="FN391" s="190">
        <f t="shared" si="403"/>
        <v>0</v>
      </c>
      <c r="FO391" s="190" t="e">
        <f t="shared" si="404"/>
        <v>#DIV/0!</v>
      </c>
      <c r="FP391" s="190" t="e">
        <f t="shared" si="405"/>
        <v>#DIV/0!</v>
      </c>
      <c r="FQ391" s="320" t="e">
        <f t="shared" si="406"/>
        <v>#DIV/0!</v>
      </c>
      <c r="FR391" s="188"/>
      <c r="FS391" s="190" t="e">
        <f t="shared" si="407"/>
        <v>#DIV/0!</v>
      </c>
      <c r="FT391" s="190" t="e">
        <f>IF($FB391="Activo",LOOKUP($FA391,'Datos Mes'!$A$87:$A$92,'Datos Mes'!$C$87:$C$92),0)*$EO391</f>
        <v>#DIV/0!</v>
      </c>
      <c r="FU391" s="190" t="e">
        <f>IF($FB391="Activo",'Datos Mes'!$B$31,0)*$EO391</f>
        <v>#DIV/0!</v>
      </c>
      <c r="FV391" s="190" t="e">
        <f>'Datos Mes'!$B$32*$EO391</f>
        <v>#DIV/0!</v>
      </c>
      <c r="FW391" s="190" t="e">
        <f>'Datos Mes'!$D$28*$EO391</f>
        <v>#DIV/0!</v>
      </c>
      <c r="FX391" s="188">
        <v>1030359</v>
      </c>
      <c r="FY391" s="190" t="e">
        <f t="shared" si="408"/>
        <v>#DIV/0!</v>
      </c>
      <c r="FZ391" s="190" t="e">
        <f t="shared" si="414"/>
        <v>#DIV/0!</v>
      </c>
      <c r="GA391" s="190" t="e">
        <f t="shared" si="415"/>
        <v>#DIV/0!</v>
      </c>
      <c r="GB391" s="190">
        <f>(AS391+'Datos Mes'!B$24)*30/12</f>
        <v>11356.646825396825</v>
      </c>
      <c r="GC391" s="190" t="e">
        <f t="shared" si="409"/>
        <v>#DIV/0!</v>
      </c>
      <c r="GD391" s="190" t="e">
        <f t="shared" si="410"/>
        <v>#DIV/0!</v>
      </c>
      <c r="GE391" s="192" t="e">
        <f t="shared" si="411"/>
        <v>#DIV/0!</v>
      </c>
    </row>
    <row r="392" spans="1:187">
      <c r="A392" s="248"/>
      <c r="B392" s="248"/>
      <c r="C392" s="173">
        <f t="shared" si="368"/>
        <v>0</v>
      </c>
      <c r="D392" s="255"/>
      <c r="E392" s="255"/>
      <c r="F392" s="255"/>
      <c r="G392" s="255"/>
      <c r="H392" s="255"/>
      <c r="I392" s="255"/>
      <c r="J392" s="255"/>
      <c r="K392" s="255"/>
      <c r="L392" s="255"/>
      <c r="M392" s="255"/>
      <c r="N392" s="255"/>
      <c r="O392" s="255"/>
      <c r="P392" s="255"/>
      <c r="Q392" s="255"/>
      <c r="R392" s="174"/>
      <c r="S392" s="256"/>
      <c r="T392" s="255"/>
      <c r="U392" s="255"/>
      <c r="V392" s="255"/>
      <c r="W392" s="255"/>
      <c r="X392" s="255"/>
      <c r="Y392" s="255"/>
      <c r="Z392" s="255"/>
      <c r="AA392" s="255"/>
      <c r="AB392" s="255"/>
      <c r="AC392" s="255"/>
      <c r="AD392" s="255"/>
      <c r="AE392" s="255"/>
      <c r="AF392" s="255"/>
      <c r="AG392" s="255"/>
      <c r="AH392" s="255"/>
      <c r="AI392" s="257"/>
      <c r="AJ392" s="187"/>
      <c r="AK392" s="176">
        <f t="shared" si="369"/>
        <v>0</v>
      </c>
      <c r="AL392" s="294">
        <f t="shared" si="370"/>
        <v>0</v>
      </c>
      <c r="AM392" s="294">
        <f t="shared" si="371"/>
        <v>0</v>
      </c>
      <c r="AN392" s="295">
        <f t="shared" si="372"/>
        <v>0</v>
      </c>
      <c r="AO392" s="294">
        <f t="shared" si="413"/>
        <v>0</v>
      </c>
      <c r="AP392" s="294">
        <f t="shared" si="412"/>
        <v>0</v>
      </c>
      <c r="AQ392" s="296">
        <f t="shared" si="373"/>
        <v>0</v>
      </c>
      <c r="AR392" s="297">
        <f t="shared" si="374"/>
        <v>0</v>
      </c>
      <c r="AS392" s="249"/>
      <c r="AT392" s="250">
        <f t="shared" si="375"/>
        <v>0</v>
      </c>
      <c r="AU392" s="316"/>
      <c r="AV392" s="177">
        <f t="shared" si="376"/>
        <v>0</v>
      </c>
      <c r="AW392" s="249"/>
      <c r="AX392" s="249"/>
      <c r="AY392" s="177">
        <f t="shared" si="377"/>
        <v>0</v>
      </c>
      <c r="AZ392" s="177">
        <f>(AQ392)*'Datos Mes'!$B$27+DB392</f>
        <v>0</v>
      </c>
      <c r="BA392" s="248"/>
      <c r="BB392" s="254"/>
      <c r="BC392" s="263"/>
      <c r="BD392" s="188"/>
      <c r="BE392" s="188"/>
      <c r="BF392" s="298"/>
      <c r="BG392" s="178">
        <f>(COUNTIF($D392:$AI392,"LL")+DL392)*(AS392-'Datos Mes'!$B$23)</f>
        <v>0</v>
      </c>
      <c r="BH392" s="299">
        <f t="shared" si="378"/>
        <v>0</v>
      </c>
      <c r="BI392" s="230"/>
      <c r="BJ392" s="239"/>
      <c r="BK392" s="231"/>
      <c r="BL392" s="231"/>
      <c r="BM392" s="231"/>
      <c r="BN392" s="231"/>
      <c r="BO392" s="231"/>
      <c r="BP392" s="239"/>
      <c r="BQ392" s="231"/>
      <c r="BR392" s="231"/>
      <c r="BS392" s="231"/>
      <c r="BT392" s="232"/>
      <c r="BU392" s="232"/>
      <c r="BV392" s="231"/>
      <c r="BW392" s="233"/>
      <c r="BX392" s="234"/>
      <c r="BY392" s="231"/>
      <c r="BZ392" s="231"/>
      <c r="CA392" s="235"/>
      <c r="CB392" s="235"/>
      <c r="CC392" s="236"/>
      <c r="CD392" s="236"/>
      <c r="CE392" s="236"/>
      <c r="CF392" s="236"/>
      <c r="CG392" s="236"/>
      <c r="CH392" s="235"/>
      <c r="CI392" s="235"/>
      <c r="CJ392" s="236"/>
      <c r="CK392" s="236"/>
      <c r="CL392" s="236"/>
      <c r="CM392" s="236"/>
      <c r="CN392" s="236"/>
      <c r="CO392" s="235"/>
      <c r="CP392" s="238"/>
      <c r="CQ392" s="237"/>
      <c r="CR392" s="238"/>
      <c r="CS392" s="237"/>
      <c r="CT392" s="237"/>
      <c r="CU392" s="237"/>
      <c r="CV392" s="237"/>
      <c r="CW392" s="237"/>
      <c r="CX392" s="232"/>
      <c r="CY392" s="232"/>
      <c r="CZ392" s="179">
        <f t="shared" si="379"/>
        <v>0</v>
      </c>
      <c r="DA392" s="180"/>
      <c r="DB392" s="241"/>
      <c r="DC392" s="181">
        <f t="shared" si="380"/>
        <v>0</v>
      </c>
      <c r="DD392" s="240"/>
      <c r="DE392" s="241"/>
      <c r="DF392" s="182">
        <f t="shared" si="381"/>
        <v>0</v>
      </c>
      <c r="DG392" s="182">
        <f t="shared" si="382"/>
        <v>0</v>
      </c>
      <c r="DH392" s="183">
        <f t="shared" si="383"/>
        <v>0</v>
      </c>
      <c r="DI392" s="184">
        <f t="shared" si="384"/>
        <v>0</v>
      </c>
      <c r="DJ392" s="42"/>
      <c r="DK392" s="177">
        <f t="shared" si="385"/>
        <v>0</v>
      </c>
      <c r="DL392" s="177">
        <f t="shared" si="386"/>
        <v>0</v>
      </c>
      <c r="DM392" s="177">
        <f t="shared" si="387"/>
        <v>0</v>
      </c>
      <c r="DN392" s="242"/>
      <c r="DO392" s="243"/>
      <c r="DP392" s="243"/>
      <c r="DQ392" s="243"/>
      <c r="DR392" s="303"/>
      <c r="DS392" s="243"/>
      <c r="DT392" s="243"/>
      <c r="DU392" s="243"/>
      <c r="DV392" s="244"/>
      <c r="DW392" s="243"/>
      <c r="DX392" s="243"/>
      <c r="DY392" s="245"/>
      <c r="DZ392" s="245"/>
      <c r="EA392" s="246"/>
      <c r="EB392" s="175" t="s">
        <v>283</v>
      </c>
      <c r="EC392" s="188" t="s">
        <v>298</v>
      </c>
      <c r="ED392" s="188">
        <v>1030360</v>
      </c>
      <c r="EE392" s="188"/>
      <c r="EF392" s="189">
        <f>'Datos Mes'!$B$23</f>
        <v>8033.333333333333</v>
      </c>
      <c r="EG392" s="189">
        <f t="shared" si="388"/>
        <v>0</v>
      </c>
      <c r="EH392" s="189">
        <f t="shared" si="389"/>
        <v>0</v>
      </c>
      <c r="EI392" s="189" t="e">
        <f t="shared" si="390"/>
        <v>#DIV/0!</v>
      </c>
      <c r="EJ392" s="189" t="e">
        <f t="shared" si="391"/>
        <v>#DIV/0!</v>
      </c>
      <c r="EK392" s="189">
        <f t="shared" si="392"/>
        <v>0</v>
      </c>
      <c r="EL392" s="189">
        <f t="shared" si="393"/>
        <v>0</v>
      </c>
      <c r="EM392" s="189">
        <f t="shared" si="394"/>
        <v>0</v>
      </c>
      <c r="EN392" s="189">
        <f>'Datos Mes'!$B$24*AL392</f>
        <v>0</v>
      </c>
      <c r="EO392" s="189" t="e">
        <f>IF(SUM(EH392:EN392)&gt;'Datos Mes'!$B$21,'Datos Mes'!$B$21,SUM(EH392:EN392))</f>
        <v>#DIV/0!</v>
      </c>
      <c r="EP392" s="189" t="e">
        <f>IF(SUM(EH392:EN392)&gt;'Datos Mes'!$B$21,SUM(EH392:EN392)-EO392,0)</f>
        <v>#DIV/0!</v>
      </c>
      <c r="EQ392" s="189"/>
      <c r="ER392" s="189" t="e">
        <f>LOOKUP(EO392/AL392,'Datos Mes'!$B$75:$B$82,'Datos Mes'!$C$75:$C$82)*EQ392</f>
        <v>#DIV/0!</v>
      </c>
      <c r="ES392" s="189">
        <f>'Datos Mes'!$B$25*$AQ392</f>
        <v>0</v>
      </c>
      <c r="ET392" s="189">
        <f>'Datos Mes'!$B$26*$AQ392</f>
        <v>0</v>
      </c>
      <c r="EU392" s="189">
        <f t="shared" si="395"/>
        <v>0</v>
      </c>
      <c r="EV392" s="190" t="e">
        <f t="shared" si="396"/>
        <v>#DIV/0!</v>
      </c>
      <c r="EW392" s="280" t="s">
        <v>140</v>
      </c>
      <c r="EX392" s="281"/>
      <c r="EY392" s="190" t="e">
        <f>'Datos Mes'!$B$28*EO392</f>
        <v>#DIV/0!</v>
      </c>
      <c r="EZ392" s="190" t="e">
        <f>IF(EX392*'Datos Mes'!$B$19-EY392&gt;0,EX392*'Datos Mes'!$B$19-EY392,0)</f>
        <v>#DIV/0!</v>
      </c>
      <c r="FA392" s="281" t="s">
        <v>116</v>
      </c>
      <c r="FB392" s="280" t="s">
        <v>299</v>
      </c>
      <c r="FC392" s="192">
        <f>IF(FB392&lt;&gt;"Pensionado",LOOKUP(FA392,'Datos Mes'!$A$87:$A$92,'Datos Mes'!$B$87:$B$92),0)</f>
        <v>0</v>
      </c>
      <c r="FD392" s="190" t="e">
        <f t="shared" si="397"/>
        <v>#DIV/0!</v>
      </c>
      <c r="FE392" s="190" t="e">
        <f>IF(SUM(EH392:EN392)&gt;'Datos Mes'!$B$22,'Datos Mes'!$B$22,SUM(EH392:EN392))</f>
        <v>#DIV/0!</v>
      </c>
      <c r="FF392" s="190" t="e">
        <f>FE392*'Datos Mes'!$B$30</f>
        <v>#DIV/0!</v>
      </c>
      <c r="FG392" s="190" t="e">
        <f t="shared" si="398"/>
        <v>#DIV/0!</v>
      </c>
      <c r="FH392" s="190" t="e">
        <f t="shared" si="399"/>
        <v>#DIV/0!</v>
      </c>
      <c r="FI392" s="193" t="e">
        <f>LOOKUP(FH392,'Datos Mes'!$B$54:$B$69,'Datos Mes'!$C$54:$C$69)</f>
        <v>#DIV/0!</v>
      </c>
      <c r="FJ392" s="190" t="e">
        <f>LOOKUP(FH392,'Datos Mes'!$B$54:$B$69,'Datos Mes'!$E$54:$E$69)</f>
        <v>#DIV/0!</v>
      </c>
      <c r="FK392" s="190" t="e">
        <f t="shared" si="400"/>
        <v>#DIV/0!</v>
      </c>
      <c r="FL392" s="190">
        <f t="shared" si="401"/>
        <v>0</v>
      </c>
      <c r="FM392" s="190">
        <f t="shared" si="402"/>
        <v>0</v>
      </c>
      <c r="FN392" s="190">
        <f t="shared" si="403"/>
        <v>0</v>
      </c>
      <c r="FO392" s="190" t="e">
        <f t="shared" si="404"/>
        <v>#DIV/0!</v>
      </c>
      <c r="FP392" s="190" t="e">
        <f t="shared" si="405"/>
        <v>#DIV/0!</v>
      </c>
      <c r="FQ392" s="320" t="e">
        <f t="shared" si="406"/>
        <v>#DIV/0!</v>
      </c>
      <c r="FR392" s="188"/>
      <c r="FS392" s="190" t="e">
        <f t="shared" si="407"/>
        <v>#DIV/0!</v>
      </c>
      <c r="FT392" s="190" t="e">
        <f>IF($FB392="Activo",LOOKUP($FA392,'Datos Mes'!$A$87:$A$92,'Datos Mes'!$C$87:$C$92),0)*$EO392</f>
        <v>#DIV/0!</v>
      </c>
      <c r="FU392" s="190" t="e">
        <f>IF($FB392="Activo",'Datos Mes'!$B$31,0)*$EO392</f>
        <v>#DIV/0!</v>
      </c>
      <c r="FV392" s="190" t="e">
        <f>'Datos Mes'!$B$32*$EO392</f>
        <v>#DIV/0!</v>
      </c>
      <c r="FW392" s="190" t="e">
        <f>'Datos Mes'!$D$28*$EO392</f>
        <v>#DIV/0!</v>
      </c>
      <c r="FX392" s="188">
        <v>1030360</v>
      </c>
      <c r="FY392" s="190" t="e">
        <f t="shared" si="408"/>
        <v>#DIV/0!</v>
      </c>
      <c r="FZ392" s="190" t="e">
        <f t="shared" si="414"/>
        <v>#DIV/0!</v>
      </c>
      <c r="GA392" s="190" t="e">
        <f t="shared" si="415"/>
        <v>#DIV/0!</v>
      </c>
      <c r="GB392" s="190">
        <f>(AS392+'Datos Mes'!B$24)*30/12</f>
        <v>11356.646825396825</v>
      </c>
      <c r="GC392" s="190" t="e">
        <f t="shared" si="409"/>
        <v>#DIV/0!</v>
      </c>
      <c r="GD392" s="190" t="e">
        <f t="shared" si="410"/>
        <v>#DIV/0!</v>
      </c>
      <c r="GE392" s="192" t="e">
        <f t="shared" si="411"/>
        <v>#DIV/0!</v>
      </c>
    </row>
    <row r="393" spans="1:187">
      <c r="A393" s="248"/>
      <c r="B393" s="248"/>
      <c r="C393" s="173">
        <f t="shared" si="368"/>
        <v>0</v>
      </c>
      <c r="D393" s="255"/>
      <c r="E393" s="255"/>
      <c r="F393" s="255"/>
      <c r="G393" s="255"/>
      <c r="H393" s="255"/>
      <c r="I393" s="255"/>
      <c r="J393" s="255"/>
      <c r="K393" s="255"/>
      <c r="L393" s="255"/>
      <c r="M393" s="255"/>
      <c r="N393" s="255"/>
      <c r="O393" s="255"/>
      <c r="P393" s="255"/>
      <c r="Q393" s="255"/>
      <c r="R393" s="174"/>
      <c r="S393" s="256"/>
      <c r="T393" s="255"/>
      <c r="U393" s="255"/>
      <c r="V393" s="255"/>
      <c r="W393" s="255"/>
      <c r="X393" s="255"/>
      <c r="Y393" s="255"/>
      <c r="Z393" s="255"/>
      <c r="AA393" s="255"/>
      <c r="AB393" s="255"/>
      <c r="AC393" s="255"/>
      <c r="AD393" s="255"/>
      <c r="AE393" s="255"/>
      <c r="AF393" s="255"/>
      <c r="AG393" s="255"/>
      <c r="AH393" s="255"/>
      <c r="AI393" s="257"/>
      <c r="AJ393" s="187"/>
      <c r="AK393" s="176">
        <f t="shared" si="369"/>
        <v>0</v>
      </c>
      <c r="AL393" s="294">
        <f t="shared" si="370"/>
        <v>0</v>
      </c>
      <c r="AM393" s="294">
        <f t="shared" si="371"/>
        <v>0</v>
      </c>
      <c r="AN393" s="295">
        <f t="shared" si="372"/>
        <v>0</v>
      </c>
      <c r="AO393" s="294">
        <f t="shared" si="413"/>
        <v>0</v>
      </c>
      <c r="AP393" s="294">
        <f t="shared" si="412"/>
        <v>0</v>
      </c>
      <c r="AQ393" s="296">
        <f t="shared" si="373"/>
        <v>0</v>
      </c>
      <c r="AR393" s="297">
        <f t="shared" si="374"/>
        <v>0</v>
      </c>
      <c r="AS393" s="249"/>
      <c r="AT393" s="250">
        <f t="shared" si="375"/>
        <v>0</v>
      </c>
      <c r="AU393" s="316"/>
      <c r="AV393" s="177">
        <f t="shared" si="376"/>
        <v>0</v>
      </c>
      <c r="AW393" s="249"/>
      <c r="AX393" s="249"/>
      <c r="AY393" s="177">
        <f t="shared" si="377"/>
        <v>0</v>
      </c>
      <c r="AZ393" s="177">
        <f>(AQ393)*'Datos Mes'!$B$27+DB393</f>
        <v>0</v>
      </c>
      <c r="BA393" s="248"/>
      <c r="BB393" s="254"/>
      <c r="BC393" s="263"/>
      <c r="BD393" s="188"/>
      <c r="BE393" s="188"/>
      <c r="BF393" s="298"/>
      <c r="BG393" s="178">
        <f>(COUNTIF($D393:$AI393,"LL")+DL393)*(AS393-'Datos Mes'!$B$23)</f>
        <v>0</v>
      </c>
      <c r="BH393" s="299">
        <f t="shared" si="378"/>
        <v>0</v>
      </c>
      <c r="BI393" s="230"/>
      <c r="BJ393" s="239"/>
      <c r="BK393" s="231"/>
      <c r="BL393" s="231"/>
      <c r="BM393" s="231"/>
      <c r="BN393" s="231"/>
      <c r="BO393" s="231"/>
      <c r="BP393" s="239"/>
      <c r="BQ393" s="231"/>
      <c r="BR393" s="231"/>
      <c r="BS393" s="231"/>
      <c r="BT393" s="232"/>
      <c r="BU393" s="232"/>
      <c r="BV393" s="231"/>
      <c r="BW393" s="233"/>
      <c r="BX393" s="234"/>
      <c r="BY393" s="231"/>
      <c r="BZ393" s="231"/>
      <c r="CA393" s="235"/>
      <c r="CB393" s="235"/>
      <c r="CC393" s="236"/>
      <c r="CD393" s="236"/>
      <c r="CE393" s="236"/>
      <c r="CF393" s="236"/>
      <c r="CG393" s="236"/>
      <c r="CH393" s="235"/>
      <c r="CI393" s="235"/>
      <c r="CJ393" s="236"/>
      <c r="CK393" s="236"/>
      <c r="CL393" s="236"/>
      <c r="CM393" s="236"/>
      <c r="CN393" s="236"/>
      <c r="CO393" s="235"/>
      <c r="CP393" s="238"/>
      <c r="CQ393" s="237"/>
      <c r="CR393" s="238"/>
      <c r="CS393" s="237"/>
      <c r="CT393" s="237"/>
      <c r="CU393" s="237"/>
      <c r="CV393" s="237"/>
      <c r="CW393" s="237"/>
      <c r="CX393" s="232"/>
      <c r="CY393" s="232"/>
      <c r="CZ393" s="179">
        <f t="shared" si="379"/>
        <v>0</v>
      </c>
      <c r="DA393" s="180"/>
      <c r="DB393" s="241"/>
      <c r="DC393" s="181">
        <f t="shared" si="380"/>
        <v>0</v>
      </c>
      <c r="DD393" s="240"/>
      <c r="DE393" s="241"/>
      <c r="DF393" s="182">
        <f t="shared" si="381"/>
        <v>0</v>
      </c>
      <c r="DG393" s="182">
        <f t="shared" si="382"/>
        <v>0</v>
      </c>
      <c r="DH393" s="183">
        <f t="shared" si="383"/>
        <v>0</v>
      </c>
      <c r="DI393" s="184">
        <f t="shared" si="384"/>
        <v>0</v>
      </c>
      <c r="DJ393" s="42"/>
      <c r="DK393" s="177">
        <f t="shared" si="385"/>
        <v>0</v>
      </c>
      <c r="DL393" s="177">
        <f t="shared" si="386"/>
        <v>0</v>
      </c>
      <c r="DM393" s="177">
        <f t="shared" si="387"/>
        <v>0</v>
      </c>
      <c r="DN393" s="242"/>
      <c r="DO393" s="243"/>
      <c r="DP393" s="243"/>
      <c r="DQ393" s="243"/>
      <c r="DR393" s="303"/>
      <c r="DS393" s="243"/>
      <c r="DT393" s="243"/>
      <c r="DU393" s="243"/>
      <c r="DV393" s="244"/>
      <c r="DW393" s="243"/>
      <c r="DX393" s="243"/>
      <c r="DY393" s="245"/>
      <c r="DZ393" s="245"/>
      <c r="EA393" s="246"/>
      <c r="EB393" s="175" t="s">
        <v>283</v>
      </c>
      <c r="EC393" s="188" t="s">
        <v>298</v>
      </c>
      <c r="ED393" s="188">
        <v>1030361</v>
      </c>
      <c r="EE393" s="188"/>
      <c r="EF393" s="189">
        <f>'Datos Mes'!$B$23</f>
        <v>8033.333333333333</v>
      </c>
      <c r="EG393" s="189">
        <f t="shared" si="388"/>
        <v>0</v>
      </c>
      <c r="EH393" s="189">
        <f t="shared" si="389"/>
        <v>0</v>
      </c>
      <c r="EI393" s="189" t="e">
        <f t="shared" si="390"/>
        <v>#DIV/0!</v>
      </c>
      <c r="EJ393" s="189" t="e">
        <f t="shared" si="391"/>
        <v>#DIV/0!</v>
      </c>
      <c r="EK393" s="189">
        <f t="shared" si="392"/>
        <v>0</v>
      </c>
      <c r="EL393" s="189">
        <f t="shared" si="393"/>
        <v>0</v>
      </c>
      <c r="EM393" s="189">
        <f t="shared" si="394"/>
        <v>0</v>
      </c>
      <c r="EN393" s="189">
        <f>'Datos Mes'!$B$24*AL393</f>
        <v>0</v>
      </c>
      <c r="EO393" s="189" t="e">
        <f>IF(SUM(EH393:EN393)&gt;'Datos Mes'!$B$21,'Datos Mes'!$B$21,SUM(EH393:EN393))</f>
        <v>#DIV/0!</v>
      </c>
      <c r="EP393" s="189" t="e">
        <f>IF(SUM(EH393:EN393)&gt;'Datos Mes'!$B$21,SUM(EH393:EN393)-EO393,0)</f>
        <v>#DIV/0!</v>
      </c>
      <c r="EQ393" s="189"/>
      <c r="ER393" s="189" t="e">
        <f>LOOKUP(EO393/AL393,'Datos Mes'!$B$75:$B$82,'Datos Mes'!$C$75:$C$82)*EQ393</f>
        <v>#DIV/0!</v>
      </c>
      <c r="ES393" s="189">
        <f>'Datos Mes'!$B$25*$AQ393</f>
        <v>0</v>
      </c>
      <c r="ET393" s="189">
        <f>'Datos Mes'!$B$26*$AQ393</f>
        <v>0</v>
      </c>
      <c r="EU393" s="189">
        <f t="shared" si="395"/>
        <v>0</v>
      </c>
      <c r="EV393" s="190" t="e">
        <f t="shared" si="396"/>
        <v>#DIV/0!</v>
      </c>
      <c r="EW393" s="280" t="s">
        <v>140</v>
      </c>
      <c r="EX393" s="281"/>
      <c r="EY393" s="190" t="e">
        <f>'Datos Mes'!$B$28*EO393</f>
        <v>#DIV/0!</v>
      </c>
      <c r="EZ393" s="190" t="e">
        <f>IF(EX393*'Datos Mes'!$B$19-EY393&gt;0,EX393*'Datos Mes'!$B$19-EY393,0)</f>
        <v>#DIV/0!</v>
      </c>
      <c r="FA393" s="281" t="s">
        <v>116</v>
      </c>
      <c r="FB393" s="280" t="s">
        <v>299</v>
      </c>
      <c r="FC393" s="192">
        <f>IF(FB393&lt;&gt;"Pensionado",LOOKUP(FA393,'Datos Mes'!$A$87:$A$92,'Datos Mes'!$B$87:$B$92),0)</f>
        <v>0</v>
      </c>
      <c r="FD393" s="190" t="e">
        <f t="shared" si="397"/>
        <v>#DIV/0!</v>
      </c>
      <c r="FE393" s="190" t="e">
        <f>IF(SUM(EH393:EN393)&gt;'Datos Mes'!$B$22,'Datos Mes'!$B$22,SUM(EH393:EN393))</f>
        <v>#DIV/0!</v>
      </c>
      <c r="FF393" s="190" t="e">
        <f>FE393*'Datos Mes'!$B$30</f>
        <v>#DIV/0!</v>
      </c>
      <c r="FG393" s="190" t="e">
        <f t="shared" si="398"/>
        <v>#DIV/0!</v>
      </c>
      <c r="FH393" s="190" t="e">
        <f t="shared" si="399"/>
        <v>#DIV/0!</v>
      </c>
      <c r="FI393" s="193" t="e">
        <f>LOOKUP(FH393,'Datos Mes'!$B$54:$B$69,'Datos Mes'!$C$54:$C$69)</f>
        <v>#DIV/0!</v>
      </c>
      <c r="FJ393" s="190" t="e">
        <f>LOOKUP(FH393,'Datos Mes'!$B$54:$B$69,'Datos Mes'!$E$54:$E$69)</f>
        <v>#DIV/0!</v>
      </c>
      <c r="FK393" s="190" t="e">
        <f t="shared" si="400"/>
        <v>#DIV/0!</v>
      </c>
      <c r="FL393" s="190">
        <f t="shared" si="401"/>
        <v>0</v>
      </c>
      <c r="FM393" s="190">
        <f t="shared" si="402"/>
        <v>0</v>
      </c>
      <c r="FN393" s="190">
        <f t="shared" si="403"/>
        <v>0</v>
      </c>
      <c r="FO393" s="190" t="e">
        <f t="shared" si="404"/>
        <v>#DIV/0!</v>
      </c>
      <c r="FP393" s="190" t="e">
        <f t="shared" si="405"/>
        <v>#DIV/0!</v>
      </c>
      <c r="FQ393" s="320" t="e">
        <f t="shared" si="406"/>
        <v>#DIV/0!</v>
      </c>
      <c r="FR393" s="188"/>
      <c r="FS393" s="190" t="e">
        <f t="shared" si="407"/>
        <v>#DIV/0!</v>
      </c>
      <c r="FT393" s="190" t="e">
        <f>IF($FB393="Activo",LOOKUP($FA393,'Datos Mes'!$A$87:$A$92,'Datos Mes'!$C$87:$C$92),0)*$EO393</f>
        <v>#DIV/0!</v>
      </c>
      <c r="FU393" s="190" t="e">
        <f>IF($FB393="Activo",'Datos Mes'!$B$31,0)*$EO393</f>
        <v>#DIV/0!</v>
      </c>
      <c r="FV393" s="190" t="e">
        <f>'Datos Mes'!$B$32*$EO393</f>
        <v>#DIV/0!</v>
      </c>
      <c r="FW393" s="190" t="e">
        <f>'Datos Mes'!$D$28*$EO393</f>
        <v>#DIV/0!</v>
      </c>
      <c r="FX393" s="188">
        <v>1030361</v>
      </c>
      <c r="FY393" s="190" t="e">
        <f t="shared" si="408"/>
        <v>#DIV/0!</v>
      </c>
      <c r="FZ393" s="190" t="e">
        <f t="shared" si="414"/>
        <v>#DIV/0!</v>
      </c>
      <c r="GA393" s="190" t="e">
        <f t="shared" si="415"/>
        <v>#DIV/0!</v>
      </c>
      <c r="GB393" s="190">
        <f>(AS393+'Datos Mes'!B$24)*30/12</f>
        <v>11356.646825396825</v>
      </c>
      <c r="GC393" s="190" t="e">
        <f t="shared" si="409"/>
        <v>#DIV/0!</v>
      </c>
      <c r="GD393" s="190" t="e">
        <f t="shared" si="410"/>
        <v>#DIV/0!</v>
      </c>
      <c r="GE393" s="192" t="e">
        <f t="shared" si="411"/>
        <v>#DIV/0!</v>
      </c>
    </row>
    <row r="394" spans="1:187">
      <c r="A394" s="248"/>
      <c r="B394" s="248"/>
      <c r="C394" s="173">
        <f t="shared" si="368"/>
        <v>0</v>
      </c>
      <c r="D394" s="255"/>
      <c r="E394" s="255"/>
      <c r="F394" s="255"/>
      <c r="G394" s="255"/>
      <c r="H394" s="255"/>
      <c r="I394" s="255"/>
      <c r="J394" s="255"/>
      <c r="K394" s="255"/>
      <c r="L394" s="255"/>
      <c r="M394" s="255"/>
      <c r="N394" s="255"/>
      <c r="O394" s="255"/>
      <c r="P394" s="255"/>
      <c r="Q394" s="255"/>
      <c r="R394" s="174"/>
      <c r="S394" s="256"/>
      <c r="T394" s="255"/>
      <c r="U394" s="255"/>
      <c r="V394" s="255"/>
      <c r="W394" s="255"/>
      <c r="X394" s="255"/>
      <c r="Y394" s="255"/>
      <c r="Z394" s="255"/>
      <c r="AA394" s="255"/>
      <c r="AB394" s="255"/>
      <c r="AC394" s="255"/>
      <c r="AD394" s="255"/>
      <c r="AE394" s="255"/>
      <c r="AF394" s="255"/>
      <c r="AG394" s="255"/>
      <c r="AH394" s="255"/>
      <c r="AI394" s="257"/>
      <c r="AJ394" s="187"/>
      <c r="AK394" s="176">
        <f t="shared" si="369"/>
        <v>0</v>
      </c>
      <c r="AL394" s="294">
        <f t="shared" si="370"/>
        <v>0</v>
      </c>
      <c r="AM394" s="294">
        <f t="shared" si="371"/>
        <v>0</v>
      </c>
      <c r="AN394" s="295">
        <f t="shared" si="372"/>
        <v>0</v>
      </c>
      <c r="AO394" s="294">
        <f t="shared" si="413"/>
        <v>0</v>
      </c>
      <c r="AP394" s="294">
        <f t="shared" si="412"/>
        <v>0</v>
      </c>
      <c r="AQ394" s="296">
        <f t="shared" si="373"/>
        <v>0</v>
      </c>
      <c r="AR394" s="297">
        <f t="shared" si="374"/>
        <v>0</v>
      </c>
      <c r="AS394" s="249"/>
      <c r="AT394" s="250">
        <f t="shared" si="375"/>
        <v>0</v>
      </c>
      <c r="AU394" s="316"/>
      <c r="AV394" s="177">
        <f t="shared" si="376"/>
        <v>0</v>
      </c>
      <c r="AW394" s="249"/>
      <c r="AX394" s="249"/>
      <c r="AY394" s="177">
        <f t="shared" si="377"/>
        <v>0</v>
      </c>
      <c r="AZ394" s="177">
        <f>(AQ394)*'Datos Mes'!$B$27+DB394</f>
        <v>0</v>
      </c>
      <c r="BA394" s="248"/>
      <c r="BB394" s="254"/>
      <c r="BC394" s="263"/>
      <c r="BD394" s="188"/>
      <c r="BE394" s="188"/>
      <c r="BF394" s="298"/>
      <c r="BG394" s="178">
        <f>(COUNTIF($D394:$AI394,"LL")+DL394)*(AS394-'Datos Mes'!$B$23)</f>
        <v>0</v>
      </c>
      <c r="BH394" s="299">
        <f t="shared" si="378"/>
        <v>0</v>
      </c>
      <c r="BI394" s="230"/>
      <c r="BJ394" s="239"/>
      <c r="BK394" s="231"/>
      <c r="BL394" s="231"/>
      <c r="BM394" s="231"/>
      <c r="BN394" s="231"/>
      <c r="BO394" s="231"/>
      <c r="BP394" s="239"/>
      <c r="BQ394" s="231"/>
      <c r="BR394" s="231"/>
      <c r="BS394" s="231"/>
      <c r="BT394" s="232"/>
      <c r="BU394" s="232"/>
      <c r="BV394" s="231"/>
      <c r="BW394" s="233"/>
      <c r="BX394" s="234"/>
      <c r="BY394" s="231"/>
      <c r="BZ394" s="231"/>
      <c r="CA394" s="235"/>
      <c r="CB394" s="235"/>
      <c r="CC394" s="236"/>
      <c r="CD394" s="236"/>
      <c r="CE394" s="236"/>
      <c r="CF394" s="236"/>
      <c r="CG394" s="236"/>
      <c r="CH394" s="235"/>
      <c r="CI394" s="235"/>
      <c r="CJ394" s="236"/>
      <c r="CK394" s="236"/>
      <c r="CL394" s="236"/>
      <c r="CM394" s="236"/>
      <c r="CN394" s="236"/>
      <c r="CO394" s="235"/>
      <c r="CP394" s="238"/>
      <c r="CQ394" s="237"/>
      <c r="CR394" s="238"/>
      <c r="CS394" s="237"/>
      <c r="CT394" s="237"/>
      <c r="CU394" s="237"/>
      <c r="CV394" s="237"/>
      <c r="CW394" s="237"/>
      <c r="CX394" s="232"/>
      <c r="CY394" s="232"/>
      <c r="CZ394" s="179">
        <f t="shared" si="379"/>
        <v>0</v>
      </c>
      <c r="DA394" s="180"/>
      <c r="DB394" s="241"/>
      <c r="DC394" s="181">
        <f t="shared" si="380"/>
        <v>0</v>
      </c>
      <c r="DD394" s="240"/>
      <c r="DE394" s="241"/>
      <c r="DF394" s="182">
        <f t="shared" si="381"/>
        <v>0</v>
      </c>
      <c r="DG394" s="182">
        <f t="shared" si="382"/>
        <v>0</v>
      </c>
      <c r="DH394" s="183">
        <f t="shared" si="383"/>
        <v>0</v>
      </c>
      <c r="DI394" s="184">
        <f t="shared" si="384"/>
        <v>0</v>
      </c>
      <c r="DJ394" s="42"/>
      <c r="DK394" s="177">
        <f t="shared" si="385"/>
        <v>0</v>
      </c>
      <c r="DL394" s="177">
        <f t="shared" si="386"/>
        <v>0</v>
      </c>
      <c r="DM394" s="177">
        <f t="shared" si="387"/>
        <v>0</v>
      </c>
      <c r="DN394" s="242"/>
      <c r="DO394" s="243"/>
      <c r="DP394" s="243"/>
      <c r="DQ394" s="243"/>
      <c r="DR394" s="303"/>
      <c r="DS394" s="243"/>
      <c r="DT394" s="243"/>
      <c r="DU394" s="243"/>
      <c r="DV394" s="244"/>
      <c r="DW394" s="243"/>
      <c r="DX394" s="243"/>
      <c r="DY394" s="245"/>
      <c r="DZ394" s="245"/>
      <c r="EA394" s="246"/>
      <c r="EB394" s="175" t="s">
        <v>283</v>
      </c>
      <c r="EC394" s="188" t="s">
        <v>298</v>
      </c>
      <c r="ED394" s="188">
        <v>1030362</v>
      </c>
      <c r="EE394" s="188"/>
      <c r="EF394" s="189">
        <f>'Datos Mes'!$B$23</f>
        <v>8033.333333333333</v>
      </c>
      <c r="EG394" s="189">
        <f t="shared" si="388"/>
        <v>0</v>
      </c>
      <c r="EH394" s="189">
        <f t="shared" si="389"/>
        <v>0</v>
      </c>
      <c r="EI394" s="189" t="e">
        <f t="shared" si="390"/>
        <v>#DIV/0!</v>
      </c>
      <c r="EJ394" s="189" t="e">
        <f t="shared" si="391"/>
        <v>#DIV/0!</v>
      </c>
      <c r="EK394" s="189">
        <f t="shared" si="392"/>
        <v>0</v>
      </c>
      <c r="EL394" s="189">
        <f t="shared" si="393"/>
        <v>0</v>
      </c>
      <c r="EM394" s="189">
        <f t="shared" si="394"/>
        <v>0</v>
      </c>
      <c r="EN394" s="189">
        <f>'Datos Mes'!$B$24*AL394</f>
        <v>0</v>
      </c>
      <c r="EO394" s="189" t="e">
        <f>IF(SUM(EH394:EN394)&gt;'Datos Mes'!$B$21,'Datos Mes'!$B$21,SUM(EH394:EN394))</f>
        <v>#DIV/0!</v>
      </c>
      <c r="EP394" s="189" t="e">
        <f>IF(SUM(EH394:EN394)&gt;'Datos Mes'!$B$21,SUM(EH394:EN394)-EO394,0)</f>
        <v>#DIV/0!</v>
      </c>
      <c r="EQ394" s="189"/>
      <c r="ER394" s="189" t="e">
        <f>LOOKUP(EO394/AL394,'Datos Mes'!$B$75:$B$82,'Datos Mes'!$C$75:$C$82)*EQ394</f>
        <v>#DIV/0!</v>
      </c>
      <c r="ES394" s="189">
        <f>'Datos Mes'!$B$25*$AQ394</f>
        <v>0</v>
      </c>
      <c r="ET394" s="189">
        <f>'Datos Mes'!$B$26*$AQ394</f>
        <v>0</v>
      </c>
      <c r="EU394" s="189">
        <f t="shared" si="395"/>
        <v>0</v>
      </c>
      <c r="EV394" s="190" t="e">
        <f t="shared" si="396"/>
        <v>#DIV/0!</v>
      </c>
      <c r="EW394" s="280" t="s">
        <v>140</v>
      </c>
      <c r="EX394" s="281"/>
      <c r="EY394" s="190" t="e">
        <f>'Datos Mes'!$B$28*EO394</f>
        <v>#DIV/0!</v>
      </c>
      <c r="EZ394" s="190" t="e">
        <f>IF(EX394*'Datos Mes'!$B$19-EY394&gt;0,EX394*'Datos Mes'!$B$19-EY394,0)</f>
        <v>#DIV/0!</v>
      </c>
      <c r="FA394" s="281" t="s">
        <v>116</v>
      </c>
      <c r="FB394" s="280" t="s">
        <v>299</v>
      </c>
      <c r="FC394" s="192">
        <f>IF(FB394&lt;&gt;"Pensionado",LOOKUP(FA394,'Datos Mes'!$A$87:$A$92,'Datos Mes'!$B$87:$B$92),0)</f>
        <v>0</v>
      </c>
      <c r="FD394" s="190" t="e">
        <f t="shared" si="397"/>
        <v>#DIV/0!</v>
      </c>
      <c r="FE394" s="190" t="e">
        <f>IF(SUM(EH394:EN394)&gt;'Datos Mes'!$B$22,'Datos Mes'!$B$22,SUM(EH394:EN394))</f>
        <v>#DIV/0!</v>
      </c>
      <c r="FF394" s="190" t="e">
        <f>FE394*'Datos Mes'!$B$30</f>
        <v>#DIV/0!</v>
      </c>
      <c r="FG394" s="190" t="e">
        <f t="shared" si="398"/>
        <v>#DIV/0!</v>
      </c>
      <c r="FH394" s="190" t="e">
        <f t="shared" si="399"/>
        <v>#DIV/0!</v>
      </c>
      <c r="FI394" s="193" t="e">
        <f>LOOKUP(FH394,'Datos Mes'!$B$54:$B$69,'Datos Mes'!$C$54:$C$69)</f>
        <v>#DIV/0!</v>
      </c>
      <c r="FJ394" s="190" t="e">
        <f>LOOKUP(FH394,'Datos Mes'!$B$54:$B$69,'Datos Mes'!$E$54:$E$69)</f>
        <v>#DIV/0!</v>
      </c>
      <c r="FK394" s="190" t="e">
        <f t="shared" si="400"/>
        <v>#DIV/0!</v>
      </c>
      <c r="FL394" s="190">
        <f t="shared" si="401"/>
        <v>0</v>
      </c>
      <c r="FM394" s="190">
        <f t="shared" si="402"/>
        <v>0</v>
      </c>
      <c r="FN394" s="190">
        <f t="shared" si="403"/>
        <v>0</v>
      </c>
      <c r="FO394" s="190" t="e">
        <f t="shared" si="404"/>
        <v>#DIV/0!</v>
      </c>
      <c r="FP394" s="190" t="e">
        <f t="shared" si="405"/>
        <v>#DIV/0!</v>
      </c>
      <c r="FQ394" s="320" t="e">
        <f t="shared" si="406"/>
        <v>#DIV/0!</v>
      </c>
      <c r="FR394" s="188"/>
      <c r="FS394" s="190" t="e">
        <f t="shared" si="407"/>
        <v>#DIV/0!</v>
      </c>
      <c r="FT394" s="190" t="e">
        <f>IF($FB394="Activo",LOOKUP($FA394,'Datos Mes'!$A$87:$A$92,'Datos Mes'!$C$87:$C$92),0)*$EO394</f>
        <v>#DIV/0!</v>
      </c>
      <c r="FU394" s="190" t="e">
        <f>IF($FB394="Activo",'Datos Mes'!$B$31,0)*$EO394</f>
        <v>#DIV/0!</v>
      </c>
      <c r="FV394" s="190" t="e">
        <f>'Datos Mes'!$B$32*$EO394</f>
        <v>#DIV/0!</v>
      </c>
      <c r="FW394" s="190" t="e">
        <f>'Datos Mes'!$D$28*$EO394</f>
        <v>#DIV/0!</v>
      </c>
      <c r="FX394" s="188">
        <v>1030362</v>
      </c>
      <c r="FY394" s="190" t="e">
        <f t="shared" si="408"/>
        <v>#DIV/0!</v>
      </c>
      <c r="FZ394" s="190" t="e">
        <f t="shared" si="414"/>
        <v>#DIV/0!</v>
      </c>
      <c r="GA394" s="190" t="e">
        <f t="shared" si="415"/>
        <v>#DIV/0!</v>
      </c>
      <c r="GB394" s="190">
        <f>(AS394+'Datos Mes'!B$24)*30/12</f>
        <v>11356.646825396825</v>
      </c>
      <c r="GC394" s="190" t="e">
        <f t="shared" si="409"/>
        <v>#DIV/0!</v>
      </c>
      <c r="GD394" s="190" t="e">
        <f t="shared" si="410"/>
        <v>#DIV/0!</v>
      </c>
      <c r="GE394" s="192" t="e">
        <f t="shared" si="411"/>
        <v>#DIV/0!</v>
      </c>
    </row>
    <row r="395" spans="1:187">
      <c r="A395" s="248"/>
      <c r="B395" s="248"/>
      <c r="C395" s="173">
        <f t="shared" si="368"/>
        <v>0</v>
      </c>
      <c r="D395" s="255"/>
      <c r="E395" s="255"/>
      <c r="F395" s="255"/>
      <c r="G395" s="255"/>
      <c r="H395" s="255"/>
      <c r="I395" s="255"/>
      <c r="J395" s="255"/>
      <c r="K395" s="255"/>
      <c r="L395" s="255"/>
      <c r="M395" s="255"/>
      <c r="N395" s="255"/>
      <c r="O395" s="255"/>
      <c r="P395" s="255"/>
      <c r="Q395" s="255"/>
      <c r="R395" s="174"/>
      <c r="S395" s="256"/>
      <c r="T395" s="255"/>
      <c r="U395" s="255"/>
      <c r="V395" s="255"/>
      <c r="W395" s="255"/>
      <c r="X395" s="255"/>
      <c r="Y395" s="255"/>
      <c r="Z395" s="255"/>
      <c r="AA395" s="255"/>
      <c r="AB395" s="255"/>
      <c r="AC395" s="255"/>
      <c r="AD395" s="255"/>
      <c r="AE395" s="255"/>
      <c r="AF395" s="255"/>
      <c r="AG395" s="255"/>
      <c r="AH395" s="255"/>
      <c r="AI395" s="257"/>
      <c r="AJ395" s="187"/>
      <c r="AK395" s="176">
        <f t="shared" si="369"/>
        <v>0</v>
      </c>
      <c r="AL395" s="294">
        <f t="shared" si="370"/>
        <v>0</v>
      </c>
      <c r="AM395" s="294">
        <f t="shared" si="371"/>
        <v>0</v>
      </c>
      <c r="AN395" s="295">
        <f t="shared" si="372"/>
        <v>0</v>
      </c>
      <c r="AO395" s="294">
        <f t="shared" si="413"/>
        <v>0</v>
      </c>
      <c r="AP395" s="294">
        <f t="shared" si="412"/>
        <v>0</v>
      </c>
      <c r="AQ395" s="296">
        <f t="shared" si="373"/>
        <v>0</v>
      </c>
      <c r="AR395" s="297">
        <f t="shared" si="374"/>
        <v>0</v>
      </c>
      <c r="AS395" s="249"/>
      <c r="AT395" s="250">
        <f t="shared" si="375"/>
        <v>0</v>
      </c>
      <c r="AU395" s="316"/>
      <c r="AV395" s="177">
        <f t="shared" si="376"/>
        <v>0</v>
      </c>
      <c r="AW395" s="249"/>
      <c r="AX395" s="249"/>
      <c r="AY395" s="177">
        <f t="shared" si="377"/>
        <v>0</v>
      </c>
      <c r="AZ395" s="177">
        <f>(AQ395)*'Datos Mes'!$B$27+DB395</f>
        <v>0</v>
      </c>
      <c r="BA395" s="248"/>
      <c r="BB395" s="254"/>
      <c r="BC395" s="263"/>
      <c r="BD395" s="188"/>
      <c r="BE395" s="188"/>
      <c r="BF395" s="298"/>
      <c r="BG395" s="178">
        <f>(COUNTIF($D395:$AI395,"LL")+DL395)*(AS395-'Datos Mes'!$B$23)</f>
        <v>0</v>
      </c>
      <c r="BH395" s="299">
        <f t="shared" si="378"/>
        <v>0</v>
      </c>
      <c r="BI395" s="230"/>
      <c r="BJ395" s="239"/>
      <c r="BK395" s="231"/>
      <c r="BL395" s="231"/>
      <c r="BM395" s="231"/>
      <c r="BN395" s="231"/>
      <c r="BO395" s="231"/>
      <c r="BP395" s="239"/>
      <c r="BQ395" s="231"/>
      <c r="BR395" s="231"/>
      <c r="BS395" s="231"/>
      <c r="BT395" s="232"/>
      <c r="BU395" s="232"/>
      <c r="BV395" s="231"/>
      <c r="BW395" s="233"/>
      <c r="BX395" s="234"/>
      <c r="BY395" s="231"/>
      <c r="BZ395" s="231"/>
      <c r="CA395" s="235"/>
      <c r="CB395" s="235"/>
      <c r="CC395" s="236"/>
      <c r="CD395" s="236"/>
      <c r="CE395" s="236"/>
      <c r="CF395" s="236"/>
      <c r="CG395" s="236"/>
      <c r="CH395" s="235"/>
      <c r="CI395" s="235"/>
      <c r="CJ395" s="236"/>
      <c r="CK395" s="236"/>
      <c r="CL395" s="236"/>
      <c r="CM395" s="236"/>
      <c r="CN395" s="236"/>
      <c r="CO395" s="235"/>
      <c r="CP395" s="238"/>
      <c r="CQ395" s="237"/>
      <c r="CR395" s="238"/>
      <c r="CS395" s="237"/>
      <c r="CT395" s="237"/>
      <c r="CU395" s="237"/>
      <c r="CV395" s="237"/>
      <c r="CW395" s="237"/>
      <c r="CX395" s="232"/>
      <c r="CY395" s="232"/>
      <c r="CZ395" s="179">
        <f t="shared" si="379"/>
        <v>0</v>
      </c>
      <c r="DA395" s="180"/>
      <c r="DB395" s="241"/>
      <c r="DC395" s="181">
        <f t="shared" si="380"/>
        <v>0</v>
      </c>
      <c r="DD395" s="240"/>
      <c r="DE395" s="241"/>
      <c r="DF395" s="182">
        <f t="shared" si="381"/>
        <v>0</v>
      </c>
      <c r="DG395" s="182">
        <f t="shared" si="382"/>
        <v>0</v>
      </c>
      <c r="DH395" s="183">
        <f t="shared" si="383"/>
        <v>0</v>
      </c>
      <c r="DI395" s="184">
        <f t="shared" si="384"/>
        <v>0</v>
      </c>
      <c r="DJ395" s="42"/>
      <c r="DK395" s="177">
        <f t="shared" si="385"/>
        <v>0</v>
      </c>
      <c r="DL395" s="177">
        <f t="shared" si="386"/>
        <v>0</v>
      </c>
      <c r="DM395" s="177">
        <f t="shared" si="387"/>
        <v>0</v>
      </c>
      <c r="DN395" s="242"/>
      <c r="DO395" s="243"/>
      <c r="DP395" s="243"/>
      <c r="DQ395" s="243"/>
      <c r="DR395" s="303"/>
      <c r="DS395" s="243"/>
      <c r="DT395" s="243"/>
      <c r="DU395" s="243"/>
      <c r="DV395" s="244"/>
      <c r="DW395" s="243"/>
      <c r="DX395" s="243"/>
      <c r="DY395" s="245"/>
      <c r="DZ395" s="245"/>
      <c r="EA395" s="246"/>
      <c r="EB395" s="175" t="s">
        <v>283</v>
      </c>
      <c r="EC395" s="188" t="s">
        <v>298</v>
      </c>
      <c r="ED395" s="188">
        <v>1030363</v>
      </c>
      <c r="EE395" s="188"/>
      <c r="EF395" s="189">
        <f>'Datos Mes'!$B$23</f>
        <v>8033.333333333333</v>
      </c>
      <c r="EG395" s="189">
        <f t="shared" si="388"/>
        <v>0</v>
      </c>
      <c r="EH395" s="189">
        <f t="shared" si="389"/>
        <v>0</v>
      </c>
      <c r="EI395" s="189" t="e">
        <f t="shared" si="390"/>
        <v>#DIV/0!</v>
      </c>
      <c r="EJ395" s="189" t="e">
        <f t="shared" si="391"/>
        <v>#DIV/0!</v>
      </c>
      <c r="EK395" s="189">
        <f t="shared" si="392"/>
        <v>0</v>
      </c>
      <c r="EL395" s="189">
        <f t="shared" si="393"/>
        <v>0</v>
      </c>
      <c r="EM395" s="189">
        <f t="shared" si="394"/>
        <v>0</v>
      </c>
      <c r="EN395" s="189">
        <f>'Datos Mes'!$B$24*AL395</f>
        <v>0</v>
      </c>
      <c r="EO395" s="189" t="e">
        <f>IF(SUM(EH395:EN395)&gt;'Datos Mes'!$B$21,'Datos Mes'!$B$21,SUM(EH395:EN395))</f>
        <v>#DIV/0!</v>
      </c>
      <c r="EP395" s="189" t="e">
        <f>IF(SUM(EH395:EN395)&gt;'Datos Mes'!$B$21,SUM(EH395:EN395)-EO395,0)</f>
        <v>#DIV/0!</v>
      </c>
      <c r="EQ395" s="189"/>
      <c r="ER395" s="189" t="e">
        <f>LOOKUP(EO395/AL395,'Datos Mes'!$B$75:$B$82,'Datos Mes'!$C$75:$C$82)*EQ395</f>
        <v>#DIV/0!</v>
      </c>
      <c r="ES395" s="189">
        <f>'Datos Mes'!$B$25*$AQ395</f>
        <v>0</v>
      </c>
      <c r="ET395" s="189">
        <f>'Datos Mes'!$B$26*$AQ395</f>
        <v>0</v>
      </c>
      <c r="EU395" s="189">
        <f t="shared" si="395"/>
        <v>0</v>
      </c>
      <c r="EV395" s="190" t="e">
        <f t="shared" si="396"/>
        <v>#DIV/0!</v>
      </c>
      <c r="EW395" s="280" t="s">
        <v>140</v>
      </c>
      <c r="EX395" s="281"/>
      <c r="EY395" s="190" t="e">
        <f>'Datos Mes'!$B$28*EO395</f>
        <v>#DIV/0!</v>
      </c>
      <c r="EZ395" s="190" t="e">
        <f>IF(EX395*'Datos Mes'!$B$19-EY395&gt;0,EX395*'Datos Mes'!$B$19-EY395,0)</f>
        <v>#DIV/0!</v>
      </c>
      <c r="FA395" s="281" t="s">
        <v>116</v>
      </c>
      <c r="FB395" s="280" t="s">
        <v>299</v>
      </c>
      <c r="FC395" s="192">
        <f>IF(FB395&lt;&gt;"Pensionado",LOOKUP(FA395,'Datos Mes'!$A$87:$A$92,'Datos Mes'!$B$87:$B$92),0)</f>
        <v>0</v>
      </c>
      <c r="FD395" s="190" t="e">
        <f t="shared" si="397"/>
        <v>#DIV/0!</v>
      </c>
      <c r="FE395" s="190" t="e">
        <f>IF(SUM(EH395:EN395)&gt;'Datos Mes'!$B$22,'Datos Mes'!$B$22,SUM(EH395:EN395))</f>
        <v>#DIV/0!</v>
      </c>
      <c r="FF395" s="190" t="e">
        <f>FE395*'Datos Mes'!$B$30</f>
        <v>#DIV/0!</v>
      </c>
      <c r="FG395" s="190" t="e">
        <f t="shared" si="398"/>
        <v>#DIV/0!</v>
      </c>
      <c r="FH395" s="190" t="e">
        <f t="shared" si="399"/>
        <v>#DIV/0!</v>
      </c>
      <c r="FI395" s="193" t="e">
        <f>LOOKUP(FH395,'Datos Mes'!$B$54:$B$69,'Datos Mes'!$C$54:$C$69)</f>
        <v>#DIV/0!</v>
      </c>
      <c r="FJ395" s="190" t="e">
        <f>LOOKUP(FH395,'Datos Mes'!$B$54:$B$69,'Datos Mes'!$E$54:$E$69)</f>
        <v>#DIV/0!</v>
      </c>
      <c r="FK395" s="190" t="e">
        <f t="shared" si="400"/>
        <v>#DIV/0!</v>
      </c>
      <c r="FL395" s="190">
        <f t="shared" si="401"/>
        <v>0</v>
      </c>
      <c r="FM395" s="190">
        <f t="shared" si="402"/>
        <v>0</v>
      </c>
      <c r="FN395" s="190">
        <f t="shared" si="403"/>
        <v>0</v>
      </c>
      <c r="FO395" s="190" t="e">
        <f t="shared" si="404"/>
        <v>#DIV/0!</v>
      </c>
      <c r="FP395" s="190" t="e">
        <f t="shared" si="405"/>
        <v>#DIV/0!</v>
      </c>
      <c r="FQ395" s="320" t="e">
        <f t="shared" si="406"/>
        <v>#DIV/0!</v>
      </c>
      <c r="FR395" s="188"/>
      <c r="FS395" s="190" t="e">
        <f t="shared" si="407"/>
        <v>#DIV/0!</v>
      </c>
      <c r="FT395" s="190" t="e">
        <f>IF($FB395="Activo",LOOKUP($FA395,'Datos Mes'!$A$87:$A$92,'Datos Mes'!$C$87:$C$92),0)*$EO395</f>
        <v>#DIV/0!</v>
      </c>
      <c r="FU395" s="190" t="e">
        <f>IF($FB395="Activo",'Datos Mes'!$B$31,0)*$EO395</f>
        <v>#DIV/0!</v>
      </c>
      <c r="FV395" s="190" t="e">
        <f>'Datos Mes'!$B$32*$EO395</f>
        <v>#DIV/0!</v>
      </c>
      <c r="FW395" s="190" t="e">
        <f>'Datos Mes'!$D$28*$EO395</f>
        <v>#DIV/0!</v>
      </c>
      <c r="FX395" s="188">
        <v>1030363</v>
      </c>
      <c r="FY395" s="190" t="e">
        <f t="shared" si="408"/>
        <v>#DIV/0!</v>
      </c>
      <c r="FZ395" s="190" t="e">
        <f t="shared" si="414"/>
        <v>#DIV/0!</v>
      </c>
      <c r="GA395" s="190" t="e">
        <f t="shared" si="415"/>
        <v>#DIV/0!</v>
      </c>
      <c r="GB395" s="190">
        <f>(AS395+'Datos Mes'!B$24)*30/12</f>
        <v>11356.646825396825</v>
      </c>
      <c r="GC395" s="190" t="e">
        <f t="shared" si="409"/>
        <v>#DIV/0!</v>
      </c>
      <c r="GD395" s="190" t="e">
        <f t="shared" si="410"/>
        <v>#DIV/0!</v>
      </c>
      <c r="GE395" s="192" t="e">
        <f t="shared" si="411"/>
        <v>#DIV/0!</v>
      </c>
    </row>
    <row r="396" spans="1:187">
      <c r="A396" s="248"/>
      <c r="B396" s="248"/>
      <c r="C396" s="173">
        <f t="shared" si="368"/>
        <v>0</v>
      </c>
      <c r="D396" s="255"/>
      <c r="E396" s="255"/>
      <c r="F396" s="255"/>
      <c r="G396" s="255"/>
      <c r="H396" s="255"/>
      <c r="I396" s="255"/>
      <c r="J396" s="255"/>
      <c r="K396" s="255"/>
      <c r="L396" s="255"/>
      <c r="M396" s="255"/>
      <c r="N396" s="255"/>
      <c r="O396" s="255"/>
      <c r="P396" s="255"/>
      <c r="Q396" s="255"/>
      <c r="R396" s="174"/>
      <c r="S396" s="256"/>
      <c r="T396" s="255"/>
      <c r="U396" s="255"/>
      <c r="V396" s="255"/>
      <c r="W396" s="255"/>
      <c r="X396" s="255"/>
      <c r="Y396" s="255"/>
      <c r="Z396" s="255"/>
      <c r="AA396" s="255"/>
      <c r="AB396" s="255"/>
      <c r="AC396" s="255"/>
      <c r="AD396" s="255"/>
      <c r="AE396" s="255"/>
      <c r="AF396" s="255"/>
      <c r="AG396" s="255"/>
      <c r="AH396" s="255"/>
      <c r="AI396" s="257"/>
      <c r="AJ396" s="187"/>
      <c r="AK396" s="176">
        <f t="shared" si="369"/>
        <v>0</v>
      </c>
      <c r="AL396" s="294">
        <f t="shared" si="370"/>
        <v>0</v>
      </c>
      <c r="AM396" s="294">
        <f t="shared" si="371"/>
        <v>0</v>
      </c>
      <c r="AN396" s="295">
        <f t="shared" si="372"/>
        <v>0</v>
      </c>
      <c r="AO396" s="294">
        <f t="shared" si="413"/>
        <v>0</v>
      </c>
      <c r="AP396" s="294">
        <f t="shared" si="412"/>
        <v>0</v>
      </c>
      <c r="AQ396" s="296">
        <f t="shared" si="373"/>
        <v>0</v>
      </c>
      <c r="AR396" s="297">
        <f t="shared" si="374"/>
        <v>0</v>
      </c>
      <c r="AS396" s="249"/>
      <c r="AT396" s="250">
        <f t="shared" si="375"/>
        <v>0</v>
      </c>
      <c r="AU396" s="316"/>
      <c r="AV396" s="177">
        <f t="shared" si="376"/>
        <v>0</v>
      </c>
      <c r="AW396" s="249"/>
      <c r="AX396" s="249"/>
      <c r="AY396" s="177">
        <f t="shared" si="377"/>
        <v>0</v>
      </c>
      <c r="AZ396" s="177">
        <f>(AQ396)*'Datos Mes'!$B$27+DB396</f>
        <v>0</v>
      </c>
      <c r="BA396" s="248"/>
      <c r="BB396" s="254"/>
      <c r="BC396" s="263"/>
      <c r="BD396" s="188"/>
      <c r="BE396" s="188"/>
      <c r="BF396" s="298"/>
      <c r="BG396" s="178">
        <f>(COUNTIF($D396:$AI396,"LL")+DL396)*(AS396-'Datos Mes'!$B$23)</f>
        <v>0</v>
      </c>
      <c r="BH396" s="299">
        <f t="shared" si="378"/>
        <v>0</v>
      </c>
      <c r="BI396" s="230"/>
      <c r="BJ396" s="239"/>
      <c r="BK396" s="231"/>
      <c r="BL396" s="231"/>
      <c r="BM396" s="231"/>
      <c r="BN396" s="231"/>
      <c r="BO396" s="231"/>
      <c r="BP396" s="239"/>
      <c r="BQ396" s="231"/>
      <c r="BR396" s="231"/>
      <c r="BS396" s="231"/>
      <c r="BT396" s="232"/>
      <c r="BU396" s="232"/>
      <c r="BV396" s="231"/>
      <c r="BW396" s="233"/>
      <c r="BX396" s="234"/>
      <c r="BY396" s="231"/>
      <c r="BZ396" s="231"/>
      <c r="CA396" s="235"/>
      <c r="CB396" s="235"/>
      <c r="CC396" s="236"/>
      <c r="CD396" s="236"/>
      <c r="CE396" s="236"/>
      <c r="CF396" s="236"/>
      <c r="CG396" s="236"/>
      <c r="CH396" s="235"/>
      <c r="CI396" s="235"/>
      <c r="CJ396" s="236"/>
      <c r="CK396" s="236"/>
      <c r="CL396" s="236"/>
      <c r="CM396" s="236"/>
      <c r="CN396" s="236"/>
      <c r="CO396" s="235"/>
      <c r="CP396" s="238"/>
      <c r="CQ396" s="237"/>
      <c r="CR396" s="238"/>
      <c r="CS396" s="237"/>
      <c r="CT396" s="237"/>
      <c r="CU396" s="237"/>
      <c r="CV396" s="237"/>
      <c r="CW396" s="237"/>
      <c r="CX396" s="232"/>
      <c r="CY396" s="232"/>
      <c r="CZ396" s="179">
        <f t="shared" si="379"/>
        <v>0</v>
      </c>
      <c r="DA396" s="180"/>
      <c r="DB396" s="241"/>
      <c r="DC396" s="181">
        <f t="shared" si="380"/>
        <v>0</v>
      </c>
      <c r="DD396" s="240"/>
      <c r="DE396" s="241"/>
      <c r="DF396" s="182">
        <f t="shared" si="381"/>
        <v>0</v>
      </c>
      <c r="DG396" s="182">
        <f t="shared" si="382"/>
        <v>0</v>
      </c>
      <c r="DH396" s="183">
        <f t="shared" si="383"/>
        <v>0</v>
      </c>
      <c r="DI396" s="184">
        <f t="shared" si="384"/>
        <v>0</v>
      </c>
      <c r="DJ396" s="42"/>
      <c r="DK396" s="177">
        <f t="shared" si="385"/>
        <v>0</v>
      </c>
      <c r="DL396" s="177">
        <f t="shared" si="386"/>
        <v>0</v>
      </c>
      <c r="DM396" s="177">
        <f t="shared" si="387"/>
        <v>0</v>
      </c>
      <c r="DN396" s="242"/>
      <c r="DO396" s="243"/>
      <c r="DP396" s="243"/>
      <c r="DQ396" s="243"/>
      <c r="DR396" s="303"/>
      <c r="DS396" s="243"/>
      <c r="DT396" s="243"/>
      <c r="DU396" s="243"/>
      <c r="DV396" s="244"/>
      <c r="DW396" s="243"/>
      <c r="DX396" s="243"/>
      <c r="DY396" s="245"/>
      <c r="DZ396" s="245"/>
      <c r="EA396" s="246"/>
      <c r="EB396" s="175" t="s">
        <v>283</v>
      </c>
      <c r="EC396" s="188" t="s">
        <v>298</v>
      </c>
      <c r="ED396" s="188">
        <v>1030364</v>
      </c>
      <c r="EE396" s="188"/>
      <c r="EF396" s="189">
        <f>'Datos Mes'!$B$23</f>
        <v>8033.333333333333</v>
      </c>
      <c r="EG396" s="189">
        <f t="shared" si="388"/>
        <v>0</v>
      </c>
      <c r="EH396" s="189">
        <f t="shared" si="389"/>
        <v>0</v>
      </c>
      <c r="EI396" s="189" t="e">
        <f t="shared" si="390"/>
        <v>#DIV/0!</v>
      </c>
      <c r="EJ396" s="189" t="e">
        <f t="shared" si="391"/>
        <v>#DIV/0!</v>
      </c>
      <c r="EK396" s="189">
        <f t="shared" si="392"/>
        <v>0</v>
      </c>
      <c r="EL396" s="189">
        <f t="shared" si="393"/>
        <v>0</v>
      </c>
      <c r="EM396" s="189">
        <f t="shared" si="394"/>
        <v>0</v>
      </c>
      <c r="EN396" s="189">
        <f>'Datos Mes'!$B$24*AL396</f>
        <v>0</v>
      </c>
      <c r="EO396" s="189" t="e">
        <f>IF(SUM(EH396:EN396)&gt;'Datos Mes'!$B$21,'Datos Mes'!$B$21,SUM(EH396:EN396))</f>
        <v>#DIV/0!</v>
      </c>
      <c r="EP396" s="189" t="e">
        <f>IF(SUM(EH396:EN396)&gt;'Datos Mes'!$B$21,SUM(EH396:EN396)-EO396,0)</f>
        <v>#DIV/0!</v>
      </c>
      <c r="EQ396" s="189"/>
      <c r="ER396" s="189" t="e">
        <f>LOOKUP(EO396/AL396,'Datos Mes'!$B$75:$B$82,'Datos Mes'!$C$75:$C$82)*EQ396</f>
        <v>#DIV/0!</v>
      </c>
      <c r="ES396" s="189">
        <f>'Datos Mes'!$B$25*$AQ396</f>
        <v>0</v>
      </c>
      <c r="ET396" s="189">
        <f>'Datos Mes'!$B$26*$AQ396</f>
        <v>0</v>
      </c>
      <c r="EU396" s="189">
        <f t="shared" si="395"/>
        <v>0</v>
      </c>
      <c r="EV396" s="190" t="e">
        <f t="shared" si="396"/>
        <v>#DIV/0!</v>
      </c>
      <c r="EW396" s="280" t="s">
        <v>140</v>
      </c>
      <c r="EX396" s="281"/>
      <c r="EY396" s="190" t="e">
        <f>'Datos Mes'!$B$28*EO396</f>
        <v>#DIV/0!</v>
      </c>
      <c r="EZ396" s="190" t="e">
        <f>IF(EX396*'Datos Mes'!$B$19-EY396&gt;0,EX396*'Datos Mes'!$B$19-EY396,0)</f>
        <v>#DIV/0!</v>
      </c>
      <c r="FA396" s="281" t="s">
        <v>116</v>
      </c>
      <c r="FB396" s="280" t="s">
        <v>299</v>
      </c>
      <c r="FC396" s="192">
        <f>IF(FB396&lt;&gt;"Pensionado",LOOKUP(FA396,'Datos Mes'!$A$87:$A$92,'Datos Mes'!$B$87:$B$92),0)</f>
        <v>0</v>
      </c>
      <c r="FD396" s="190" t="e">
        <f t="shared" si="397"/>
        <v>#DIV/0!</v>
      </c>
      <c r="FE396" s="190" t="e">
        <f>IF(SUM(EH396:EN396)&gt;'Datos Mes'!$B$22,'Datos Mes'!$B$22,SUM(EH396:EN396))</f>
        <v>#DIV/0!</v>
      </c>
      <c r="FF396" s="190" t="e">
        <f>FE396*'Datos Mes'!$B$30</f>
        <v>#DIV/0!</v>
      </c>
      <c r="FG396" s="190" t="e">
        <f t="shared" si="398"/>
        <v>#DIV/0!</v>
      </c>
      <c r="FH396" s="190" t="e">
        <f t="shared" si="399"/>
        <v>#DIV/0!</v>
      </c>
      <c r="FI396" s="193" t="e">
        <f>LOOKUP(FH396,'Datos Mes'!$B$54:$B$69,'Datos Mes'!$C$54:$C$69)</f>
        <v>#DIV/0!</v>
      </c>
      <c r="FJ396" s="190" t="e">
        <f>LOOKUP(FH396,'Datos Mes'!$B$54:$B$69,'Datos Mes'!$E$54:$E$69)</f>
        <v>#DIV/0!</v>
      </c>
      <c r="FK396" s="190" t="e">
        <f t="shared" si="400"/>
        <v>#DIV/0!</v>
      </c>
      <c r="FL396" s="190">
        <f t="shared" si="401"/>
        <v>0</v>
      </c>
      <c r="FM396" s="190">
        <f t="shared" si="402"/>
        <v>0</v>
      </c>
      <c r="FN396" s="190">
        <f t="shared" si="403"/>
        <v>0</v>
      </c>
      <c r="FO396" s="190" t="e">
        <f t="shared" si="404"/>
        <v>#DIV/0!</v>
      </c>
      <c r="FP396" s="190" t="e">
        <f t="shared" si="405"/>
        <v>#DIV/0!</v>
      </c>
      <c r="FQ396" s="320" t="e">
        <f t="shared" si="406"/>
        <v>#DIV/0!</v>
      </c>
      <c r="FR396" s="188"/>
      <c r="FS396" s="190" t="e">
        <f t="shared" si="407"/>
        <v>#DIV/0!</v>
      </c>
      <c r="FT396" s="190" t="e">
        <f>IF($FB396="Activo",LOOKUP($FA396,'Datos Mes'!$A$87:$A$92,'Datos Mes'!$C$87:$C$92),0)*$EO396</f>
        <v>#DIV/0!</v>
      </c>
      <c r="FU396" s="190" t="e">
        <f>IF($FB396="Activo",'Datos Mes'!$B$31,0)*$EO396</f>
        <v>#DIV/0!</v>
      </c>
      <c r="FV396" s="190" t="e">
        <f>'Datos Mes'!$B$32*$EO396</f>
        <v>#DIV/0!</v>
      </c>
      <c r="FW396" s="190" t="e">
        <f>'Datos Mes'!$D$28*$EO396</f>
        <v>#DIV/0!</v>
      </c>
      <c r="FX396" s="188">
        <v>1030364</v>
      </c>
      <c r="FY396" s="190" t="e">
        <f t="shared" si="408"/>
        <v>#DIV/0!</v>
      </c>
      <c r="FZ396" s="190" t="e">
        <f t="shared" si="414"/>
        <v>#DIV/0!</v>
      </c>
      <c r="GA396" s="190" t="e">
        <f t="shared" si="415"/>
        <v>#DIV/0!</v>
      </c>
      <c r="GB396" s="190">
        <f>(AS396+'Datos Mes'!B$24)*30/12</f>
        <v>11356.646825396825</v>
      </c>
      <c r="GC396" s="190" t="e">
        <f t="shared" si="409"/>
        <v>#DIV/0!</v>
      </c>
      <c r="GD396" s="190" t="e">
        <f t="shared" si="410"/>
        <v>#DIV/0!</v>
      </c>
      <c r="GE396" s="192" t="e">
        <f t="shared" si="411"/>
        <v>#DIV/0!</v>
      </c>
    </row>
    <row r="397" spans="1:187">
      <c r="A397" s="248"/>
      <c r="B397" s="248"/>
      <c r="C397" s="173">
        <f t="shared" ref="C397:C409" si="416">DK397</f>
        <v>0</v>
      </c>
      <c r="D397" s="255"/>
      <c r="E397" s="255"/>
      <c r="F397" s="255"/>
      <c r="G397" s="255"/>
      <c r="H397" s="255"/>
      <c r="I397" s="255"/>
      <c r="J397" s="255"/>
      <c r="K397" s="255"/>
      <c r="L397" s="255"/>
      <c r="M397" s="255"/>
      <c r="N397" s="255"/>
      <c r="O397" s="255"/>
      <c r="P397" s="255"/>
      <c r="Q397" s="255"/>
      <c r="R397" s="174"/>
      <c r="S397" s="256"/>
      <c r="T397" s="255"/>
      <c r="U397" s="255"/>
      <c r="V397" s="255"/>
      <c r="W397" s="255"/>
      <c r="X397" s="255"/>
      <c r="Y397" s="255"/>
      <c r="Z397" s="255"/>
      <c r="AA397" s="255"/>
      <c r="AB397" s="255"/>
      <c r="AC397" s="255"/>
      <c r="AD397" s="255"/>
      <c r="AE397" s="255"/>
      <c r="AF397" s="255"/>
      <c r="AG397" s="255"/>
      <c r="AH397" s="255"/>
      <c r="AI397" s="257"/>
      <c r="AJ397" s="187"/>
      <c r="AK397" s="176">
        <f t="shared" ref="AK397:AK409" si="417">A397</f>
        <v>0</v>
      </c>
      <c r="AL397" s="294">
        <f t="shared" ref="AL397:AL409" si="418">COUNTIF(D397:AI397,"X")+COUNTIF(D397:AI397,"V")-C397</f>
        <v>0</v>
      </c>
      <c r="AM397" s="294">
        <f t="shared" ref="AM397:AM409" si="419">COUNTIF(D397:AK397,"S")</f>
        <v>0</v>
      </c>
      <c r="AN397" s="295">
        <f t="shared" ref="AN397:AN409" si="420">COUNTIF(D397:AI397,"D")</f>
        <v>0</v>
      </c>
      <c r="AO397" s="294">
        <f t="shared" si="413"/>
        <v>0</v>
      </c>
      <c r="AP397" s="294">
        <f t="shared" si="412"/>
        <v>0</v>
      </c>
      <c r="AQ397" s="296">
        <f t="shared" ref="AQ397:AQ409" si="421">COUNTIF(D397:AK397,"X")+COUNTIF(D397:AK397,"ll")-C397-COUNTIF(DN397:DX397,"S")-COUNTIF(DN397:DX397,"V")</f>
        <v>0</v>
      </c>
      <c r="AR397" s="297">
        <f t="shared" ref="AR397:AR409" si="422">AQ397</f>
        <v>0</v>
      </c>
      <c r="AS397" s="249"/>
      <c r="AT397" s="250">
        <f t="shared" ref="AT397:AT409" si="423">AS397/7.5*1.5*(CZ397-DA397)</f>
        <v>0</v>
      </c>
      <c r="AU397" s="316"/>
      <c r="AV397" s="177">
        <f t="shared" ref="AV397:AV409" si="424">AS397/7.5*AU397+C397*0.2*AS397</f>
        <v>0</v>
      </c>
      <c r="AW397" s="249"/>
      <c r="AX397" s="249"/>
      <c r="AY397" s="177">
        <f t="shared" ref="AY397:AY409" si="425">DI397</f>
        <v>0</v>
      </c>
      <c r="AZ397" s="177">
        <f>(AQ397)*'Datos Mes'!$B$27+DB397</f>
        <v>0</v>
      </c>
      <c r="BA397" s="248"/>
      <c r="BB397" s="254"/>
      <c r="BC397" s="263"/>
      <c r="BD397" s="188"/>
      <c r="BE397" s="188"/>
      <c r="BF397" s="298"/>
      <c r="BG397" s="178">
        <f>(COUNTIF($D397:$AI397,"LL")+DL397)*(AS397-'Datos Mes'!$B$23)</f>
        <v>0</v>
      </c>
      <c r="BH397" s="299">
        <f t="shared" ref="BH397:BH409" si="426">A397</f>
        <v>0</v>
      </c>
      <c r="BI397" s="230"/>
      <c r="BJ397" s="239"/>
      <c r="BK397" s="231"/>
      <c r="BL397" s="231"/>
      <c r="BM397" s="231"/>
      <c r="BN397" s="231"/>
      <c r="BO397" s="231"/>
      <c r="BP397" s="239"/>
      <c r="BQ397" s="231"/>
      <c r="BR397" s="231"/>
      <c r="BS397" s="231"/>
      <c r="BT397" s="232"/>
      <c r="BU397" s="232"/>
      <c r="BV397" s="231"/>
      <c r="BW397" s="233"/>
      <c r="BX397" s="234"/>
      <c r="BY397" s="231"/>
      <c r="BZ397" s="231"/>
      <c r="CA397" s="235"/>
      <c r="CB397" s="235"/>
      <c r="CC397" s="236"/>
      <c r="CD397" s="236"/>
      <c r="CE397" s="236"/>
      <c r="CF397" s="236"/>
      <c r="CG397" s="236"/>
      <c r="CH397" s="235"/>
      <c r="CI397" s="235"/>
      <c r="CJ397" s="236"/>
      <c r="CK397" s="236"/>
      <c r="CL397" s="236"/>
      <c r="CM397" s="236"/>
      <c r="CN397" s="236"/>
      <c r="CO397" s="235"/>
      <c r="CP397" s="238"/>
      <c r="CQ397" s="237"/>
      <c r="CR397" s="238"/>
      <c r="CS397" s="237"/>
      <c r="CT397" s="237"/>
      <c r="CU397" s="237"/>
      <c r="CV397" s="237"/>
      <c r="CW397" s="237"/>
      <c r="CX397" s="232"/>
      <c r="CY397" s="232"/>
      <c r="CZ397" s="179">
        <f t="shared" ref="CZ397:CZ409" si="427">SUM(BI397:CY397)</f>
        <v>0</v>
      </c>
      <c r="DA397" s="180"/>
      <c r="DB397" s="241"/>
      <c r="DC397" s="181">
        <f t="shared" ref="DC397:DC409" si="428">(64+$DC$10/8)*DD397</f>
        <v>0</v>
      </c>
      <c r="DD397" s="240"/>
      <c r="DE397" s="241"/>
      <c r="DF397" s="182">
        <f t="shared" ref="DF397:DF409" si="429">COUNTIF(D397:AI397,"LL")*$DF$10*1.2</f>
        <v>0</v>
      </c>
      <c r="DG397" s="182">
        <f t="shared" ref="DG397:DG409" si="430">DL397*$DF$10</f>
        <v>0</v>
      </c>
      <c r="DH397" s="183">
        <f t="shared" ref="DH397:DH409" si="431">AS397*DM397</f>
        <v>0</v>
      </c>
      <c r="DI397" s="184">
        <f t="shared" ref="DI397:DI409" si="432">+DC397+DE397+DF397+DG397+DH397</f>
        <v>0</v>
      </c>
      <c r="DJ397" s="42"/>
      <c r="DK397" s="177">
        <f t="shared" ref="DK397:DK409" si="433">DL397+COUNTIF(DN397:EA397,"F")+COUNTIF(DN397:EA397,"E")+COUNTIF(DN397:EA397,"P")+COUNTIF(DN397:EA397,"A")</f>
        <v>0</v>
      </c>
      <c r="DL397" s="177">
        <f t="shared" ref="DL397:DL409" si="434">COUNTIF(DN397:EA397,"LL")</f>
        <v>0</v>
      </c>
      <c r="DM397" s="177">
        <f t="shared" ref="DM397:DM409" si="435">COUNTIF(DN397:EA397,"X")</f>
        <v>0</v>
      </c>
      <c r="DN397" s="242"/>
      <c r="DO397" s="243"/>
      <c r="DP397" s="243"/>
      <c r="DQ397" s="243"/>
      <c r="DR397" s="303"/>
      <c r="DS397" s="243"/>
      <c r="DT397" s="243"/>
      <c r="DU397" s="243"/>
      <c r="DV397" s="244"/>
      <c r="DW397" s="243"/>
      <c r="DX397" s="243"/>
      <c r="DY397" s="245"/>
      <c r="DZ397" s="245"/>
      <c r="EA397" s="246"/>
      <c r="EB397" s="175" t="s">
        <v>283</v>
      </c>
      <c r="EC397" s="188" t="s">
        <v>298</v>
      </c>
      <c r="ED397" s="188">
        <v>1030365</v>
      </c>
      <c r="EE397" s="188"/>
      <c r="EF397" s="189">
        <f>'Datos Mes'!$B$23</f>
        <v>8033.333333333333</v>
      </c>
      <c r="EG397" s="189">
        <f t="shared" ref="EG397:EG409" si="436">AS397</f>
        <v>0</v>
      </c>
      <c r="EH397" s="189">
        <f t="shared" ref="EH397:EH409" si="437">EG397*AL397</f>
        <v>0</v>
      </c>
      <c r="EI397" s="189" t="e">
        <f t="shared" ref="EI397:EI409" si="438">(EH397+EL397)/AO397*AM397</f>
        <v>#DIV/0!</v>
      </c>
      <c r="EJ397" s="189" t="e">
        <f t="shared" ref="EJ397:EJ409" si="439">(EH397+EI397+EK397+EL397)/AP397*AN397</f>
        <v>#DIV/0!</v>
      </c>
      <c r="EK397" s="189">
        <f t="shared" ref="EK397:EK409" si="440">AT397</f>
        <v>0</v>
      </c>
      <c r="EL397" s="189">
        <f t="shared" ref="EL397:EL409" si="441">-AV397</f>
        <v>0</v>
      </c>
      <c r="EM397" s="189">
        <f t="shared" ref="EM397:EM409" si="442">AY397</f>
        <v>0</v>
      </c>
      <c r="EN397" s="189">
        <f>'Datos Mes'!$B$24*AL397</f>
        <v>0</v>
      </c>
      <c r="EO397" s="189" t="e">
        <f>IF(SUM(EH397:EN397)&gt;'Datos Mes'!$B$21,'Datos Mes'!$B$21,SUM(EH397:EN397))</f>
        <v>#DIV/0!</v>
      </c>
      <c r="EP397" s="189" t="e">
        <f>IF(SUM(EH397:EN397)&gt;'Datos Mes'!$B$21,SUM(EH397:EN397)-EO397,0)</f>
        <v>#DIV/0!</v>
      </c>
      <c r="EQ397" s="189"/>
      <c r="ER397" s="189" t="e">
        <f>LOOKUP(EO397/AL397,'Datos Mes'!$B$75:$B$82,'Datos Mes'!$C$75:$C$82)*EQ397</f>
        <v>#DIV/0!</v>
      </c>
      <c r="ES397" s="189">
        <f>'Datos Mes'!$B$25*$AQ397</f>
        <v>0</v>
      </c>
      <c r="ET397" s="189">
        <f>'Datos Mes'!$B$26*$AQ397</f>
        <v>0</v>
      </c>
      <c r="EU397" s="189">
        <f t="shared" ref="EU397:EU409" si="443">AZ397</f>
        <v>0</v>
      </c>
      <c r="EV397" s="190" t="e">
        <f t="shared" ref="EV397:EV409" si="444">ER397+ES397+ET397+EU397</f>
        <v>#DIV/0!</v>
      </c>
      <c r="EW397" s="280" t="s">
        <v>140</v>
      </c>
      <c r="EX397" s="281"/>
      <c r="EY397" s="190" t="e">
        <f>'Datos Mes'!$B$28*EO397</f>
        <v>#DIV/0!</v>
      </c>
      <c r="EZ397" s="190" t="e">
        <f>IF(EX397*'Datos Mes'!$B$19-EY397&gt;0,EX397*'Datos Mes'!$B$19-EY397,0)</f>
        <v>#DIV/0!</v>
      </c>
      <c r="FA397" s="281" t="s">
        <v>116</v>
      </c>
      <c r="FB397" s="280" t="s">
        <v>299</v>
      </c>
      <c r="FC397" s="192">
        <f>IF(FB397&lt;&gt;"Pensionado",LOOKUP(FA397,'Datos Mes'!$A$87:$A$92,'Datos Mes'!$B$87:$B$92),0)</f>
        <v>0</v>
      </c>
      <c r="FD397" s="190" t="e">
        <f t="shared" ref="FD397:FD409" si="445">FC397*EO397</f>
        <v>#DIV/0!</v>
      </c>
      <c r="FE397" s="190" t="e">
        <f>IF(SUM(EH397:EN397)&gt;'Datos Mes'!$B$22,'Datos Mes'!$B$22,SUM(EH397:EN397))</f>
        <v>#DIV/0!</v>
      </c>
      <c r="FF397" s="190" t="e">
        <f>FE397*'Datos Mes'!$B$30</f>
        <v>#DIV/0!</v>
      </c>
      <c r="FG397" s="190" t="e">
        <f t="shared" ref="FG397:FG409" si="446">EY397+FD397+EZ397</f>
        <v>#DIV/0!</v>
      </c>
      <c r="FH397" s="190" t="e">
        <f t="shared" ref="FH397:FH409" si="447">EO397+EP397-FG397</f>
        <v>#DIV/0!</v>
      </c>
      <c r="FI397" s="193" t="e">
        <f>LOOKUP(FH397,'Datos Mes'!$B$54:$B$69,'Datos Mes'!$C$54:$C$69)</f>
        <v>#DIV/0!</v>
      </c>
      <c r="FJ397" s="190" t="e">
        <f>LOOKUP(FH397,'Datos Mes'!$B$54:$B$69,'Datos Mes'!$E$54:$E$69)</f>
        <v>#DIV/0!</v>
      </c>
      <c r="FK397" s="190" t="e">
        <f t="shared" ref="FK397:FK409" si="448">FH397*FI397-FJ397</f>
        <v>#DIV/0!</v>
      </c>
      <c r="FL397" s="190">
        <f t="shared" ref="FL397:FL409" si="449">R397</f>
        <v>0</v>
      </c>
      <c r="FM397" s="190">
        <f t="shared" ref="FM397:FM409" si="450">AW397</f>
        <v>0</v>
      </c>
      <c r="FN397" s="190">
        <f t="shared" ref="FN397:FN409" si="451">AX397</f>
        <v>0</v>
      </c>
      <c r="FO397" s="190" t="e">
        <f t="shared" ref="FO397:FO409" si="452">FG397+FK397+FL397+FM397+FN397</f>
        <v>#DIV/0!</v>
      </c>
      <c r="FP397" s="190" t="e">
        <f t="shared" ref="FP397:FP409" si="453">EO397+EP397+EV397-FO397</f>
        <v>#DIV/0!</v>
      </c>
      <c r="FQ397" s="320" t="e">
        <f t="shared" ref="FQ397:FQ409" si="454">FP397+FL397</f>
        <v>#DIV/0!</v>
      </c>
      <c r="FR397" s="188"/>
      <c r="FS397" s="190" t="e">
        <f t="shared" ref="FS397:FS409" si="455">EO397+EP397+EV397</f>
        <v>#DIV/0!</v>
      </c>
      <c r="FT397" s="190" t="e">
        <f>IF($FB397="Activo",LOOKUP($FA397,'Datos Mes'!$A$87:$A$92,'Datos Mes'!$C$87:$C$92),0)*$EO397</f>
        <v>#DIV/0!</v>
      </c>
      <c r="FU397" s="190" t="e">
        <f>IF($FB397="Activo",'Datos Mes'!$B$31,0)*$EO397</f>
        <v>#DIV/0!</v>
      </c>
      <c r="FV397" s="190" t="e">
        <f>'Datos Mes'!$B$32*$EO397</f>
        <v>#DIV/0!</v>
      </c>
      <c r="FW397" s="190" t="e">
        <f>'Datos Mes'!$D$28*$EO397</f>
        <v>#DIV/0!</v>
      </c>
      <c r="FX397" s="188">
        <v>1030365</v>
      </c>
      <c r="FY397" s="190" t="e">
        <f t="shared" ref="FY397:FY409" si="456">SUM(FS397:FV397)</f>
        <v>#DIV/0!</v>
      </c>
      <c r="FZ397" s="190" t="e">
        <f t="shared" si="414"/>
        <v>#DIV/0!</v>
      </c>
      <c r="GA397" s="190" t="e">
        <f t="shared" si="415"/>
        <v>#DIV/0!</v>
      </c>
      <c r="GB397" s="190">
        <f>(AS397+'Datos Mes'!B$24)*30/12</f>
        <v>11356.646825396825</v>
      </c>
      <c r="GC397" s="190" t="e">
        <f t="shared" ref="GC397:GC409" si="457">FY397+SUM(FZ397:GB397)</f>
        <v>#DIV/0!</v>
      </c>
      <c r="GD397" s="190" t="e">
        <f t="shared" ref="GD397:GD409" si="458">GC397/AQ397</f>
        <v>#DIV/0!</v>
      </c>
      <c r="GE397" s="192" t="e">
        <f t="shared" ref="GE397:GE409" si="459">GD397/AS397</f>
        <v>#DIV/0!</v>
      </c>
    </row>
    <row r="398" spans="1:187">
      <c r="A398" s="248"/>
      <c r="B398" s="248"/>
      <c r="C398" s="173">
        <f t="shared" si="416"/>
        <v>0</v>
      </c>
      <c r="D398" s="255"/>
      <c r="E398" s="255"/>
      <c r="F398" s="255"/>
      <c r="G398" s="255"/>
      <c r="H398" s="255"/>
      <c r="I398" s="255"/>
      <c r="J398" s="255"/>
      <c r="K398" s="255"/>
      <c r="L398" s="255"/>
      <c r="M398" s="255"/>
      <c r="N398" s="255"/>
      <c r="O398" s="255"/>
      <c r="P398" s="255"/>
      <c r="Q398" s="255"/>
      <c r="R398" s="174"/>
      <c r="S398" s="256"/>
      <c r="T398" s="255"/>
      <c r="U398" s="255"/>
      <c r="V398" s="255"/>
      <c r="W398" s="255"/>
      <c r="X398" s="255"/>
      <c r="Y398" s="255"/>
      <c r="Z398" s="255"/>
      <c r="AA398" s="255"/>
      <c r="AB398" s="255"/>
      <c r="AC398" s="255"/>
      <c r="AD398" s="255"/>
      <c r="AE398" s="255"/>
      <c r="AF398" s="255"/>
      <c r="AG398" s="255"/>
      <c r="AH398" s="255"/>
      <c r="AI398" s="257"/>
      <c r="AJ398" s="187"/>
      <c r="AK398" s="176">
        <f t="shared" si="417"/>
        <v>0</v>
      </c>
      <c r="AL398" s="294">
        <f t="shared" si="418"/>
        <v>0</v>
      </c>
      <c r="AM398" s="294">
        <f t="shared" si="419"/>
        <v>0</v>
      </c>
      <c r="AN398" s="295">
        <f t="shared" si="420"/>
        <v>0</v>
      </c>
      <c r="AO398" s="294">
        <f t="shared" si="413"/>
        <v>0</v>
      </c>
      <c r="AP398" s="294">
        <f t="shared" ref="AP398:AP461" si="460">COUNTIF($D398:$AI398,"X")+COUNTIF($D398:$AK398,"S")+COUNTIF($D398:$AI398,"LL")+COUNTIF($D398:$AK398,"P")+COUNTIF($D398:$AI398,"R")+COUNTIF($D398:$AI398,"F")+COUNTIF($D398:$AI398,"V")</f>
        <v>0</v>
      </c>
      <c r="AQ398" s="296">
        <f t="shared" si="421"/>
        <v>0</v>
      </c>
      <c r="AR398" s="297">
        <f t="shared" si="422"/>
        <v>0</v>
      </c>
      <c r="AS398" s="249"/>
      <c r="AT398" s="250">
        <f t="shared" si="423"/>
        <v>0</v>
      </c>
      <c r="AU398" s="316"/>
      <c r="AV398" s="177">
        <f t="shared" si="424"/>
        <v>0</v>
      </c>
      <c r="AW398" s="249"/>
      <c r="AX398" s="249"/>
      <c r="AY398" s="177">
        <f t="shared" si="425"/>
        <v>0</v>
      </c>
      <c r="AZ398" s="177">
        <f>(AQ398)*'Datos Mes'!$B$27+DB398</f>
        <v>0</v>
      </c>
      <c r="BA398" s="248"/>
      <c r="BB398" s="254"/>
      <c r="BC398" s="263"/>
      <c r="BD398" s="188"/>
      <c r="BE398" s="188"/>
      <c r="BF398" s="298"/>
      <c r="BG398" s="178">
        <f>(COUNTIF($D398:$AI398,"LL")+DL398)*(AS398-'Datos Mes'!$B$23)</f>
        <v>0</v>
      </c>
      <c r="BH398" s="299">
        <f t="shared" si="426"/>
        <v>0</v>
      </c>
      <c r="BI398" s="230"/>
      <c r="BJ398" s="239"/>
      <c r="BK398" s="231"/>
      <c r="BL398" s="231"/>
      <c r="BM398" s="231"/>
      <c r="BN398" s="231"/>
      <c r="BO398" s="231"/>
      <c r="BP398" s="239"/>
      <c r="BQ398" s="231"/>
      <c r="BR398" s="231"/>
      <c r="BS398" s="231"/>
      <c r="BT398" s="232"/>
      <c r="BU398" s="232"/>
      <c r="BV398" s="231"/>
      <c r="BW398" s="233"/>
      <c r="BX398" s="234"/>
      <c r="BY398" s="231"/>
      <c r="BZ398" s="231"/>
      <c r="CA398" s="235"/>
      <c r="CB398" s="235"/>
      <c r="CC398" s="236"/>
      <c r="CD398" s="236"/>
      <c r="CE398" s="236"/>
      <c r="CF398" s="236"/>
      <c r="CG398" s="236"/>
      <c r="CH398" s="235"/>
      <c r="CI398" s="235"/>
      <c r="CJ398" s="236"/>
      <c r="CK398" s="236"/>
      <c r="CL398" s="236"/>
      <c r="CM398" s="236"/>
      <c r="CN398" s="236"/>
      <c r="CO398" s="235"/>
      <c r="CP398" s="238"/>
      <c r="CQ398" s="237"/>
      <c r="CR398" s="238"/>
      <c r="CS398" s="237"/>
      <c r="CT398" s="237"/>
      <c r="CU398" s="237"/>
      <c r="CV398" s="237"/>
      <c r="CW398" s="237"/>
      <c r="CX398" s="232"/>
      <c r="CY398" s="232"/>
      <c r="CZ398" s="179">
        <f t="shared" si="427"/>
        <v>0</v>
      </c>
      <c r="DA398" s="180"/>
      <c r="DB398" s="241"/>
      <c r="DC398" s="181">
        <f t="shared" si="428"/>
        <v>0</v>
      </c>
      <c r="DD398" s="240"/>
      <c r="DE398" s="241"/>
      <c r="DF398" s="182">
        <f t="shared" si="429"/>
        <v>0</v>
      </c>
      <c r="DG398" s="182">
        <f t="shared" si="430"/>
        <v>0</v>
      </c>
      <c r="DH398" s="183">
        <f t="shared" si="431"/>
        <v>0</v>
      </c>
      <c r="DI398" s="184">
        <f t="shared" si="432"/>
        <v>0</v>
      </c>
      <c r="DJ398" s="42"/>
      <c r="DK398" s="177">
        <f t="shared" si="433"/>
        <v>0</v>
      </c>
      <c r="DL398" s="177">
        <f t="shared" si="434"/>
        <v>0</v>
      </c>
      <c r="DM398" s="177">
        <f t="shared" si="435"/>
        <v>0</v>
      </c>
      <c r="DN398" s="242"/>
      <c r="DO398" s="243"/>
      <c r="DP398" s="243"/>
      <c r="DQ398" s="243"/>
      <c r="DR398" s="303"/>
      <c r="DS398" s="243"/>
      <c r="DT398" s="243"/>
      <c r="DU398" s="243"/>
      <c r="DV398" s="244"/>
      <c r="DW398" s="243"/>
      <c r="DX398" s="243"/>
      <c r="DY398" s="245"/>
      <c r="DZ398" s="245"/>
      <c r="EA398" s="246"/>
      <c r="EB398" s="175" t="s">
        <v>283</v>
      </c>
      <c r="EC398" s="188" t="s">
        <v>298</v>
      </c>
      <c r="ED398" s="188">
        <v>1030366</v>
      </c>
      <c r="EE398" s="188"/>
      <c r="EF398" s="189">
        <f>'Datos Mes'!$B$23</f>
        <v>8033.333333333333</v>
      </c>
      <c r="EG398" s="189">
        <f t="shared" si="436"/>
        <v>0</v>
      </c>
      <c r="EH398" s="189">
        <f t="shared" si="437"/>
        <v>0</v>
      </c>
      <c r="EI398" s="189" t="e">
        <f t="shared" si="438"/>
        <v>#DIV/0!</v>
      </c>
      <c r="EJ398" s="189" t="e">
        <f t="shared" si="439"/>
        <v>#DIV/0!</v>
      </c>
      <c r="EK398" s="189">
        <f t="shared" si="440"/>
        <v>0</v>
      </c>
      <c r="EL398" s="189">
        <f t="shared" si="441"/>
        <v>0</v>
      </c>
      <c r="EM398" s="189">
        <f t="shared" si="442"/>
        <v>0</v>
      </c>
      <c r="EN398" s="189">
        <f>'Datos Mes'!$B$24*AL398</f>
        <v>0</v>
      </c>
      <c r="EO398" s="189" t="e">
        <f>IF(SUM(EH398:EN398)&gt;'Datos Mes'!$B$21,'Datos Mes'!$B$21,SUM(EH398:EN398))</f>
        <v>#DIV/0!</v>
      </c>
      <c r="EP398" s="189" t="e">
        <f>IF(SUM(EH398:EN398)&gt;'Datos Mes'!$B$21,SUM(EH398:EN398)-EO398,0)</f>
        <v>#DIV/0!</v>
      </c>
      <c r="EQ398" s="189"/>
      <c r="ER398" s="189" t="e">
        <f>LOOKUP(EO398/AL398,'Datos Mes'!$B$75:$B$82,'Datos Mes'!$C$75:$C$82)*EQ398</f>
        <v>#DIV/0!</v>
      </c>
      <c r="ES398" s="189">
        <f>'Datos Mes'!$B$25*$AQ398</f>
        <v>0</v>
      </c>
      <c r="ET398" s="189">
        <f>'Datos Mes'!$B$26*$AQ398</f>
        <v>0</v>
      </c>
      <c r="EU398" s="189">
        <f t="shared" si="443"/>
        <v>0</v>
      </c>
      <c r="EV398" s="190" t="e">
        <f t="shared" si="444"/>
        <v>#DIV/0!</v>
      </c>
      <c r="EW398" s="280" t="s">
        <v>140</v>
      </c>
      <c r="EX398" s="281"/>
      <c r="EY398" s="190" t="e">
        <f>'Datos Mes'!$B$28*EO398</f>
        <v>#DIV/0!</v>
      </c>
      <c r="EZ398" s="190" t="e">
        <f>IF(EX398*'Datos Mes'!$B$19-EY398&gt;0,EX398*'Datos Mes'!$B$19-EY398,0)</f>
        <v>#DIV/0!</v>
      </c>
      <c r="FA398" s="281" t="s">
        <v>116</v>
      </c>
      <c r="FB398" s="280" t="s">
        <v>299</v>
      </c>
      <c r="FC398" s="192">
        <f>IF(FB398&lt;&gt;"Pensionado",LOOKUP(FA398,'Datos Mes'!$A$87:$A$92,'Datos Mes'!$B$87:$B$92),0)</f>
        <v>0</v>
      </c>
      <c r="FD398" s="190" t="e">
        <f t="shared" si="445"/>
        <v>#DIV/0!</v>
      </c>
      <c r="FE398" s="190" t="e">
        <f>IF(SUM(EH398:EN398)&gt;'Datos Mes'!$B$22,'Datos Mes'!$B$22,SUM(EH398:EN398))</f>
        <v>#DIV/0!</v>
      </c>
      <c r="FF398" s="190" t="e">
        <f>FE398*'Datos Mes'!$B$30</f>
        <v>#DIV/0!</v>
      </c>
      <c r="FG398" s="190" t="e">
        <f t="shared" si="446"/>
        <v>#DIV/0!</v>
      </c>
      <c r="FH398" s="190" t="e">
        <f t="shared" si="447"/>
        <v>#DIV/0!</v>
      </c>
      <c r="FI398" s="193" t="e">
        <f>LOOKUP(FH398,'Datos Mes'!$B$54:$B$69,'Datos Mes'!$C$54:$C$69)</f>
        <v>#DIV/0!</v>
      </c>
      <c r="FJ398" s="190" t="e">
        <f>LOOKUP(FH398,'Datos Mes'!$B$54:$B$69,'Datos Mes'!$E$54:$E$69)</f>
        <v>#DIV/0!</v>
      </c>
      <c r="FK398" s="190" t="e">
        <f t="shared" si="448"/>
        <v>#DIV/0!</v>
      </c>
      <c r="FL398" s="190">
        <f t="shared" si="449"/>
        <v>0</v>
      </c>
      <c r="FM398" s="190">
        <f t="shared" si="450"/>
        <v>0</v>
      </c>
      <c r="FN398" s="190">
        <f t="shared" si="451"/>
        <v>0</v>
      </c>
      <c r="FO398" s="190" t="e">
        <f t="shared" si="452"/>
        <v>#DIV/0!</v>
      </c>
      <c r="FP398" s="190" t="e">
        <f t="shared" si="453"/>
        <v>#DIV/0!</v>
      </c>
      <c r="FQ398" s="320" t="e">
        <f t="shared" si="454"/>
        <v>#DIV/0!</v>
      </c>
      <c r="FR398" s="188"/>
      <c r="FS398" s="190" t="e">
        <f t="shared" si="455"/>
        <v>#DIV/0!</v>
      </c>
      <c r="FT398" s="190" t="e">
        <f>IF($FB398="Activo",LOOKUP($FA398,'Datos Mes'!$A$87:$A$92,'Datos Mes'!$C$87:$C$92),0)*$EO398</f>
        <v>#DIV/0!</v>
      </c>
      <c r="FU398" s="190" t="e">
        <f>IF($FB398="Activo",'Datos Mes'!$B$31,0)*$EO398</f>
        <v>#DIV/0!</v>
      </c>
      <c r="FV398" s="190" t="e">
        <f>'Datos Mes'!$B$32*$EO398</f>
        <v>#DIV/0!</v>
      </c>
      <c r="FW398" s="190" t="e">
        <f>'Datos Mes'!$D$28*$EO398</f>
        <v>#DIV/0!</v>
      </c>
      <c r="FX398" s="188">
        <v>1030366</v>
      </c>
      <c r="FY398" s="190" t="e">
        <f t="shared" si="456"/>
        <v>#DIV/0!</v>
      </c>
      <c r="FZ398" s="190" t="e">
        <f t="shared" si="414"/>
        <v>#DIV/0!</v>
      </c>
      <c r="GA398" s="190" t="e">
        <f t="shared" si="415"/>
        <v>#DIV/0!</v>
      </c>
      <c r="GB398" s="190">
        <f>(AS398+'Datos Mes'!B$24)*30/12</f>
        <v>11356.646825396825</v>
      </c>
      <c r="GC398" s="190" t="e">
        <f t="shared" si="457"/>
        <v>#DIV/0!</v>
      </c>
      <c r="GD398" s="190" t="e">
        <f t="shared" si="458"/>
        <v>#DIV/0!</v>
      </c>
      <c r="GE398" s="192" t="e">
        <f t="shared" si="459"/>
        <v>#DIV/0!</v>
      </c>
    </row>
    <row r="399" spans="1:187">
      <c r="A399" s="248"/>
      <c r="B399" s="248"/>
      <c r="C399" s="173">
        <f t="shared" si="416"/>
        <v>0</v>
      </c>
      <c r="D399" s="255"/>
      <c r="E399" s="255"/>
      <c r="F399" s="255"/>
      <c r="G399" s="255"/>
      <c r="H399" s="255"/>
      <c r="I399" s="255"/>
      <c r="J399" s="255"/>
      <c r="K399" s="255"/>
      <c r="L399" s="255"/>
      <c r="M399" s="255"/>
      <c r="N399" s="255"/>
      <c r="O399" s="255"/>
      <c r="P399" s="255"/>
      <c r="Q399" s="255"/>
      <c r="R399" s="174"/>
      <c r="S399" s="256"/>
      <c r="T399" s="255"/>
      <c r="U399" s="255"/>
      <c r="V399" s="255"/>
      <c r="W399" s="255"/>
      <c r="X399" s="255"/>
      <c r="Y399" s="255"/>
      <c r="Z399" s="255"/>
      <c r="AA399" s="255"/>
      <c r="AB399" s="255"/>
      <c r="AC399" s="255"/>
      <c r="AD399" s="255"/>
      <c r="AE399" s="255"/>
      <c r="AF399" s="255"/>
      <c r="AG399" s="255"/>
      <c r="AH399" s="255"/>
      <c r="AI399" s="257"/>
      <c r="AJ399" s="187"/>
      <c r="AK399" s="176">
        <f t="shared" si="417"/>
        <v>0</v>
      </c>
      <c r="AL399" s="294">
        <f t="shared" si="418"/>
        <v>0</v>
      </c>
      <c r="AM399" s="294">
        <f t="shared" si="419"/>
        <v>0</v>
      </c>
      <c r="AN399" s="295">
        <f t="shared" si="420"/>
        <v>0</v>
      </c>
      <c r="AO399" s="294">
        <f t="shared" si="413"/>
        <v>0</v>
      </c>
      <c r="AP399" s="294">
        <f t="shared" si="460"/>
        <v>0</v>
      </c>
      <c r="AQ399" s="296">
        <f t="shared" si="421"/>
        <v>0</v>
      </c>
      <c r="AR399" s="297">
        <f t="shared" si="422"/>
        <v>0</v>
      </c>
      <c r="AS399" s="249"/>
      <c r="AT399" s="250">
        <f t="shared" si="423"/>
        <v>0</v>
      </c>
      <c r="AU399" s="316"/>
      <c r="AV399" s="177">
        <f t="shared" si="424"/>
        <v>0</v>
      </c>
      <c r="AW399" s="249"/>
      <c r="AX399" s="249"/>
      <c r="AY399" s="177">
        <f t="shared" si="425"/>
        <v>0</v>
      </c>
      <c r="AZ399" s="177">
        <f>(AQ399)*'Datos Mes'!$B$27+DB399</f>
        <v>0</v>
      </c>
      <c r="BA399" s="248"/>
      <c r="BB399" s="254"/>
      <c r="BC399" s="263"/>
      <c r="BD399" s="188"/>
      <c r="BE399" s="188"/>
      <c r="BF399" s="298"/>
      <c r="BG399" s="178">
        <f>(COUNTIF($D399:$AI399,"LL")+DL399)*(AS399-'Datos Mes'!$B$23)</f>
        <v>0</v>
      </c>
      <c r="BH399" s="299">
        <f t="shared" si="426"/>
        <v>0</v>
      </c>
      <c r="BI399" s="230"/>
      <c r="BJ399" s="239"/>
      <c r="BK399" s="231"/>
      <c r="BL399" s="231"/>
      <c r="BM399" s="231"/>
      <c r="BN399" s="231"/>
      <c r="BO399" s="231"/>
      <c r="BP399" s="239"/>
      <c r="BQ399" s="231"/>
      <c r="BR399" s="231"/>
      <c r="BS399" s="231"/>
      <c r="BT399" s="232"/>
      <c r="BU399" s="232"/>
      <c r="BV399" s="231"/>
      <c r="BW399" s="233"/>
      <c r="BX399" s="234"/>
      <c r="BY399" s="231"/>
      <c r="BZ399" s="231"/>
      <c r="CA399" s="235"/>
      <c r="CB399" s="235"/>
      <c r="CC399" s="236"/>
      <c r="CD399" s="236"/>
      <c r="CE399" s="236"/>
      <c r="CF399" s="236"/>
      <c r="CG399" s="236"/>
      <c r="CH399" s="235"/>
      <c r="CI399" s="235"/>
      <c r="CJ399" s="236"/>
      <c r="CK399" s="236"/>
      <c r="CL399" s="236"/>
      <c r="CM399" s="236"/>
      <c r="CN399" s="236"/>
      <c r="CO399" s="235"/>
      <c r="CP399" s="238"/>
      <c r="CQ399" s="237"/>
      <c r="CR399" s="238"/>
      <c r="CS399" s="237"/>
      <c r="CT399" s="237"/>
      <c r="CU399" s="237"/>
      <c r="CV399" s="237"/>
      <c r="CW399" s="237"/>
      <c r="CX399" s="232"/>
      <c r="CY399" s="232"/>
      <c r="CZ399" s="179">
        <f t="shared" si="427"/>
        <v>0</v>
      </c>
      <c r="DA399" s="180"/>
      <c r="DB399" s="241"/>
      <c r="DC399" s="181">
        <f t="shared" si="428"/>
        <v>0</v>
      </c>
      <c r="DD399" s="240"/>
      <c r="DE399" s="241"/>
      <c r="DF399" s="182">
        <f t="shared" si="429"/>
        <v>0</v>
      </c>
      <c r="DG399" s="182">
        <f t="shared" si="430"/>
        <v>0</v>
      </c>
      <c r="DH399" s="183">
        <f t="shared" si="431"/>
        <v>0</v>
      </c>
      <c r="DI399" s="184">
        <f t="shared" si="432"/>
        <v>0</v>
      </c>
      <c r="DJ399" s="42"/>
      <c r="DK399" s="177">
        <f t="shared" si="433"/>
        <v>0</v>
      </c>
      <c r="DL399" s="177">
        <f t="shared" si="434"/>
        <v>0</v>
      </c>
      <c r="DM399" s="177">
        <f t="shared" si="435"/>
        <v>0</v>
      </c>
      <c r="DN399" s="242"/>
      <c r="DO399" s="243"/>
      <c r="DP399" s="243"/>
      <c r="DQ399" s="243"/>
      <c r="DR399" s="303"/>
      <c r="DS399" s="243"/>
      <c r="DT399" s="243"/>
      <c r="DU399" s="243"/>
      <c r="DV399" s="244"/>
      <c r="DW399" s="243"/>
      <c r="DX399" s="243"/>
      <c r="DY399" s="245"/>
      <c r="DZ399" s="245"/>
      <c r="EA399" s="246"/>
      <c r="EB399" s="175" t="s">
        <v>283</v>
      </c>
      <c r="EC399" s="188" t="s">
        <v>298</v>
      </c>
      <c r="ED399" s="188">
        <v>1030367</v>
      </c>
      <c r="EE399" s="188"/>
      <c r="EF399" s="189">
        <f>'Datos Mes'!$B$23</f>
        <v>8033.333333333333</v>
      </c>
      <c r="EG399" s="189">
        <f t="shared" si="436"/>
        <v>0</v>
      </c>
      <c r="EH399" s="189">
        <f t="shared" si="437"/>
        <v>0</v>
      </c>
      <c r="EI399" s="189" t="e">
        <f t="shared" si="438"/>
        <v>#DIV/0!</v>
      </c>
      <c r="EJ399" s="189" t="e">
        <f t="shared" si="439"/>
        <v>#DIV/0!</v>
      </c>
      <c r="EK399" s="189">
        <f t="shared" si="440"/>
        <v>0</v>
      </c>
      <c r="EL399" s="189">
        <f t="shared" si="441"/>
        <v>0</v>
      </c>
      <c r="EM399" s="189">
        <f t="shared" si="442"/>
        <v>0</v>
      </c>
      <c r="EN399" s="189">
        <f>'Datos Mes'!$B$24*AL399</f>
        <v>0</v>
      </c>
      <c r="EO399" s="189" t="e">
        <f>IF(SUM(EH399:EN399)&gt;'Datos Mes'!$B$21,'Datos Mes'!$B$21,SUM(EH399:EN399))</f>
        <v>#DIV/0!</v>
      </c>
      <c r="EP399" s="189" t="e">
        <f>IF(SUM(EH399:EN399)&gt;'Datos Mes'!$B$21,SUM(EH399:EN399)-EO399,0)</f>
        <v>#DIV/0!</v>
      </c>
      <c r="EQ399" s="189"/>
      <c r="ER399" s="189" t="e">
        <f>LOOKUP(EO399/AL399,'Datos Mes'!$B$75:$B$82,'Datos Mes'!$C$75:$C$82)*EQ399</f>
        <v>#DIV/0!</v>
      </c>
      <c r="ES399" s="189">
        <f>'Datos Mes'!$B$25*$AQ399</f>
        <v>0</v>
      </c>
      <c r="ET399" s="189">
        <f>'Datos Mes'!$B$26*$AQ399</f>
        <v>0</v>
      </c>
      <c r="EU399" s="189">
        <f t="shared" si="443"/>
        <v>0</v>
      </c>
      <c r="EV399" s="190" t="e">
        <f t="shared" si="444"/>
        <v>#DIV/0!</v>
      </c>
      <c r="EW399" s="280" t="s">
        <v>140</v>
      </c>
      <c r="EX399" s="281"/>
      <c r="EY399" s="190" t="e">
        <f>'Datos Mes'!$B$28*EO399</f>
        <v>#DIV/0!</v>
      </c>
      <c r="EZ399" s="190" t="e">
        <f>IF(EX399*'Datos Mes'!$B$19-EY399&gt;0,EX399*'Datos Mes'!$B$19-EY399,0)</f>
        <v>#DIV/0!</v>
      </c>
      <c r="FA399" s="281" t="s">
        <v>116</v>
      </c>
      <c r="FB399" s="280" t="s">
        <v>299</v>
      </c>
      <c r="FC399" s="192">
        <f>IF(FB399&lt;&gt;"Pensionado",LOOKUP(FA399,'Datos Mes'!$A$87:$A$92,'Datos Mes'!$B$87:$B$92),0)</f>
        <v>0</v>
      </c>
      <c r="FD399" s="190" t="e">
        <f t="shared" si="445"/>
        <v>#DIV/0!</v>
      </c>
      <c r="FE399" s="190" t="e">
        <f>IF(SUM(EH399:EN399)&gt;'Datos Mes'!$B$22,'Datos Mes'!$B$22,SUM(EH399:EN399))</f>
        <v>#DIV/0!</v>
      </c>
      <c r="FF399" s="190" t="e">
        <f>FE399*'Datos Mes'!$B$30</f>
        <v>#DIV/0!</v>
      </c>
      <c r="FG399" s="190" t="e">
        <f t="shared" si="446"/>
        <v>#DIV/0!</v>
      </c>
      <c r="FH399" s="190" t="e">
        <f t="shared" si="447"/>
        <v>#DIV/0!</v>
      </c>
      <c r="FI399" s="193" t="e">
        <f>LOOKUP(FH399,'Datos Mes'!$B$54:$B$69,'Datos Mes'!$C$54:$C$69)</f>
        <v>#DIV/0!</v>
      </c>
      <c r="FJ399" s="190" t="e">
        <f>LOOKUP(FH399,'Datos Mes'!$B$54:$B$69,'Datos Mes'!$E$54:$E$69)</f>
        <v>#DIV/0!</v>
      </c>
      <c r="FK399" s="190" t="e">
        <f t="shared" si="448"/>
        <v>#DIV/0!</v>
      </c>
      <c r="FL399" s="190">
        <f t="shared" si="449"/>
        <v>0</v>
      </c>
      <c r="FM399" s="190">
        <f t="shared" si="450"/>
        <v>0</v>
      </c>
      <c r="FN399" s="190">
        <f t="shared" si="451"/>
        <v>0</v>
      </c>
      <c r="FO399" s="190" t="e">
        <f t="shared" si="452"/>
        <v>#DIV/0!</v>
      </c>
      <c r="FP399" s="190" t="e">
        <f t="shared" si="453"/>
        <v>#DIV/0!</v>
      </c>
      <c r="FQ399" s="320" t="e">
        <f t="shared" si="454"/>
        <v>#DIV/0!</v>
      </c>
      <c r="FR399" s="188"/>
      <c r="FS399" s="190" t="e">
        <f t="shared" si="455"/>
        <v>#DIV/0!</v>
      </c>
      <c r="FT399" s="190" t="e">
        <f>IF($FB399="Activo",LOOKUP($FA399,'Datos Mes'!$A$87:$A$92,'Datos Mes'!$C$87:$C$92),0)*$EO399</f>
        <v>#DIV/0!</v>
      </c>
      <c r="FU399" s="190" t="e">
        <f>IF($FB399="Activo",'Datos Mes'!$B$31,0)*$EO399</f>
        <v>#DIV/0!</v>
      </c>
      <c r="FV399" s="190" t="e">
        <f>'Datos Mes'!$B$32*$EO399</f>
        <v>#DIV/0!</v>
      </c>
      <c r="FW399" s="190" t="e">
        <f>'Datos Mes'!$D$28*$EO399</f>
        <v>#DIV/0!</v>
      </c>
      <c r="FX399" s="188">
        <v>1030367</v>
      </c>
      <c r="FY399" s="190" t="e">
        <f t="shared" si="456"/>
        <v>#DIV/0!</v>
      </c>
      <c r="FZ399" s="190" t="e">
        <f t="shared" si="414"/>
        <v>#DIV/0!</v>
      </c>
      <c r="GA399" s="190" t="e">
        <f t="shared" si="415"/>
        <v>#DIV/0!</v>
      </c>
      <c r="GB399" s="190">
        <f>(AS399+'Datos Mes'!B$24)*30/12</f>
        <v>11356.646825396825</v>
      </c>
      <c r="GC399" s="190" t="e">
        <f t="shared" si="457"/>
        <v>#DIV/0!</v>
      </c>
      <c r="GD399" s="190" t="e">
        <f t="shared" si="458"/>
        <v>#DIV/0!</v>
      </c>
      <c r="GE399" s="192" t="e">
        <f t="shared" si="459"/>
        <v>#DIV/0!</v>
      </c>
    </row>
    <row r="400" spans="1:187">
      <c r="A400" s="248"/>
      <c r="B400" s="248"/>
      <c r="C400" s="173">
        <f t="shared" si="416"/>
        <v>0</v>
      </c>
      <c r="D400" s="255"/>
      <c r="E400" s="255"/>
      <c r="F400" s="255"/>
      <c r="G400" s="255"/>
      <c r="H400" s="255"/>
      <c r="I400" s="255"/>
      <c r="J400" s="255"/>
      <c r="K400" s="255"/>
      <c r="L400" s="255"/>
      <c r="M400" s="255"/>
      <c r="N400" s="255"/>
      <c r="O400" s="255"/>
      <c r="P400" s="255"/>
      <c r="Q400" s="255"/>
      <c r="R400" s="174"/>
      <c r="S400" s="256"/>
      <c r="T400" s="255"/>
      <c r="U400" s="255"/>
      <c r="V400" s="255"/>
      <c r="W400" s="255"/>
      <c r="X400" s="255"/>
      <c r="Y400" s="255"/>
      <c r="Z400" s="255"/>
      <c r="AA400" s="255"/>
      <c r="AB400" s="255"/>
      <c r="AC400" s="255"/>
      <c r="AD400" s="255"/>
      <c r="AE400" s="255"/>
      <c r="AF400" s="255"/>
      <c r="AG400" s="255"/>
      <c r="AH400" s="255"/>
      <c r="AI400" s="257"/>
      <c r="AJ400" s="187"/>
      <c r="AK400" s="176">
        <f t="shared" si="417"/>
        <v>0</v>
      </c>
      <c r="AL400" s="294">
        <f t="shared" si="418"/>
        <v>0</v>
      </c>
      <c r="AM400" s="294">
        <f t="shared" si="419"/>
        <v>0</v>
      </c>
      <c r="AN400" s="295">
        <f t="shared" si="420"/>
        <v>0</v>
      </c>
      <c r="AO400" s="294">
        <f t="shared" si="413"/>
        <v>0</v>
      </c>
      <c r="AP400" s="294">
        <f t="shared" si="460"/>
        <v>0</v>
      </c>
      <c r="AQ400" s="296">
        <f t="shared" si="421"/>
        <v>0</v>
      </c>
      <c r="AR400" s="297">
        <f t="shared" si="422"/>
        <v>0</v>
      </c>
      <c r="AS400" s="249"/>
      <c r="AT400" s="250">
        <f t="shared" si="423"/>
        <v>0</v>
      </c>
      <c r="AU400" s="316"/>
      <c r="AV400" s="177">
        <f t="shared" si="424"/>
        <v>0</v>
      </c>
      <c r="AW400" s="249"/>
      <c r="AX400" s="249"/>
      <c r="AY400" s="177">
        <f t="shared" si="425"/>
        <v>0</v>
      </c>
      <c r="AZ400" s="177">
        <f>(AQ400)*'Datos Mes'!$B$27+DB400</f>
        <v>0</v>
      </c>
      <c r="BA400" s="248"/>
      <c r="BB400" s="254"/>
      <c r="BC400" s="263"/>
      <c r="BD400" s="188"/>
      <c r="BE400" s="188"/>
      <c r="BF400" s="298"/>
      <c r="BG400" s="178">
        <f>(COUNTIF($D400:$AI400,"LL")+DL400)*(AS400-'Datos Mes'!$B$23)</f>
        <v>0</v>
      </c>
      <c r="BH400" s="299">
        <f t="shared" si="426"/>
        <v>0</v>
      </c>
      <c r="BI400" s="230"/>
      <c r="BJ400" s="239"/>
      <c r="BK400" s="231"/>
      <c r="BL400" s="231"/>
      <c r="BM400" s="231"/>
      <c r="BN400" s="231"/>
      <c r="BO400" s="231"/>
      <c r="BP400" s="239"/>
      <c r="BQ400" s="231"/>
      <c r="BR400" s="231"/>
      <c r="BS400" s="231"/>
      <c r="BT400" s="232"/>
      <c r="BU400" s="232"/>
      <c r="BV400" s="231"/>
      <c r="BW400" s="233"/>
      <c r="BX400" s="234"/>
      <c r="BY400" s="231"/>
      <c r="BZ400" s="231"/>
      <c r="CA400" s="235"/>
      <c r="CB400" s="235"/>
      <c r="CC400" s="236"/>
      <c r="CD400" s="236"/>
      <c r="CE400" s="236"/>
      <c r="CF400" s="236"/>
      <c r="CG400" s="236"/>
      <c r="CH400" s="235"/>
      <c r="CI400" s="235"/>
      <c r="CJ400" s="236"/>
      <c r="CK400" s="236"/>
      <c r="CL400" s="236"/>
      <c r="CM400" s="236"/>
      <c r="CN400" s="236"/>
      <c r="CO400" s="235"/>
      <c r="CP400" s="238"/>
      <c r="CQ400" s="237"/>
      <c r="CR400" s="238"/>
      <c r="CS400" s="237"/>
      <c r="CT400" s="237"/>
      <c r="CU400" s="237"/>
      <c r="CV400" s="237"/>
      <c r="CW400" s="237"/>
      <c r="CX400" s="232"/>
      <c r="CY400" s="232"/>
      <c r="CZ400" s="179">
        <f t="shared" si="427"/>
        <v>0</v>
      </c>
      <c r="DA400" s="180"/>
      <c r="DB400" s="241"/>
      <c r="DC400" s="181">
        <f t="shared" si="428"/>
        <v>0</v>
      </c>
      <c r="DD400" s="240"/>
      <c r="DE400" s="241"/>
      <c r="DF400" s="182">
        <f t="shared" si="429"/>
        <v>0</v>
      </c>
      <c r="DG400" s="182">
        <f t="shared" si="430"/>
        <v>0</v>
      </c>
      <c r="DH400" s="183">
        <f t="shared" si="431"/>
        <v>0</v>
      </c>
      <c r="DI400" s="184">
        <f t="shared" si="432"/>
        <v>0</v>
      </c>
      <c r="DJ400" s="42"/>
      <c r="DK400" s="177">
        <f t="shared" si="433"/>
        <v>0</v>
      </c>
      <c r="DL400" s="177">
        <f t="shared" si="434"/>
        <v>0</v>
      </c>
      <c r="DM400" s="177">
        <f t="shared" si="435"/>
        <v>0</v>
      </c>
      <c r="DN400" s="242"/>
      <c r="DO400" s="243"/>
      <c r="DP400" s="243"/>
      <c r="DQ400" s="243"/>
      <c r="DR400" s="303"/>
      <c r="DS400" s="243"/>
      <c r="DT400" s="243"/>
      <c r="DU400" s="243"/>
      <c r="DV400" s="244"/>
      <c r="DW400" s="243"/>
      <c r="DX400" s="243"/>
      <c r="DY400" s="245"/>
      <c r="DZ400" s="245"/>
      <c r="EA400" s="246"/>
      <c r="EB400" s="175" t="s">
        <v>283</v>
      </c>
      <c r="EC400" s="188" t="s">
        <v>298</v>
      </c>
      <c r="ED400" s="188">
        <v>1030368</v>
      </c>
      <c r="EE400" s="188"/>
      <c r="EF400" s="189">
        <f>'Datos Mes'!$B$23</f>
        <v>8033.333333333333</v>
      </c>
      <c r="EG400" s="189">
        <f t="shared" si="436"/>
        <v>0</v>
      </c>
      <c r="EH400" s="189">
        <f t="shared" si="437"/>
        <v>0</v>
      </c>
      <c r="EI400" s="189" t="e">
        <f t="shared" si="438"/>
        <v>#DIV/0!</v>
      </c>
      <c r="EJ400" s="189" t="e">
        <f t="shared" si="439"/>
        <v>#DIV/0!</v>
      </c>
      <c r="EK400" s="189">
        <f t="shared" si="440"/>
        <v>0</v>
      </c>
      <c r="EL400" s="189">
        <f t="shared" si="441"/>
        <v>0</v>
      </c>
      <c r="EM400" s="189">
        <f t="shared" si="442"/>
        <v>0</v>
      </c>
      <c r="EN400" s="189">
        <f>'Datos Mes'!$B$24*AL400</f>
        <v>0</v>
      </c>
      <c r="EO400" s="189" t="e">
        <f>IF(SUM(EH400:EN400)&gt;'Datos Mes'!$B$21,'Datos Mes'!$B$21,SUM(EH400:EN400))</f>
        <v>#DIV/0!</v>
      </c>
      <c r="EP400" s="189" t="e">
        <f>IF(SUM(EH400:EN400)&gt;'Datos Mes'!$B$21,SUM(EH400:EN400)-EO400,0)</f>
        <v>#DIV/0!</v>
      </c>
      <c r="EQ400" s="189"/>
      <c r="ER400" s="189" t="e">
        <f>LOOKUP(EO400/AL400,'Datos Mes'!$B$75:$B$82,'Datos Mes'!$C$75:$C$82)*EQ400</f>
        <v>#DIV/0!</v>
      </c>
      <c r="ES400" s="189">
        <f>'Datos Mes'!$B$25*$AQ400</f>
        <v>0</v>
      </c>
      <c r="ET400" s="189">
        <f>'Datos Mes'!$B$26*$AQ400</f>
        <v>0</v>
      </c>
      <c r="EU400" s="189">
        <f t="shared" si="443"/>
        <v>0</v>
      </c>
      <c r="EV400" s="190" t="e">
        <f t="shared" si="444"/>
        <v>#DIV/0!</v>
      </c>
      <c r="EW400" s="280" t="s">
        <v>140</v>
      </c>
      <c r="EX400" s="281"/>
      <c r="EY400" s="190" t="e">
        <f>'Datos Mes'!$B$28*EO400</f>
        <v>#DIV/0!</v>
      </c>
      <c r="EZ400" s="190" t="e">
        <f>IF(EX400*'Datos Mes'!$B$19-EY400&gt;0,EX400*'Datos Mes'!$B$19-EY400,0)</f>
        <v>#DIV/0!</v>
      </c>
      <c r="FA400" s="281" t="s">
        <v>116</v>
      </c>
      <c r="FB400" s="280" t="s">
        <v>299</v>
      </c>
      <c r="FC400" s="192">
        <f>IF(FB400&lt;&gt;"Pensionado",LOOKUP(FA400,'Datos Mes'!$A$87:$A$92,'Datos Mes'!$B$87:$B$92),0)</f>
        <v>0</v>
      </c>
      <c r="FD400" s="190" t="e">
        <f t="shared" si="445"/>
        <v>#DIV/0!</v>
      </c>
      <c r="FE400" s="190" t="e">
        <f>IF(SUM(EH400:EN400)&gt;'Datos Mes'!$B$22,'Datos Mes'!$B$22,SUM(EH400:EN400))</f>
        <v>#DIV/0!</v>
      </c>
      <c r="FF400" s="190" t="e">
        <f>FE400*'Datos Mes'!$B$30</f>
        <v>#DIV/0!</v>
      </c>
      <c r="FG400" s="190" t="e">
        <f t="shared" si="446"/>
        <v>#DIV/0!</v>
      </c>
      <c r="FH400" s="190" t="e">
        <f t="shared" si="447"/>
        <v>#DIV/0!</v>
      </c>
      <c r="FI400" s="193" t="e">
        <f>LOOKUP(FH400,'Datos Mes'!$B$54:$B$69,'Datos Mes'!$C$54:$C$69)</f>
        <v>#DIV/0!</v>
      </c>
      <c r="FJ400" s="190" t="e">
        <f>LOOKUP(FH400,'Datos Mes'!$B$54:$B$69,'Datos Mes'!$E$54:$E$69)</f>
        <v>#DIV/0!</v>
      </c>
      <c r="FK400" s="190" t="e">
        <f t="shared" si="448"/>
        <v>#DIV/0!</v>
      </c>
      <c r="FL400" s="190">
        <f t="shared" si="449"/>
        <v>0</v>
      </c>
      <c r="FM400" s="190">
        <f t="shared" si="450"/>
        <v>0</v>
      </c>
      <c r="FN400" s="190">
        <f t="shared" si="451"/>
        <v>0</v>
      </c>
      <c r="FO400" s="190" t="e">
        <f t="shared" si="452"/>
        <v>#DIV/0!</v>
      </c>
      <c r="FP400" s="190" t="e">
        <f t="shared" si="453"/>
        <v>#DIV/0!</v>
      </c>
      <c r="FQ400" s="320" t="e">
        <f t="shared" si="454"/>
        <v>#DIV/0!</v>
      </c>
      <c r="FR400" s="188"/>
      <c r="FS400" s="190" t="e">
        <f t="shared" si="455"/>
        <v>#DIV/0!</v>
      </c>
      <c r="FT400" s="190" t="e">
        <f>IF($FB400="Activo",LOOKUP($FA400,'Datos Mes'!$A$87:$A$92,'Datos Mes'!$C$87:$C$92),0)*$EO400</f>
        <v>#DIV/0!</v>
      </c>
      <c r="FU400" s="190" t="e">
        <f>IF($FB400="Activo",'Datos Mes'!$B$31,0)*$EO400</f>
        <v>#DIV/0!</v>
      </c>
      <c r="FV400" s="190" t="e">
        <f>'Datos Mes'!$B$32*$EO400</f>
        <v>#DIV/0!</v>
      </c>
      <c r="FW400" s="190" t="e">
        <f>'Datos Mes'!$D$28*$EO400</f>
        <v>#DIV/0!</v>
      </c>
      <c r="FX400" s="188">
        <v>1030368</v>
      </c>
      <c r="FY400" s="190" t="e">
        <f t="shared" si="456"/>
        <v>#DIV/0!</v>
      </c>
      <c r="FZ400" s="190" t="e">
        <f t="shared" si="414"/>
        <v>#DIV/0!</v>
      </c>
      <c r="GA400" s="190" t="e">
        <f t="shared" si="415"/>
        <v>#DIV/0!</v>
      </c>
      <c r="GB400" s="190">
        <f>(AS400+'Datos Mes'!B$24)*30/12</f>
        <v>11356.646825396825</v>
      </c>
      <c r="GC400" s="190" t="e">
        <f t="shared" si="457"/>
        <v>#DIV/0!</v>
      </c>
      <c r="GD400" s="190" t="e">
        <f t="shared" si="458"/>
        <v>#DIV/0!</v>
      </c>
      <c r="GE400" s="192" t="e">
        <f t="shared" si="459"/>
        <v>#DIV/0!</v>
      </c>
    </row>
    <row r="401" spans="1:187">
      <c r="A401" s="248"/>
      <c r="B401" s="248"/>
      <c r="C401" s="173">
        <f t="shared" si="416"/>
        <v>0</v>
      </c>
      <c r="D401" s="255"/>
      <c r="E401" s="255"/>
      <c r="F401" s="255"/>
      <c r="G401" s="255"/>
      <c r="H401" s="255"/>
      <c r="I401" s="255"/>
      <c r="J401" s="255"/>
      <c r="K401" s="255"/>
      <c r="L401" s="255"/>
      <c r="M401" s="255"/>
      <c r="N401" s="255"/>
      <c r="O401" s="255"/>
      <c r="P401" s="255"/>
      <c r="Q401" s="255"/>
      <c r="R401" s="174"/>
      <c r="S401" s="256"/>
      <c r="T401" s="255"/>
      <c r="U401" s="255"/>
      <c r="V401" s="255"/>
      <c r="W401" s="255"/>
      <c r="X401" s="255"/>
      <c r="Y401" s="255"/>
      <c r="Z401" s="255"/>
      <c r="AA401" s="255"/>
      <c r="AB401" s="255"/>
      <c r="AC401" s="255"/>
      <c r="AD401" s="255"/>
      <c r="AE401" s="255"/>
      <c r="AF401" s="255"/>
      <c r="AG401" s="255"/>
      <c r="AH401" s="255"/>
      <c r="AI401" s="257"/>
      <c r="AJ401" s="187"/>
      <c r="AK401" s="176">
        <f t="shared" si="417"/>
        <v>0</v>
      </c>
      <c r="AL401" s="294">
        <f t="shared" si="418"/>
        <v>0</v>
      </c>
      <c r="AM401" s="294">
        <f t="shared" si="419"/>
        <v>0</v>
      </c>
      <c r="AN401" s="295">
        <f t="shared" si="420"/>
        <v>0</v>
      </c>
      <c r="AO401" s="294">
        <f t="shared" si="413"/>
        <v>0</v>
      </c>
      <c r="AP401" s="294">
        <f t="shared" si="460"/>
        <v>0</v>
      </c>
      <c r="AQ401" s="296">
        <f t="shared" si="421"/>
        <v>0</v>
      </c>
      <c r="AR401" s="297">
        <f t="shared" si="422"/>
        <v>0</v>
      </c>
      <c r="AS401" s="249"/>
      <c r="AT401" s="250">
        <f t="shared" si="423"/>
        <v>0</v>
      </c>
      <c r="AU401" s="316"/>
      <c r="AV401" s="177">
        <f t="shared" si="424"/>
        <v>0</v>
      </c>
      <c r="AW401" s="249"/>
      <c r="AX401" s="249"/>
      <c r="AY401" s="177">
        <f t="shared" si="425"/>
        <v>0</v>
      </c>
      <c r="AZ401" s="177">
        <f>(AQ401)*'Datos Mes'!$B$27+DB401</f>
        <v>0</v>
      </c>
      <c r="BA401" s="248"/>
      <c r="BB401" s="254"/>
      <c r="BC401" s="263"/>
      <c r="BD401" s="188"/>
      <c r="BE401" s="188"/>
      <c r="BF401" s="298"/>
      <c r="BG401" s="178">
        <f>(COUNTIF($D401:$AI401,"LL")+DL401)*(AS401-'Datos Mes'!$B$23)</f>
        <v>0</v>
      </c>
      <c r="BH401" s="299">
        <f t="shared" si="426"/>
        <v>0</v>
      </c>
      <c r="BI401" s="230"/>
      <c r="BJ401" s="239"/>
      <c r="BK401" s="231"/>
      <c r="BL401" s="231"/>
      <c r="BM401" s="231"/>
      <c r="BN401" s="231"/>
      <c r="BO401" s="231"/>
      <c r="BP401" s="239"/>
      <c r="BQ401" s="231"/>
      <c r="BR401" s="231"/>
      <c r="BS401" s="231"/>
      <c r="BT401" s="232"/>
      <c r="BU401" s="232"/>
      <c r="BV401" s="231"/>
      <c r="BW401" s="233"/>
      <c r="BX401" s="234"/>
      <c r="BY401" s="231"/>
      <c r="BZ401" s="231"/>
      <c r="CA401" s="235"/>
      <c r="CB401" s="235"/>
      <c r="CC401" s="236"/>
      <c r="CD401" s="236"/>
      <c r="CE401" s="236"/>
      <c r="CF401" s="236"/>
      <c r="CG401" s="236"/>
      <c r="CH401" s="235"/>
      <c r="CI401" s="235"/>
      <c r="CJ401" s="236"/>
      <c r="CK401" s="236"/>
      <c r="CL401" s="236"/>
      <c r="CM401" s="236"/>
      <c r="CN401" s="236"/>
      <c r="CO401" s="235"/>
      <c r="CP401" s="238"/>
      <c r="CQ401" s="237"/>
      <c r="CR401" s="238"/>
      <c r="CS401" s="237"/>
      <c r="CT401" s="237"/>
      <c r="CU401" s="237"/>
      <c r="CV401" s="237"/>
      <c r="CW401" s="237"/>
      <c r="CX401" s="232"/>
      <c r="CY401" s="232"/>
      <c r="CZ401" s="179">
        <f t="shared" si="427"/>
        <v>0</v>
      </c>
      <c r="DA401" s="180"/>
      <c r="DB401" s="241"/>
      <c r="DC401" s="181">
        <f t="shared" si="428"/>
        <v>0</v>
      </c>
      <c r="DD401" s="240"/>
      <c r="DE401" s="241"/>
      <c r="DF401" s="182">
        <f t="shared" si="429"/>
        <v>0</v>
      </c>
      <c r="DG401" s="182">
        <f t="shared" si="430"/>
        <v>0</v>
      </c>
      <c r="DH401" s="183">
        <f t="shared" si="431"/>
        <v>0</v>
      </c>
      <c r="DI401" s="184">
        <f t="shared" si="432"/>
        <v>0</v>
      </c>
      <c r="DJ401" s="42"/>
      <c r="DK401" s="177">
        <f t="shared" si="433"/>
        <v>0</v>
      </c>
      <c r="DL401" s="177">
        <f t="shared" si="434"/>
        <v>0</v>
      </c>
      <c r="DM401" s="177">
        <f t="shared" si="435"/>
        <v>0</v>
      </c>
      <c r="DN401" s="242"/>
      <c r="DO401" s="243"/>
      <c r="DP401" s="243"/>
      <c r="DQ401" s="243"/>
      <c r="DR401" s="303"/>
      <c r="DS401" s="243"/>
      <c r="DT401" s="243"/>
      <c r="DU401" s="243"/>
      <c r="DV401" s="244"/>
      <c r="DW401" s="243"/>
      <c r="DX401" s="243"/>
      <c r="DY401" s="245"/>
      <c r="DZ401" s="245"/>
      <c r="EA401" s="246"/>
      <c r="EB401" s="175" t="s">
        <v>283</v>
      </c>
      <c r="EC401" s="188" t="s">
        <v>298</v>
      </c>
      <c r="ED401" s="188">
        <v>1030369</v>
      </c>
      <c r="EE401" s="188"/>
      <c r="EF401" s="189">
        <f>'Datos Mes'!$B$23</f>
        <v>8033.333333333333</v>
      </c>
      <c r="EG401" s="189">
        <f t="shared" si="436"/>
        <v>0</v>
      </c>
      <c r="EH401" s="189">
        <f t="shared" si="437"/>
        <v>0</v>
      </c>
      <c r="EI401" s="189" t="e">
        <f t="shared" si="438"/>
        <v>#DIV/0!</v>
      </c>
      <c r="EJ401" s="189" t="e">
        <f t="shared" si="439"/>
        <v>#DIV/0!</v>
      </c>
      <c r="EK401" s="189">
        <f t="shared" si="440"/>
        <v>0</v>
      </c>
      <c r="EL401" s="189">
        <f t="shared" si="441"/>
        <v>0</v>
      </c>
      <c r="EM401" s="189">
        <f t="shared" si="442"/>
        <v>0</v>
      </c>
      <c r="EN401" s="189">
        <f>'Datos Mes'!$B$24*AL401</f>
        <v>0</v>
      </c>
      <c r="EO401" s="189" t="e">
        <f>IF(SUM(EH401:EN401)&gt;'Datos Mes'!$B$21,'Datos Mes'!$B$21,SUM(EH401:EN401))</f>
        <v>#DIV/0!</v>
      </c>
      <c r="EP401" s="189" t="e">
        <f>IF(SUM(EH401:EN401)&gt;'Datos Mes'!$B$21,SUM(EH401:EN401)-EO401,0)</f>
        <v>#DIV/0!</v>
      </c>
      <c r="EQ401" s="189"/>
      <c r="ER401" s="189" t="e">
        <f>LOOKUP(EO401/AL401,'Datos Mes'!$B$75:$B$82,'Datos Mes'!$C$75:$C$82)*EQ401</f>
        <v>#DIV/0!</v>
      </c>
      <c r="ES401" s="189">
        <f>'Datos Mes'!$B$25*$AQ401</f>
        <v>0</v>
      </c>
      <c r="ET401" s="189">
        <f>'Datos Mes'!$B$26*$AQ401</f>
        <v>0</v>
      </c>
      <c r="EU401" s="189">
        <f t="shared" si="443"/>
        <v>0</v>
      </c>
      <c r="EV401" s="190" t="e">
        <f t="shared" si="444"/>
        <v>#DIV/0!</v>
      </c>
      <c r="EW401" s="280" t="s">
        <v>140</v>
      </c>
      <c r="EX401" s="281"/>
      <c r="EY401" s="190" t="e">
        <f>'Datos Mes'!$B$28*EO401</f>
        <v>#DIV/0!</v>
      </c>
      <c r="EZ401" s="190" t="e">
        <f>IF(EX401*'Datos Mes'!$B$19-EY401&gt;0,EX401*'Datos Mes'!$B$19-EY401,0)</f>
        <v>#DIV/0!</v>
      </c>
      <c r="FA401" s="281" t="s">
        <v>116</v>
      </c>
      <c r="FB401" s="280" t="s">
        <v>299</v>
      </c>
      <c r="FC401" s="192">
        <f>IF(FB401&lt;&gt;"Pensionado",LOOKUP(FA401,'Datos Mes'!$A$87:$A$92,'Datos Mes'!$B$87:$B$92),0)</f>
        <v>0</v>
      </c>
      <c r="FD401" s="190" t="e">
        <f t="shared" si="445"/>
        <v>#DIV/0!</v>
      </c>
      <c r="FE401" s="190" t="e">
        <f>IF(SUM(EH401:EN401)&gt;'Datos Mes'!$B$22,'Datos Mes'!$B$22,SUM(EH401:EN401))</f>
        <v>#DIV/0!</v>
      </c>
      <c r="FF401" s="190" t="e">
        <f>FE401*'Datos Mes'!$B$30</f>
        <v>#DIV/0!</v>
      </c>
      <c r="FG401" s="190" t="e">
        <f t="shared" si="446"/>
        <v>#DIV/0!</v>
      </c>
      <c r="FH401" s="190" t="e">
        <f t="shared" si="447"/>
        <v>#DIV/0!</v>
      </c>
      <c r="FI401" s="193" t="e">
        <f>LOOKUP(FH401,'Datos Mes'!$B$54:$B$69,'Datos Mes'!$C$54:$C$69)</f>
        <v>#DIV/0!</v>
      </c>
      <c r="FJ401" s="190" t="e">
        <f>LOOKUP(FH401,'Datos Mes'!$B$54:$B$69,'Datos Mes'!$E$54:$E$69)</f>
        <v>#DIV/0!</v>
      </c>
      <c r="FK401" s="190" t="e">
        <f t="shared" si="448"/>
        <v>#DIV/0!</v>
      </c>
      <c r="FL401" s="190">
        <f t="shared" si="449"/>
        <v>0</v>
      </c>
      <c r="FM401" s="190">
        <f t="shared" si="450"/>
        <v>0</v>
      </c>
      <c r="FN401" s="190">
        <f t="shared" si="451"/>
        <v>0</v>
      </c>
      <c r="FO401" s="190" t="e">
        <f t="shared" si="452"/>
        <v>#DIV/0!</v>
      </c>
      <c r="FP401" s="190" t="e">
        <f t="shared" si="453"/>
        <v>#DIV/0!</v>
      </c>
      <c r="FQ401" s="320" t="e">
        <f t="shared" si="454"/>
        <v>#DIV/0!</v>
      </c>
      <c r="FR401" s="188"/>
      <c r="FS401" s="190" t="e">
        <f t="shared" si="455"/>
        <v>#DIV/0!</v>
      </c>
      <c r="FT401" s="190" t="e">
        <f>IF($FB401="Activo",LOOKUP($FA401,'Datos Mes'!$A$87:$A$92,'Datos Mes'!$C$87:$C$92),0)*$EO401</f>
        <v>#DIV/0!</v>
      </c>
      <c r="FU401" s="190" t="e">
        <f>IF($FB401="Activo",'Datos Mes'!$B$31,0)*$EO401</f>
        <v>#DIV/0!</v>
      </c>
      <c r="FV401" s="190" t="e">
        <f>'Datos Mes'!$B$32*$EO401</f>
        <v>#DIV/0!</v>
      </c>
      <c r="FW401" s="190" t="e">
        <f>'Datos Mes'!$D$28*$EO401</f>
        <v>#DIV/0!</v>
      </c>
      <c r="FX401" s="188">
        <v>1030369</v>
      </c>
      <c r="FY401" s="190" t="e">
        <f t="shared" si="456"/>
        <v>#DIV/0!</v>
      </c>
      <c r="FZ401" s="190" t="e">
        <f t="shared" si="414"/>
        <v>#DIV/0!</v>
      </c>
      <c r="GA401" s="190" t="e">
        <f t="shared" si="415"/>
        <v>#DIV/0!</v>
      </c>
      <c r="GB401" s="190">
        <f>(AS401+'Datos Mes'!B$24)*30/12</f>
        <v>11356.646825396825</v>
      </c>
      <c r="GC401" s="190" t="e">
        <f t="shared" si="457"/>
        <v>#DIV/0!</v>
      </c>
      <c r="GD401" s="190" t="e">
        <f t="shared" si="458"/>
        <v>#DIV/0!</v>
      </c>
      <c r="GE401" s="192" t="e">
        <f t="shared" si="459"/>
        <v>#DIV/0!</v>
      </c>
    </row>
    <row r="402" spans="1:187">
      <c r="A402" s="248"/>
      <c r="B402" s="248"/>
      <c r="C402" s="173">
        <f t="shared" si="416"/>
        <v>0</v>
      </c>
      <c r="D402" s="255"/>
      <c r="E402" s="255"/>
      <c r="F402" s="255"/>
      <c r="G402" s="255"/>
      <c r="H402" s="255"/>
      <c r="I402" s="255"/>
      <c r="J402" s="255"/>
      <c r="K402" s="255"/>
      <c r="L402" s="255"/>
      <c r="M402" s="255"/>
      <c r="N402" s="255"/>
      <c r="O402" s="255"/>
      <c r="P402" s="255"/>
      <c r="Q402" s="255"/>
      <c r="R402" s="174"/>
      <c r="S402" s="256"/>
      <c r="T402" s="255"/>
      <c r="U402" s="255"/>
      <c r="V402" s="255"/>
      <c r="W402" s="255"/>
      <c r="X402" s="255"/>
      <c r="Y402" s="255"/>
      <c r="Z402" s="255"/>
      <c r="AA402" s="255"/>
      <c r="AB402" s="255"/>
      <c r="AC402" s="255"/>
      <c r="AD402" s="255"/>
      <c r="AE402" s="255"/>
      <c r="AF402" s="255"/>
      <c r="AG402" s="255"/>
      <c r="AH402" s="255"/>
      <c r="AI402" s="257"/>
      <c r="AJ402" s="187"/>
      <c r="AK402" s="176">
        <f t="shared" si="417"/>
        <v>0</v>
      </c>
      <c r="AL402" s="294">
        <f t="shared" si="418"/>
        <v>0</v>
      </c>
      <c r="AM402" s="294">
        <f t="shared" si="419"/>
        <v>0</v>
      </c>
      <c r="AN402" s="295">
        <f t="shared" si="420"/>
        <v>0</v>
      </c>
      <c r="AO402" s="294">
        <f t="shared" si="413"/>
        <v>0</v>
      </c>
      <c r="AP402" s="294">
        <f t="shared" si="460"/>
        <v>0</v>
      </c>
      <c r="AQ402" s="296">
        <f t="shared" si="421"/>
        <v>0</v>
      </c>
      <c r="AR402" s="297">
        <f t="shared" si="422"/>
        <v>0</v>
      </c>
      <c r="AS402" s="249"/>
      <c r="AT402" s="250">
        <f t="shared" si="423"/>
        <v>0</v>
      </c>
      <c r="AU402" s="316"/>
      <c r="AV402" s="177">
        <f t="shared" si="424"/>
        <v>0</v>
      </c>
      <c r="AW402" s="249"/>
      <c r="AX402" s="249"/>
      <c r="AY402" s="177">
        <f t="shared" si="425"/>
        <v>0</v>
      </c>
      <c r="AZ402" s="177">
        <f>(AQ402)*'Datos Mes'!$B$27+DB402</f>
        <v>0</v>
      </c>
      <c r="BA402" s="248"/>
      <c r="BB402" s="254"/>
      <c r="BC402" s="263"/>
      <c r="BD402" s="188"/>
      <c r="BE402" s="188"/>
      <c r="BF402" s="298"/>
      <c r="BG402" s="178">
        <f>(COUNTIF($D402:$AI402,"LL")+DL402)*(AS402-'Datos Mes'!$B$23)</f>
        <v>0</v>
      </c>
      <c r="BH402" s="299">
        <f t="shared" si="426"/>
        <v>0</v>
      </c>
      <c r="BI402" s="230"/>
      <c r="BJ402" s="239"/>
      <c r="BK402" s="231"/>
      <c r="BL402" s="231"/>
      <c r="BM402" s="231"/>
      <c r="BN402" s="231"/>
      <c r="BO402" s="231"/>
      <c r="BP402" s="239"/>
      <c r="BQ402" s="231"/>
      <c r="BR402" s="231"/>
      <c r="BS402" s="231"/>
      <c r="BT402" s="232"/>
      <c r="BU402" s="232"/>
      <c r="BV402" s="231"/>
      <c r="BW402" s="233"/>
      <c r="BX402" s="234"/>
      <c r="BY402" s="231"/>
      <c r="BZ402" s="231"/>
      <c r="CA402" s="235"/>
      <c r="CB402" s="235"/>
      <c r="CC402" s="236"/>
      <c r="CD402" s="236"/>
      <c r="CE402" s="236"/>
      <c r="CF402" s="236"/>
      <c r="CG402" s="236"/>
      <c r="CH402" s="235"/>
      <c r="CI402" s="235"/>
      <c r="CJ402" s="236"/>
      <c r="CK402" s="236"/>
      <c r="CL402" s="236"/>
      <c r="CM402" s="236"/>
      <c r="CN402" s="236"/>
      <c r="CO402" s="235"/>
      <c r="CP402" s="238"/>
      <c r="CQ402" s="237"/>
      <c r="CR402" s="238"/>
      <c r="CS402" s="237"/>
      <c r="CT402" s="237"/>
      <c r="CU402" s="237"/>
      <c r="CV402" s="237"/>
      <c r="CW402" s="237"/>
      <c r="CX402" s="232"/>
      <c r="CY402" s="232"/>
      <c r="CZ402" s="179">
        <f t="shared" si="427"/>
        <v>0</v>
      </c>
      <c r="DA402" s="180"/>
      <c r="DB402" s="241"/>
      <c r="DC402" s="181">
        <f t="shared" si="428"/>
        <v>0</v>
      </c>
      <c r="DD402" s="240"/>
      <c r="DE402" s="241"/>
      <c r="DF402" s="182">
        <f t="shared" si="429"/>
        <v>0</v>
      </c>
      <c r="DG402" s="182">
        <f t="shared" si="430"/>
        <v>0</v>
      </c>
      <c r="DH402" s="183">
        <f t="shared" si="431"/>
        <v>0</v>
      </c>
      <c r="DI402" s="184">
        <f t="shared" si="432"/>
        <v>0</v>
      </c>
      <c r="DJ402" s="42"/>
      <c r="DK402" s="177">
        <f t="shared" si="433"/>
        <v>0</v>
      </c>
      <c r="DL402" s="177">
        <f t="shared" si="434"/>
        <v>0</v>
      </c>
      <c r="DM402" s="177">
        <f t="shared" si="435"/>
        <v>0</v>
      </c>
      <c r="DN402" s="242"/>
      <c r="DO402" s="243"/>
      <c r="DP402" s="243"/>
      <c r="DQ402" s="243"/>
      <c r="DR402" s="303"/>
      <c r="DS402" s="243"/>
      <c r="DT402" s="243"/>
      <c r="DU402" s="243"/>
      <c r="DV402" s="244"/>
      <c r="DW402" s="243"/>
      <c r="DX402" s="243"/>
      <c r="DY402" s="245"/>
      <c r="DZ402" s="245"/>
      <c r="EA402" s="246"/>
      <c r="EB402" s="175" t="s">
        <v>283</v>
      </c>
      <c r="EC402" s="188" t="s">
        <v>298</v>
      </c>
      <c r="ED402" s="188">
        <v>1030370</v>
      </c>
      <c r="EE402" s="188"/>
      <c r="EF402" s="189">
        <f>'Datos Mes'!$B$23</f>
        <v>8033.333333333333</v>
      </c>
      <c r="EG402" s="189">
        <f t="shared" si="436"/>
        <v>0</v>
      </c>
      <c r="EH402" s="189">
        <f t="shared" si="437"/>
        <v>0</v>
      </c>
      <c r="EI402" s="189" t="e">
        <f t="shared" si="438"/>
        <v>#DIV/0!</v>
      </c>
      <c r="EJ402" s="189" t="e">
        <f t="shared" si="439"/>
        <v>#DIV/0!</v>
      </c>
      <c r="EK402" s="189">
        <f t="shared" si="440"/>
        <v>0</v>
      </c>
      <c r="EL402" s="189">
        <f t="shared" si="441"/>
        <v>0</v>
      </c>
      <c r="EM402" s="189">
        <f t="shared" si="442"/>
        <v>0</v>
      </c>
      <c r="EN402" s="189">
        <f>'Datos Mes'!$B$24*AL402</f>
        <v>0</v>
      </c>
      <c r="EO402" s="189" t="e">
        <f>IF(SUM(EH402:EN402)&gt;'Datos Mes'!$B$21,'Datos Mes'!$B$21,SUM(EH402:EN402))</f>
        <v>#DIV/0!</v>
      </c>
      <c r="EP402" s="189" t="e">
        <f>IF(SUM(EH402:EN402)&gt;'Datos Mes'!$B$21,SUM(EH402:EN402)-EO402,0)</f>
        <v>#DIV/0!</v>
      </c>
      <c r="EQ402" s="189"/>
      <c r="ER402" s="189" t="e">
        <f>LOOKUP(EO402/AL402,'Datos Mes'!$B$75:$B$82,'Datos Mes'!$C$75:$C$82)*EQ402</f>
        <v>#DIV/0!</v>
      </c>
      <c r="ES402" s="189">
        <f>'Datos Mes'!$B$25*$AQ402</f>
        <v>0</v>
      </c>
      <c r="ET402" s="189">
        <f>'Datos Mes'!$B$26*$AQ402</f>
        <v>0</v>
      </c>
      <c r="EU402" s="189">
        <f t="shared" si="443"/>
        <v>0</v>
      </c>
      <c r="EV402" s="190" t="e">
        <f t="shared" si="444"/>
        <v>#DIV/0!</v>
      </c>
      <c r="EW402" s="280" t="s">
        <v>140</v>
      </c>
      <c r="EX402" s="281"/>
      <c r="EY402" s="190" t="e">
        <f>'Datos Mes'!$B$28*EO402</f>
        <v>#DIV/0!</v>
      </c>
      <c r="EZ402" s="190" t="e">
        <f>IF(EX402*'Datos Mes'!$B$19-EY402&gt;0,EX402*'Datos Mes'!$B$19-EY402,0)</f>
        <v>#DIV/0!</v>
      </c>
      <c r="FA402" s="281" t="s">
        <v>116</v>
      </c>
      <c r="FB402" s="280" t="s">
        <v>299</v>
      </c>
      <c r="FC402" s="192">
        <f>IF(FB402&lt;&gt;"Pensionado",LOOKUP(FA402,'Datos Mes'!$A$87:$A$92,'Datos Mes'!$B$87:$B$92),0)</f>
        <v>0</v>
      </c>
      <c r="FD402" s="190" t="e">
        <f t="shared" si="445"/>
        <v>#DIV/0!</v>
      </c>
      <c r="FE402" s="190" t="e">
        <f>IF(SUM(EH402:EN402)&gt;'Datos Mes'!$B$22,'Datos Mes'!$B$22,SUM(EH402:EN402))</f>
        <v>#DIV/0!</v>
      </c>
      <c r="FF402" s="190" t="e">
        <f>FE402*'Datos Mes'!$B$30</f>
        <v>#DIV/0!</v>
      </c>
      <c r="FG402" s="190" t="e">
        <f t="shared" si="446"/>
        <v>#DIV/0!</v>
      </c>
      <c r="FH402" s="190" t="e">
        <f t="shared" si="447"/>
        <v>#DIV/0!</v>
      </c>
      <c r="FI402" s="193" t="e">
        <f>LOOKUP(FH402,'Datos Mes'!$B$54:$B$69,'Datos Mes'!$C$54:$C$69)</f>
        <v>#DIV/0!</v>
      </c>
      <c r="FJ402" s="190" t="e">
        <f>LOOKUP(FH402,'Datos Mes'!$B$54:$B$69,'Datos Mes'!$E$54:$E$69)</f>
        <v>#DIV/0!</v>
      </c>
      <c r="FK402" s="190" t="e">
        <f t="shared" si="448"/>
        <v>#DIV/0!</v>
      </c>
      <c r="FL402" s="190">
        <f t="shared" si="449"/>
        <v>0</v>
      </c>
      <c r="FM402" s="190">
        <f t="shared" si="450"/>
        <v>0</v>
      </c>
      <c r="FN402" s="190">
        <f t="shared" si="451"/>
        <v>0</v>
      </c>
      <c r="FO402" s="190" t="e">
        <f t="shared" si="452"/>
        <v>#DIV/0!</v>
      </c>
      <c r="FP402" s="190" t="e">
        <f t="shared" si="453"/>
        <v>#DIV/0!</v>
      </c>
      <c r="FQ402" s="320" t="e">
        <f t="shared" si="454"/>
        <v>#DIV/0!</v>
      </c>
      <c r="FR402" s="188"/>
      <c r="FS402" s="190" t="e">
        <f t="shared" si="455"/>
        <v>#DIV/0!</v>
      </c>
      <c r="FT402" s="190" t="e">
        <f>IF($FB402="Activo",LOOKUP($FA402,'Datos Mes'!$A$87:$A$92,'Datos Mes'!$C$87:$C$92),0)*$EO402</f>
        <v>#DIV/0!</v>
      </c>
      <c r="FU402" s="190" t="e">
        <f>IF($FB402="Activo",'Datos Mes'!$B$31,0)*$EO402</f>
        <v>#DIV/0!</v>
      </c>
      <c r="FV402" s="190" t="e">
        <f>'Datos Mes'!$B$32*$EO402</f>
        <v>#DIV/0!</v>
      </c>
      <c r="FW402" s="190" t="e">
        <f>'Datos Mes'!$D$28*$EO402</f>
        <v>#DIV/0!</v>
      </c>
      <c r="FX402" s="188">
        <v>1030370</v>
      </c>
      <c r="FY402" s="190" t="e">
        <f t="shared" si="456"/>
        <v>#DIV/0!</v>
      </c>
      <c r="FZ402" s="190" t="e">
        <f t="shared" si="414"/>
        <v>#DIV/0!</v>
      </c>
      <c r="GA402" s="190" t="e">
        <f t="shared" si="415"/>
        <v>#DIV/0!</v>
      </c>
      <c r="GB402" s="190">
        <f>(AS402+'Datos Mes'!B$24)*30/12</f>
        <v>11356.646825396825</v>
      </c>
      <c r="GC402" s="190" t="e">
        <f t="shared" si="457"/>
        <v>#DIV/0!</v>
      </c>
      <c r="GD402" s="190" t="e">
        <f t="shared" si="458"/>
        <v>#DIV/0!</v>
      </c>
      <c r="GE402" s="192" t="e">
        <f t="shared" si="459"/>
        <v>#DIV/0!</v>
      </c>
    </row>
    <row r="403" spans="1:187">
      <c r="A403" s="248"/>
      <c r="B403" s="248"/>
      <c r="C403" s="173">
        <f t="shared" si="416"/>
        <v>0</v>
      </c>
      <c r="D403" s="255"/>
      <c r="E403" s="255"/>
      <c r="F403" s="255"/>
      <c r="G403" s="255"/>
      <c r="H403" s="255"/>
      <c r="I403" s="255"/>
      <c r="J403" s="255"/>
      <c r="K403" s="255"/>
      <c r="L403" s="255"/>
      <c r="M403" s="255"/>
      <c r="N403" s="255"/>
      <c r="O403" s="255"/>
      <c r="P403" s="255"/>
      <c r="Q403" s="255"/>
      <c r="R403" s="174"/>
      <c r="S403" s="256"/>
      <c r="T403" s="255"/>
      <c r="U403" s="255"/>
      <c r="V403" s="255"/>
      <c r="W403" s="255"/>
      <c r="X403" s="255"/>
      <c r="Y403" s="255"/>
      <c r="Z403" s="255"/>
      <c r="AA403" s="255"/>
      <c r="AB403" s="255"/>
      <c r="AC403" s="255"/>
      <c r="AD403" s="255"/>
      <c r="AE403" s="255"/>
      <c r="AF403" s="255"/>
      <c r="AG403" s="255"/>
      <c r="AH403" s="255"/>
      <c r="AI403" s="257"/>
      <c r="AJ403" s="187"/>
      <c r="AK403" s="176">
        <f t="shared" si="417"/>
        <v>0</v>
      </c>
      <c r="AL403" s="294">
        <f t="shared" si="418"/>
        <v>0</v>
      </c>
      <c r="AM403" s="294">
        <f t="shared" si="419"/>
        <v>0</v>
      </c>
      <c r="AN403" s="295">
        <f t="shared" si="420"/>
        <v>0</v>
      </c>
      <c r="AO403" s="294">
        <f t="shared" si="413"/>
        <v>0</v>
      </c>
      <c r="AP403" s="294">
        <f t="shared" si="460"/>
        <v>0</v>
      </c>
      <c r="AQ403" s="296">
        <f t="shared" si="421"/>
        <v>0</v>
      </c>
      <c r="AR403" s="297">
        <f t="shared" si="422"/>
        <v>0</v>
      </c>
      <c r="AS403" s="249"/>
      <c r="AT403" s="250">
        <f t="shared" si="423"/>
        <v>0</v>
      </c>
      <c r="AU403" s="316"/>
      <c r="AV403" s="177">
        <f t="shared" si="424"/>
        <v>0</v>
      </c>
      <c r="AW403" s="249"/>
      <c r="AX403" s="249"/>
      <c r="AY403" s="177">
        <f t="shared" si="425"/>
        <v>0</v>
      </c>
      <c r="AZ403" s="177">
        <f>(AQ403)*'Datos Mes'!$B$27+DB403</f>
        <v>0</v>
      </c>
      <c r="BA403" s="248"/>
      <c r="BB403" s="254"/>
      <c r="BC403" s="263"/>
      <c r="BD403" s="188"/>
      <c r="BE403" s="188"/>
      <c r="BF403" s="298"/>
      <c r="BG403" s="178">
        <f>(COUNTIF($D403:$AI403,"LL")+DL403)*(AS403-'Datos Mes'!$B$23)</f>
        <v>0</v>
      </c>
      <c r="BH403" s="299">
        <f t="shared" si="426"/>
        <v>0</v>
      </c>
      <c r="BI403" s="230"/>
      <c r="BJ403" s="239"/>
      <c r="BK403" s="231"/>
      <c r="BL403" s="231"/>
      <c r="BM403" s="231"/>
      <c r="BN403" s="231"/>
      <c r="BO403" s="231"/>
      <c r="BP403" s="239"/>
      <c r="BQ403" s="231"/>
      <c r="BR403" s="231"/>
      <c r="BS403" s="231"/>
      <c r="BT403" s="232"/>
      <c r="BU403" s="232"/>
      <c r="BV403" s="231"/>
      <c r="BW403" s="233"/>
      <c r="BX403" s="234"/>
      <c r="BY403" s="231"/>
      <c r="BZ403" s="231"/>
      <c r="CA403" s="235"/>
      <c r="CB403" s="235"/>
      <c r="CC403" s="236"/>
      <c r="CD403" s="236"/>
      <c r="CE403" s="236"/>
      <c r="CF403" s="236"/>
      <c r="CG403" s="236"/>
      <c r="CH403" s="235"/>
      <c r="CI403" s="235"/>
      <c r="CJ403" s="236"/>
      <c r="CK403" s="236"/>
      <c r="CL403" s="236"/>
      <c r="CM403" s="236"/>
      <c r="CN403" s="236"/>
      <c r="CO403" s="235"/>
      <c r="CP403" s="238"/>
      <c r="CQ403" s="237"/>
      <c r="CR403" s="238"/>
      <c r="CS403" s="237"/>
      <c r="CT403" s="237"/>
      <c r="CU403" s="237"/>
      <c r="CV403" s="237"/>
      <c r="CW403" s="237"/>
      <c r="CX403" s="232"/>
      <c r="CY403" s="232"/>
      <c r="CZ403" s="179">
        <f t="shared" si="427"/>
        <v>0</v>
      </c>
      <c r="DA403" s="180"/>
      <c r="DB403" s="241"/>
      <c r="DC403" s="181">
        <f t="shared" si="428"/>
        <v>0</v>
      </c>
      <c r="DD403" s="240"/>
      <c r="DE403" s="241"/>
      <c r="DF403" s="182">
        <f t="shared" si="429"/>
        <v>0</v>
      </c>
      <c r="DG403" s="182">
        <f t="shared" si="430"/>
        <v>0</v>
      </c>
      <c r="DH403" s="183">
        <f t="shared" si="431"/>
        <v>0</v>
      </c>
      <c r="DI403" s="184">
        <f t="shared" si="432"/>
        <v>0</v>
      </c>
      <c r="DJ403" s="42"/>
      <c r="DK403" s="177">
        <f t="shared" si="433"/>
        <v>0</v>
      </c>
      <c r="DL403" s="177">
        <f t="shared" si="434"/>
        <v>0</v>
      </c>
      <c r="DM403" s="177">
        <f t="shared" si="435"/>
        <v>0</v>
      </c>
      <c r="DN403" s="242"/>
      <c r="DO403" s="243"/>
      <c r="DP403" s="243"/>
      <c r="DQ403" s="243"/>
      <c r="DR403" s="303"/>
      <c r="DS403" s="243"/>
      <c r="DT403" s="243"/>
      <c r="DU403" s="243"/>
      <c r="DV403" s="244"/>
      <c r="DW403" s="243"/>
      <c r="DX403" s="243"/>
      <c r="DY403" s="245"/>
      <c r="DZ403" s="245"/>
      <c r="EA403" s="246"/>
      <c r="EB403" s="175" t="s">
        <v>283</v>
      </c>
      <c r="EC403" s="188" t="s">
        <v>298</v>
      </c>
      <c r="ED403" s="188">
        <v>1030371</v>
      </c>
      <c r="EE403" s="188"/>
      <c r="EF403" s="189">
        <f>'Datos Mes'!$B$23</f>
        <v>8033.333333333333</v>
      </c>
      <c r="EG403" s="189">
        <f t="shared" si="436"/>
        <v>0</v>
      </c>
      <c r="EH403" s="189">
        <f t="shared" si="437"/>
        <v>0</v>
      </c>
      <c r="EI403" s="189" t="e">
        <f t="shared" si="438"/>
        <v>#DIV/0!</v>
      </c>
      <c r="EJ403" s="189" t="e">
        <f t="shared" si="439"/>
        <v>#DIV/0!</v>
      </c>
      <c r="EK403" s="189">
        <f t="shared" si="440"/>
        <v>0</v>
      </c>
      <c r="EL403" s="189">
        <f t="shared" si="441"/>
        <v>0</v>
      </c>
      <c r="EM403" s="189">
        <f t="shared" si="442"/>
        <v>0</v>
      </c>
      <c r="EN403" s="189">
        <f>'Datos Mes'!$B$24*AL403</f>
        <v>0</v>
      </c>
      <c r="EO403" s="189" t="e">
        <f>IF(SUM(EH403:EN403)&gt;'Datos Mes'!$B$21,'Datos Mes'!$B$21,SUM(EH403:EN403))</f>
        <v>#DIV/0!</v>
      </c>
      <c r="EP403" s="189" t="e">
        <f>IF(SUM(EH403:EN403)&gt;'Datos Mes'!$B$21,SUM(EH403:EN403)-EO403,0)</f>
        <v>#DIV/0!</v>
      </c>
      <c r="EQ403" s="189"/>
      <c r="ER403" s="189" t="e">
        <f>LOOKUP(EO403/AL403,'Datos Mes'!$B$75:$B$82,'Datos Mes'!$C$75:$C$82)*EQ403</f>
        <v>#DIV/0!</v>
      </c>
      <c r="ES403" s="189">
        <f>'Datos Mes'!$B$25*$AQ403</f>
        <v>0</v>
      </c>
      <c r="ET403" s="189">
        <f>'Datos Mes'!$B$26*$AQ403</f>
        <v>0</v>
      </c>
      <c r="EU403" s="189">
        <f t="shared" si="443"/>
        <v>0</v>
      </c>
      <c r="EV403" s="190" t="e">
        <f t="shared" si="444"/>
        <v>#DIV/0!</v>
      </c>
      <c r="EW403" s="280" t="s">
        <v>140</v>
      </c>
      <c r="EX403" s="281"/>
      <c r="EY403" s="190" t="e">
        <f>'Datos Mes'!$B$28*EO403</f>
        <v>#DIV/0!</v>
      </c>
      <c r="EZ403" s="190" t="e">
        <f>IF(EX403*'Datos Mes'!$B$19-EY403&gt;0,EX403*'Datos Mes'!$B$19-EY403,0)</f>
        <v>#DIV/0!</v>
      </c>
      <c r="FA403" s="281" t="s">
        <v>116</v>
      </c>
      <c r="FB403" s="280" t="s">
        <v>299</v>
      </c>
      <c r="FC403" s="192">
        <f>IF(FB403&lt;&gt;"Pensionado",LOOKUP(FA403,'Datos Mes'!$A$87:$A$92,'Datos Mes'!$B$87:$B$92),0)</f>
        <v>0</v>
      </c>
      <c r="FD403" s="190" t="e">
        <f t="shared" si="445"/>
        <v>#DIV/0!</v>
      </c>
      <c r="FE403" s="190" t="e">
        <f>IF(SUM(EH403:EN403)&gt;'Datos Mes'!$B$22,'Datos Mes'!$B$22,SUM(EH403:EN403))</f>
        <v>#DIV/0!</v>
      </c>
      <c r="FF403" s="190" t="e">
        <f>FE403*'Datos Mes'!$B$30</f>
        <v>#DIV/0!</v>
      </c>
      <c r="FG403" s="190" t="e">
        <f t="shared" si="446"/>
        <v>#DIV/0!</v>
      </c>
      <c r="FH403" s="190" t="e">
        <f t="shared" si="447"/>
        <v>#DIV/0!</v>
      </c>
      <c r="FI403" s="193" t="e">
        <f>LOOKUP(FH403,'Datos Mes'!$B$54:$B$69,'Datos Mes'!$C$54:$C$69)</f>
        <v>#DIV/0!</v>
      </c>
      <c r="FJ403" s="190" t="e">
        <f>LOOKUP(FH403,'Datos Mes'!$B$54:$B$69,'Datos Mes'!$E$54:$E$69)</f>
        <v>#DIV/0!</v>
      </c>
      <c r="FK403" s="190" t="e">
        <f t="shared" si="448"/>
        <v>#DIV/0!</v>
      </c>
      <c r="FL403" s="190">
        <f t="shared" si="449"/>
        <v>0</v>
      </c>
      <c r="FM403" s="190">
        <f t="shared" si="450"/>
        <v>0</v>
      </c>
      <c r="FN403" s="190">
        <f t="shared" si="451"/>
        <v>0</v>
      </c>
      <c r="FO403" s="190" t="e">
        <f t="shared" si="452"/>
        <v>#DIV/0!</v>
      </c>
      <c r="FP403" s="190" t="e">
        <f t="shared" si="453"/>
        <v>#DIV/0!</v>
      </c>
      <c r="FQ403" s="320" t="e">
        <f t="shared" si="454"/>
        <v>#DIV/0!</v>
      </c>
      <c r="FR403" s="188"/>
      <c r="FS403" s="190" t="e">
        <f t="shared" si="455"/>
        <v>#DIV/0!</v>
      </c>
      <c r="FT403" s="190" t="e">
        <f>IF($FB403="Activo",LOOKUP($FA403,'Datos Mes'!$A$87:$A$92,'Datos Mes'!$C$87:$C$92),0)*$EO403</f>
        <v>#DIV/0!</v>
      </c>
      <c r="FU403" s="190" t="e">
        <f>IF($FB403="Activo",'Datos Mes'!$B$31,0)*$EO403</f>
        <v>#DIV/0!</v>
      </c>
      <c r="FV403" s="190" t="e">
        <f>'Datos Mes'!$B$32*$EO403</f>
        <v>#DIV/0!</v>
      </c>
      <c r="FW403" s="190" t="e">
        <f>'Datos Mes'!$D$28*$EO403</f>
        <v>#DIV/0!</v>
      </c>
      <c r="FX403" s="188">
        <v>1030371</v>
      </c>
      <c r="FY403" s="190" t="e">
        <f t="shared" si="456"/>
        <v>#DIV/0!</v>
      </c>
      <c r="FZ403" s="190" t="e">
        <f t="shared" si="414"/>
        <v>#DIV/0!</v>
      </c>
      <c r="GA403" s="190" t="e">
        <f t="shared" si="415"/>
        <v>#DIV/0!</v>
      </c>
      <c r="GB403" s="190">
        <f>(AS403+'Datos Mes'!B$24)*30/12</f>
        <v>11356.646825396825</v>
      </c>
      <c r="GC403" s="190" t="e">
        <f t="shared" si="457"/>
        <v>#DIV/0!</v>
      </c>
      <c r="GD403" s="190" t="e">
        <f t="shared" si="458"/>
        <v>#DIV/0!</v>
      </c>
      <c r="GE403" s="192" t="e">
        <f t="shared" si="459"/>
        <v>#DIV/0!</v>
      </c>
    </row>
    <row r="404" spans="1:187">
      <c r="A404" s="248"/>
      <c r="B404" s="248"/>
      <c r="C404" s="173">
        <f t="shared" si="416"/>
        <v>0</v>
      </c>
      <c r="D404" s="255"/>
      <c r="E404" s="255"/>
      <c r="F404" s="255"/>
      <c r="G404" s="255"/>
      <c r="H404" s="255"/>
      <c r="I404" s="255"/>
      <c r="J404" s="255"/>
      <c r="K404" s="255"/>
      <c r="L404" s="255"/>
      <c r="M404" s="255"/>
      <c r="N404" s="255"/>
      <c r="O404" s="255"/>
      <c r="P404" s="255"/>
      <c r="Q404" s="255"/>
      <c r="R404" s="174"/>
      <c r="S404" s="256"/>
      <c r="T404" s="255"/>
      <c r="U404" s="255"/>
      <c r="V404" s="255"/>
      <c r="W404" s="255"/>
      <c r="X404" s="255"/>
      <c r="Y404" s="255"/>
      <c r="Z404" s="255"/>
      <c r="AA404" s="255"/>
      <c r="AB404" s="255"/>
      <c r="AC404" s="255"/>
      <c r="AD404" s="255"/>
      <c r="AE404" s="255"/>
      <c r="AF404" s="255"/>
      <c r="AG404" s="255"/>
      <c r="AH404" s="255"/>
      <c r="AI404" s="257"/>
      <c r="AJ404" s="187"/>
      <c r="AK404" s="176">
        <f t="shared" si="417"/>
        <v>0</v>
      </c>
      <c r="AL404" s="294">
        <f t="shared" si="418"/>
        <v>0</v>
      </c>
      <c r="AM404" s="294">
        <f t="shared" si="419"/>
        <v>0</v>
      </c>
      <c r="AN404" s="295">
        <f t="shared" si="420"/>
        <v>0</v>
      </c>
      <c r="AO404" s="294">
        <f t="shared" si="413"/>
        <v>0</v>
      </c>
      <c r="AP404" s="294">
        <f t="shared" si="460"/>
        <v>0</v>
      </c>
      <c r="AQ404" s="296">
        <f t="shared" si="421"/>
        <v>0</v>
      </c>
      <c r="AR404" s="297">
        <f t="shared" si="422"/>
        <v>0</v>
      </c>
      <c r="AS404" s="249"/>
      <c r="AT404" s="250">
        <f t="shared" si="423"/>
        <v>0</v>
      </c>
      <c r="AU404" s="316"/>
      <c r="AV404" s="177">
        <f t="shared" si="424"/>
        <v>0</v>
      </c>
      <c r="AW404" s="249"/>
      <c r="AX404" s="249"/>
      <c r="AY404" s="177">
        <f t="shared" si="425"/>
        <v>0</v>
      </c>
      <c r="AZ404" s="177">
        <f>(AQ404)*'Datos Mes'!$B$27+DB404</f>
        <v>0</v>
      </c>
      <c r="BA404" s="248"/>
      <c r="BB404" s="254"/>
      <c r="BC404" s="263"/>
      <c r="BD404" s="188"/>
      <c r="BE404" s="188"/>
      <c r="BF404" s="298"/>
      <c r="BG404" s="178">
        <f>(COUNTIF($D404:$AI404,"LL")+DL404)*(AS404-'Datos Mes'!$B$23)</f>
        <v>0</v>
      </c>
      <c r="BH404" s="299">
        <f t="shared" si="426"/>
        <v>0</v>
      </c>
      <c r="BI404" s="230"/>
      <c r="BJ404" s="239"/>
      <c r="BK404" s="231"/>
      <c r="BL404" s="231"/>
      <c r="BM404" s="231"/>
      <c r="BN404" s="231"/>
      <c r="BO404" s="231"/>
      <c r="BP404" s="239"/>
      <c r="BQ404" s="231"/>
      <c r="BR404" s="231"/>
      <c r="BS404" s="231"/>
      <c r="BT404" s="232"/>
      <c r="BU404" s="232"/>
      <c r="BV404" s="231"/>
      <c r="BW404" s="233"/>
      <c r="BX404" s="234"/>
      <c r="BY404" s="231"/>
      <c r="BZ404" s="231"/>
      <c r="CA404" s="235"/>
      <c r="CB404" s="235"/>
      <c r="CC404" s="236"/>
      <c r="CD404" s="236"/>
      <c r="CE404" s="236"/>
      <c r="CF404" s="236"/>
      <c r="CG404" s="236"/>
      <c r="CH404" s="235"/>
      <c r="CI404" s="235"/>
      <c r="CJ404" s="236"/>
      <c r="CK404" s="236"/>
      <c r="CL404" s="236"/>
      <c r="CM404" s="236"/>
      <c r="CN404" s="236"/>
      <c r="CO404" s="235"/>
      <c r="CP404" s="238"/>
      <c r="CQ404" s="237"/>
      <c r="CR404" s="238"/>
      <c r="CS404" s="237"/>
      <c r="CT404" s="237"/>
      <c r="CU404" s="237"/>
      <c r="CV404" s="237"/>
      <c r="CW404" s="237"/>
      <c r="CX404" s="232"/>
      <c r="CY404" s="232"/>
      <c r="CZ404" s="179">
        <f t="shared" si="427"/>
        <v>0</v>
      </c>
      <c r="DA404" s="180"/>
      <c r="DB404" s="241"/>
      <c r="DC404" s="181">
        <f t="shared" si="428"/>
        <v>0</v>
      </c>
      <c r="DD404" s="240"/>
      <c r="DE404" s="241"/>
      <c r="DF404" s="182">
        <f t="shared" si="429"/>
        <v>0</v>
      </c>
      <c r="DG404" s="182">
        <f t="shared" si="430"/>
        <v>0</v>
      </c>
      <c r="DH404" s="183">
        <f t="shared" si="431"/>
        <v>0</v>
      </c>
      <c r="DI404" s="184">
        <f t="shared" si="432"/>
        <v>0</v>
      </c>
      <c r="DJ404" s="42"/>
      <c r="DK404" s="177">
        <f t="shared" si="433"/>
        <v>0</v>
      </c>
      <c r="DL404" s="177">
        <f t="shared" si="434"/>
        <v>0</v>
      </c>
      <c r="DM404" s="177">
        <f t="shared" si="435"/>
        <v>0</v>
      </c>
      <c r="DN404" s="242"/>
      <c r="DO404" s="243"/>
      <c r="DP404" s="243"/>
      <c r="DQ404" s="243"/>
      <c r="DR404" s="303"/>
      <c r="DS404" s="243"/>
      <c r="DT404" s="243"/>
      <c r="DU404" s="243"/>
      <c r="DV404" s="244"/>
      <c r="DW404" s="243"/>
      <c r="DX404" s="243"/>
      <c r="DY404" s="245"/>
      <c r="DZ404" s="245"/>
      <c r="EA404" s="246"/>
      <c r="EB404" s="175" t="s">
        <v>283</v>
      </c>
      <c r="EC404" s="188" t="s">
        <v>298</v>
      </c>
      <c r="ED404" s="188">
        <v>1030372</v>
      </c>
      <c r="EE404" s="188"/>
      <c r="EF404" s="189">
        <f>'Datos Mes'!$B$23</f>
        <v>8033.333333333333</v>
      </c>
      <c r="EG404" s="189">
        <f t="shared" si="436"/>
        <v>0</v>
      </c>
      <c r="EH404" s="189">
        <f t="shared" si="437"/>
        <v>0</v>
      </c>
      <c r="EI404" s="189" t="e">
        <f t="shared" si="438"/>
        <v>#DIV/0!</v>
      </c>
      <c r="EJ404" s="189" t="e">
        <f t="shared" si="439"/>
        <v>#DIV/0!</v>
      </c>
      <c r="EK404" s="189">
        <f t="shared" si="440"/>
        <v>0</v>
      </c>
      <c r="EL404" s="189">
        <f t="shared" si="441"/>
        <v>0</v>
      </c>
      <c r="EM404" s="189">
        <f t="shared" si="442"/>
        <v>0</v>
      </c>
      <c r="EN404" s="189">
        <f>'Datos Mes'!$B$24*AL404</f>
        <v>0</v>
      </c>
      <c r="EO404" s="189" t="e">
        <f>IF(SUM(EH404:EN404)&gt;'Datos Mes'!$B$21,'Datos Mes'!$B$21,SUM(EH404:EN404))</f>
        <v>#DIV/0!</v>
      </c>
      <c r="EP404" s="189" t="e">
        <f>IF(SUM(EH404:EN404)&gt;'Datos Mes'!$B$21,SUM(EH404:EN404)-EO404,0)</f>
        <v>#DIV/0!</v>
      </c>
      <c r="EQ404" s="189"/>
      <c r="ER404" s="189" t="e">
        <f>LOOKUP(EO404/AL404,'Datos Mes'!$B$75:$B$82,'Datos Mes'!$C$75:$C$82)*EQ404</f>
        <v>#DIV/0!</v>
      </c>
      <c r="ES404" s="189">
        <f>'Datos Mes'!$B$25*$AQ404</f>
        <v>0</v>
      </c>
      <c r="ET404" s="189">
        <f>'Datos Mes'!$B$26*$AQ404</f>
        <v>0</v>
      </c>
      <c r="EU404" s="189">
        <f t="shared" si="443"/>
        <v>0</v>
      </c>
      <c r="EV404" s="190" t="e">
        <f t="shared" si="444"/>
        <v>#DIV/0!</v>
      </c>
      <c r="EW404" s="280" t="s">
        <v>140</v>
      </c>
      <c r="EX404" s="281"/>
      <c r="EY404" s="190" t="e">
        <f>'Datos Mes'!$B$28*EO404</f>
        <v>#DIV/0!</v>
      </c>
      <c r="EZ404" s="190" t="e">
        <f>IF(EX404*'Datos Mes'!$B$19-EY404&gt;0,EX404*'Datos Mes'!$B$19-EY404,0)</f>
        <v>#DIV/0!</v>
      </c>
      <c r="FA404" s="281" t="s">
        <v>116</v>
      </c>
      <c r="FB404" s="280" t="s">
        <v>299</v>
      </c>
      <c r="FC404" s="192">
        <f>IF(FB404&lt;&gt;"Pensionado",LOOKUP(FA404,'Datos Mes'!$A$87:$A$92,'Datos Mes'!$B$87:$B$92),0)</f>
        <v>0</v>
      </c>
      <c r="FD404" s="190" t="e">
        <f t="shared" si="445"/>
        <v>#DIV/0!</v>
      </c>
      <c r="FE404" s="190" t="e">
        <f>IF(SUM(EH404:EN404)&gt;'Datos Mes'!$B$22,'Datos Mes'!$B$22,SUM(EH404:EN404))</f>
        <v>#DIV/0!</v>
      </c>
      <c r="FF404" s="190" t="e">
        <f>FE404*'Datos Mes'!$B$30</f>
        <v>#DIV/0!</v>
      </c>
      <c r="FG404" s="190" t="e">
        <f t="shared" si="446"/>
        <v>#DIV/0!</v>
      </c>
      <c r="FH404" s="190" t="e">
        <f t="shared" si="447"/>
        <v>#DIV/0!</v>
      </c>
      <c r="FI404" s="193" t="e">
        <f>LOOKUP(FH404,'Datos Mes'!$B$54:$B$69,'Datos Mes'!$C$54:$C$69)</f>
        <v>#DIV/0!</v>
      </c>
      <c r="FJ404" s="190" t="e">
        <f>LOOKUP(FH404,'Datos Mes'!$B$54:$B$69,'Datos Mes'!$E$54:$E$69)</f>
        <v>#DIV/0!</v>
      </c>
      <c r="FK404" s="190" t="e">
        <f t="shared" si="448"/>
        <v>#DIV/0!</v>
      </c>
      <c r="FL404" s="190">
        <f t="shared" si="449"/>
        <v>0</v>
      </c>
      <c r="FM404" s="190">
        <f t="shared" si="450"/>
        <v>0</v>
      </c>
      <c r="FN404" s="190">
        <f t="shared" si="451"/>
        <v>0</v>
      </c>
      <c r="FO404" s="190" t="e">
        <f t="shared" si="452"/>
        <v>#DIV/0!</v>
      </c>
      <c r="FP404" s="190" t="e">
        <f t="shared" si="453"/>
        <v>#DIV/0!</v>
      </c>
      <c r="FQ404" s="320" t="e">
        <f t="shared" si="454"/>
        <v>#DIV/0!</v>
      </c>
      <c r="FR404" s="188"/>
      <c r="FS404" s="190" t="e">
        <f t="shared" si="455"/>
        <v>#DIV/0!</v>
      </c>
      <c r="FT404" s="190" t="e">
        <f>IF($FB404="Activo",LOOKUP($FA404,'Datos Mes'!$A$87:$A$92,'Datos Mes'!$C$87:$C$92),0)*$EO404</f>
        <v>#DIV/0!</v>
      </c>
      <c r="FU404" s="190" t="e">
        <f>IF($FB404="Activo",'Datos Mes'!$B$31,0)*$EO404</f>
        <v>#DIV/0!</v>
      </c>
      <c r="FV404" s="190" t="e">
        <f>'Datos Mes'!$B$32*$EO404</f>
        <v>#DIV/0!</v>
      </c>
      <c r="FW404" s="190" t="e">
        <f>'Datos Mes'!$D$28*$EO404</f>
        <v>#DIV/0!</v>
      </c>
      <c r="FX404" s="188">
        <v>1030372</v>
      </c>
      <c r="FY404" s="190" t="e">
        <f t="shared" si="456"/>
        <v>#DIV/0!</v>
      </c>
      <c r="FZ404" s="190" t="e">
        <f t="shared" si="414"/>
        <v>#DIV/0!</v>
      </c>
      <c r="GA404" s="190" t="e">
        <f t="shared" si="415"/>
        <v>#DIV/0!</v>
      </c>
      <c r="GB404" s="190">
        <f>(AS404+'Datos Mes'!B$24)*30/12</f>
        <v>11356.646825396825</v>
      </c>
      <c r="GC404" s="190" t="e">
        <f t="shared" si="457"/>
        <v>#DIV/0!</v>
      </c>
      <c r="GD404" s="190" t="e">
        <f t="shared" si="458"/>
        <v>#DIV/0!</v>
      </c>
      <c r="GE404" s="192" t="e">
        <f t="shared" si="459"/>
        <v>#DIV/0!</v>
      </c>
    </row>
    <row r="405" spans="1:187">
      <c r="A405" s="248"/>
      <c r="B405" s="248"/>
      <c r="C405" s="173">
        <f t="shared" si="416"/>
        <v>0</v>
      </c>
      <c r="D405" s="255"/>
      <c r="E405" s="255"/>
      <c r="F405" s="255"/>
      <c r="G405" s="255"/>
      <c r="H405" s="255"/>
      <c r="I405" s="255"/>
      <c r="J405" s="255"/>
      <c r="K405" s="255"/>
      <c r="L405" s="255"/>
      <c r="M405" s="255"/>
      <c r="N405" s="255"/>
      <c r="O405" s="255"/>
      <c r="P405" s="255"/>
      <c r="Q405" s="255"/>
      <c r="R405" s="174"/>
      <c r="S405" s="256"/>
      <c r="T405" s="255"/>
      <c r="U405" s="255"/>
      <c r="V405" s="255"/>
      <c r="W405" s="255"/>
      <c r="X405" s="255"/>
      <c r="Y405" s="255"/>
      <c r="Z405" s="255"/>
      <c r="AA405" s="255"/>
      <c r="AB405" s="255"/>
      <c r="AC405" s="255"/>
      <c r="AD405" s="255"/>
      <c r="AE405" s="255"/>
      <c r="AF405" s="255"/>
      <c r="AG405" s="255"/>
      <c r="AH405" s="255"/>
      <c r="AI405" s="257"/>
      <c r="AJ405" s="187"/>
      <c r="AK405" s="176">
        <f t="shared" si="417"/>
        <v>0</v>
      </c>
      <c r="AL405" s="294">
        <f t="shared" si="418"/>
        <v>0</v>
      </c>
      <c r="AM405" s="294">
        <f t="shared" si="419"/>
        <v>0</v>
      </c>
      <c r="AN405" s="295">
        <f t="shared" si="420"/>
        <v>0</v>
      </c>
      <c r="AO405" s="294">
        <f t="shared" si="413"/>
        <v>0</v>
      </c>
      <c r="AP405" s="294">
        <f t="shared" si="460"/>
        <v>0</v>
      </c>
      <c r="AQ405" s="296">
        <f t="shared" si="421"/>
        <v>0</v>
      </c>
      <c r="AR405" s="297">
        <f t="shared" si="422"/>
        <v>0</v>
      </c>
      <c r="AS405" s="249"/>
      <c r="AT405" s="250">
        <f t="shared" si="423"/>
        <v>0</v>
      </c>
      <c r="AU405" s="316"/>
      <c r="AV405" s="177">
        <f t="shared" si="424"/>
        <v>0</v>
      </c>
      <c r="AW405" s="249"/>
      <c r="AX405" s="249"/>
      <c r="AY405" s="177">
        <f t="shared" si="425"/>
        <v>0</v>
      </c>
      <c r="AZ405" s="177">
        <f>(AQ405)*'Datos Mes'!$B$27+DB405</f>
        <v>0</v>
      </c>
      <c r="BA405" s="248"/>
      <c r="BB405" s="254"/>
      <c r="BC405" s="263"/>
      <c r="BD405" s="188"/>
      <c r="BE405" s="188"/>
      <c r="BF405" s="298"/>
      <c r="BG405" s="178">
        <f>(COUNTIF($D405:$AI405,"LL")+DL405)*(AS405-'Datos Mes'!$B$23)</f>
        <v>0</v>
      </c>
      <c r="BH405" s="299">
        <f t="shared" si="426"/>
        <v>0</v>
      </c>
      <c r="BI405" s="230"/>
      <c r="BJ405" s="239"/>
      <c r="BK405" s="231"/>
      <c r="BL405" s="231"/>
      <c r="BM405" s="231"/>
      <c r="BN405" s="231"/>
      <c r="BO405" s="231"/>
      <c r="BP405" s="239"/>
      <c r="BQ405" s="231"/>
      <c r="BR405" s="231"/>
      <c r="BS405" s="231"/>
      <c r="BT405" s="232"/>
      <c r="BU405" s="232"/>
      <c r="BV405" s="231"/>
      <c r="BW405" s="233"/>
      <c r="BX405" s="234"/>
      <c r="BY405" s="231"/>
      <c r="BZ405" s="231"/>
      <c r="CA405" s="235"/>
      <c r="CB405" s="235"/>
      <c r="CC405" s="236"/>
      <c r="CD405" s="236"/>
      <c r="CE405" s="236"/>
      <c r="CF405" s="236"/>
      <c r="CG405" s="236"/>
      <c r="CH405" s="235"/>
      <c r="CI405" s="235"/>
      <c r="CJ405" s="236"/>
      <c r="CK405" s="236"/>
      <c r="CL405" s="236"/>
      <c r="CM405" s="236"/>
      <c r="CN405" s="236"/>
      <c r="CO405" s="235"/>
      <c r="CP405" s="238"/>
      <c r="CQ405" s="237"/>
      <c r="CR405" s="238"/>
      <c r="CS405" s="237"/>
      <c r="CT405" s="237"/>
      <c r="CU405" s="237"/>
      <c r="CV405" s="237"/>
      <c r="CW405" s="237"/>
      <c r="CX405" s="232"/>
      <c r="CY405" s="232"/>
      <c r="CZ405" s="179">
        <f t="shared" si="427"/>
        <v>0</v>
      </c>
      <c r="DA405" s="180"/>
      <c r="DB405" s="241"/>
      <c r="DC405" s="181">
        <f t="shared" si="428"/>
        <v>0</v>
      </c>
      <c r="DD405" s="240"/>
      <c r="DE405" s="241"/>
      <c r="DF405" s="182">
        <f t="shared" si="429"/>
        <v>0</v>
      </c>
      <c r="DG405" s="182">
        <f t="shared" si="430"/>
        <v>0</v>
      </c>
      <c r="DH405" s="183">
        <f t="shared" si="431"/>
        <v>0</v>
      </c>
      <c r="DI405" s="184">
        <f t="shared" si="432"/>
        <v>0</v>
      </c>
      <c r="DJ405" s="42"/>
      <c r="DK405" s="177">
        <f t="shared" si="433"/>
        <v>0</v>
      </c>
      <c r="DL405" s="177">
        <f t="shared" si="434"/>
        <v>0</v>
      </c>
      <c r="DM405" s="177">
        <f t="shared" si="435"/>
        <v>0</v>
      </c>
      <c r="DN405" s="242"/>
      <c r="DO405" s="243"/>
      <c r="DP405" s="243"/>
      <c r="DQ405" s="243"/>
      <c r="DR405" s="303"/>
      <c r="DS405" s="243"/>
      <c r="DT405" s="243"/>
      <c r="DU405" s="243"/>
      <c r="DV405" s="244"/>
      <c r="DW405" s="243"/>
      <c r="DX405" s="243"/>
      <c r="DY405" s="245"/>
      <c r="DZ405" s="245"/>
      <c r="EA405" s="246"/>
      <c r="EB405" s="175" t="s">
        <v>283</v>
      </c>
      <c r="EC405" s="188" t="s">
        <v>298</v>
      </c>
      <c r="ED405" s="188">
        <v>1030373</v>
      </c>
      <c r="EE405" s="188"/>
      <c r="EF405" s="189">
        <f>'Datos Mes'!$B$23</f>
        <v>8033.333333333333</v>
      </c>
      <c r="EG405" s="189">
        <f t="shared" si="436"/>
        <v>0</v>
      </c>
      <c r="EH405" s="189">
        <f t="shared" si="437"/>
        <v>0</v>
      </c>
      <c r="EI405" s="189" t="e">
        <f t="shared" si="438"/>
        <v>#DIV/0!</v>
      </c>
      <c r="EJ405" s="189" t="e">
        <f t="shared" si="439"/>
        <v>#DIV/0!</v>
      </c>
      <c r="EK405" s="189">
        <f t="shared" si="440"/>
        <v>0</v>
      </c>
      <c r="EL405" s="189">
        <f t="shared" si="441"/>
        <v>0</v>
      </c>
      <c r="EM405" s="189">
        <f t="shared" si="442"/>
        <v>0</v>
      </c>
      <c r="EN405" s="189">
        <f>'Datos Mes'!$B$24*AL405</f>
        <v>0</v>
      </c>
      <c r="EO405" s="189" t="e">
        <f>IF(SUM(EH405:EN405)&gt;'Datos Mes'!$B$21,'Datos Mes'!$B$21,SUM(EH405:EN405))</f>
        <v>#DIV/0!</v>
      </c>
      <c r="EP405" s="189" t="e">
        <f>IF(SUM(EH405:EN405)&gt;'Datos Mes'!$B$21,SUM(EH405:EN405)-EO405,0)</f>
        <v>#DIV/0!</v>
      </c>
      <c r="EQ405" s="189"/>
      <c r="ER405" s="189" t="e">
        <f>LOOKUP(EO405/AL405,'Datos Mes'!$B$75:$B$82,'Datos Mes'!$C$75:$C$82)*EQ405</f>
        <v>#DIV/0!</v>
      </c>
      <c r="ES405" s="189">
        <f>'Datos Mes'!$B$25*$AQ405</f>
        <v>0</v>
      </c>
      <c r="ET405" s="189">
        <f>'Datos Mes'!$B$26*$AQ405</f>
        <v>0</v>
      </c>
      <c r="EU405" s="189">
        <f t="shared" si="443"/>
        <v>0</v>
      </c>
      <c r="EV405" s="190" t="e">
        <f t="shared" si="444"/>
        <v>#DIV/0!</v>
      </c>
      <c r="EW405" s="280" t="s">
        <v>140</v>
      </c>
      <c r="EX405" s="281"/>
      <c r="EY405" s="190" t="e">
        <f>'Datos Mes'!$B$28*EO405</f>
        <v>#DIV/0!</v>
      </c>
      <c r="EZ405" s="190" t="e">
        <f>IF(EX405*'Datos Mes'!$B$19-EY405&gt;0,EX405*'Datos Mes'!$B$19-EY405,0)</f>
        <v>#DIV/0!</v>
      </c>
      <c r="FA405" s="281" t="s">
        <v>116</v>
      </c>
      <c r="FB405" s="280" t="s">
        <v>299</v>
      </c>
      <c r="FC405" s="192">
        <f>IF(FB405&lt;&gt;"Pensionado",LOOKUP(FA405,'Datos Mes'!$A$87:$A$92,'Datos Mes'!$B$87:$B$92),0)</f>
        <v>0</v>
      </c>
      <c r="FD405" s="190" t="e">
        <f t="shared" si="445"/>
        <v>#DIV/0!</v>
      </c>
      <c r="FE405" s="190" t="e">
        <f>IF(SUM(EH405:EN405)&gt;'Datos Mes'!$B$22,'Datos Mes'!$B$22,SUM(EH405:EN405))</f>
        <v>#DIV/0!</v>
      </c>
      <c r="FF405" s="190" t="e">
        <f>FE405*'Datos Mes'!$B$30</f>
        <v>#DIV/0!</v>
      </c>
      <c r="FG405" s="190" t="e">
        <f t="shared" si="446"/>
        <v>#DIV/0!</v>
      </c>
      <c r="FH405" s="190" t="e">
        <f t="shared" si="447"/>
        <v>#DIV/0!</v>
      </c>
      <c r="FI405" s="193" t="e">
        <f>LOOKUP(FH405,'Datos Mes'!$B$54:$B$69,'Datos Mes'!$C$54:$C$69)</f>
        <v>#DIV/0!</v>
      </c>
      <c r="FJ405" s="190" t="e">
        <f>LOOKUP(FH405,'Datos Mes'!$B$54:$B$69,'Datos Mes'!$E$54:$E$69)</f>
        <v>#DIV/0!</v>
      </c>
      <c r="FK405" s="190" t="e">
        <f t="shared" si="448"/>
        <v>#DIV/0!</v>
      </c>
      <c r="FL405" s="190">
        <f t="shared" si="449"/>
        <v>0</v>
      </c>
      <c r="FM405" s="190">
        <f t="shared" si="450"/>
        <v>0</v>
      </c>
      <c r="FN405" s="190">
        <f t="shared" si="451"/>
        <v>0</v>
      </c>
      <c r="FO405" s="190" t="e">
        <f t="shared" si="452"/>
        <v>#DIV/0!</v>
      </c>
      <c r="FP405" s="190" t="e">
        <f t="shared" si="453"/>
        <v>#DIV/0!</v>
      </c>
      <c r="FQ405" s="320" t="e">
        <f t="shared" si="454"/>
        <v>#DIV/0!</v>
      </c>
      <c r="FR405" s="188"/>
      <c r="FS405" s="190" t="e">
        <f t="shared" si="455"/>
        <v>#DIV/0!</v>
      </c>
      <c r="FT405" s="190" t="e">
        <f>IF($FB405="Activo",LOOKUP($FA405,'Datos Mes'!$A$87:$A$92,'Datos Mes'!$C$87:$C$92),0)*$EO405</f>
        <v>#DIV/0!</v>
      </c>
      <c r="FU405" s="190" t="e">
        <f>IF($FB405="Activo",'Datos Mes'!$B$31,0)*$EO405</f>
        <v>#DIV/0!</v>
      </c>
      <c r="FV405" s="190" t="e">
        <f>'Datos Mes'!$B$32*$EO405</f>
        <v>#DIV/0!</v>
      </c>
      <c r="FW405" s="190" t="e">
        <f>'Datos Mes'!$D$28*$EO405</f>
        <v>#DIV/0!</v>
      </c>
      <c r="FX405" s="188">
        <v>1030373</v>
      </c>
      <c r="FY405" s="190" t="e">
        <f t="shared" si="456"/>
        <v>#DIV/0!</v>
      </c>
      <c r="FZ405" s="190" t="e">
        <f t="shared" si="414"/>
        <v>#DIV/0!</v>
      </c>
      <c r="GA405" s="190" t="e">
        <f t="shared" si="415"/>
        <v>#DIV/0!</v>
      </c>
      <c r="GB405" s="190">
        <f>(AS405+'Datos Mes'!B$24)*30/12</f>
        <v>11356.646825396825</v>
      </c>
      <c r="GC405" s="190" t="e">
        <f t="shared" si="457"/>
        <v>#DIV/0!</v>
      </c>
      <c r="GD405" s="190" t="e">
        <f t="shared" si="458"/>
        <v>#DIV/0!</v>
      </c>
      <c r="GE405" s="192" t="e">
        <f t="shared" si="459"/>
        <v>#DIV/0!</v>
      </c>
    </row>
    <row r="406" spans="1:187">
      <c r="A406" s="248"/>
      <c r="B406" s="248"/>
      <c r="C406" s="173">
        <f t="shared" si="416"/>
        <v>0</v>
      </c>
      <c r="D406" s="255"/>
      <c r="E406" s="255"/>
      <c r="F406" s="255"/>
      <c r="G406" s="255"/>
      <c r="H406" s="255"/>
      <c r="I406" s="255"/>
      <c r="J406" s="255"/>
      <c r="K406" s="255"/>
      <c r="L406" s="255"/>
      <c r="M406" s="255"/>
      <c r="N406" s="255"/>
      <c r="O406" s="255"/>
      <c r="P406" s="255"/>
      <c r="Q406" s="255"/>
      <c r="R406" s="174"/>
      <c r="S406" s="256"/>
      <c r="T406" s="255"/>
      <c r="U406" s="255"/>
      <c r="V406" s="255"/>
      <c r="W406" s="255"/>
      <c r="X406" s="255"/>
      <c r="Y406" s="255"/>
      <c r="Z406" s="255"/>
      <c r="AA406" s="255"/>
      <c r="AB406" s="255"/>
      <c r="AC406" s="255"/>
      <c r="AD406" s="255"/>
      <c r="AE406" s="255"/>
      <c r="AF406" s="255"/>
      <c r="AG406" s="255"/>
      <c r="AH406" s="255"/>
      <c r="AI406" s="257"/>
      <c r="AJ406" s="187"/>
      <c r="AK406" s="176">
        <f t="shared" si="417"/>
        <v>0</v>
      </c>
      <c r="AL406" s="294">
        <f t="shared" si="418"/>
        <v>0</v>
      </c>
      <c r="AM406" s="294">
        <f t="shared" si="419"/>
        <v>0</v>
      </c>
      <c r="AN406" s="295">
        <f t="shared" si="420"/>
        <v>0</v>
      </c>
      <c r="AO406" s="294">
        <f t="shared" si="413"/>
        <v>0</v>
      </c>
      <c r="AP406" s="294">
        <f t="shared" si="460"/>
        <v>0</v>
      </c>
      <c r="AQ406" s="296">
        <f t="shared" si="421"/>
        <v>0</v>
      </c>
      <c r="AR406" s="297">
        <f t="shared" si="422"/>
        <v>0</v>
      </c>
      <c r="AS406" s="249"/>
      <c r="AT406" s="250">
        <f t="shared" si="423"/>
        <v>0</v>
      </c>
      <c r="AU406" s="316"/>
      <c r="AV406" s="177">
        <f t="shared" si="424"/>
        <v>0</v>
      </c>
      <c r="AW406" s="249"/>
      <c r="AX406" s="249"/>
      <c r="AY406" s="177">
        <f t="shared" si="425"/>
        <v>0</v>
      </c>
      <c r="AZ406" s="177">
        <f>(AQ406)*'Datos Mes'!$B$27+DB406</f>
        <v>0</v>
      </c>
      <c r="BA406" s="248"/>
      <c r="BB406" s="254"/>
      <c r="BC406" s="263"/>
      <c r="BD406" s="188"/>
      <c r="BE406" s="188"/>
      <c r="BF406" s="298"/>
      <c r="BG406" s="178">
        <f>(COUNTIF($D406:$AI406,"LL")+DL406)*(AS406-'Datos Mes'!$B$23)</f>
        <v>0</v>
      </c>
      <c r="BH406" s="299">
        <f t="shared" si="426"/>
        <v>0</v>
      </c>
      <c r="BI406" s="230"/>
      <c r="BJ406" s="239"/>
      <c r="BK406" s="231"/>
      <c r="BL406" s="231"/>
      <c r="BM406" s="231"/>
      <c r="BN406" s="231"/>
      <c r="BO406" s="231"/>
      <c r="BP406" s="239"/>
      <c r="BQ406" s="231"/>
      <c r="BR406" s="231"/>
      <c r="BS406" s="231"/>
      <c r="BT406" s="232"/>
      <c r="BU406" s="232"/>
      <c r="BV406" s="231"/>
      <c r="BW406" s="233"/>
      <c r="BX406" s="234"/>
      <c r="BY406" s="231"/>
      <c r="BZ406" s="231"/>
      <c r="CA406" s="235"/>
      <c r="CB406" s="235"/>
      <c r="CC406" s="236"/>
      <c r="CD406" s="236"/>
      <c r="CE406" s="236"/>
      <c r="CF406" s="236"/>
      <c r="CG406" s="236"/>
      <c r="CH406" s="235"/>
      <c r="CI406" s="235"/>
      <c r="CJ406" s="236"/>
      <c r="CK406" s="236"/>
      <c r="CL406" s="236"/>
      <c r="CM406" s="236"/>
      <c r="CN406" s="236"/>
      <c r="CO406" s="235"/>
      <c r="CP406" s="238"/>
      <c r="CQ406" s="237"/>
      <c r="CR406" s="238"/>
      <c r="CS406" s="237"/>
      <c r="CT406" s="237"/>
      <c r="CU406" s="237"/>
      <c r="CV406" s="237"/>
      <c r="CW406" s="237"/>
      <c r="CX406" s="232"/>
      <c r="CY406" s="232"/>
      <c r="CZ406" s="179">
        <f t="shared" si="427"/>
        <v>0</v>
      </c>
      <c r="DA406" s="180"/>
      <c r="DB406" s="241"/>
      <c r="DC406" s="181">
        <f t="shared" si="428"/>
        <v>0</v>
      </c>
      <c r="DD406" s="240"/>
      <c r="DE406" s="241"/>
      <c r="DF406" s="182">
        <f t="shared" si="429"/>
        <v>0</v>
      </c>
      <c r="DG406" s="182">
        <f t="shared" si="430"/>
        <v>0</v>
      </c>
      <c r="DH406" s="183">
        <f t="shared" si="431"/>
        <v>0</v>
      </c>
      <c r="DI406" s="184">
        <f t="shared" si="432"/>
        <v>0</v>
      </c>
      <c r="DJ406" s="42"/>
      <c r="DK406" s="177">
        <f t="shared" si="433"/>
        <v>0</v>
      </c>
      <c r="DL406" s="177">
        <f t="shared" si="434"/>
        <v>0</v>
      </c>
      <c r="DM406" s="177">
        <f t="shared" si="435"/>
        <v>0</v>
      </c>
      <c r="DN406" s="242"/>
      <c r="DO406" s="243"/>
      <c r="DP406" s="243"/>
      <c r="DQ406" s="243"/>
      <c r="DR406" s="303"/>
      <c r="DS406" s="243"/>
      <c r="DT406" s="243"/>
      <c r="DU406" s="243"/>
      <c r="DV406" s="244"/>
      <c r="DW406" s="243"/>
      <c r="DX406" s="243"/>
      <c r="DY406" s="245"/>
      <c r="DZ406" s="245"/>
      <c r="EA406" s="246"/>
      <c r="EB406" s="175" t="s">
        <v>283</v>
      </c>
      <c r="EC406" s="188" t="s">
        <v>298</v>
      </c>
      <c r="ED406" s="188">
        <v>1030374</v>
      </c>
      <c r="EE406" s="188"/>
      <c r="EF406" s="189">
        <f>'Datos Mes'!$B$23</f>
        <v>8033.333333333333</v>
      </c>
      <c r="EG406" s="189">
        <f t="shared" si="436"/>
        <v>0</v>
      </c>
      <c r="EH406" s="189">
        <f t="shared" si="437"/>
        <v>0</v>
      </c>
      <c r="EI406" s="189" t="e">
        <f t="shared" si="438"/>
        <v>#DIV/0!</v>
      </c>
      <c r="EJ406" s="189" t="e">
        <f t="shared" si="439"/>
        <v>#DIV/0!</v>
      </c>
      <c r="EK406" s="189">
        <f t="shared" si="440"/>
        <v>0</v>
      </c>
      <c r="EL406" s="189">
        <f t="shared" si="441"/>
        <v>0</v>
      </c>
      <c r="EM406" s="189">
        <f t="shared" si="442"/>
        <v>0</v>
      </c>
      <c r="EN406" s="189">
        <f>'Datos Mes'!$B$24*AL406</f>
        <v>0</v>
      </c>
      <c r="EO406" s="189" t="e">
        <f>IF(SUM(EH406:EN406)&gt;'Datos Mes'!$B$21,'Datos Mes'!$B$21,SUM(EH406:EN406))</f>
        <v>#DIV/0!</v>
      </c>
      <c r="EP406" s="189" t="e">
        <f>IF(SUM(EH406:EN406)&gt;'Datos Mes'!$B$21,SUM(EH406:EN406)-EO406,0)</f>
        <v>#DIV/0!</v>
      </c>
      <c r="EQ406" s="189"/>
      <c r="ER406" s="189" t="e">
        <f>LOOKUP(EO406/AL406,'Datos Mes'!$B$75:$B$82,'Datos Mes'!$C$75:$C$82)*EQ406</f>
        <v>#DIV/0!</v>
      </c>
      <c r="ES406" s="189">
        <f>'Datos Mes'!$B$25*$AQ406</f>
        <v>0</v>
      </c>
      <c r="ET406" s="189">
        <f>'Datos Mes'!$B$26*$AQ406</f>
        <v>0</v>
      </c>
      <c r="EU406" s="189">
        <f t="shared" si="443"/>
        <v>0</v>
      </c>
      <c r="EV406" s="190" t="e">
        <f t="shared" si="444"/>
        <v>#DIV/0!</v>
      </c>
      <c r="EW406" s="280" t="s">
        <v>140</v>
      </c>
      <c r="EX406" s="281"/>
      <c r="EY406" s="190" t="e">
        <f>'Datos Mes'!$B$28*EO406</f>
        <v>#DIV/0!</v>
      </c>
      <c r="EZ406" s="190" t="e">
        <f>IF(EX406*'Datos Mes'!$B$19-EY406&gt;0,EX406*'Datos Mes'!$B$19-EY406,0)</f>
        <v>#DIV/0!</v>
      </c>
      <c r="FA406" s="281" t="s">
        <v>116</v>
      </c>
      <c r="FB406" s="280" t="s">
        <v>299</v>
      </c>
      <c r="FC406" s="192">
        <f>IF(FB406&lt;&gt;"Pensionado",LOOKUP(FA406,'Datos Mes'!$A$87:$A$92,'Datos Mes'!$B$87:$B$92),0)</f>
        <v>0</v>
      </c>
      <c r="FD406" s="190" t="e">
        <f t="shared" si="445"/>
        <v>#DIV/0!</v>
      </c>
      <c r="FE406" s="190" t="e">
        <f>IF(SUM(EH406:EN406)&gt;'Datos Mes'!$B$22,'Datos Mes'!$B$22,SUM(EH406:EN406))</f>
        <v>#DIV/0!</v>
      </c>
      <c r="FF406" s="190" t="e">
        <f>FE406*'Datos Mes'!$B$30</f>
        <v>#DIV/0!</v>
      </c>
      <c r="FG406" s="190" t="e">
        <f t="shared" si="446"/>
        <v>#DIV/0!</v>
      </c>
      <c r="FH406" s="190" t="e">
        <f t="shared" si="447"/>
        <v>#DIV/0!</v>
      </c>
      <c r="FI406" s="193" t="e">
        <f>LOOKUP(FH406,'Datos Mes'!$B$54:$B$69,'Datos Mes'!$C$54:$C$69)</f>
        <v>#DIV/0!</v>
      </c>
      <c r="FJ406" s="190" t="e">
        <f>LOOKUP(FH406,'Datos Mes'!$B$54:$B$69,'Datos Mes'!$E$54:$E$69)</f>
        <v>#DIV/0!</v>
      </c>
      <c r="FK406" s="190" t="e">
        <f t="shared" si="448"/>
        <v>#DIV/0!</v>
      </c>
      <c r="FL406" s="190">
        <f t="shared" si="449"/>
        <v>0</v>
      </c>
      <c r="FM406" s="190">
        <f t="shared" si="450"/>
        <v>0</v>
      </c>
      <c r="FN406" s="190">
        <f t="shared" si="451"/>
        <v>0</v>
      </c>
      <c r="FO406" s="190" t="e">
        <f t="shared" si="452"/>
        <v>#DIV/0!</v>
      </c>
      <c r="FP406" s="190" t="e">
        <f t="shared" si="453"/>
        <v>#DIV/0!</v>
      </c>
      <c r="FQ406" s="320" t="e">
        <f t="shared" si="454"/>
        <v>#DIV/0!</v>
      </c>
      <c r="FR406" s="188"/>
      <c r="FS406" s="190" t="e">
        <f t="shared" si="455"/>
        <v>#DIV/0!</v>
      </c>
      <c r="FT406" s="190" t="e">
        <f>IF($FB406="Activo",LOOKUP($FA406,'Datos Mes'!$A$87:$A$92,'Datos Mes'!$C$87:$C$92),0)*$EO406</f>
        <v>#DIV/0!</v>
      </c>
      <c r="FU406" s="190" t="e">
        <f>IF($FB406="Activo",'Datos Mes'!$B$31,0)*$EO406</f>
        <v>#DIV/0!</v>
      </c>
      <c r="FV406" s="190" t="e">
        <f>'Datos Mes'!$B$32*$EO406</f>
        <v>#DIV/0!</v>
      </c>
      <c r="FW406" s="190" t="e">
        <f>'Datos Mes'!$D$28*$EO406</f>
        <v>#DIV/0!</v>
      </c>
      <c r="FX406" s="188">
        <v>1030374</v>
      </c>
      <c r="FY406" s="190" t="e">
        <f t="shared" si="456"/>
        <v>#DIV/0!</v>
      </c>
      <c r="FZ406" s="190" t="e">
        <f t="shared" si="414"/>
        <v>#DIV/0!</v>
      </c>
      <c r="GA406" s="190" t="e">
        <f t="shared" si="415"/>
        <v>#DIV/0!</v>
      </c>
      <c r="GB406" s="190">
        <f>(AS406+'Datos Mes'!B$24)*30/12</f>
        <v>11356.646825396825</v>
      </c>
      <c r="GC406" s="190" t="e">
        <f t="shared" si="457"/>
        <v>#DIV/0!</v>
      </c>
      <c r="GD406" s="190" t="e">
        <f t="shared" si="458"/>
        <v>#DIV/0!</v>
      </c>
      <c r="GE406" s="192" t="e">
        <f t="shared" si="459"/>
        <v>#DIV/0!</v>
      </c>
    </row>
    <row r="407" spans="1:187">
      <c r="A407" s="248"/>
      <c r="B407" s="248"/>
      <c r="C407" s="173">
        <f t="shared" si="416"/>
        <v>0</v>
      </c>
      <c r="D407" s="255"/>
      <c r="E407" s="255"/>
      <c r="F407" s="255"/>
      <c r="G407" s="255"/>
      <c r="H407" s="255"/>
      <c r="I407" s="255"/>
      <c r="J407" s="255"/>
      <c r="K407" s="255"/>
      <c r="L407" s="255"/>
      <c r="M407" s="255"/>
      <c r="N407" s="255"/>
      <c r="O407" s="255"/>
      <c r="P407" s="255"/>
      <c r="Q407" s="255"/>
      <c r="R407" s="174"/>
      <c r="S407" s="256"/>
      <c r="T407" s="255"/>
      <c r="U407" s="255"/>
      <c r="V407" s="255"/>
      <c r="W407" s="255"/>
      <c r="X407" s="255"/>
      <c r="Y407" s="255"/>
      <c r="Z407" s="255"/>
      <c r="AA407" s="255"/>
      <c r="AB407" s="255"/>
      <c r="AC407" s="255"/>
      <c r="AD407" s="255"/>
      <c r="AE407" s="255"/>
      <c r="AF407" s="255"/>
      <c r="AG407" s="255"/>
      <c r="AH407" s="255"/>
      <c r="AI407" s="257"/>
      <c r="AJ407" s="187"/>
      <c r="AK407" s="176">
        <f t="shared" si="417"/>
        <v>0</v>
      </c>
      <c r="AL407" s="294">
        <f t="shared" si="418"/>
        <v>0</v>
      </c>
      <c r="AM407" s="294">
        <f t="shared" si="419"/>
        <v>0</v>
      </c>
      <c r="AN407" s="295">
        <f t="shared" si="420"/>
        <v>0</v>
      </c>
      <c r="AO407" s="294">
        <f t="shared" si="413"/>
        <v>0</v>
      </c>
      <c r="AP407" s="294">
        <f t="shared" si="460"/>
        <v>0</v>
      </c>
      <c r="AQ407" s="296">
        <f t="shared" si="421"/>
        <v>0</v>
      </c>
      <c r="AR407" s="297">
        <f t="shared" si="422"/>
        <v>0</v>
      </c>
      <c r="AS407" s="249"/>
      <c r="AT407" s="250">
        <f t="shared" si="423"/>
        <v>0</v>
      </c>
      <c r="AU407" s="316"/>
      <c r="AV407" s="177">
        <f t="shared" si="424"/>
        <v>0</v>
      </c>
      <c r="AW407" s="249"/>
      <c r="AX407" s="249"/>
      <c r="AY407" s="177">
        <f t="shared" si="425"/>
        <v>0</v>
      </c>
      <c r="AZ407" s="177">
        <f>(AQ407)*'Datos Mes'!$B$27+DB407</f>
        <v>0</v>
      </c>
      <c r="BA407" s="248"/>
      <c r="BB407" s="254"/>
      <c r="BC407" s="263"/>
      <c r="BD407" s="188"/>
      <c r="BE407" s="188"/>
      <c r="BF407" s="298"/>
      <c r="BG407" s="178">
        <f>(COUNTIF($D407:$AI407,"LL")+DL407)*(AS407-'Datos Mes'!$B$23)</f>
        <v>0</v>
      </c>
      <c r="BH407" s="299">
        <f t="shared" si="426"/>
        <v>0</v>
      </c>
      <c r="BI407" s="230"/>
      <c r="BJ407" s="239"/>
      <c r="BK407" s="231"/>
      <c r="BL407" s="231"/>
      <c r="BM407" s="231"/>
      <c r="BN407" s="231"/>
      <c r="BO407" s="231"/>
      <c r="BP407" s="239"/>
      <c r="BQ407" s="231"/>
      <c r="BR407" s="231"/>
      <c r="BS407" s="231"/>
      <c r="BT407" s="232"/>
      <c r="BU407" s="232"/>
      <c r="BV407" s="231"/>
      <c r="BW407" s="233"/>
      <c r="BX407" s="234"/>
      <c r="BY407" s="231"/>
      <c r="BZ407" s="231"/>
      <c r="CA407" s="235"/>
      <c r="CB407" s="235"/>
      <c r="CC407" s="236"/>
      <c r="CD407" s="236"/>
      <c r="CE407" s="236"/>
      <c r="CF407" s="236"/>
      <c r="CG407" s="236"/>
      <c r="CH407" s="235"/>
      <c r="CI407" s="235"/>
      <c r="CJ407" s="236"/>
      <c r="CK407" s="236"/>
      <c r="CL407" s="236"/>
      <c r="CM407" s="236"/>
      <c r="CN407" s="236"/>
      <c r="CO407" s="235"/>
      <c r="CP407" s="238"/>
      <c r="CQ407" s="237"/>
      <c r="CR407" s="238"/>
      <c r="CS407" s="237"/>
      <c r="CT407" s="237"/>
      <c r="CU407" s="237"/>
      <c r="CV407" s="237"/>
      <c r="CW407" s="237"/>
      <c r="CX407" s="232"/>
      <c r="CY407" s="232"/>
      <c r="CZ407" s="179">
        <f t="shared" si="427"/>
        <v>0</v>
      </c>
      <c r="DA407" s="180"/>
      <c r="DB407" s="241"/>
      <c r="DC407" s="181">
        <f t="shared" si="428"/>
        <v>0</v>
      </c>
      <c r="DD407" s="240"/>
      <c r="DE407" s="241"/>
      <c r="DF407" s="182">
        <f t="shared" si="429"/>
        <v>0</v>
      </c>
      <c r="DG407" s="182">
        <f t="shared" si="430"/>
        <v>0</v>
      </c>
      <c r="DH407" s="183">
        <f t="shared" si="431"/>
        <v>0</v>
      </c>
      <c r="DI407" s="184">
        <f t="shared" si="432"/>
        <v>0</v>
      </c>
      <c r="DJ407" s="42"/>
      <c r="DK407" s="177">
        <f t="shared" si="433"/>
        <v>0</v>
      </c>
      <c r="DL407" s="177">
        <f t="shared" si="434"/>
        <v>0</v>
      </c>
      <c r="DM407" s="177">
        <f t="shared" si="435"/>
        <v>0</v>
      </c>
      <c r="DN407" s="242"/>
      <c r="DO407" s="243"/>
      <c r="DP407" s="243"/>
      <c r="DQ407" s="243"/>
      <c r="DR407" s="303"/>
      <c r="DS407" s="243"/>
      <c r="DT407" s="243"/>
      <c r="DU407" s="243"/>
      <c r="DV407" s="244"/>
      <c r="DW407" s="243"/>
      <c r="DX407" s="243"/>
      <c r="DY407" s="245"/>
      <c r="DZ407" s="245"/>
      <c r="EA407" s="246"/>
      <c r="EB407" s="175" t="s">
        <v>283</v>
      </c>
      <c r="EC407" s="188" t="s">
        <v>298</v>
      </c>
      <c r="ED407" s="188">
        <v>1030375</v>
      </c>
      <c r="EE407" s="188"/>
      <c r="EF407" s="189">
        <f>'Datos Mes'!$B$23</f>
        <v>8033.333333333333</v>
      </c>
      <c r="EG407" s="189">
        <f t="shared" si="436"/>
        <v>0</v>
      </c>
      <c r="EH407" s="189">
        <f t="shared" si="437"/>
        <v>0</v>
      </c>
      <c r="EI407" s="189" t="e">
        <f t="shared" si="438"/>
        <v>#DIV/0!</v>
      </c>
      <c r="EJ407" s="189" t="e">
        <f t="shared" si="439"/>
        <v>#DIV/0!</v>
      </c>
      <c r="EK407" s="189">
        <f t="shared" si="440"/>
        <v>0</v>
      </c>
      <c r="EL407" s="189">
        <f t="shared" si="441"/>
        <v>0</v>
      </c>
      <c r="EM407" s="189">
        <f t="shared" si="442"/>
        <v>0</v>
      </c>
      <c r="EN407" s="189">
        <f>'Datos Mes'!$B$24*AL407</f>
        <v>0</v>
      </c>
      <c r="EO407" s="189" t="e">
        <f>IF(SUM(EH407:EN407)&gt;'Datos Mes'!$B$21,'Datos Mes'!$B$21,SUM(EH407:EN407))</f>
        <v>#DIV/0!</v>
      </c>
      <c r="EP407" s="189" t="e">
        <f>IF(SUM(EH407:EN407)&gt;'Datos Mes'!$B$21,SUM(EH407:EN407)-EO407,0)</f>
        <v>#DIV/0!</v>
      </c>
      <c r="EQ407" s="189"/>
      <c r="ER407" s="189" t="e">
        <f>LOOKUP(EO407/AL407,'Datos Mes'!$B$75:$B$82,'Datos Mes'!$C$75:$C$82)*EQ407</f>
        <v>#DIV/0!</v>
      </c>
      <c r="ES407" s="189">
        <f>'Datos Mes'!$B$25*$AQ407</f>
        <v>0</v>
      </c>
      <c r="ET407" s="189">
        <f>'Datos Mes'!$B$26*$AQ407</f>
        <v>0</v>
      </c>
      <c r="EU407" s="189">
        <f t="shared" si="443"/>
        <v>0</v>
      </c>
      <c r="EV407" s="190" t="e">
        <f t="shared" si="444"/>
        <v>#DIV/0!</v>
      </c>
      <c r="EW407" s="280" t="s">
        <v>140</v>
      </c>
      <c r="EX407" s="281"/>
      <c r="EY407" s="190" t="e">
        <f>'Datos Mes'!$B$28*EO407</f>
        <v>#DIV/0!</v>
      </c>
      <c r="EZ407" s="190" t="e">
        <f>IF(EX407*'Datos Mes'!$B$19-EY407&gt;0,EX407*'Datos Mes'!$B$19-EY407,0)</f>
        <v>#DIV/0!</v>
      </c>
      <c r="FA407" s="281" t="s">
        <v>116</v>
      </c>
      <c r="FB407" s="280" t="s">
        <v>299</v>
      </c>
      <c r="FC407" s="192">
        <f>IF(FB407&lt;&gt;"Pensionado",LOOKUP(FA407,'Datos Mes'!$A$87:$A$92,'Datos Mes'!$B$87:$B$92),0)</f>
        <v>0</v>
      </c>
      <c r="FD407" s="190" t="e">
        <f t="shared" si="445"/>
        <v>#DIV/0!</v>
      </c>
      <c r="FE407" s="190" t="e">
        <f>IF(SUM(EH407:EN407)&gt;'Datos Mes'!$B$22,'Datos Mes'!$B$22,SUM(EH407:EN407))</f>
        <v>#DIV/0!</v>
      </c>
      <c r="FF407" s="190" t="e">
        <f>FE407*'Datos Mes'!$B$30</f>
        <v>#DIV/0!</v>
      </c>
      <c r="FG407" s="190" t="e">
        <f t="shared" si="446"/>
        <v>#DIV/0!</v>
      </c>
      <c r="FH407" s="190" t="e">
        <f t="shared" si="447"/>
        <v>#DIV/0!</v>
      </c>
      <c r="FI407" s="193" t="e">
        <f>LOOKUP(FH407,'Datos Mes'!$B$54:$B$69,'Datos Mes'!$C$54:$C$69)</f>
        <v>#DIV/0!</v>
      </c>
      <c r="FJ407" s="190" t="e">
        <f>LOOKUP(FH407,'Datos Mes'!$B$54:$B$69,'Datos Mes'!$E$54:$E$69)</f>
        <v>#DIV/0!</v>
      </c>
      <c r="FK407" s="190" t="e">
        <f t="shared" si="448"/>
        <v>#DIV/0!</v>
      </c>
      <c r="FL407" s="190">
        <f t="shared" si="449"/>
        <v>0</v>
      </c>
      <c r="FM407" s="190">
        <f t="shared" si="450"/>
        <v>0</v>
      </c>
      <c r="FN407" s="190">
        <f t="shared" si="451"/>
        <v>0</v>
      </c>
      <c r="FO407" s="190" t="e">
        <f t="shared" si="452"/>
        <v>#DIV/0!</v>
      </c>
      <c r="FP407" s="190" t="e">
        <f t="shared" si="453"/>
        <v>#DIV/0!</v>
      </c>
      <c r="FQ407" s="320" t="e">
        <f t="shared" si="454"/>
        <v>#DIV/0!</v>
      </c>
      <c r="FR407" s="188"/>
      <c r="FS407" s="190" t="e">
        <f t="shared" si="455"/>
        <v>#DIV/0!</v>
      </c>
      <c r="FT407" s="190" t="e">
        <f>IF($FB407="Activo",LOOKUP($FA407,'Datos Mes'!$A$87:$A$92,'Datos Mes'!$C$87:$C$92),0)*$EO407</f>
        <v>#DIV/0!</v>
      </c>
      <c r="FU407" s="190" t="e">
        <f>IF($FB407="Activo",'Datos Mes'!$B$31,0)*$EO407</f>
        <v>#DIV/0!</v>
      </c>
      <c r="FV407" s="190" t="e">
        <f>'Datos Mes'!$B$32*$EO407</f>
        <v>#DIV/0!</v>
      </c>
      <c r="FW407" s="190" t="e">
        <f>'Datos Mes'!$D$28*$EO407</f>
        <v>#DIV/0!</v>
      </c>
      <c r="FX407" s="188">
        <v>1030375</v>
      </c>
      <c r="FY407" s="190" t="e">
        <f t="shared" si="456"/>
        <v>#DIV/0!</v>
      </c>
      <c r="FZ407" s="190" t="e">
        <f t="shared" si="414"/>
        <v>#DIV/0!</v>
      </c>
      <c r="GA407" s="190" t="e">
        <f t="shared" si="415"/>
        <v>#DIV/0!</v>
      </c>
      <c r="GB407" s="190">
        <f>(AS407+'Datos Mes'!B$24)*30/12</f>
        <v>11356.646825396825</v>
      </c>
      <c r="GC407" s="190" t="e">
        <f t="shared" si="457"/>
        <v>#DIV/0!</v>
      </c>
      <c r="GD407" s="190" t="e">
        <f t="shared" si="458"/>
        <v>#DIV/0!</v>
      </c>
      <c r="GE407" s="192" t="e">
        <f t="shared" si="459"/>
        <v>#DIV/0!</v>
      </c>
    </row>
    <row r="408" spans="1:187">
      <c r="A408" s="248"/>
      <c r="B408" s="248"/>
      <c r="C408" s="173">
        <f t="shared" si="416"/>
        <v>0</v>
      </c>
      <c r="D408" s="255"/>
      <c r="E408" s="255"/>
      <c r="F408" s="255"/>
      <c r="G408" s="255"/>
      <c r="H408" s="255"/>
      <c r="I408" s="255"/>
      <c r="J408" s="255"/>
      <c r="K408" s="255"/>
      <c r="L408" s="255"/>
      <c r="M408" s="255"/>
      <c r="N408" s="255"/>
      <c r="O408" s="255"/>
      <c r="P408" s="255"/>
      <c r="Q408" s="255"/>
      <c r="R408" s="174"/>
      <c r="S408" s="256"/>
      <c r="T408" s="255"/>
      <c r="U408" s="255"/>
      <c r="V408" s="255"/>
      <c r="W408" s="255"/>
      <c r="X408" s="255"/>
      <c r="Y408" s="255"/>
      <c r="Z408" s="255"/>
      <c r="AA408" s="255"/>
      <c r="AB408" s="255"/>
      <c r="AC408" s="255"/>
      <c r="AD408" s="255"/>
      <c r="AE408" s="255"/>
      <c r="AF408" s="255"/>
      <c r="AG408" s="255"/>
      <c r="AH408" s="255"/>
      <c r="AI408" s="257"/>
      <c r="AJ408" s="187"/>
      <c r="AK408" s="176">
        <f t="shared" si="417"/>
        <v>0</v>
      </c>
      <c r="AL408" s="294">
        <f t="shared" si="418"/>
        <v>0</v>
      </c>
      <c r="AM408" s="294">
        <f t="shared" si="419"/>
        <v>0</v>
      </c>
      <c r="AN408" s="295">
        <f t="shared" si="420"/>
        <v>0</v>
      </c>
      <c r="AO408" s="294">
        <f t="shared" si="413"/>
        <v>0</v>
      </c>
      <c r="AP408" s="294">
        <f t="shared" si="460"/>
        <v>0</v>
      </c>
      <c r="AQ408" s="296">
        <f t="shared" si="421"/>
        <v>0</v>
      </c>
      <c r="AR408" s="297">
        <f t="shared" si="422"/>
        <v>0</v>
      </c>
      <c r="AS408" s="249"/>
      <c r="AT408" s="250">
        <f t="shared" si="423"/>
        <v>0</v>
      </c>
      <c r="AU408" s="316"/>
      <c r="AV408" s="177">
        <f t="shared" si="424"/>
        <v>0</v>
      </c>
      <c r="AW408" s="249"/>
      <c r="AX408" s="249"/>
      <c r="AY408" s="177">
        <f t="shared" si="425"/>
        <v>0</v>
      </c>
      <c r="AZ408" s="177">
        <f>(AQ408)*'Datos Mes'!$B$27+DB408</f>
        <v>0</v>
      </c>
      <c r="BA408" s="248"/>
      <c r="BB408" s="254"/>
      <c r="BC408" s="263"/>
      <c r="BD408" s="188"/>
      <c r="BE408" s="188"/>
      <c r="BF408" s="298"/>
      <c r="BG408" s="178">
        <f>(COUNTIF($D408:$AI408,"LL")+DL408)*(AS408-'Datos Mes'!$B$23)</f>
        <v>0</v>
      </c>
      <c r="BH408" s="299">
        <f t="shared" si="426"/>
        <v>0</v>
      </c>
      <c r="BI408" s="230"/>
      <c r="BJ408" s="239"/>
      <c r="BK408" s="231"/>
      <c r="BL408" s="231"/>
      <c r="BM408" s="231"/>
      <c r="BN408" s="231"/>
      <c r="BO408" s="231"/>
      <c r="BP408" s="239"/>
      <c r="BQ408" s="231"/>
      <c r="BR408" s="231"/>
      <c r="BS408" s="231"/>
      <c r="BT408" s="232"/>
      <c r="BU408" s="232"/>
      <c r="BV408" s="231"/>
      <c r="BW408" s="233"/>
      <c r="BX408" s="234"/>
      <c r="BY408" s="231"/>
      <c r="BZ408" s="231"/>
      <c r="CA408" s="235"/>
      <c r="CB408" s="235"/>
      <c r="CC408" s="236"/>
      <c r="CD408" s="236"/>
      <c r="CE408" s="236"/>
      <c r="CF408" s="236"/>
      <c r="CG408" s="236"/>
      <c r="CH408" s="235"/>
      <c r="CI408" s="235"/>
      <c r="CJ408" s="236"/>
      <c r="CK408" s="236"/>
      <c r="CL408" s="236"/>
      <c r="CM408" s="236"/>
      <c r="CN408" s="236"/>
      <c r="CO408" s="235"/>
      <c r="CP408" s="238"/>
      <c r="CQ408" s="237"/>
      <c r="CR408" s="238"/>
      <c r="CS408" s="237"/>
      <c r="CT408" s="237"/>
      <c r="CU408" s="237"/>
      <c r="CV408" s="237"/>
      <c r="CW408" s="237"/>
      <c r="CX408" s="232"/>
      <c r="CY408" s="232"/>
      <c r="CZ408" s="179">
        <f t="shared" si="427"/>
        <v>0</v>
      </c>
      <c r="DA408" s="180"/>
      <c r="DB408" s="241"/>
      <c r="DC408" s="181">
        <f t="shared" si="428"/>
        <v>0</v>
      </c>
      <c r="DD408" s="240"/>
      <c r="DE408" s="241"/>
      <c r="DF408" s="182">
        <f t="shared" si="429"/>
        <v>0</v>
      </c>
      <c r="DG408" s="182">
        <f t="shared" si="430"/>
        <v>0</v>
      </c>
      <c r="DH408" s="183">
        <f t="shared" si="431"/>
        <v>0</v>
      </c>
      <c r="DI408" s="184">
        <f t="shared" si="432"/>
        <v>0</v>
      </c>
      <c r="DJ408" s="42"/>
      <c r="DK408" s="177">
        <f t="shared" si="433"/>
        <v>0</v>
      </c>
      <c r="DL408" s="177">
        <f t="shared" si="434"/>
        <v>0</v>
      </c>
      <c r="DM408" s="177">
        <f t="shared" si="435"/>
        <v>0</v>
      </c>
      <c r="DN408" s="242"/>
      <c r="DO408" s="243"/>
      <c r="DP408" s="243"/>
      <c r="DQ408" s="243"/>
      <c r="DR408" s="303"/>
      <c r="DS408" s="243"/>
      <c r="DT408" s="243"/>
      <c r="DU408" s="243"/>
      <c r="DV408" s="244"/>
      <c r="DW408" s="243"/>
      <c r="DX408" s="243"/>
      <c r="DY408" s="245"/>
      <c r="DZ408" s="245"/>
      <c r="EA408" s="246"/>
      <c r="EB408" s="175" t="s">
        <v>283</v>
      </c>
      <c r="EC408" s="188" t="s">
        <v>298</v>
      </c>
      <c r="ED408" s="188">
        <v>1030376</v>
      </c>
      <c r="EE408" s="188"/>
      <c r="EF408" s="189">
        <f>'Datos Mes'!$B$23</f>
        <v>8033.333333333333</v>
      </c>
      <c r="EG408" s="189">
        <f t="shared" si="436"/>
        <v>0</v>
      </c>
      <c r="EH408" s="189">
        <f t="shared" si="437"/>
        <v>0</v>
      </c>
      <c r="EI408" s="189" t="e">
        <f t="shared" si="438"/>
        <v>#DIV/0!</v>
      </c>
      <c r="EJ408" s="189" t="e">
        <f t="shared" si="439"/>
        <v>#DIV/0!</v>
      </c>
      <c r="EK408" s="189">
        <f t="shared" si="440"/>
        <v>0</v>
      </c>
      <c r="EL408" s="189">
        <f t="shared" si="441"/>
        <v>0</v>
      </c>
      <c r="EM408" s="189">
        <f t="shared" si="442"/>
        <v>0</v>
      </c>
      <c r="EN408" s="189">
        <f>'Datos Mes'!$B$24*AL408</f>
        <v>0</v>
      </c>
      <c r="EO408" s="189" t="e">
        <f>IF(SUM(EH408:EN408)&gt;'Datos Mes'!$B$21,'Datos Mes'!$B$21,SUM(EH408:EN408))</f>
        <v>#DIV/0!</v>
      </c>
      <c r="EP408" s="189" t="e">
        <f>IF(SUM(EH408:EN408)&gt;'Datos Mes'!$B$21,SUM(EH408:EN408)-EO408,0)</f>
        <v>#DIV/0!</v>
      </c>
      <c r="EQ408" s="189"/>
      <c r="ER408" s="189" t="e">
        <f>LOOKUP(EO408/AL408,'Datos Mes'!$B$75:$B$82,'Datos Mes'!$C$75:$C$82)*EQ408</f>
        <v>#DIV/0!</v>
      </c>
      <c r="ES408" s="189">
        <f>'Datos Mes'!$B$25*$AQ408</f>
        <v>0</v>
      </c>
      <c r="ET408" s="189">
        <f>'Datos Mes'!$B$26*$AQ408</f>
        <v>0</v>
      </c>
      <c r="EU408" s="189">
        <f t="shared" si="443"/>
        <v>0</v>
      </c>
      <c r="EV408" s="190" t="e">
        <f t="shared" si="444"/>
        <v>#DIV/0!</v>
      </c>
      <c r="EW408" s="280" t="s">
        <v>140</v>
      </c>
      <c r="EX408" s="281"/>
      <c r="EY408" s="190" t="e">
        <f>'Datos Mes'!$B$28*EO408</f>
        <v>#DIV/0!</v>
      </c>
      <c r="EZ408" s="190" t="e">
        <f>IF(EX408*'Datos Mes'!$B$19-EY408&gt;0,EX408*'Datos Mes'!$B$19-EY408,0)</f>
        <v>#DIV/0!</v>
      </c>
      <c r="FA408" s="281" t="s">
        <v>116</v>
      </c>
      <c r="FB408" s="280" t="s">
        <v>299</v>
      </c>
      <c r="FC408" s="192">
        <f>IF(FB408&lt;&gt;"Pensionado",LOOKUP(FA408,'Datos Mes'!$A$87:$A$92,'Datos Mes'!$B$87:$B$92),0)</f>
        <v>0</v>
      </c>
      <c r="FD408" s="190" t="e">
        <f t="shared" si="445"/>
        <v>#DIV/0!</v>
      </c>
      <c r="FE408" s="190" t="e">
        <f>IF(SUM(EH408:EN408)&gt;'Datos Mes'!$B$22,'Datos Mes'!$B$22,SUM(EH408:EN408))</f>
        <v>#DIV/0!</v>
      </c>
      <c r="FF408" s="190" t="e">
        <f>FE408*'Datos Mes'!$B$30</f>
        <v>#DIV/0!</v>
      </c>
      <c r="FG408" s="190" t="e">
        <f t="shared" si="446"/>
        <v>#DIV/0!</v>
      </c>
      <c r="FH408" s="190" t="e">
        <f t="shared" si="447"/>
        <v>#DIV/0!</v>
      </c>
      <c r="FI408" s="193" t="e">
        <f>LOOKUP(FH408,'Datos Mes'!$B$54:$B$69,'Datos Mes'!$C$54:$C$69)</f>
        <v>#DIV/0!</v>
      </c>
      <c r="FJ408" s="190" t="e">
        <f>LOOKUP(FH408,'Datos Mes'!$B$54:$B$69,'Datos Mes'!$E$54:$E$69)</f>
        <v>#DIV/0!</v>
      </c>
      <c r="FK408" s="190" t="e">
        <f t="shared" si="448"/>
        <v>#DIV/0!</v>
      </c>
      <c r="FL408" s="190">
        <f t="shared" si="449"/>
        <v>0</v>
      </c>
      <c r="FM408" s="190">
        <f t="shared" si="450"/>
        <v>0</v>
      </c>
      <c r="FN408" s="190">
        <f t="shared" si="451"/>
        <v>0</v>
      </c>
      <c r="FO408" s="190" t="e">
        <f t="shared" si="452"/>
        <v>#DIV/0!</v>
      </c>
      <c r="FP408" s="190" t="e">
        <f t="shared" si="453"/>
        <v>#DIV/0!</v>
      </c>
      <c r="FQ408" s="320" t="e">
        <f t="shared" si="454"/>
        <v>#DIV/0!</v>
      </c>
      <c r="FR408" s="188"/>
      <c r="FS408" s="190" t="e">
        <f t="shared" si="455"/>
        <v>#DIV/0!</v>
      </c>
      <c r="FT408" s="190" t="e">
        <f>IF($FB408="Activo",LOOKUP($FA408,'Datos Mes'!$A$87:$A$92,'Datos Mes'!$C$87:$C$92),0)*$EO408</f>
        <v>#DIV/0!</v>
      </c>
      <c r="FU408" s="190" t="e">
        <f>IF($FB408="Activo",'Datos Mes'!$B$31,0)*$EO408</f>
        <v>#DIV/0!</v>
      </c>
      <c r="FV408" s="190" t="e">
        <f>'Datos Mes'!$B$32*$EO408</f>
        <v>#DIV/0!</v>
      </c>
      <c r="FW408" s="190" t="e">
        <f>'Datos Mes'!$D$28*$EO408</f>
        <v>#DIV/0!</v>
      </c>
      <c r="FX408" s="188">
        <v>1030376</v>
      </c>
      <c r="FY408" s="190" t="e">
        <f t="shared" si="456"/>
        <v>#DIV/0!</v>
      </c>
      <c r="FZ408" s="190" t="e">
        <f t="shared" si="414"/>
        <v>#DIV/0!</v>
      </c>
      <c r="GA408" s="190" t="e">
        <f t="shared" si="415"/>
        <v>#DIV/0!</v>
      </c>
      <c r="GB408" s="190">
        <f>(AS408+'Datos Mes'!B$24)*30/12</f>
        <v>11356.646825396825</v>
      </c>
      <c r="GC408" s="190" t="e">
        <f t="shared" si="457"/>
        <v>#DIV/0!</v>
      </c>
      <c r="GD408" s="190" t="e">
        <f t="shared" si="458"/>
        <v>#DIV/0!</v>
      </c>
      <c r="GE408" s="192" t="e">
        <f t="shared" si="459"/>
        <v>#DIV/0!</v>
      </c>
    </row>
    <row r="409" spans="1:187">
      <c r="A409" s="248"/>
      <c r="B409" s="248"/>
      <c r="C409" s="173">
        <f t="shared" si="416"/>
        <v>0</v>
      </c>
      <c r="D409" s="255"/>
      <c r="E409" s="255"/>
      <c r="F409" s="255"/>
      <c r="G409" s="255"/>
      <c r="H409" s="255"/>
      <c r="I409" s="255"/>
      <c r="J409" s="255"/>
      <c r="K409" s="255"/>
      <c r="L409" s="255"/>
      <c r="M409" s="255"/>
      <c r="N409" s="255"/>
      <c r="O409" s="255"/>
      <c r="P409" s="255"/>
      <c r="Q409" s="255"/>
      <c r="R409" s="174"/>
      <c r="S409" s="256"/>
      <c r="T409" s="255"/>
      <c r="U409" s="255"/>
      <c r="V409" s="255"/>
      <c r="W409" s="255"/>
      <c r="X409" s="255"/>
      <c r="Y409" s="255"/>
      <c r="Z409" s="255"/>
      <c r="AA409" s="255"/>
      <c r="AB409" s="255"/>
      <c r="AC409" s="255"/>
      <c r="AD409" s="255"/>
      <c r="AE409" s="255"/>
      <c r="AF409" s="255"/>
      <c r="AG409" s="255"/>
      <c r="AH409" s="255"/>
      <c r="AI409" s="257"/>
      <c r="AJ409" s="187"/>
      <c r="AK409" s="176">
        <f t="shared" si="417"/>
        <v>0</v>
      </c>
      <c r="AL409" s="294">
        <f t="shared" si="418"/>
        <v>0</v>
      </c>
      <c r="AM409" s="294">
        <f t="shared" si="419"/>
        <v>0</v>
      </c>
      <c r="AN409" s="295">
        <f t="shared" si="420"/>
        <v>0</v>
      </c>
      <c r="AO409" s="294">
        <f t="shared" si="413"/>
        <v>0</v>
      </c>
      <c r="AP409" s="294">
        <f t="shared" si="460"/>
        <v>0</v>
      </c>
      <c r="AQ409" s="296">
        <f t="shared" si="421"/>
        <v>0</v>
      </c>
      <c r="AR409" s="297">
        <f t="shared" si="422"/>
        <v>0</v>
      </c>
      <c r="AS409" s="249"/>
      <c r="AT409" s="250">
        <f t="shared" si="423"/>
        <v>0</v>
      </c>
      <c r="AU409" s="316"/>
      <c r="AV409" s="177">
        <f t="shared" si="424"/>
        <v>0</v>
      </c>
      <c r="AW409" s="249"/>
      <c r="AX409" s="249"/>
      <c r="AY409" s="177">
        <f t="shared" si="425"/>
        <v>0</v>
      </c>
      <c r="AZ409" s="177">
        <f>(AQ409)*'Datos Mes'!$B$27+DB409</f>
        <v>0</v>
      </c>
      <c r="BA409" s="248"/>
      <c r="BB409" s="254"/>
      <c r="BC409" s="263"/>
      <c r="BD409" s="188"/>
      <c r="BE409" s="188"/>
      <c r="BF409" s="298"/>
      <c r="BG409" s="178">
        <f>(COUNTIF($D409:$AI409,"LL")+DL409)*(AS409-'Datos Mes'!$B$23)</f>
        <v>0</v>
      </c>
      <c r="BH409" s="299">
        <f t="shared" si="426"/>
        <v>0</v>
      </c>
      <c r="BI409" s="230"/>
      <c r="BJ409" s="239"/>
      <c r="BK409" s="231"/>
      <c r="BL409" s="231"/>
      <c r="BM409" s="231"/>
      <c r="BN409" s="231"/>
      <c r="BO409" s="231"/>
      <c r="BP409" s="239"/>
      <c r="BQ409" s="231"/>
      <c r="BR409" s="231"/>
      <c r="BS409" s="231"/>
      <c r="BT409" s="232"/>
      <c r="BU409" s="232"/>
      <c r="BV409" s="231"/>
      <c r="BW409" s="233"/>
      <c r="BX409" s="234"/>
      <c r="BY409" s="231"/>
      <c r="BZ409" s="231"/>
      <c r="CA409" s="235"/>
      <c r="CB409" s="235"/>
      <c r="CC409" s="236"/>
      <c r="CD409" s="236"/>
      <c r="CE409" s="236"/>
      <c r="CF409" s="236"/>
      <c r="CG409" s="236"/>
      <c r="CH409" s="235"/>
      <c r="CI409" s="235"/>
      <c r="CJ409" s="236"/>
      <c r="CK409" s="236"/>
      <c r="CL409" s="236"/>
      <c r="CM409" s="236"/>
      <c r="CN409" s="236"/>
      <c r="CO409" s="235"/>
      <c r="CP409" s="238"/>
      <c r="CQ409" s="237"/>
      <c r="CR409" s="238"/>
      <c r="CS409" s="237"/>
      <c r="CT409" s="237"/>
      <c r="CU409" s="237"/>
      <c r="CV409" s="237"/>
      <c r="CW409" s="237"/>
      <c r="CX409" s="232"/>
      <c r="CY409" s="232"/>
      <c r="CZ409" s="179">
        <f t="shared" si="427"/>
        <v>0</v>
      </c>
      <c r="DA409" s="180"/>
      <c r="DB409" s="241"/>
      <c r="DC409" s="181">
        <f t="shared" si="428"/>
        <v>0</v>
      </c>
      <c r="DD409" s="240"/>
      <c r="DE409" s="241"/>
      <c r="DF409" s="182">
        <f t="shared" si="429"/>
        <v>0</v>
      </c>
      <c r="DG409" s="182">
        <f t="shared" si="430"/>
        <v>0</v>
      </c>
      <c r="DH409" s="183">
        <f t="shared" si="431"/>
        <v>0</v>
      </c>
      <c r="DI409" s="184">
        <f t="shared" si="432"/>
        <v>0</v>
      </c>
      <c r="DJ409" s="42"/>
      <c r="DK409" s="177">
        <f t="shared" si="433"/>
        <v>0</v>
      </c>
      <c r="DL409" s="177">
        <f t="shared" si="434"/>
        <v>0</v>
      </c>
      <c r="DM409" s="177">
        <f t="shared" si="435"/>
        <v>0</v>
      </c>
      <c r="DN409" s="242"/>
      <c r="DO409" s="243"/>
      <c r="DP409" s="243"/>
      <c r="DQ409" s="243"/>
      <c r="DR409" s="303"/>
      <c r="DS409" s="243"/>
      <c r="DT409" s="243"/>
      <c r="DU409" s="243"/>
      <c r="DV409" s="244"/>
      <c r="DW409" s="243"/>
      <c r="DX409" s="243"/>
      <c r="DY409" s="245"/>
      <c r="DZ409" s="245"/>
      <c r="EA409" s="246"/>
      <c r="EB409" s="175" t="s">
        <v>283</v>
      </c>
      <c r="EC409" s="188" t="s">
        <v>298</v>
      </c>
      <c r="ED409" s="188">
        <v>1030377</v>
      </c>
      <c r="EE409" s="188"/>
      <c r="EF409" s="189">
        <f>'Datos Mes'!$B$23</f>
        <v>8033.333333333333</v>
      </c>
      <c r="EG409" s="189">
        <f t="shared" si="436"/>
        <v>0</v>
      </c>
      <c r="EH409" s="189">
        <f t="shared" si="437"/>
        <v>0</v>
      </c>
      <c r="EI409" s="189" t="e">
        <f t="shared" si="438"/>
        <v>#DIV/0!</v>
      </c>
      <c r="EJ409" s="189" t="e">
        <f t="shared" si="439"/>
        <v>#DIV/0!</v>
      </c>
      <c r="EK409" s="189">
        <f t="shared" si="440"/>
        <v>0</v>
      </c>
      <c r="EL409" s="189">
        <f t="shared" si="441"/>
        <v>0</v>
      </c>
      <c r="EM409" s="189">
        <f t="shared" si="442"/>
        <v>0</v>
      </c>
      <c r="EN409" s="189">
        <f>'Datos Mes'!$B$24*AL409</f>
        <v>0</v>
      </c>
      <c r="EO409" s="189" t="e">
        <f>IF(SUM(EH409:EN409)&gt;'Datos Mes'!$B$21,'Datos Mes'!$B$21,SUM(EH409:EN409))</f>
        <v>#DIV/0!</v>
      </c>
      <c r="EP409" s="189" t="e">
        <f>IF(SUM(EH409:EN409)&gt;'Datos Mes'!$B$21,SUM(EH409:EN409)-EO409,0)</f>
        <v>#DIV/0!</v>
      </c>
      <c r="EQ409" s="189"/>
      <c r="ER409" s="189" t="e">
        <f>LOOKUP(EO409/AL409,'Datos Mes'!$B$75:$B$82,'Datos Mes'!$C$75:$C$82)*EQ409</f>
        <v>#DIV/0!</v>
      </c>
      <c r="ES409" s="189">
        <f>'Datos Mes'!$B$25*$AQ409</f>
        <v>0</v>
      </c>
      <c r="ET409" s="189">
        <f>'Datos Mes'!$B$26*$AQ409</f>
        <v>0</v>
      </c>
      <c r="EU409" s="189">
        <f t="shared" si="443"/>
        <v>0</v>
      </c>
      <c r="EV409" s="190" t="e">
        <f t="shared" si="444"/>
        <v>#DIV/0!</v>
      </c>
      <c r="EW409" s="280" t="s">
        <v>140</v>
      </c>
      <c r="EX409" s="281"/>
      <c r="EY409" s="190" t="e">
        <f>'Datos Mes'!$B$28*EO409</f>
        <v>#DIV/0!</v>
      </c>
      <c r="EZ409" s="190" t="e">
        <f>IF(EX409*'Datos Mes'!$B$19-EY409&gt;0,EX409*'Datos Mes'!$B$19-EY409,0)</f>
        <v>#DIV/0!</v>
      </c>
      <c r="FA409" s="281" t="s">
        <v>116</v>
      </c>
      <c r="FB409" s="280" t="s">
        <v>299</v>
      </c>
      <c r="FC409" s="192">
        <f>IF(FB409&lt;&gt;"Pensionado",LOOKUP(FA409,'Datos Mes'!$A$87:$A$92,'Datos Mes'!$B$87:$B$92),0)</f>
        <v>0</v>
      </c>
      <c r="FD409" s="190" t="e">
        <f t="shared" si="445"/>
        <v>#DIV/0!</v>
      </c>
      <c r="FE409" s="190" t="e">
        <f>IF(SUM(EH409:EN409)&gt;'Datos Mes'!$B$22,'Datos Mes'!$B$22,SUM(EH409:EN409))</f>
        <v>#DIV/0!</v>
      </c>
      <c r="FF409" s="190" t="e">
        <f>FE409*'Datos Mes'!$B$30</f>
        <v>#DIV/0!</v>
      </c>
      <c r="FG409" s="190" t="e">
        <f t="shared" si="446"/>
        <v>#DIV/0!</v>
      </c>
      <c r="FH409" s="190" t="e">
        <f t="shared" si="447"/>
        <v>#DIV/0!</v>
      </c>
      <c r="FI409" s="193" t="e">
        <f>LOOKUP(FH409,'Datos Mes'!$B$54:$B$69,'Datos Mes'!$C$54:$C$69)</f>
        <v>#DIV/0!</v>
      </c>
      <c r="FJ409" s="190" t="e">
        <f>LOOKUP(FH409,'Datos Mes'!$B$54:$B$69,'Datos Mes'!$E$54:$E$69)</f>
        <v>#DIV/0!</v>
      </c>
      <c r="FK409" s="190" t="e">
        <f t="shared" si="448"/>
        <v>#DIV/0!</v>
      </c>
      <c r="FL409" s="190">
        <f t="shared" si="449"/>
        <v>0</v>
      </c>
      <c r="FM409" s="190">
        <f t="shared" si="450"/>
        <v>0</v>
      </c>
      <c r="FN409" s="190">
        <f t="shared" si="451"/>
        <v>0</v>
      </c>
      <c r="FO409" s="190" t="e">
        <f t="shared" si="452"/>
        <v>#DIV/0!</v>
      </c>
      <c r="FP409" s="190" t="e">
        <f t="shared" si="453"/>
        <v>#DIV/0!</v>
      </c>
      <c r="FQ409" s="320" t="e">
        <f t="shared" si="454"/>
        <v>#DIV/0!</v>
      </c>
      <c r="FR409" s="188"/>
      <c r="FS409" s="190" t="e">
        <f t="shared" si="455"/>
        <v>#DIV/0!</v>
      </c>
      <c r="FT409" s="190" t="e">
        <f>IF($FB409="Activo",LOOKUP($FA409,'Datos Mes'!$A$87:$A$92,'Datos Mes'!$C$87:$C$92),0)*$EO409</f>
        <v>#DIV/0!</v>
      </c>
      <c r="FU409" s="190" t="e">
        <f>IF($FB409="Activo",'Datos Mes'!$B$31,0)*$EO409</f>
        <v>#DIV/0!</v>
      </c>
      <c r="FV409" s="190" t="e">
        <f>'Datos Mes'!$B$32*$EO409</f>
        <v>#DIV/0!</v>
      </c>
      <c r="FW409" s="190" t="e">
        <f>'Datos Mes'!$D$28*$EO409</f>
        <v>#DIV/0!</v>
      </c>
      <c r="FX409" s="188">
        <v>1030377</v>
      </c>
      <c r="FY409" s="190" t="e">
        <f t="shared" si="456"/>
        <v>#DIV/0!</v>
      </c>
      <c r="FZ409" s="190" t="e">
        <f t="shared" si="414"/>
        <v>#DIV/0!</v>
      </c>
      <c r="GA409" s="190" t="e">
        <f t="shared" si="415"/>
        <v>#DIV/0!</v>
      </c>
      <c r="GB409" s="190">
        <f>(AS409+'Datos Mes'!B$24)*30/12</f>
        <v>11356.646825396825</v>
      </c>
      <c r="GC409" s="190" t="e">
        <f t="shared" si="457"/>
        <v>#DIV/0!</v>
      </c>
      <c r="GD409" s="190" t="e">
        <f t="shared" si="458"/>
        <v>#DIV/0!</v>
      </c>
      <c r="GE409" s="192" t="e">
        <f t="shared" si="459"/>
        <v>#DIV/0!</v>
      </c>
    </row>
    <row r="410" spans="1:187">
      <c r="A410" s="248"/>
      <c r="B410" s="248"/>
      <c r="C410" s="173">
        <f t="shared" ref="C410:C449" si="461">DK410</f>
        <v>0</v>
      </c>
      <c r="D410" s="255"/>
      <c r="E410" s="255"/>
      <c r="F410" s="255"/>
      <c r="G410" s="255"/>
      <c r="H410" s="255"/>
      <c r="I410" s="255"/>
      <c r="J410" s="255"/>
      <c r="K410" s="255"/>
      <c r="L410" s="255"/>
      <c r="M410" s="255"/>
      <c r="N410" s="255"/>
      <c r="O410" s="255"/>
      <c r="P410" s="255"/>
      <c r="Q410" s="255"/>
      <c r="R410" s="174"/>
      <c r="S410" s="256"/>
      <c r="T410" s="255"/>
      <c r="U410" s="255"/>
      <c r="V410" s="255"/>
      <c r="W410" s="255"/>
      <c r="X410" s="255"/>
      <c r="Y410" s="255"/>
      <c r="Z410" s="255"/>
      <c r="AA410" s="255"/>
      <c r="AB410" s="255"/>
      <c r="AC410" s="255"/>
      <c r="AD410" s="255"/>
      <c r="AE410" s="255"/>
      <c r="AF410" s="255"/>
      <c r="AG410" s="255"/>
      <c r="AH410" s="255"/>
      <c r="AI410" s="257"/>
      <c r="AJ410" s="187"/>
      <c r="AK410" s="176">
        <f t="shared" ref="AK410:AK449" si="462">A410</f>
        <v>0</v>
      </c>
      <c r="AL410" s="294">
        <f t="shared" ref="AL410:AL449" si="463">COUNTIF(D410:AI410,"X")+COUNTIF(D410:AI410,"V")-C410</f>
        <v>0</v>
      </c>
      <c r="AM410" s="294">
        <f t="shared" ref="AM410:AM449" si="464">COUNTIF(D410:AK410,"S")</f>
        <v>0</v>
      </c>
      <c r="AN410" s="295">
        <f t="shared" ref="AN410:AN449" si="465">COUNTIF(D410:AI410,"D")</f>
        <v>0</v>
      </c>
      <c r="AO410" s="294">
        <f t="shared" si="413"/>
        <v>0</v>
      </c>
      <c r="AP410" s="294">
        <f t="shared" si="460"/>
        <v>0</v>
      </c>
      <c r="AQ410" s="296">
        <f t="shared" ref="AQ410:AQ449" si="466">COUNTIF(D410:AK410,"X")+COUNTIF(D410:AK410,"ll")-C410-COUNTIF(DN410:DX410,"S")-COUNTIF(DN410:DX410,"V")</f>
        <v>0</v>
      </c>
      <c r="AR410" s="297">
        <f t="shared" ref="AR410:AR449" si="467">AQ410</f>
        <v>0</v>
      </c>
      <c r="AS410" s="249"/>
      <c r="AT410" s="250">
        <f t="shared" ref="AT410:AT449" si="468">AS410/7.5*1.5*(CZ410-DA410)</f>
        <v>0</v>
      </c>
      <c r="AU410" s="316"/>
      <c r="AV410" s="177">
        <f t="shared" ref="AV410:AV449" si="469">AS410/7.5*AU410+C410*0.2*AS410</f>
        <v>0</v>
      </c>
      <c r="AW410" s="249"/>
      <c r="AX410" s="249"/>
      <c r="AY410" s="177">
        <f t="shared" ref="AY410:AY449" si="470">DI410</f>
        <v>0</v>
      </c>
      <c r="AZ410" s="177">
        <f>(AQ410)*'Datos Mes'!$B$27+DB410</f>
        <v>0</v>
      </c>
      <c r="BA410" s="248"/>
      <c r="BB410" s="254"/>
      <c r="BC410" s="263"/>
      <c r="BD410" s="188"/>
      <c r="BE410" s="188"/>
      <c r="BF410" s="298"/>
      <c r="BG410" s="178">
        <f>(COUNTIF($D410:$AI410,"LL")+DL410)*(AS410-'Datos Mes'!$B$23)</f>
        <v>0</v>
      </c>
      <c r="BH410" s="299">
        <f t="shared" ref="BH410:BH449" si="471">A410</f>
        <v>0</v>
      </c>
      <c r="BI410" s="230"/>
      <c r="BJ410" s="239"/>
      <c r="BK410" s="231"/>
      <c r="BL410" s="231"/>
      <c r="BM410" s="231"/>
      <c r="BN410" s="231"/>
      <c r="BO410" s="231"/>
      <c r="BP410" s="239"/>
      <c r="BQ410" s="231"/>
      <c r="BR410" s="231"/>
      <c r="BS410" s="231"/>
      <c r="BT410" s="232"/>
      <c r="BU410" s="232"/>
      <c r="BV410" s="231"/>
      <c r="BW410" s="233"/>
      <c r="BX410" s="234"/>
      <c r="BY410" s="231"/>
      <c r="BZ410" s="231"/>
      <c r="CA410" s="235"/>
      <c r="CB410" s="235"/>
      <c r="CC410" s="236"/>
      <c r="CD410" s="236"/>
      <c r="CE410" s="236"/>
      <c r="CF410" s="236"/>
      <c r="CG410" s="236"/>
      <c r="CH410" s="235"/>
      <c r="CI410" s="235"/>
      <c r="CJ410" s="236"/>
      <c r="CK410" s="236"/>
      <c r="CL410" s="236"/>
      <c r="CM410" s="236"/>
      <c r="CN410" s="236"/>
      <c r="CO410" s="235"/>
      <c r="CP410" s="238"/>
      <c r="CQ410" s="237"/>
      <c r="CR410" s="238"/>
      <c r="CS410" s="237"/>
      <c r="CT410" s="237"/>
      <c r="CU410" s="237"/>
      <c r="CV410" s="237"/>
      <c r="CW410" s="237"/>
      <c r="CX410" s="232"/>
      <c r="CY410" s="232"/>
      <c r="CZ410" s="179">
        <f t="shared" ref="CZ410:CZ449" si="472">SUM(BI410:CY410)</f>
        <v>0</v>
      </c>
      <c r="DA410" s="180"/>
      <c r="DB410" s="241"/>
      <c r="DC410" s="181">
        <f t="shared" ref="DC410:DC449" si="473">(64+$DC$10/8)*DD410</f>
        <v>0</v>
      </c>
      <c r="DD410" s="240"/>
      <c r="DE410" s="241"/>
      <c r="DF410" s="182">
        <f t="shared" ref="DF410:DF449" si="474">COUNTIF(D410:AI410,"LL")*$DF$10*1.2</f>
        <v>0</v>
      </c>
      <c r="DG410" s="182">
        <f t="shared" ref="DG410:DG449" si="475">DL410*$DF$10</f>
        <v>0</v>
      </c>
      <c r="DH410" s="183">
        <f t="shared" ref="DH410:DH449" si="476">AS410*DM410</f>
        <v>0</v>
      </c>
      <c r="DI410" s="184">
        <f t="shared" ref="DI410:DI449" si="477">+DC410+DE410+DF410+DG410+DH410</f>
        <v>0</v>
      </c>
      <c r="DJ410" s="42"/>
      <c r="DK410" s="177">
        <f t="shared" ref="DK410:DK449" si="478">DL410+COUNTIF(DN410:EA410,"F")+COUNTIF(DN410:EA410,"E")+COUNTIF(DN410:EA410,"P")+COUNTIF(DN410:EA410,"A")</f>
        <v>0</v>
      </c>
      <c r="DL410" s="177">
        <f t="shared" ref="DL410:DL449" si="479">COUNTIF(DN410:EA410,"LL")</f>
        <v>0</v>
      </c>
      <c r="DM410" s="177">
        <f t="shared" ref="DM410:DM449" si="480">COUNTIF(DN410:EA410,"X")</f>
        <v>0</v>
      </c>
      <c r="DN410" s="242"/>
      <c r="DO410" s="243"/>
      <c r="DP410" s="243"/>
      <c r="DQ410" s="243"/>
      <c r="DR410" s="303"/>
      <c r="DS410" s="243"/>
      <c r="DT410" s="243"/>
      <c r="DU410" s="243"/>
      <c r="DV410" s="244"/>
      <c r="DW410" s="243"/>
      <c r="DX410" s="243"/>
      <c r="DY410" s="245"/>
      <c r="DZ410" s="245"/>
      <c r="EA410" s="246"/>
      <c r="EB410" s="175" t="s">
        <v>283</v>
      </c>
      <c r="EC410" s="188" t="s">
        <v>298</v>
      </c>
      <c r="ED410" s="188">
        <v>1030378</v>
      </c>
      <c r="EE410" s="188"/>
      <c r="EF410" s="189">
        <f>'Datos Mes'!$B$23</f>
        <v>8033.333333333333</v>
      </c>
      <c r="EG410" s="189">
        <f t="shared" ref="EG410:EG449" si="481">AS410</f>
        <v>0</v>
      </c>
      <c r="EH410" s="189">
        <f t="shared" ref="EH410:EH449" si="482">EG410*AL410</f>
        <v>0</v>
      </c>
      <c r="EI410" s="189" t="e">
        <f t="shared" ref="EI410:EI449" si="483">(EH410+EL410)/AO410*AM410</f>
        <v>#DIV/0!</v>
      </c>
      <c r="EJ410" s="189" t="e">
        <f t="shared" ref="EJ410:EJ449" si="484">(EH410+EI410+EK410+EL410)/AP410*AN410</f>
        <v>#DIV/0!</v>
      </c>
      <c r="EK410" s="189">
        <f t="shared" ref="EK410:EK449" si="485">AT410</f>
        <v>0</v>
      </c>
      <c r="EL410" s="189">
        <f t="shared" ref="EL410:EL449" si="486">-AV410</f>
        <v>0</v>
      </c>
      <c r="EM410" s="189">
        <f t="shared" ref="EM410:EM449" si="487">AY410</f>
        <v>0</v>
      </c>
      <c r="EN410" s="189">
        <f>'Datos Mes'!$B$24*AL410</f>
        <v>0</v>
      </c>
      <c r="EO410" s="189" t="e">
        <f>IF(SUM(EH410:EN410)&gt;'Datos Mes'!$B$21,'Datos Mes'!$B$21,SUM(EH410:EN410))</f>
        <v>#DIV/0!</v>
      </c>
      <c r="EP410" s="189" t="e">
        <f>IF(SUM(EH410:EN410)&gt;'Datos Mes'!$B$21,SUM(EH410:EN410)-EO410,0)</f>
        <v>#DIV/0!</v>
      </c>
      <c r="EQ410" s="189"/>
      <c r="ER410" s="189" t="e">
        <f>LOOKUP(EO410/AL410,'Datos Mes'!$B$75:$B$82,'Datos Mes'!$C$75:$C$82)*EQ410</f>
        <v>#DIV/0!</v>
      </c>
      <c r="ES410" s="189">
        <f>'Datos Mes'!$B$25*$AQ410</f>
        <v>0</v>
      </c>
      <c r="ET410" s="189">
        <f>'Datos Mes'!$B$26*$AQ410</f>
        <v>0</v>
      </c>
      <c r="EU410" s="189">
        <f t="shared" ref="EU410:EU449" si="488">AZ410</f>
        <v>0</v>
      </c>
      <c r="EV410" s="190" t="e">
        <f t="shared" ref="EV410:EV449" si="489">ER410+ES410+ET410+EU410</f>
        <v>#DIV/0!</v>
      </c>
      <c r="EW410" s="280" t="s">
        <v>140</v>
      </c>
      <c r="EX410" s="281"/>
      <c r="EY410" s="190" t="e">
        <f>'Datos Mes'!$B$28*EO410</f>
        <v>#DIV/0!</v>
      </c>
      <c r="EZ410" s="190" t="e">
        <f>IF(EX410*'Datos Mes'!$B$19-EY410&gt;0,EX410*'Datos Mes'!$B$19-EY410,0)</f>
        <v>#DIV/0!</v>
      </c>
      <c r="FA410" s="281" t="s">
        <v>116</v>
      </c>
      <c r="FB410" s="280" t="s">
        <v>299</v>
      </c>
      <c r="FC410" s="192">
        <f>IF(FB410&lt;&gt;"Pensionado",LOOKUP(FA410,'Datos Mes'!$A$87:$A$92,'Datos Mes'!$B$87:$B$92),0)</f>
        <v>0</v>
      </c>
      <c r="FD410" s="190" t="e">
        <f t="shared" ref="FD410:FD449" si="490">FC410*EO410</f>
        <v>#DIV/0!</v>
      </c>
      <c r="FE410" s="190" t="e">
        <f>IF(SUM(EH410:EN410)&gt;'Datos Mes'!$B$22,'Datos Mes'!$B$22,SUM(EH410:EN410))</f>
        <v>#DIV/0!</v>
      </c>
      <c r="FF410" s="190" t="e">
        <f>FE410*'Datos Mes'!$B$30</f>
        <v>#DIV/0!</v>
      </c>
      <c r="FG410" s="190" t="e">
        <f t="shared" ref="FG410:FG449" si="491">EY410+FD410+EZ410</f>
        <v>#DIV/0!</v>
      </c>
      <c r="FH410" s="190" t="e">
        <f t="shared" ref="FH410:FH449" si="492">EO410+EP410-FG410</f>
        <v>#DIV/0!</v>
      </c>
      <c r="FI410" s="193" t="e">
        <f>LOOKUP(FH410,'Datos Mes'!$B$54:$B$69,'Datos Mes'!$C$54:$C$69)</f>
        <v>#DIV/0!</v>
      </c>
      <c r="FJ410" s="190" t="e">
        <f>LOOKUP(FH410,'Datos Mes'!$B$54:$B$69,'Datos Mes'!$E$54:$E$69)</f>
        <v>#DIV/0!</v>
      </c>
      <c r="FK410" s="190" t="e">
        <f t="shared" ref="FK410:FK449" si="493">FH410*FI410-FJ410</f>
        <v>#DIV/0!</v>
      </c>
      <c r="FL410" s="190">
        <f t="shared" ref="FL410:FL449" si="494">R410</f>
        <v>0</v>
      </c>
      <c r="FM410" s="190">
        <f t="shared" ref="FM410:FM449" si="495">AW410</f>
        <v>0</v>
      </c>
      <c r="FN410" s="190">
        <f t="shared" ref="FN410:FN449" si="496">AX410</f>
        <v>0</v>
      </c>
      <c r="FO410" s="190" t="e">
        <f t="shared" ref="FO410:FO449" si="497">FG410+FK410+FL410+FM410+FN410</f>
        <v>#DIV/0!</v>
      </c>
      <c r="FP410" s="190" t="e">
        <f t="shared" ref="FP410:FP449" si="498">EO410+EP410+EV410-FO410</f>
        <v>#DIV/0!</v>
      </c>
      <c r="FQ410" s="320" t="e">
        <f t="shared" ref="FQ410:FQ449" si="499">FP410+FL410</f>
        <v>#DIV/0!</v>
      </c>
      <c r="FR410" s="188"/>
      <c r="FS410" s="190" t="e">
        <f t="shared" ref="FS410:FS449" si="500">EO410+EP410+EV410</f>
        <v>#DIV/0!</v>
      </c>
      <c r="FT410" s="190" t="e">
        <f>IF($FB410="Activo",LOOKUP($FA410,'Datos Mes'!$A$87:$A$92,'Datos Mes'!$C$87:$C$92),0)*$EO410</f>
        <v>#DIV/0!</v>
      </c>
      <c r="FU410" s="190" t="e">
        <f>IF($FB410="Activo",'Datos Mes'!$B$31,0)*$EO410</f>
        <v>#DIV/0!</v>
      </c>
      <c r="FV410" s="190" t="e">
        <f>'Datos Mes'!$B$32*$EO410</f>
        <v>#DIV/0!</v>
      </c>
      <c r="FW410" s="190" t="e">
        <f>'Datos Mes'!$D$28*$EO410</f>
        <v>#DIV/0!</v>
      </c>
      <c r="FX410" s="188">
        <v>1030378</v>
      </c>
      <c r="FY410" s="190" t="e">
        <f t="shared" ref="FY410:FY449" si="501">SUM(FS410:FV410)</f>
        <v>#DIV/0!</v>
      </c>
      <c r="FZ410" s="190" t="e">
        <f t="shared" si="414"/>
        <v>#DIV/0!</v>
      </c>
      <c r="GA410" s="190" t="e">
        <f t="shared" si="415"/>
        <v>#DIV/0!</v>
      </c>
      <c r="GB410" s="190">
        <f>(AS410+'Datos Mes'!B$24)*30/12</f>
        <v>11356.646825396825</v>
      </c>
      <c r="GC410" s="190" t="e">
        <f t="shared" ref="GC410:GC449" si="502">FY410+SUM(FZ410:GB410)</f>
        <v>#DIV/0!</v>
      </c>
      <c r="GD410" s="190" t="e">
        <f t="shared" ref="GD410:GD449" si="503">GC410/AQ410</f>
        <v>#DIV/0!</v>
      </c>
      <c r="GE410" s="192" t="e">
        <f t="shared" ref="GE410:GE449" si="504">GD410/AS410</f>
        <v>#DIV/0!</v>
      </c>
    </row>
    <row r="411" spans="1:187">
      <c r="A411" s="248"/>
      <c r="B411" s="248"/>
      <c r="C411" s="173">
        <f t="shared" si="461"/>
        <v>0</v>
      </c>
      <c r="D411" s="255"/>
      <c r="E411" s="255"/>
      <c r="F411" s="255"/>
      <c r="G411" s="255"/>
      <c r="H411" s="255"/>
      <c r="I411" s="255"/>
      <c r="J411" s="255"/>
      <c r="K411" s="255"/>
      <c r="L411" s="255"/>
      <c r="M411" s="255"/>
      <c r="N411" s="255"/>
      <c r="O411" s="255"/>
      <c r="P411" s="255"/>
      <c r="Q411" s="255"/>
      <c r="R411" s="174"/>
      <c r="S411" s="256"/>
      <c r="T411" s="255"/>
      <c r="U411" s="255"/>
      <c r="V411" s="255"/>
      <c r="W411" s="255"/>
      <c r="X411" s="255"/>
      <c r="Y411" s="255"/>
      <c r="Z411" s="255"/>
      <c r="AA411" s="255"/>
      <c r="AB411" s="255"/>
      <c r="AC411" s="255"/>
      <c r="AD411" s="255"/>
      <c r="AE411" s="255"/>
      <c r="AF411" s="255"/>
      <c r="AG411" s="255"/>
      <c r="AH411" s="255"/>
      <c r="AI411" s="257"/>
      <c r="AJ411" s="187"/>
      <c r="AK411" s="176">
        <f t="shared" si="462"/>
        <v>0</v>
      </c>
      <c r="AL411" s="294">
        <f t="shared" si="463"/>
        <v>0</v>
      </c>
      <c r="AM411" s="294">
        <f t="shared" si="464"/>
        <v>0</v>
      </c>
      <c r="AN411" s="295">
        <f t="shared" si="465"/>
        <v>0</v>
      </c>
      <c r="AO411" s="294">
        <f t="shared" ref="AO411:AO474" si="505">COUNTIF($D411:$AI411,"X")+COUNTIF($D411:$AI411,"LL")+COUNTIF($D411:$AK411,"P")+COUNTIF($D411:$AI411,"R")+COUNTIF($D411:$AI411,"F")+COUNTIF($D411:$AI411,"V")</f>
        <v>0</v>
      </c>
      <c r="AP411" s="294">
        <f t="shared" si="460"/>
        <v>0</v>
      </c>
      <c r="AQ411" s="296">
        <f t="shared" si="466"/>
        <v>0</v>
      </c>
      <c r="AR411" s="297">
        <f t="shared" si="467"/>
        <v>0</v>
      </c>
      <c r="AS411" s="249"/>
      <c r="AT411" s="250">
        <f t="shared" si="468"/>
        <v>0</v>
      </c>
      <c r="AU411" s="316"/>
      <c r="AV411" s="177">
        <f t="shared" si="469"/>
        <v>0</v>
      </c>
      <c r="AW411" s="249"/>
      <c r="AX411" s="249"/>
      <c r="AY411" s="177">
        <f t="shared" si="470"/>
        <v>0</v>
      </c>
      <c r="AZ411" s="177">
        <f>(AQ411)*'Datos Mes'!$B$27+DB411</f>
        <v>0</v>
      </c>
      <c r="BA411" s="248"/>
      <c r="BB411" s="254"/>
      <c r="BC411" s="263"/>
      <c r="BD411" s="188"/>
      <c r="BE411" s="188"/>
      <c r="BF411" s="298"/>
      <c r="BG411" s="178">
        <f>(COUNTIF($D411:$AI411,"LL")+DL411)*(AS411-'Datos Mes'!$B$23)</f>
        <v>0</v>
      </c>
      <c r="BH411" s="299">
        <f t="shared" si="471"/>
        <v>0</v>
      </c>
      <c r="BI411" s="230"/>
      <c r="BJ411" s="239"/>
      <c r="BK411" s="231"/>
      <c r="BL411" s="231"/>
      <c r="BM411" s="231"/>
      <c r="BN411" s="231"/>
      <c r="BO411" s="231"/>
      <c r="BP411" s="239"/>
      <c r="BQ411" s="231"/>
      <c r="BR411" s="231"/>
      <c r="BS411" s="231"/>
      <c r="BT411" s="232"/>
      <c r="BU411" s="232"/>
      <c r="BV411" s="231"/>
      <c r="BW411" s="233"/>
      <c r="BX411" s="234"/>
      <c r="BY411" s="231"/>
      <c r="BZ411" s="231"/>
      <c r="CA411" s="235"/>
      <c r="CB411" s="235"/>
      <c r="CC411" s="236"/>
      <c r="CD411" s="236"/>
      <c r="CE411" s="236"/>
      <c r="CF411" s="236"/>
      <c r="CG411" s="236"/>
      <c r="CH411" s="235"/>
      <c r="CI411" s="235"/>
      <c r="CJ411" s="236"/>
      <c r="CK411" s="236"/>
      <c r="CL411" s="236"/>
      <c r="CM411" s="236"/>
      <c r="CN411" s="236"/>
      <c r="CO411" s="235"/>
      <c r="CP411" s="238"/>
      <c r="CQ411" s="237"/>
      <c r="CR411" s="238"/>
      <c r="CS411" s="237"/>
      <c r="CT411" s="237"/>
      <c r="CU411" s="237"/>
      <c r="CV411" s="237"/>
      <c r="CW411" s="237"/>
      <c r="CX411" s="232"/>
      <c r="CY411" s="232"/>
      <c r="CZ411" s="179">
        <f t="shared" si="472"/>
        <v>0</v>
      </c>
      <c r="DA411" s="180"/>
      <c r="DB411" s="241"/>
      <c r="DC411" s="181">
        <f t="shared" si="473"/>
        <v>0</v>
      </c>
      <c r="DD411" s="240"/>
      <c r="DE411" s="241"/>
      <c r="DF411" s="182">
        <f t="shared" si="474"/>
        <v>0</v>
      </c>
      <c r="DG411" s="182">
        <f t="shared" si="475"/>
        <v>0</v>
      </c>
      <c r="DH411" s="183">
        <f t="shared" si="476"/>
        <v>0</v>
      </c>
      <c r="DI411" s="184">
        <f t="shared" si="477"/>
        <v>0</v>
      </c>
      <c r="DJ411" s="42"/>
      <c r="DK411" s="177">
        <f t="shared" si="478"/>
        <v>0</v>
      </c>
      <c r="DL411" s="177">
        <f t="shared" si="479"/>
        <v>0</v>
      </c>
      <c r="DM411" s="177">
        <f t="shared" si="480"/>
        <v>0</v>
      </c>
      <c r="DN411" s="242"/>
      <c r="DO411" s="243"/>
      <c r="DP411" s="243"/>
      <c r="DQ411" s="243"/>
      <c r="DR411" s="303"/>
      <c r="DS411" s="243"/>
      <c r="DT411" s="243"/>
      <c r="DU411" s="243"/>
      <c r="DV411" s="244"/>
      <c r="DW411" s="243"/>
      <c r="DX411" s="243"/>
      <c r="DY411" s="245"/>
      <c r="DZ411" s="245"/>
      <c r="EA411" s="246"/>
      <c r="EB411" s="175" t="s">
        <v>283</v>
      </c>
      <c r="EC411" s="188" t="s">
        <v>298</v>
      </c>
      <c r="ED411" s="188">
        <v>1030379</v>
      </c>
      <c r="EE411" s="188"/>
      <c r="EF411" s="189">
        <f>'Datos Mes'!$B$23</f>
        <v>8033.333333333333</v>
      </c>
      <c r="EG411" s="189">
        <f t="shared" si="481"/>
        <v>0</v>
      </c>
      <c r="EH411" s="189">
        <f t="shared" si="482"/>
        <v>0</v>
      </c>
      <c r="EI411" s="189" t="e">
        <f t="shared" si="483"/>
        <v>#DIV/0!</v>
      </c>
      <c r="EJ411" s="189" t="e">
        <f t="shared" si="484"/>
        <v>#DIV/0!</v>
      </c>
      <c r="EK411" s="189">
        <f t="shared" si="485"/>
        <v>0</v>
      </c>
      <c r="EL411" s="189">
        <f t="shared" si="486"/>
        <v>0</v>
      </c>
      <c r="EM411" s="189">
        <f t="shared" si="487"/>
        <v>0</v>
      </c>
      <c r="EN411" s="189">
        <f>'Datos Mes'!$B$24*AL411</f>
        <v>0</v>
      </c>
      <c r="EO411" s="189" t="e">
        <f>IF(SUM(EH411:EN411)&gt;'Datos Mes'!$B$21,'Datos Mes'!$B$21,SUM(EH411:EN411))</f>
        <v>#DIV/0!</v>
      </c>
      <c r="EP411" s="189" t="e">
        <f>IF(SUM(EH411:EN411)&gt;'Datos Mes'!$B$21,SUM(EH411:EN411)-EO411,0)</f>
        <v>#DIV/0!</v>
      </c>
      <c r="EQ411" s="189"/>
      <c r="ER411" s="189" t="e">
        <f>LOOKUP(EO411/AL411,'Datos Mes'!$B$75:$B$82,'Datos Mes'!$C$75:$C$82)*EQ411</f>
        <v>#DIV/0!</v>
      </c>
      <c r="ES411" s="189">
        <f>'Datos Mes'!$B$25*$AQ411</f>
        <v>0</v>
      </c>
      <c r="ET411" s="189">
        <f>'Datos Mes'!$B$26*$AQ411</f>
        <v>0</v>
      </c>
      <c r="EU411" s="189">
        <f t="shared" si="488"/>
        <v>0</v>
      </c>
      <c r="EV411" s="190" t="e">
        <f t="shared" si="489"/>
        <v>#DIV/0!</v>
      </c>
      <c r="EW411" s="280" t="s">
        <v>140</v>
      </c>
      <c r="EX411" s="281"/>
      <c r="EY411" s="190" t="e">
        <f>'Datos Mes'!$B$28*EO411</f>
        <v>#DIV/0!</v>
      </c>
      <c r="EZ411" s="190" t="e">
        <f>IF(EX411*'Datos Mes'!$B$19-EY411&gt;0,EX411*'Datos Mes'!$B$19-EY411,0)</f>
        <v>#DIV/0!</v>
      </c>
      <c r="FA411" s="281" t="s">
        <v>116</v>
      </c>
      <c r="FB411" s="280" t="s">
        <v>299</v>
      </c>
      <c r="FC411" s="192">
        <f>IF(FB411&lt;&gt;"Pensionado",LOOKUP(FA411,'Datos Mes'!$A$87:$A$92,'Datos Mes'!$B$87:$B$92),0)</f>
        <v>0</v>
      </c>
      <c r="FD411" s="190" t="e">
        <f t="shared" si="490"/>
        <v>#DIV/0!</v>
      </c>
      <c r="FE411" s="190" t="e">
        <f>IF(SUM(EH411:EN411)&gt;'Datos Mes'!$B$22,'Datos Mes'!$B$22,SUM(EH411:EN411))</f>
        <v>#DIV/0!</v>
      </c>
      <c r="FF411" s="190" t="e">
        <f>FE411*'Datos Mes'!$B$30</f>
        <v>#DIV/0!</v>
      </c>
      <c r="FG411" s="190" t="e">
        <f t="shared" si="491"/>
        <v>#DIV/0!</v>
      </c>
      <c r="FH411" s="190" t="e">
        <f t="shared" si="492"/>
        <v>#DIV/0!</v>
      </c>
      <c r="FI411" s="193" t="e">
        <f>LOOKUP(FH411,'Datos Mes'!$B$54:$B$69,'Datos Mes'!$C$54:$C$69)</f>
        <v>#DIV/0!</v>
      </c>
      <c r="FJ411" s="190" t="e">
        <f>LOOKUP(FH411,'Datos Mes'!$B$54:$B$69,'Datos Mes'!$E$54:$E$69)</f>
        <v>#DIV/0!</v>
      </c>
      <c r="FK411" s="190" t="e">
        <f t="shared" si="493"/>
        <v>#DIV/0!</v>
      </c>
      <c r="FL411" s="190">
        <f t="shared" si="494"/>
        <v>0</v>
      </c>
      <c r="FM411" s="190">
        <f t="shared" si="495"/>
        <v>0</v>
      </c>
      <c r="FN411" s="190">
        <f t="shared" si="496"/>
        <v>0</v>
      </c>
      <c r="FO411" s="190" t="e">
        <f t="shared" si="497"/>
        <v>#DIV/0!</v>
      </c>
      <c r="FP411" s="190" t="e">
        <f t="shared" si="498"/>
        <v>#DIV/0!</v>
      </c>
      <c r="FQ411" s="320" t="e">
        <f t="shared" si="499"/>
        <v>#DIV/0!</v>
      </c>
      <c r="FR411" s="188"/>
      <c r="FS411" s="190" t="e">
        <f t="shared" si="500"/>
        <v>#DIV/0!</v>
      </c>
      <c r="FT411" s="190" t="e">
        <f>IF($FB411="Activo",LOOKUP($FA411,'Datos Mes'!$A$87:$A$92,'Datos Mes'!$C$87:$C$92),0)*$EO411</f>
        <v>#DIV/0!</v>
      </c>
      <c r="FU411" s="190" t="e">
        <f>IF($FB411="Activo",'Datos Mes'!$B$31,0)*$EO411</f>
        <v>#DIV/0!</v>
      </c>
      <c r="FV411" s="190" t="e">
        <f>'Datos Mes'!$B$32*$EO411</f>
        <v>#DIV/0!</v>
      </c>
      <c r="FW411" s="190" t="e">
        <f>'Datos Mes'!$D$28*$EO411</f>
        <v>#DIV/0!</v>
      </c>
      <c r="FX411" s="188">
        <v>1030379</v>
      </c>
      <c r="FY411" s="190" t="e">
        <f t="shared" si="501"/>
        <v>#DIV/0!</v>
      </c>
      <c r="FZ411" s="190" t="e">
        <f t="shared" ref="FZ411:FZ474" si="506">$FY411/($AL411+$AN411)*1.75</f>
        <v>#DIV/0!</v>
      </c>
      <c r="GA411" s="190" t="e">
        <f t="shared" ref="GA411:GA474" si="507">$FY411/($AL411+$AN411)*13/12</f>
        <v>#DIV/0!</v>
      </c>
      <c r="GB411" s="190">
        <f>(AS411+'Datos Mes'!B$24)*30/12</f>
        <v>11356.646825396825</v>
      </c>
      <c r="GC411" s="190" t="e">
        <f t="shared" si="502"/>
        <v>#DIV/0!</v>
      </c>
      <c r="GD411" s="190" t="e">
        <f t="shared" si="503"/>
        <v>#DIV/0!</v>
      </c>
      <c r="GE411" s="192" t="e">
        <f t="shared" si="504"/>
        <v>#DIV/0!</v>
      </c>
    </row>
    <row r="412" spans="1:187">
      <c r="A412" s="248"/>
      <c r="B412" s="248"/>
      <c r="C412" s="173">
        <f t="shared" si="461"/>
        <v>0</v>
      </c>
      <c r="D412" s="255"/>
      <c r="E412" s="255"/>
      <c r="F412" s="255"/>
      <c r="G412" s="255"/>
      <c r="H412" s="255"/>
      <c r="I412" s="255"/>
      <c r="J412" s="255"/>
      <c r="K412" s="255"/>
      <c r="L412" s="255"/>
      <c r="M412" s="255"/>
      <c r="N412" s="255"/>
      <c r="O412" s="255"/>
      <c r="P412" s="255"/>
      <c r="Q412" s="255"/>
      <c r="R412" s="174"/>
      <c r="S412" s="256"/>
      <c r="T412" s="255"/>
      <c r="U412" s="255"/>
      <c r="V412" s="255"/>
      <c r="W412" s="255"/>
      <c r="X412" s="255"/>
      <c r="Y412" s="255"/>
      <c r="Z412" s="255"/>
      <c r="AA412" s="255"/>
      <c r="AB412" s="255"/>
      <c r="AC412" s="255"/>
      <c r="AD412" s="255"/>
      <c r="AE412" s="255"/>
      <c r="AF412" s="255"/>
      <c r="AG412" s="255"/>
      <c r="AH412" s="255"/>
      <c r="AI412" s="257"/>
      <c r="AJ412" s="187"/>
      <c r="AK412" s="176">
        <f t="shared" si="462"/>
        <v>0</v>
      </c>
      <c r="AL412" s="294">
        <f t="shared" si="463"/>
        <v>0</v>
      </c>
      <c r="AM412" s="294">
        <f t="shared" si="464"/>
        <v>0</v>
      </c>
      <c r="AN412" s="295">
        <f t="shared" si="465"/>
        <v>0</v>
      </c>
      <c r="AO412" s="294">
        <f t="shared" si="505"/>
        <v>0</v>
      </c>
      <c r="AP412" s="294">
        <f t="shared" si="460"/>
        <v>0</v>
      </c>
      <c r="AQ412" s="296">
        <f t="shared" si="466"/>
        <v>0</v>
      </c>
      <c r="AR412" s="297">
        <f t="shared" si="467"/>
        <v>0</v>
      </c>
      <c r="AS412" s="249"/>
      <c r="AT412" s="250">
        <f t="shared" si="468"/>
        <v>0</v>
      </c>
      <c r="AU412" s="316"/>
      <c r="AV412" s="177">
        <f t="shared" si="469"/>
        <v>0</v>
      </c>
      <c r="AW412" s="249"/>
      <c r="AX412" s="249"/>
      <c r="AY412" s="177">
        <f t="shared" si="470"/>
        <v>0</v>
      </c>
      <c r="AZ412" s="177">
        <f>(AQ412)*'Datos Mes'!$B$27+DB412</f>
        <v>0</v>
      </c>
      <c r="BA412" s="248"/>
      <c r="BB412" s="254"/>
      <c r="BC412" s="263"/>
      <c r="BD412" s="188"/>
      <c r="BE412" s="188"/>
      <c r="BF412" s="298"/>
      <c r="BG412" s="178">
        <f>(COUNTIF($D412:$AI412,"LL")+DL412)*(AS412-'Datos Mes'!$B$23)</f>
        <v>0</v>
      </c>
      <c r="BH412" s="299">
        <f t="shared" si="471"/>
        <v>0</v>
      </c>
      <c r="BI412" s="230"/>
      <c r="BJ412" s="239"/>
      <c r="BK412" s="231"/>
      <c r="BL412" s="231"/>
      <c r="BM412" s="231"/>
      <c r="BN412" s="231"/>
      <c r="BO412" s="231"/>
      <c r="BP412" s="239"/>
      <c r="BQ412" s="231"/>
      <c r="BR412" s="231"/>
      <c r="BS412" s="231"/>
      <c r="BT412" s="232"/>
      <c r="BU412" s="232"/>
      <c r="BV412" s="231"/>
      <c r="BW412" s="233"/>
      <c r="BX412" s="234"/>
      <c r="BY412" s="231"/>
      <c r="BZ412" s="231"/>
      <c r="CA412" s="235"/>
      <c r="CB412" s="235"/>
      <c r="CC412" s="236"/>
      <c r="CD412" s="236"/>
      <c r="CE412" s="236"/>
      <c r="CF412" s="236"/>
      <c r="CG412" s="236"/>
      <c r="CH412" s="235"/>
      <c r="CI412" s="235"/>
      <c r="CJ412" s="236"/>
      <c r="CK412" s="236"/>
      <c r="CL412" s="236"/>
      <c r="CM412" s="236"/>
      <c r="CN412" s="236"/>
      <c r="CO412" s="235"/>
      <c r="CP412" s="238"/>
      <c r="CQ412" s="237"/>
      <c r="CR412" s="238"/>
      <c r="CS412" s="237"/>
      <c r="CT412" s="237"/>
      <c r="CU412" s="237"/>
      <c r="CV412" s="237"/>
      <c r="CW412" s="237"/>
      <c r="CX412" s="232"/>
      <c r="CY412" s="232"/>
      <c r="CZ412" s="179">
        <f t="shared" si="472"/>
        <v>0</v>
      </c>
      <c r="DA412" s="180"/>
      <c r="DB412" s="241"/>
      <c r="DC412" s="181">
        <f t="shared" si="473"/>
        <v>0</v>
      </c>
      <c r="DD412" s="240"/>
      <c r="DE412" s="241"/>
      <c r="DF412" s="182">
        <f t="shared" si="474"/>
        <v>0</v>
      </c>
      <c r="DG412" s="182">
        <f t="shared" si="475"/>
        <v>0</v>
      </c>
      <c r="DH412" s="183">
        <f t="shared" si="476"/>
        <v>0</v>
      </c>
      <c r="DI412" s="184">
        <f t="shared" si="477"/>
        <v>0</v>
      </c>
      <c r="DJ412" s="42"/>
      <c r="DK412" s="177">
        <f t="shared" si="478"/>
        <v>0</v>
      </c>
      <c r="DL412" s="177">
        <f t="shared" si="479"/>
        <v>0</v>
      </c>
      <c r="DM412" s="177">
        <f t="shared" si="480"/>
        <v>0</v>
      </c>
      <c r="DN412" s="242"/>
      <c r="DO412" s="243"/>
      <c r="DP412" s="243"/>
      <c r="DQ412" s="243"/>
      <c r="DR412" s="303"/>
      <c r="DS412" s="243"/>
      <c r="DT412" s="243"/>
      <c r="DU412" s="243"/>
      <c r="DV412" s="244"/>
      <c r="DW412" s="243"/>
      <c r="DX412" s="243"/>
      <c r="DY412" s="245"/>
      <c r="DZ412" s="245"/>
      <c r="EA412" s="246"/>
      <c r="EB412" s="175" t="s">
        <v>283</v>
      </c>
      <c r="EC412" s="188" t="s">
        <v>298</v>
      </c>
      <c r="ED412" s="188">
        <v>1030380</v>
      </c>
      <c r="EE412" s="188"/>
      <c r="EF412" s="189">
        <f>'Datos Mes'!$B$23</f>
        <v>8033.333333333333</v>
      </c>
      <c r="EG412" s="189">
        <f t="shared" si="481"/>
        <v>0</v>
      </c>
      <c r="EH412" s="189">
        <f t="shared" si="482"/>
        <v>0</v>
      </c>
      <c r="EI412" s="189" t="e">
        <f t="shared" si="483"/>
        <v>#DIV/0!</v>
      </c>
      <c r="EJ412" s="189" t="e">
        <f t="shared" si="484"/>
        <v>#DIV/0!</v>
      </c>
      <c r="EK412" s="189">
        <f t="shared" si="485"/>
        <v>0</v>
      </c>
      <c r="EL412" s="189">
        <f t="shared" si="486"/>
        <v>0</v>
      </c>
      <c r="EM412" s="189">
        <f t="shared" si="487"/>
        <v>0</v>
      </c>
      <c r="EN412" s="189">
        <f>'Datos Mes'!$B$24*AL412</f>
        <v>0</v>
      </c>
      <c r="EO412" s="189" t="e">
        <f>IF(SUM(EH412:EN412)&gt;'Datos Mes'!$B$21,'Datos Mes'!$B$21,SUM(EH412:EN412))</f>
        <v>#DIV/0!</v>
      </c>
      <c r="EP412" s="189" t="e">
        <f>IF(SUM(EH412:EN412)&gt;'Datos Mes'!$B$21,SUM(EH412:EN412)-EO412,0)</f>
        <v>#DIV/0!</v>
      </c>
      <c r="EQ412" s="189"/>
      <c r="ER412" s="189" t="e">
        <f>LOOKUP(EO412/AL412,'Datos Mes'!$B$75:$B$82,'Datos Mes'!$C$75:$C$82)*EQ412</f>
        <v>#DIV/0!</v>
      </c>
      <c r="ES412" s="189">
        <f>'Datos Mes'!$B$25*$AQ412</f>
        <v>0</v>
      </c>
      <c r="ET412" s="189">
        <f>'Datos Mes'!$B$26*$AQ412</f>
        <v>0</v>
      </c>
      <c r="EU412" s="189">
        <f t="shared" si="488"/>
        <v>0</v>
      </c>
      <c r="EV412" s="190" t="e">
        <f t="shared" si="489"/>
        <v>#DIV/0!</v>
      </c>
      <c r="EW412" s="280" t="s">
        <v>140</v>
      </c>
      <c r="EX412" s="281"/>
      <c r="EY412" s="190" t="e">
        <f>'Datos Mes'!$B$28*EO412</f>
        <v>#DIV/0!</v>
      </c>
      <c r="EZ412" s="190" t="e">
        <f>IF(EX412*'Datos Mes'!$B$19-EY412&gt;0,EX412*'Datos Mes'!$B$19-EY412,0)</f>
        <v>#DIV/0!</v>
      </c>
      <c r="FA412" s="281" t="s">
        <v>116</v>
      </c>
      <c r="FB412" s="280" t="s">
        <v>299</v>
      </c>
      <c r="FC412" s="192">
        <f>IF(FB412&lt;&gt;"Pensionado",LOOKUP(FA412,'Datos Mes'!$A$87:$A$92,'Datos Mes'!$B$87:$B$92),0)</f>
        <v>0</v>
      </c>
      <c r="FD412" s="190" t="e">
        <f t="shared" si="490"/>
        <v>#DIV/0!</v>
      </c>
      <c r="FE412" s="190" t="e">
        <f>IF(SUM(EH412:EN412)&gt;'Datos Mes'!$B$22,'Datos Mes'!$B$22,SUM(EH412:EN412))</f>
        <v>#DIV/0!</v>
      </c>
      <c r="FF412" s="190" t="e">
        <f>FE412*'Datos Mes'!$B$30</f>
        <v>#DIV/0!</v>
      </c>
      <c r="FG412" s="190" t="e">
        <f t="shared" si="491"/>
        <v>#DIV/0!</v>
      </c>
      <c r="FH412" s="190" t="e">
        <f t="shared" si="492"/>
        <v>#DIV/0!</v>
      </c>
      <c r="FI412" s="193" t="e">
        <f>LOOKUP(FH412,'Datos Mes'!$B$54:$B$69,'Datos Mes'!$C$54:$C$69)</f>
        <v>#DIV/0!</v>
      </c>
      <c r="FJ412" s="190" t="e">
        <f>LOOKUP(FH412,'Datos Mes'!$B$54:$B$69,'Datos Mes'!$E$54:$E$69)</f>
        <v>#DIV/0!</v>
      </c>
      <c r="FK412" s="190" t="e">
        <f t="shared" si="493"/>
        <v>#DIV/0!</v>
      </c>
      <c r="FL412" s="190">
        <f t="shared" si="494"/>
        <v>0</v>
      </c>
      <c r="FM412" s="190">
        <f t="shared" si="495"/>
        <v>0</v>
      </c>
      <c r="FN412" s="190">
        <f t="shared" si="496"/>
        <v>0</v>
      </c>
      <c r="FO412" s="190" t="e">
        <f t="shared" si="497"/>
        <v>#DIV/0!</v>
      </c>
      <c r="FP412" s="190" t="e">
        <f t="shared" si="498"/>
        <v>#DIV/0!</v>
      </c>
      <c r="FQ412" s="320" t="e">
        <f t="shared" si="499"/>
        <v>#DIV/0!</v>
      </c>
      <c r="FR412" s="188"/>
      <c r="FS412" s="190" t="e">
        <f t="shared" si="500"/>
        <v>#DIV/0!</v>
      </c>
      <c r="FT412" s="190" t="e">
        <f>IF($FB412="Activo",LOOKUP($FA412,'Datos Mes'!$A$87:$A$92,'Datos Mes'!$C$87:$C$92),0)*$EO412</f>
        <v>#DIV/0!</v>
      </c>
      <c r="FU412" s="190" t="e">
        <f>IF($FB412="Activo",'Datos Mes'!$B$31,0)*$EO412</f>
        <v>#DIV/0!</v>
      </c>
      <c r="FV412" s="190" t="e">
        <f>'Datos Mes'!$B$32*$EO412</f>
        <v>#DIV/0!</v>
      </c>
      <c r="FW412" s="190" t="e">
        <f>'Datos Mes'!$D$28*$EO412</f>
        <v>#DIV/0!</v>
      </c>
      <c r="FX412" s="188">
        <v>1030380</v>
      </c>
      <c r="FY412" s="190" t="e">
        <f t="shared" si="501"/>
        <v>#DIV/0!</v>
      </c>
      <c r="FZ412" s="190" t="e">
        <f t="shared" si="506"/>
        <v>#DIV/0!</v>
      </c>
      <c r="GA412" s="190" t="e">
        <f t="shared" si="507"/>
        <v>#DIV/0!</v>
      </c>
      <c r="GB412" s="190">
        <f>(AS412+'Datos Mes'!B$24)*30/12</f>
        <v>11356.646825396825</v>
      </c>
      <c r="GC412" s="190" t="e">
        <f t="shared" si="502"/>
        <v>#DIV/0!</v>
      </c>
      <c r="GD412" s="190" t="e">
        <f t="shared" si="503"/>
        <v>#DIV/0!</v>
      </c>
      <c r="GE412" s="192" t="e">
        <f t="shared" si="504"/>
        <v>#DIV/0!</v>
      </c>
    </row>
    <row r="413" spans="1:187">
      <c r="A413" s="248"/>
      <c r="B413" s="248"/>
      <c r="C413" s="173">
        <f t="shared" si="461"/>
        <v>0</v>
      </c>
      <c r="D413" s="255"/>
      <c r="E413" s="255"/>
      <c r="F413" s="255"/>
      <c r="G413" s="255"/>
      <c r="H413" s="255"/>
      <c r="I413" s="255"/>
      <c r="J413" s="255"/>
      <c r="K413" s="255"/>
      <c r="L413" s="255"/>
      <c r="M413" s="255"/>
      <c r="N413" s="255"/>
      <c r="O413" s="255"/>
      <c r="P413" s="255"/>
      <c r="Q413" s="255"/>
      <c r="R413" s="174"/>
      <c r="S413" s="256"/>
      <c r="T413" s="255"/>
      <c r="U413" s="255"/>
      <c r="V413" s="255"/>
      <c r="W413" s="255"/>
      <c r="X413" s="255"/>
      <c r="Y413" s="255"/>
      <c r="Z413" s="255"/>
      <c r="AA413" s="255"/>
      <c r="AB413" s="255"/>
      <c r="AC413" s="255"/>
      <c r="AD413" s="255"/>
      <c r="AE413" s="255"/>
      <c r="AF413" s="255"/>
      <c r="AG413" s="255"/>
      <c r="AH413" s="255"/>
      <c r="AI413" s="257"/>
      <c r="AJ413" s="187"/>
      <c r="AK413" s="176">
        <f t="shared" si="462"/>
        <v>0</v>
      </c>
      <c r="AL413" s="294">
        <f t="shared" si="463"/>
        <v>0</v>
      </c>
      <c r="AM413" s="294">
        <f t="shared" si="464"/>
        <v>0</v>
      </c>
      <c r="AN413" s="295">
        <f t="shared" si="465"/>
        <v>0</v>
      </c>
      <c r="AO413" s="294">
        <f t="shared" si="505"/>
        <v>0</v>
      </c>
      <c r="AP413" s="294">
        <f t="shared" si="460"/>
        <v>0</v>
      </c>
      <c r="AQ413" s="296">
        <f t="shared" si="466"/>
        <v>0</v>
      </c>
      <c r="AR413" s="297">
        <f t="shared" si="467"/>
        <v>0</v>
      </c>
      <c r="AS413" s="249"/>
      <c r="AT413" s="250">
        <f t="shared" si="468"/>
        <v>0</v>
      </c>
      <c r="AU413" s="316"/>
      <c r="AV413" s="177">
        <f t="shared" si="469"/>
        <v>0</v>
      </c>
      <c r="AW413" s="249"/>
      <c r="AX413" s="249"/>
      <c r="AY413" s="177">
        <f t="shared" si="470"/>
        <v>0</v>
      </c>
      <c r="AZ413" s="177">
        <f>(AQ413)*'Datos Mes'!$B$27+DB413</f>
        <v>0</v>
      </c>
      <c r="BA413" s="248"/>
      <c r="BB413" s="254"/>
      <c r="BC413" s="263"/>
      <c r="BD413" s="188"/>
      <c r="BE413" s="188"/>
      <c r="BF413" s="298"/>
      <c r="BG413" s="178">
        <f>(COUNTIF($D413:$AI413,"LL")+DL413)*(AS413-'Datos Mes'!$B$23)</f>
        <v>0</v>
      </c>
      <c r="BH413" s="299">
        <f t="shared" si="471"/>
        <v>0</v>
      </c>
      <c r="BI413" s="230"/>
      <c r="BJ413" s="239"/>
      <c r="BK413" s="231"/>
      <c r="BL413" s="231"/>
      <c r="BM413" s="231"/>
      <c r="BN413" s="231"/>
      <c r="BO413" s="231"/>
      <c r="BP413" s="239"/>
      <c r="BQ413" s="231"/>
      <c r="BR413" s="231"/>
      <c r="BS413" s="231"/>
      <c r="BT413" s="232"/>
      <c r="BU413" s="232"/>
      <c r="BV413" s="231"/>
      <c r="BW413" s="233"/>
      <c r="BX413" s="234"/>
      <c r="BY413" s="231"/>
      <c r="BZ413" s="231"/>
      <c r="CA413" s="235"/>
      <c r="CB413" s="235"/>
      <c r="CC413" s="236"/>
      <c r="CD413" s="236"/>
      <c r="CE413" s="236"/>
      <c r="CF413" s="236"/>
      <c r="CG413" s="236"/>
      <c r="CH413" s="235"/>
      <c r="CI413" s="235"/>
      <c r="CJ413" s="236"/>
      <c r="CK413" s="236"/>
      <c r="CL413" s="236"/>
      <c r="CM413" s="236"/>
      <c r="CN413" s="236"/>
      <c r="CO413" s="235"/>
      <c r="CP413" s="238"/>
      <c r="CQ413" s="237"/>
      <c r="CR413" s="238"/>
      <c r="CS413" s="237"/>
      <c r="CT413" s="237"/>
      <c r="CU413" s="237"/>
      <c r="CV413" s="237"/>
      <c r="CW413" s="237"/>
      <c r="CX413" s="232"/>
      <c r="CY413" s="232"/>
      <c r="CZ413" s="179">
        <f t="shared" si="472"/>
        <v>0</v>
      </c>
      <c r="DA413" s="180"/>
      <c r="DB413" s="241"/>
      <c r="DC413" s="181">
        <f t="shared" si="473"/>
        <v>0</v>
      </c>
      <c r="DD413" s="240"/>
      <c r="DE413" s="241"/>
      <c r="DF413" s="182">
        <f t="shared" si="474"/>
        <v>0</v>
      </c>
      <c r="DG413" s="182">
        <f t="shared" si="475"/>
        <v>0</v>
      </c>
      <c r="DH413" s="183">
        <f t="shared" si="476"/>
        <v>0</v>
      </c>
      <c r="DI413" s="184">
        <f t="shared" si="477"/>
        <v>0</v>
      </c>
      <c r="DJ413" s="42"/>
      <c r="DK413" s="177">
        <f t="shared" si="478"/>
        <v>0</v>
      </c>
      <c r="DL413" s="177">
        <f t="shared" si="479"/>
        <v>0</v>
      </c>
      <c r="DM413" s="177">
        <f t="shared" si="480"/>
        <v>0</v>
      </c>
      <c r="DN413" s="242"/>
      <c r="DO413" s="243"/>
      <c r="DP413" s="243"/>
      <c r="DQ413" s="243"/>
      <c r="DR413" s="303"/>
      <c r="DS413" s="243"/>
      <c r="DT413" s="243"/>
      <c r="DU413" s="243"/>
      <c r="DV413" s="244"/>
      <c r="DW413" s="243"/>
      <c r="DX413" s="243"/>
      <c r="DY413" s="245"/>
      <c r="DZ413" s="245"/>
      <c r="EA413" s="246"/>
      <c r="EB413" s="175" t="s">
        <v>283</v>
      </c>
      <c r="EC413" s="188" t="s">
        <v>298</v>
      </c>
      <c r="ED413" s="188">
        <v>1030381</v>
      </c>
      <c r="EE413" s="188"/>
      <c r="EF413" s="189">
        <f>'Datos Mes'!$B$23</f>
        <v>8033.333333333333</v>
      </c>
      <c r="EG413" s="189">
        <f t="shared" si="481"/>
        <v>0</v>
      </c>
      <c r="EH413" s="189">
        <f t="shared" si="482"/>
        <v>0</v>
      </c>
      <c r="EI413" s="189" t="e">
        <f t="shared" si="483"/>
        <v>#DIV/0!</v>
      </c>
      <c r="EJ413" s="189" t="e">
        <f t="shared" si="484"/>
        <v>#DIV/0!</v>
      </c>
      <c r="EK413" s="189">
        <f t="shared" si="485"/>
        <v>0</v>
      </c>
      <c r="EL413" s="189">
        <f t="shared" si="486"/>
        <v>0</v>
      </c>
      <c r="EM413" s="189">
        <f t="shared" si="487"/>
        <v>0</v>
      </c>
      <c r="EN413" s="189">
        <f>'Datos Mes'!$B$24*AL413</f>
        <v>0</v>
      </c>
      <c r="EO413" s="189" t="e">
        <f>IF(SUM(EH413:EN413)&gt;'Datos Mes'!$B$21,'Datos Mes'!$B$21,SUM(EH413:EN413))</f>
        <v>#DIV/0!</v>
      </c>
      <c r="EP413" s="189" t="e">
        <f>IF(SUM(EH413:EN413)&gt;'Datos Mes'!$B$21,SUM(EH413:EN413)-EO413,0)</f>
        <v>#DIV/0!</v>
      </c>
      <c r="EQ413" s="189"/>
      <c r="ER413" s="189" t="e">
        <f>LOOKUP(EO413/AL413,'Datos Mes'!$B$75:$B$82,'Datos Mes'!$C$75:$C$82)*EQ413</f>
        <v>#DIV/0!</v>
      </c>
      <c r="ES413" s="189">
        <f>'Datos Mes'!$B$25*$AQ413</f>
        <v>0</v>
      </c>
      <c r="ET413" s="189">
        <f>'Datos Mes'!$B$26*$AQ413</f>
        <v>0</v>
      </c>
      <c r="EU413" s="189">
        <f t="shared" si="488"/>
        <v>0</v>
      </c>
      <c r="EV413" s="190" t="e">
        <f t="shared" si="489"/>
        <v>#DIV/0!</v>
      </c>
      <c r="EW413" s="280" t="s">
        <v>140</v>
      </c>
      <c r="EX413" s="281"/>
      <c r="EY413" s="190" t="e">
        <f>'Datos Mes'!$B$28*EO413</f>
        <v>#DIV/0!</v>
      </c>
      <c r="EZ413" s="190" t="e">
        <f>IF(EX413*'Datos Mes'!$B$19-EY413&gt;0,EX413*'Datos Mes'!$B$19-EY413,0)</f>
        <v>#DIV/0!</v>
      </c>
      <c r="FA413" s="281" t="s">
        <v>116</v>
      </c>
      <c r="FB413" s="280" t="s">
        <v>299</v>
      </c>
      <c r="FC413" s="192">
        <f>IF(FB413&lt;&gt;"Pensionado",LOOKUP(FA413,'Datos Mes'!$A$87:$A$92,'Datos Mes'!$B$87:$B$92),0)</f>
        <v>0</v>
      </c>
      <c r="FD413" s="190" t="e">
        <f t="shared" si="490"/>
        <v>#DIV/0!</v>
      </c>
      <c r="FE413" s="190" t="e">
        <f>IF(SUM(EH413:EN413)&gt;'Datos Mes'!$B$22,'Datos Mes'!$B$22,SUM(EH413:EN413))</f>
        <v>#DIV/0!</v>
      </c>
      <c r="FF413" s="190" t="e">
        <f>FE413*'Datos Mes'!$B$30</f>
        <v>#DIV/0!</v>
      </c>
      <c r="FG413" s="190" t="e">
        <f t="shared" si="491"/>
        <v>#DIV/0!</v>
      </c>
      <c r="FH413" s="190" t="e">
        <f t="shared" si="492"/>
        <v>#DIV/0!</v>
      </c>
      <c r="FI413" s="193" t="e">
        <f>LOOKUP(FH413,'Datos Mes'!$B$54:$B$69,'Datos Mes'!$C$54:$C$69)</f>
        <v>#DIV/0!</v>
      </c>
      <c r="FJ413" s="190" t="e">
        <f>LOOKUP(FH413,'Datos Mes'!$B$54:$B$69,'Datos Mes'!$E$54:$E$69)</f>
        <v>#DIV/0!</v>
      </c>
      <c r="FK413" s="190" t="e">
        <f t="shared" si="493"/>
        <v>#DIV/0!</v>
      </c>
      <c r="FL413" s="190">
        <f t="shared" si="494"/>
        <v>0</v>
      </c>
      <c r="FM413" s="190">
        <f t="shared" si="495"/>
        <v>0</v>
      </c>
      <c r="FN413" s="190">
        <f t="shared" si="496"/>
        <v>0</v>
      </c>
      <c r="FO413" s="190" t="e">
        <f t="shared" si="497"/>
        <v>#DIV/0!</v>
      </c>
      <c r="FP413" s="190" t="e">
        <f t="shared" si="498"/>
        <v>#DIV/0!</v>
      </c>
      <c r="FQ413" s="320" t="e">
        <f t="shared" si="499"/>
        <v>#DIV/0!</v>
      </c>
      <c r="FR413" s="188"/>
      <c r="FS413" s="190" t="e">
        <f t="shared" si="500"/>
        <v>#DIV/0!</v>
      </c>
      <c r="FT413" s="190" t="e">
        <f>IF($FB413="Activo",LOOKUP($FA413,'Datos Mes'!$A$87:$A$92,'Datos Mes'!$C$87:$C$92),0)*$EO413</f>
        <v>#DIV/0!</v>
      </c>
      <c r="FU413" s="190" t="e">
        <f>IF($FB413="Activo",'Datos Mes'!$B$31,0)*$EO413</f>
        <v>#DIV/0!</v>
      </c>
      <c r="FV413" s="190" t="e">
        <f>'Datos Mes'!$B$32*$EO413</f>
        <v>#DIV/0!</v>
      </c>
      <c r="FW413" s="190" t="e">
        <f>'Datos Mes'!$D$28*$EO413</f>
        <v>#DIV/0!</v>
      </c>
      <c r="FX413" s="188">
        <v>1030381</v>
      </c>
      <c r="FY413" s="190" t="e">
        <f t="shared" si="501"/>
        <v>#DIV/0!</v>
      </c>
      <c r="FZ413" s="190" t="e">
        <f t="shared" si="506"/>
        <v>#DIV/0!</v>
      </c>
      <c r="GA413" s="190" t="e">
        <f t="shared" si="507"/>
        <v>#DIV/0!</v>
      </c>
      <c r="GB413" s="190">
        <f>(AS413+'Datos Mes'!B$24)*30/12</f>
        <v>11356.646825396825</v>
      </c>
      <c r="GC413" s="190" t="e">
        <f t="shared" si="502"/>
        <v>#DIV/0!</v>
      </c>
      <c r="GD413" s="190" t="e">
        <f t="shared" si="503"/>
        <v>#DIV/0!</v>
      </c>
      <c r="GE413" s="192" t="e">
        <f t="shared" si="504"/>
        <v>#DIV/0!</v>
      </c>
    </row>
    <row r="414" spans="1:187">
      <c r="A414" s="248"/>
      <c r="B414" s="248"/>
      <c r="C414" s="173">
        <f t="shared" si="461"/>
        <v>0</v>
      </c>
      <c r="D414" s="255"/>
      <c r="E414" s="255"/>
      <c r="F414" s="255"/>
      <c r="G414" s="255"/>
      <c r="H414" s="255"/>
      <c r="I414" s="255"/>
      <c r="J414" s="255"/>
      <c r="K414" s="255"/>
      <c r="L414" s="255"/>
      <c r="M414" s="255"/>
      <c r="N414" s="255"/>
      <c r="O414" s="255"/>
      <c r="P414" s="255"/>
      <c r="Q414" s="255"/>
      <c r="R414" s="174"/>
      <c r="S414" s="256"/>
      <c r="T414" s="255"/>
      <c r="U414" s="255"/>
      <c r="V414" s="255"/>
      <c r="W414" s="255"/>
      <c r="X414" s="255"/>
      <c r="Y414" s="255"/>
      <c r="Z414" s="255"/>
      <c r="AA414" s="255"/>
      <c r="AB414" s="255"/>
      <c r="AC414" s="255"/>
      <c r="AD414" s="255"/>
      <c r="AE414" s="255"/>
      <c r="AF414" s="255"/>
      <c r="AG414" s="255"/>
      <c r="AH414" s="255"/>
      <c r="AI414" s="257"/>
      <c r="AJ414" s="187"/>
      <c r="AK414" s="176">
        <f t="shared" si="462"/>
        <v>0</v>
      </c>
      <c r="AL414" s="294">
        <f t="shared" si="463"/>
        <v>0</v>
      </c>
      <c r="AM414" s="294">
        <f t="shared" si="464"/>
        <v>0</v>
      </c>
      <c r="AN414" s="295">
        <f t="shared" si="465"/>
        <v>0</v>
      </c>
      <c r="AO414" s="294">
        <f t="shared" si="505"/>
        <v>0</v>
      </c>
      <c r="AP414" s="294">
        <f t="shared" si="460"/>
        <v>0</v>
      </c>
      <c r="AQ414" s="296">
        <f t="shared" si="466"/>
        <v>0</v>
      </c>
      <c r="AR414" s="297">
        <f t="shared" si="467"/>
        <v>0</v>
      </c>
      <c r="AS414" s="249"/>
      <c r="AT414" s="250">
        <f t="shared" si="468"/>
        <v>0</v>
      </c>
      <c r="AU414" s="316"/>
      <c r="AV414" s="177">
        <f t="shared" si="469"/>
        <v>0</v>
      </c>
      <c r="AW414" s="249"/>
      <c r="AX414" s="249"/>
      <c r="AY414" s="177">
        <f t="shared" si="470"/>
        <v>0</v>
      </c>
      <c r="AZ414" s="177">
        <f>(AQ414)*'Datos Mes'!$B$27+DB414</f>
        <v>0</v>
      </c>
      <c r="BA414" s="248"/>
      <c r="BB414" s="254"/>
      <c r="BC414" s="263"/>
      <c r="BD414" s="188"/>
      <c r="BE414" s="188"/>
      <c r="BF414" s="298"/>
      <c r="BG414" s="178">
        <f>(COUNTIF($D414:$AI414,"LL")+DL414)*(AS414-'Datos Mes'!$B$23)</f>
        <v>0</v>
      </c>
      <c r="BH414" s="299">
        <f t="shared" si="471"/>
        <v>0</v>
      </c>
      <c r="BI414" s="230"/>
      <c r="BJ414" s="239"/>
      <c r="BK414" s="231"/>
      <c r="BL414" s="231"/>
      <c r="BM414" s="231"/>
      <c r="BN414" s="231"/>
      <c r="BO414" s="231"/>
      <c r="BP414" s="239"/>
      <c r="BQ414" s="231"/>
      <c r="BR414" s="231"/>
      <c r="BS414" s="231"/>
      <c r="BT414" s="232"/>
      <c r="BU414" s="232"/>
      <c r="BV414" s="231"/>
      <c r="BW414" s="233"/>
      <c r="BX414" s="234"/>
      <c r="BY414" s="231"/>
      <c r="BZ414" s="231"/>
      <c r="CA414" s="235"/>
      <c r="CB414" s="235"/>
      <c r="CC414" s="236"/>
      <c r="CD414" s="236"/>
      <c r="CE414" s="236"/>
      <c r="CF414" s="236"/>
      <c r="CG414" s="236"/>
      <c r="CH414" s="235"/>
      <c r="CI414" s="235"/>
      <c r="CJ414" s="236"/>
      <c r="CK414" s="236"/>
      <c r="CL414" s="236"/>
      <c r="CM414" s="236"/>
      <c r="CN414" s="236"/>
      <c r="CO414" s="235"/>
      <c r="CP414" s="238"/>
      <c r="CQ414" s="237"/>
      <c r="CR414" s="238"/>
      <c r="CS414" s="237"/>
      <c r="CT414" s="237"/>
      <c r="CU414" s="237"/>
      <c r="CV414" s="237"/>
      <c r="CW414" s="237"/>
      <c r="CX414" s="232"/>
      <c r="CY414" s="232"/>
      <c r="CZ414" s="179">
        <f t="shared" si="472"/>
        <v>0</v>
      </c>
      <c r="DA414" s="180"/>
      <c r="DB414" s="241"/>
      <c r="DC414" s="181">
        <f t="shared" si="473"/>
        <v>0</v>
      </c>
      <c r="DD414" s="240"/>
      <c r="DE414" s="241"/>
      <c r="DF414" s="182">
        <f t="shared" si="474"/>
        <v>0</v>
      </c>
      <c r="DG414" s="182">
        <f t="shared" si="475"/>
        <v>0</v>
      </c>
      <c r="DH414" s="183">
        <f t="shared" si="476"/>
        <v>0</v>
      </c>
      <c r="DI414" s="184">
        <f t="shared" si="477"/>
        <v>0</v>
      </c>
      <c r="DJ414" s="42"/>
      <c r="DK414" s="177">
        <f t="shared" si="478"/>
        <v>0</v>
      </c>
      <c r="DL414" s="177">
        <f t="shared" si="479"/>
        <v>0</v>
      </c>
      <c r="DM414" s="177">
        <f t="shared" si="480"/>
        <v>0</v>
      </c>
      <c r="DN414" s="242"/>
      <c r="DO414" s="243"/>
      <c r="DP414" s="243"/>
      <c r="DQ414" s="243"/>
      <c r="DR414" s="303"/>
      <c r="DS414" s="243"/>
      <c r="DT414" s="243"/>
      <c r="DU414" s="243"/>
      <c r="DV414" s="244"/>
      <c r="DW414" s="243"/>
      <c r="DX414" s="243"/>
      <c r="DY414" s="245"/>
      <c r="DZ414" s="245"/>
      <c r="EA414" s="246"/>
      <c r="EB414" s="175" t="s">
        <v>283</v>
      </c>
      <c r="EC414" s="188" t="s">
        <v>298</v>
      </c>
      <c r="ED414" s="188">
        <v>1030382</v>
      </c>
      <c r="EE414" s="188"/>
      <c r="EF414" s="189">
        <f>'Datos Mes'!$B$23</f>
        <v>8033.333333333333</v>
      </c>
      <c r="EG414" s="189">
        <f t="shared" si="481"/>
        <v>0</v>
      </c>
      <c r="EH414" s="189">
        <f t="shared" si="482"/>
        <v>0</v>
      </c>
      <c r="EI414" s="189" t="e">
        <f t="shared" si="483"/>
        <v>#DIV/0!</v>
      </c>
      <c r="EJ414" s="189" t="e">
        <f t="shared" si="484"/>
        <v>#DIV/0!</v>
      </c>
      <c r="EK414" s="189">
        <f t="shared" si="485"/>
        <v>0</v>
      </c>
      <c r="EL414" s="189">
        <f t="shared" si="486"/>
        <v>0</v>
      </c>
      <c r="EM414" s="189">
        <f t="shared" si="487"/>
        <v>0</v>
      </c>
      <c r="EN414" s="189">
        <f>'Datos Mes'!$B$24*AL414</f>
        <v>0</v>
      </c>
      <c r="EO414" s="189" t="e">
        <f>IF(SUM(EH414:EN414)&gt;'Datos Mes'!$B$21,'Datos Mes'!$B$21,SUM(EH414:EN414))</f>
        <v>#DIV/0!</v>
      </c>
      <c r="EP414" s="189" t="e">
        <f>IF(SUM(EH414:EN414)&gt;'Datos Mes'!$B$21,SUM(EH414:EN414)-EO414,0)</f>
        <v>#DIV/0!</v>
      </c>
      <c r="EQ414" s="189"/>
      <c r="ER414" s="189" t="e">
        <f>LOOKUP(EO414/AL414,'Datos Mes'!$B$75:$B$82,'Datos Mes'!$C$75:$C$82)*EQ414</f>
        <v>#DIV/0!</v>
      </c>
      <c r="ES414" s="189">
        <f>'Datos Mes'!$B$25*$AQ414</f>
        <v>0</v>
      </c>
      <c r="ET414" s="189">
        <f>'Datos Mes'!$B$26*$AQ414</f>
        <v>0</v>
      </c>
      <c r="EU414" s="189">
        <f t="shared" si="488"/>
        <v>0</v>
      </c>
      <c r="EV414" s="190" t="e">
        <f t="shared" si="489"/>
        <v>#DIV/0!</v>
      </c>
      <c r="EW414" s="280" t="s">
        <v>140</v>
      </c>
      <c r="EX414" s="281"/>
      <c r="EY414" s="190" t="e">
        <f>'Datos Mes'!$B$28*EO414</f>
        <v>#DIV/0!</v>
      </c>
      <c r="EZ414" s="190" t="e">
        <f>IF(EX414*'Datos Mes'!$B$19-EY414&gt;0,EX414*'Datos Mes'!$B$19-EY414,0)</f>
        <v>#DIV/0!</v>
      </c>
      <c r="FA414" s="281" t="s">
        <v>116</v>
      </c>
      <c r="FB414" s="280" t="s">
        <v>299</v>
      </c>
      <c r="FC414" s="192">
        <f>IF(FB414&lt;&gt;"Pensionado",LOOKUP(FA414,'Datos Mes'!$A$87:$A$92,'Datos Mes'!$B$87:$B$92),0)</f>
        <v>0</v>
      </c>
      <c r="FD414" s="190" t="e">
        <f t="shared" si="490"/>
        <v>#DIV/0!</v>
      </c>
      <c r="FE414" s="190" t="e">
        <f>IF(SUM(EH414:EN414)&gt;'Datos Mes'!$B$22,'Datos Mes'!$B$22,SUM(EH414:EN414))</f>
        <v>#DIV/0!</v>
      </c>
      <c r="FF414" s="190" t="e">
        <f>FE414*'Datos Mes'!$B$30</f>
        <v>#DIV/0!</v>
      </c>
      <c r="FG414" s="190" t="e">
        <f t="shared" si="491"/>
        <v>#DIV/0!</v>
      </c>
      <c r="FH414" s="190" t="e">
        <f t="shared" si="492"/>
        <v>#DIV/0!</v>
      </c>
      <c r="FI414" s="193" t="e">
        <f>LOOKUP(FH414,'Datos Mes'!$B$54:$B$69,'Datos Mes'!$C$54:$C$69)</f>
        <v>#DIV/0!</v>
      </c>
      <c r="FJ414" s="190" t="e">
        <f>LOOKUP(FH414,'Datos Mes'!$B$54:$B$69,'Datos Mes'!$E$54:$E$69)</f>
        <v>#DIV/0!</v>
      </c>
      <c r="FK414" s="190" t="e">
        <f t="shared" si="493"/>
        <v>#DIV/0!</v>
      </c>
      <c r="FL414" s="190">
        <f t="shared" si="494"/>
        <v>0</v>
      </c>
      <c r="FM414" s="190">
        <f t="shared" si="495"/>
        <v>0</v>
      </c>
      <c r="FN414" s="190">
        <f t="shared" si="496"/>
        <v>0</v>
      </c>
      <c r="FO414" s="190" t="e">
        <f t="shared" si="497"/>
        <v>#DIV/0!</v>
      </c>
      <c r="FP414" s="190" t="e">
        <f t="shared" si="498"/>
        <v>#DIV/0!</v>
      </c>
      <c r="FQ414" s="320" t="e">
        <f t="shared" si="499"/>
        <v>#DIV/0!</v>
      </c>
      <c r="FR414" s="188"/>
      <c r="FS414" s="190" t="e">
        <f t="shared" si="500"/>
        <v>#DIV/0!</v>
      </c>
      <c r="FT414" s="190" t="e">
        <f>IF($FB414="Activo",LOOKUP($FA414,'Datos Mes'!$A$87:$A$92,'Datos Mes'!$C$87:$C$92),0)*$EO414</f>
        <v>#DIV/0!</v>
      </c>
      <c r="FU414" s="190" t="e">
        <f>IF($FB414="Activo",'Datos Mes'!$B$31,0)*$EO414</f>
        <v>#DIV/0!</v>
      </c>
      <c r="FV414" s="190" t="e">
        <f>'Datos Mes'!$B$32*$EO414</f>
        <v>#DIV/0!</v>
      </c>
      <c r="FW414" s="190" t="e">
        <f>'Datos Mes'!$D$28*$EO414</f>
        <v>#DIV/0!</v>
      </c>
      <c r="FX414" s="188">
        <v>1030382</v>
      </c>
      <c r="FY414" s="190" t="e">
        <f t="shared" si="501"/>
        <v>#DIV/0!</v>
      </c>
      <c r="FZ414" s="190" t="e">
        <f t="shared" si="506"/>
        <v>#DIV/0!</v>
      </c>
      <c r="GA414" s="190" t="e">
        <f t="shared" si="507"/>
        <v>#DIV/0!</v>
      </c>
      <c r="GB414" s="190">
        <f>(AS414+'Datos Mes'!B$24)*30/12</f>
        <v>11356.646825396825</v>
      </c>
      <c r="GC414" s="190" t="e">
        <f t="shared" si="502"/>
        <v>#DIV/0!</v>
      </c>
      <c r="GD414" s="190" t="e">
        <f t="shared" si="503"/>
        <v>#DIV/0!</v>
      </c>
      <c r="GE414" s="192" t="e">
        <f t="shared" si="504"/>
        <v>#DIV/0!</v>
      </c>
    </row>
    <row r="415" spans="1:187">
      <c r="A415" s="248"/>
      <c r="B415" s="248"/>
      <c r="C415" s="173">
        <f t="shared" si="461"/>
        <v>0</v>
      </c>
      <c r="D415" s="255"/>
      <c r="E415" s="255"/>
      <c r="F415" s="255"/>
      <c r="G415" s="255"/>
      <c r="H415" s="255"/>
      <c r="I415" s="255"/>
      <c r="J415" s="255"/>
      <c r="K415" s="255"/>
      <c r="L415" s="255"/>
      <c r="M415" s="255"/>
      <c r="N415" s="255"/>
      <c r="O415" s="255"/>
      <c r="P415" s="255"/>
      <c r="Q415" s="255"/>
      <c r="R415" s="174"/>
      <c r="S415" s="256"/>
      <c r="T415" s="255"/>
      <c r="U415" s="255"/>
      <c r="V415" s="255"/>
      <c r="W415" s="255"/>
      <c r="X415" s="255"/>
      <c r="Y415" s="255"/>
      <c r="Z415" s="255"/>
      <c r="AA415" s="255"/>
      <c r="AB415" s="255"/>
      <c r="AC415" s="255"/>
      <c r="AD415" s="255"/>
      <c r="AE415" s="255"/>
      <c r="AF415" s="255"/>
      <c r="AG415" s="255"/>
      <c r="AH415" s="255"/>
      <c r="AI415" s="257"/>
      <c r="AJ415" s="187"/>
      <c r="AK415" s="176">
        <f t="shared" si="462"/>
        <v>0</v>
      </c>
      <c r="AL415" s="294">
        <f t="shared" si="463"/>
        <v>0</v>
      </c>
      <c r="AM415" s="294">
        <f t="shared" si="464"/>
        <v>0</v>
      </c>
      <c r="AN415" s="295">
        <f t="shared" si="465"/>
        <v>0</v>
      </c>
      <c r="AO415" s="294">
        <f t="shared" si="505"/>
        <v>0</v>
      </c>
      <c r="AP415" s="294">
        <f t="shared" si="460"/>
        <v>0</v>
      </c>
      <c r="AQ415" s="296">
        <f t="shared" si="466"/>
        <v>0</v>
      </c>
      <c r="AR415" s="297">
        <f t="shared" si="467"/>
        <v>0</v>
      </c>
      <c r="AS415" s="249"/>
      <c r="AT415" s="250">
        <f t="shared" si="468"/>
        <v>0</v>
      </c>
      <c r="AU415" s="316"/>
      <c r="AV415" s="177">
        <f t="shared" si="469"/>
        <v>0</v>
      </c>
      <c r="AW415" s="249"/>
      <c r="AX415" s="249"/>
      <c r="AY415" s="177">
        <f t="shared" si="470"/>
        <v>0</v>
      </c>
      <c r="AZ415" s="177">
        <f>(AQ415)*'Datos Mes'!$B$27+DB415</f>
        <v>0</v>
      </c>
      <c r="BA415" s="248"/>
      <c r="BB415" s="254"/>
      <c r="BC415" s="263"/>
      <c r="BD415" s="188"/>
      <c r="BE415" s="188"/>
      <c r="BF415" s="298"/>
      <c r="BG415" s="178">
        <f>(COUNTIF($D415:$AI415,"LL")+DL415)*(AS415-'Datos Mes'!$B$23)</f>
        <v>0</v>
      </c>
      <c r="BH415" s="299">
        <f t="shared" si="471"/>
        <v>0</v>
      </c>
      <c r="BI415" s="230"/>
      <c r="BJ415" s="239"/>
      <c r="BK415" s="231"/>
      <c r="BL415" s="231"/>
      <c r="BM415" s="231"/>
      <c r="BN415" s="231"/>
      <c r="BO415" s="231"/>
      <c r="BP415" s="239"/>
      <c r="BQ415" s="231"/>
      <c r="BR415" s="231"/>
      <c r="BS415" s="231"/>
      <c r="BT415" s="232"/>
      <c r="BU415" s="232"/>
      <c r="BV415" s="231"/>
      <c r="BW415" s="233"/>
      <c r="BX415" s="234"/>
      <c r="BY415" s="231"/>
      <c r="BZ415" s="231"/>
      <c r="CA415" s="235"/>
      <c r="CB415" s="235"/>
      <c r="CC415" s="236"/>
      <c r="CD415" s="236"/>
      <c r="CE415" s="236"/>
      <c r="CF415" s="236"/>
      <c r="CG415" s="236"/>
      <c r="CH415" s="235"/>
      <c r="CI415" s="235"/>
      <c r="CJ415" s="236"/>
      <c r="CK415" s="236"/>
      <c r="CL415" s="236"/>
      <c r="CM415" s="236"/>
      <c r="CN415" s="236"/>
      <c r="CO415" s="235"/>
      <c r="CP415" s="238"/>
      <c r="CQ415" s="237"/>
      <c r="CR415" s="238"/>
      <c r="CS415" s="237"/>
      <c r="CT415" s="237"/>
      <c r="CU415" s="237"/>
      <c r="CV415" s="237"/>
      <c r="CW415" s="237"/>
      <c r="CX415" s="232"/>
      <c r="CY415" s="232"/>
      <c r="CZ415" s="179">
        <f t="shared" si="472"/>
        <v>0</v>
      </c>
      <c r="DA415" s="180"/>
      <c r="DB415" s="241"/>
      <c r="DC415" s="181">
        <f t="shared" si="473"/>
        <v>0</v>
      </c>
      <c r="DD415" s="240"/>
      <c r="DE415" s="241"/>
      <c r="DF415" s="182">
        <f t="shared" si="474"/>
        <v>0</v>
      </c>
      <c r="DG415" s="182">
        <f t="shared" si="475"/>
        <v>0</v>
      </c>
      <c r="DH415" s="183">
        <f t="shared" si="476"/>
        <v>0</v>
      </c>
      <c r="DI415" s="184">
        <f t="shared" si="477"/>
        <v>0</v>
      </c>
      <c r="DJ415" s="42"/>
      <c r="DK415" s="177">
        <f t="shared" si="478"/>
        <v>0</v>
      </c>
      <c r="DL415" s="177">
        <f t="shared" si="479"/>
        <v>0</v>
      </c>
      <c r="DM415" s="177">
        <f t="shared" si="480"/>
        <v>0</v>
      </c>
      <c r="DN415" s="242"/>
      <c r="DO415" s="243"/>
      <c r="DP415" s="243"/>
      <c r="DQ415" s="243"/>
      <c r="DR415" s="303"/>
      <c r="DS415" s="243"/>
      <c r="DT415" s="243"/>
      <c r="DU415" s="243"/>
      <c r="DV415" s="244"/>
      <c r="DW415" s="243"/>
      <c r="DX415" s="243"/>
      <c r="DY415" s="245"/>
      <c r="DZ415" s="245"/>
      <c r="EA415" s="246"/>
      <c r="EB415" s="175" t="s">
        <v>283</v>
      </c>
      <c r="EC415" s="188" t="s">
        <v>298</v>
      </c>
      <c r="ED415" s="188">
        <v>1030383</v>
      </c>
      <c r="EE415" s="188"/>
      <c r="EF415" s="189">
        <f>'Datos Mes'!$B$23</f>
        <v>8033.333333333333</v>
      </c>
      <c r="EG415" s="189">
        <f t="shared" si="481"/>
        <v>0</v>
      </c>
      <c r="EH415" s="189">
        <f t="shared" si="482"/>
        <v>0</v>
      </c>
      <c r="EI415" s="189" t="e">
        <f t="shared" si="483"/>
        <v>#DIV/0!</v>
      </c>
      <c r="EJ415" s="189" t="e">
        <f t="shared" si="484"/>
        <v>#DIV/0!</v>
      </c>
      <c r="EK415" s="189">
        <f t="shared" si="485"/>
        <v>0</v>
      </c>
      <c r="EL415" s="189">
        <f t="shared" si="486"/>
        <v>0</v>
      </c>
      <c r="EM415" s="189">
        <f t="shared" si="487"/>
        <v>0</v>
      </c>
      <c r="EN415" s="189">
        <f>'Datos Mes'!$B$24*AL415</f>
        <v>0</v>
      </c>
      <c r="EO415" s="189" t="e">
        <f>IF(SUM(EH415:EN415)&gt;'Datos Mes'!$B$21,'Datos Mes'!$B$21,SUM(EH415:EN415))</f>
        <v>#DIV/0!</v>
      </c>
      <c r="EP415" s="189" t="e">
        <f>IF(SUM(EH415:EN415)&gt;'Datos Mes'!$B$21,SUM(EH415:EN415)-EO415,0)</f>
        <v>#DIV/0!</v>
      </c>
      <c r="EQ415" s="189"/>
      <c r="ER415" s="189" t="e">
        <f>LOOKUP(EO415/AL415,'Datos Mes'!$B$75:$B$82,'Datos Mes'!$C$75:$C$82)*EQ415</f>
        <v>#DIV/0!</v>
      </c>
      <c r="ES415" s="189">
        <f>'Datos Mes'!$B$25*$AQ415</f>
        <v>0</v>
      </c>
      <c r="ET415" s="189">
        <f>'Datos Mes'!$B$26*$AQ415</f>
        <v>0</v>
      </c>
      <c r="EU415" s="189">
        <f t="shared" si="488"/>
        <v>0</v>
      </c>
      <c r="EV415" s="190" t="e">
        <f t="shared" si="489"/>
        <v>#DIV/0!</v>
      </c>
      <c r="EW415" s="280" t="s">
        <v>140</v>
      </c>
      <c r="EX415" s="281"/>
      <c r="EY415" s="190" t="e">
        <f>'Datos Mes'!$B$28*EO415</f>
        <v>#DIV/0!</v>
      </c>
      <c r="EZ415" s="190" t="e">
        <f>IF(EX415*'Datos Mes'!$B$19-EY415&gt;0,EX415*'Datos Mes'!$B$19-EY415,0)</f>
        <v>#DIV/0!</v>
      </c>
      <c r="FA415" s="281" t="s">
        <v>116</v>
      </c>
      <c r="FB415" s="280" t="s">
        <v>299</v>
      </c>
      <c r="FC415" s="192">
        <f>IF(FB415&lt;&gt;"Pensionado",LOOKUP(FA415,'Datos Mes'!$A$87:$A$92,'Datos Mes'!$B$87:$B$92),0)</f>
        <v>0</v>
      </c>
      <c r="FD415" s="190" t="e">
        <f t="shared" si="490"/>
        <v>#DIV/0!</v>
      </c>
      <c r="FE415" s="190" t="e">
        <f>IF(SUM(EH415:EN415)&gt;'Datos Mes'!$B$22,'Datos Mes'!$B$22,SUM(EH415:EN415))</f>
        <v>#DIV/0!</v>
      </c>
      <c r="FF415" s="190" t="e">
        <f>FE415*'Datos Mes'!$B$30</f>
        <v>#DIV/0!</v>
      </c>
      <c r="FG415" s="190" t="e">
        <f t="shared" si="491"/>
        <v>#DIV/0!</v>
      </c>
      <c r="FH415" s="190" t="e">
        <f t="shared" si="492"/>
        <v>#DIV/0!</v>
      </c>
      <c r="FI415" s="193" t="e">
        <f>LOOKUP(FH415,'Datos Mes'!$B$54:$B$69,'Datos Mes'!$C$54:$C$69)</f>
        <v>#DIV/0!</v>
      </c>
      <c r="FJ415" s="190" t="e">
        <f>LOOKUP(FH415,'Datos Mes'!$B$54:$B$69,'Datos Mes'!$E$54:$E$69)</f>
        <v>#DIV/0!</v>
      </c>
      <c r="FK415" s="190" t="e">
        <f t="shared" si="493"/>
        <v>#DIV/0!</v>
      </c>
      <c r="FL415" s="190">
        <f t="shared" si="494"/>
        <v>0</v>
      </c>
      <c r="FM415" s="190">
        <f t="shared" si="495"/>
        <v>0</v>
      </c>
      <c r="FN415" s="190">
        <f t="shared" si="496"/>
        <v>0</v>
      </c>
      <c r="FO415" s="190" t="e">
        <f t="shared" si="497"/>
        <v>#DIV/0!</v>
      </c>
      <c r="FP415" s="190" t="e">
        <f t="shared" si="498"/>
        <v>#DIV/0!</v>
      </c>
      <c r="FQ415" s="320" t="e">
        <f t="shared" si="499"/>
        <v>#DIV/0!</v>
      </c>
      <c r="FR415" s="188"/>
      <c r="FS415" s="190" t="e">
        <f t="shared" si="500"/>
        <v>#DIV/0!</v>
      </c>
      <c r="FT415" s="190" t="e">
        <f>IF($FB415="Activo",LOOKUP($FA415,'Datos Mes'!$A$87:$A$92,'Datos Mes'!$C$87:$C$92),0)*$EO415</f>
        <v>#DIV/0!</v>
      </c>
      <c r="FU415" s="190" t="e">
        <f>IF($FB415="Activo",'Datos Mes'!$B$31,0)*$EO415</f>
        <v>#DIV/0!</v>
      </c>
      <c r="FV415" s="190" t="e">
        <f>'Datos Mes'!$B$32*$EO415</f>
        <v>#DIV/0!</v>
      </c>
      <c r="FW415" s="190" t="e">
        <f>'Datos Mes'!$D$28*$EO415</f>
        <v>#DIV/0!</v>
      </c>
      <c r="FX415" s="188">
        <v>1030383</v>
      </c>
      <c r="FY415" s="190" t="e">
        <f t="shared" si="501"/>
        <v>#DIV/0!</v>
      </c>
      <c r="FZ415" s="190" t="e">
        <f t="shared" si="506"/>
        <v>#DIV/0!</v>
      </c>
      <c r="GA415" s="190" t="e">
        <f t="shared" si="507"/>
        <v>#DIV/0!</v>
      </c>
      <c r="GB415" s="190">
        <f>(AS415+'Datos Mes'!B$24)*30/12</f>
        <v>11356.646825396825</v>
      </c>
      <c r="GC415" s="190" t="e">
        <f t="shared" si="502"/>
        <v>#DIV/0!</v>
      </c>
      <c r="GD415" s="190" t="e">
        <f t="shared" si="503"/>
        <v>#DIV/0!</v>
      </c>
      <c r="GE415" s="192" t="e">
        <f t="shared" si="504"/>
        <v>#DIV/0!</v>
      </c>
    </row>
    <row r="416" spans="1:187">
      <c r="A416" s="248"/>
      <c r="B416" s="248"/>
      <c r="C416" s="173">
        <f t="shared" si="461"/>
        <v>0</v>
      </c>
      <c r="D416" s="255"/>
      <c r="E416" s="255"/>
      <c r="F416" s="255"/>
      <c r="G416" s="255"/>
      <c r="H416" s="255"/>
      <c r="I416" s="255"/>
      <c r="J416" s="255"/>
      <c r="K416" s="255"/>
      <c r="L416" s="255"/>
      <c r="M416" s="255"/>
      <c r="N416" s="255"/>
      <c r="O416" s="255"/>
      <c r="P416" s="255"/>
      <c r="Q416" s="255"/>
      <c r="R416" s="174"/>
      <c r="S416" s="256"/>
      <c r="T416" s="255"/>
      <c r="U416" s="255"/>
      <c r="V416" s="255"/>
      <c r="W416" s="255"/>
      <c r="X416" s="255"/>
      <c r="Y416" s="255"/>
      <c r="Z416" s="255"/>
      <c r="AA416" s="255"/>
      <c r="AB416" s="255"/>
      <c r="AC416" s="255"/>
      <c r="AD416" s="255"/>
      <c r="AE416" s="255"/>
      <c r="AF416" s="255"/>
      <c r="AG416" s="255"/>
      <c r="AH416" s="255"/>
      <c r="AI416" s="257"/>
      <c r="AJ416" s="187"/>
      <c r="AK416" s="176">
        <f t="shared" si="462"/>
        <v>0</v>
      </c>
      <c r="AL416" s="294">
        <f t="shared" si="463"/>
        <v>0</v>
      </c>
      <c r="AM416" s="294">
        <f t="shared" si="464"/>
        <v>0</v>
      </c>
      <c r="AN416" s="295">
        <f t="shared" si="465"/>
        <v>0</v>
      </c>
      <c r="AO416" s="294">
        <f t="shared" si="505"/>
        <v>0</v>
      </c>
      <c r="AP416" s="294">
        <f t="shared" si="460"/>
        <v>0</v>
      </c>
      <c r="AQ416" s="296">
        <f t="shared" si="466"/>
        <v>0</v>
      </c>
      <c r="AR416" s="297">
        <f t="shared" si="467"/>
        <v>0</v>
      </c>
      <c r="AS416" s="249"/>
      <c r="AT416" s="250">
        <f t="shared" si="468"/>
        <v>0</v>
      </c>
      <c r="AU416" s="316"/>
      <c r="AV416" s="177">
        <f t="shared" si="469"/>
        <v>0</v>
      </c>
      <c r="AW416" s="249"/>
      <c r="AX416" s="249"/>
      <c r="AY416" s="177">
        <f t="shared" si="470"/>
        <v>0</v>
      </c>
      <c r="AZ416" s="177">
        <f>(AQ416)*'Datos Mes'!$B$27+DB416</f>
        <v>0</v>
      </c>
      <c r="BA416" s="248"/>
      <c r="BB416" s="254"/>
      <c r="BC416" s="263"/>
      <c r="BD416" s="188"/>
      <c r="BE416" s="188"/>
      <c r="BF416" s="298"/>
      <c r="BG416" s="178">
        <f>(COUNTIF($D416:$AI416,"LL")+DL416)*(AS416-'Datos Mes'!$B$23)</f>
        <v>0</v>
      </c>
      <c r="BH416" s="299">
        <f t="shared" si="471"/>
        <v>0</v>
      </c>
      <c r="BI416" s="230"/>
      <c r="BJ416" s="239"/>
      <c r="BK416" s="231"/>
      <c r="BL416" s="231"/>
      <c r="BM416" s="231"/>
      <c r="BN416" s="231"/>
      <c r="BO416" s="231"/>
      <c r="BP416" s="239"/>
      <c r="BQ416" s="231"/>
      <c r="BR416" s="231"/>
      <c r="BS416" s="231"/>
      <c r="BT416" s="232"/>
      <c r="BU416" s="232"/>
      <c r="BV416" s="231"/>
      <c r="BW416" s="233"/>
      <c r="BX416" s="234"/>
      <c r="BY416" s="231"/>
      <c r="BZ416" s="231"/>
      <c r="CA416" s="235"/>
      <c r="CB416" s="235"/>
      <c r="CC416" s="236"/>
      <c r="CD416" s="236"/>
      <c r="CE416" s="236"/>
      <c r="CF416" s="236"/>
      <c r="CG416" s="236"/>
      <c r="CH416" s="235"/>
      <c r="CI416" s="235"/>
      <c r="CJ416" s="236"/>
      <c r="CK416" s="236"/>
      <c r="CL416" s="236"/>
      <c r="CM416" s="236"/>
      <c r="CN416" s="236"/>
      <c r="CO416" s="235"/>
      <c r="CP416" s="238"/>
      <c r="CQ416" s="237"/>
      <c r="CR416" s="238"/>
      <c r="CS416" s="237"/>
      <c r="CT416" s="237"/>
      <c r="CU416" s="237"/>
      <c r="CV416" s="237"/>
      <c r="CW416" s="237"/>
      <c r="CX416" s="232"/>
      <c r="CY416" s="232"/>
      <c r="CZ416" s="179">
        <f t="shared" si="472"/>
        <v>0</v>
      </c>
      <c r="DA416" s="180"/>
      <c r="DB416" s="241"/>
      <c r="DC416" s="181">
        <f t="shared" si="473"/>
        <v>0</v>
      </c>
      <c r="DD416" s="240"/>
      <c r="DE416" s="241"/>
      <c r="DF416" s="182">
        <f t="shared" si="474"/>
        <v>0</v>
      </c>
      <c r="DG416" s="182">
        <f t="shared" si="475"/>
        <v>0</v>
      </c>
      <c r="DH416" s="183">
        <f t="shared" si="476"/>
        <v>0</v>
      </c>
      <c r="DI416" s="184">
        <f t="shared" si="477"/>
        <v>0</v>
      </c>
      <c r="DJ416" s="42"/>
      <c r="DK416" s="177">
        <f t="shared" si="478"/>
        <v>0</v>
      </c>
      <c r="DL416" s="177">
        <f t="shared" si="479"/>
        <v>0</v>
      </c>
      <c r="DM416" s="177">
        <f t="shared" si="480"/>
        <v>0</v>
      </c>
      <c r="DN416" s="242"/>
      <c r="DO416" s="243"/>
      <c r="DP416" s="243"/>
      <c r="DQ416" s="243"/>
      <c r="DR416" s="303"/>
      <c r="DS416" s="243"/>
      <c r="DT416" s="243"/>
      <c r="DU416" s="243"/>
      <c r="DV416" s="244"/>
      <c r="DW416" s="243"/>
      <c r="DX416" s="243"/>
      <c r="DY416" s="245"/>
      <c r="DZ416" s="245"/>
      <c r="EA416" s="246"/>
      <c r="EB416" s="175" t="s">
        <v>283</v>
      </c>
      <c r="EC416" s="188" t="s">
        <v>298</v>
      </c>
      <c r="ED416" s="188">
        <v>1030384</v>
      </c>
      <c r="EE416" s="188"/>
      <c r="EF416" s="189">
        <f>'Datos Mes'!$B$23</f>
        <v>8033.333333333333</v>
      </c>
      <c r="EG416" s="189">
        <f t="shared" si="481"/>
        <v>0</v>
      </c>
      <c r="EH416" s="189">
        <f t="shared" si="482"/>
        <v>0</v>
      </c>
      <c r="EI416" s="189" t="e">
        <f t="shared" si="483"/>
        <v>#DIV/0!</v>
      </c>
      <c r="EJ416" s="189" t="e">
        <f t="shared" si="484"/>
        <v>#DIV/0!</v>
      </c>
      <c r="EK416" s="189">
        <f t="shared" si="485"/>
        <v>0</v>
      </c>
      <c r="EL416" s="189">
        <f t="shared" si="486"/>
        <v>0</v>
      </c>
      <c r="EM416" s="189">
        <f t="shared" si="487"/>
        <v>0</v>
      </c>
      <c r="EN416" s="189">
        <f>'Datos Mes'!$B$24*AL416</f>
        <v>0</v>
      </c>
      <c r="EO416" s="189" t="e">
        <f>IF(SUM(EH416:EN416)&gt;'Datos Mes'!$B$21,'Datos Mes'!$B$21,SUM(EH416:EN416))</f>
        <v>#DIV/0!</v>
      </c>
      <c r="EP416" s="189" t="e">
        <f>IF(SUM(EH416:EN416)&gt;'Datos Mes'!$B$21,SUM(EH416:EN416)-EO416,0)</f>
        <v>#DIV/0!</v>
      </c>
      <c r="EQ416" s="189"/>
      <c r="ER416" s="189" t="e">
        <f>LOOKUP(EO416/AL416,'Datos Mes'!$B$75:$B$82,'Datos Mes'!$C$75:$C$82)*EQ416</f>
        <v>#DIV/0!</v>
      </c>
      <c r="ES416" s="189">
        <f>'Datos Mes'!$B$25*$AQ416</f>
        <v>0</v>
      </c>
      <c r="ET416" s="189">
        <f>'Datos Mes'!$B$26*$AQ416</f>
        <v>0</v>
      </c>
      <c r="EU416" s="189">
        <f t="shared" si="488"/>
        <v>0</v>
      </c>
      <c r="EV416" s="190" t="e">
        <f t="shared" si="489"/>
        <v>#DIV/0!</v>
      </c>
      <c r="EW416" s="280" t="s">
        <v>140</v>
      </c>
      <c r="EX416" s="281"/>
      <c r="EY416" s="190" t="e">
        <f>'Datos Mes'!$B$28*EO416</f>
        <v>#DIV/0!</v>
      </c>
      <c r="EZ416" s="190" t="e">
        <f>IF(EX416*'Datos Mes'!$B$19-EY416&gt;0,EX416*'Datos Mes'!$B$19-EY416,0)</f>
        <v>#DIV/0!</v>
      </c>
      <c r="FA416" s="281" t="s">
        <v>116</v>
      </c>
      <c r="FB416" s="280" t="s">
        <v>299</v>
      </c>
      <c r="FC416" s="192">
        <f>IF(FB416&lt;&gt;"Pensionado",LOOKUP(FA416,'Datos Mes'!$A$87:$A$92,'Datos Mes'!$B$87:$B$92),0)</f>
        <v>0</v>
      </c>
      <c r="FD416" s="190" t="e">
        <f t="shared" si="490"/>
        <v>#DIV/0!</v>
      </c>
      <c r="FE416" s="190" t="e">
        <f>IF(SUM(EH416:EN416)&gt;'Datos Mes'!$B$22,'Datos Mes'!$B$22,SUM(EH416:EN416))</f>
        <v>#DIV/0!</v>
      </c>
      <c r="FF416" s="190" t="e">
        <f>FE416*'Datos Mes'!$B$30</f>
        <v>#DIV/0!</v>
      </c>
      <c r="FG416" s="190" t="e">
        <f t="shared" si="491"/>
        <v>#DIV/0!</v>
      </c>
      <c r="FH416" s="190" t="e">
        <f t="shared" si="492"/>
        <v>#DIV/0!</v>
      </c>
      <c r="FI416" s="193" t="e">
        <f>LOOKUP(FH416,'Datos Mes'!$B$54:$B$69,'Datos Mes'!$C$54:$C$69)</f>
        <v>#DIV/0!</v>
      </c>
      <c r="FJ416" s="190" t="e">
        <f>LOOKUP(FH416,'Datos Mes'!$B$54:$B$69,'Datos Mes'!$E$54:$E$69)</f>
        <v>#DIV/0!</v>
      </c>
      <c r="FK416" s="190" t="e">
        <f t="shared" si="493"/>
        <v>#DIV/0!</v>
      </c>
      <c r="FL416" s="190">
        <f t="shared" si="494"/>
        <v>0</v>
      </c>
      <c r="FM416" s="190">
        <f t="shared" si="495"/>
        <v>0</v>
      </c>
      <c r="FN416" s="190">
        <f t="shared" si="496"/>
        <v>0</v>
      </c>
      <c r="FO416" s="190" t="e">
        <f t="shared" si="497"/>
        <v>#DIV/0!</v>
      </c>
      <c r="FP416" s="190" t="e">
        <f t="shared" si="498"/>
        <v>#DIV/0!</v>
      </c>
      <c r="FQ416" s="320" t="e">
        <f t="shared" si="499"/>
        <v>#DIV/0!</v>
      </c>
      <c r="FR416" s="188"/>
      <c r="FS416" s="190" t="e">
        <f t="shared" si="500"/>
        <v>#DIV/0!</v>
      </c>
      <c r="FT416" s="190" t="e">
        <f>IF($FB416="Activo",LOOKUP($FA416,'Datos Mes'!$A$87:$A$92,'Datos Mes'!$C$87:$C$92),0)*$EO416</f>
        <v>#DIV/0!</v>
      </c>
      <c r="FU416" s="190" t="e">
        <f>IF($FB416="Activo",'Datos Mes'!$B$31,0)*$EO416</f>
        <v>#DIV/0!</v>
      </c>
      <c r="FV416" s="190" t="e">
        <f>'Datos Mes'!$B$32*$EO416</f>
        <v>#DIV/0!</v>
      </c>
      <c r="FW416" s="190" t="e">
        <f>'Datos Mes'!$D$28*$EO416</f>
        <v>#DIV/0!</v>
      </c>
      <c r="FX416" s="188">
        <v>1030384</v>
      </c>
      <c r="FY416" s="190" t="e">
        <f t="shared" si="501"/>
        <v>#DIV/0!</v>
      </c>
      <c r="FZ416" s="190" t="e">
        <f t="shared" si="506"/>
        <v>#DIV/0!</v>
      </c>
      <c r="GA416" s="190" t="e">
        <f t="shared" si="507"/>
        <v>#DIV/0!</v>
      </c>
      <c r="GB416" s="190">
        <f>(AS416+'Datos Mes'!B$24)*30/12</f>
        <v>11356.646825396825</v>
      </c>
      <c r="GC416" s="190" t="e">
        <f t="shared" si="502"/>
        <v>#DIV/0!</v>
      </c>
      <c r="GD416" s="190" t="e">
        <f t="shared" si="503"/>
        <v>#DIV/0!</v>
      </c>
      <c r="GE416" s="192" t="e">
        <f t="shared" si="504"/>
        <v>#DIV/0!</v>
      </c>
    </row>
    <row r="417" spans="1:187">
      <c r="A417" s="248"/>
      <c r="B417" s="248"/>
      <c r="C417" s="173">
        <f t="shared" si="461"/>
        <v>0</v>
      </c>
      <c r="D417" s="255"/>
      <c r="E417" s="255"/>
      <c r="F417" s="255"/>
      <c r="G417" s="255"/>
      <c r="H417" s="255"/>
      <c r="I417" s="255"/>
      <c r="J417" s="255"/>
      <c r="K417" s="255"/>
      <c r="L417" s="255"/>
      <c r="M417" s="255"/>
      <c r="N417" s="255"/>
      <c r="O417" s="255"/>
      <c r="P417" s="255"/>
      <c r="Q417" s="255"/>
      <c r="R417" s="174"/>
      <c r="S417" s="256"/>
      <c r="T417" s="255"/>
      <c r="U417" s="255"/>
      <c r="V417" s="255"/>
      <c r="W417" s="255"/>
      <c r="X417" s="255"/>
      <c r="Y417" s="255"/>
      <c r="Z417" s="255"/>
      <c r="AA417" s="255"/>
      <c r="AB417" s="255"/>
      <c r="AC417" s="255"/>
      <c r="AD417" s="255"/>
      <c r="AE417" s="255"/>
      <c r="AF417" s="255"/>
      <c r="AG417" s="255"/>
      <c r="AH417" s="255"/>
      <c r="AI417" s="257"/>
      <c r="AJ417" s="187"/>
      <c r="AK417" s="176">
        <f t="shared" si="462"/>
        <v>0</v>
      </c>
      <c r="AL417" s="294">
        <f t="shared" si="463"/>
        <v>0</v>
      </c>
      <c r="AM417" s="294">
        <f t="shared" si="464"/>
        <v>0</v>
      </c>
      <c r="AN417" s="295">
        <f t="shared" si="465"/>
        <v>0</v>
      </c>
      <c r="AO417" s="294">
        <f t="shared" si="505"/>
        <v>0</v>
      </c>
      <c r="AP417" s="294">
        <f t="shared" si="460"/>
        <v>0</v>
      </c>
      <c r="AQ417" s="296">
        <f t="shared" si="466"/>
        <v>0</v>
      </c>
      <c r="AR417" s="297">
        <f t="shared" si="467"/>
        <v>0</v>
      </c>
      <c r="AS417" s="249"/>
      <c r="AT417" s="250">
        <f t="shared" si="468"/>
        <v>0</v>
      </c>
      <c r="AU417" s="316"/>
      <c r="AV417" s="177">
        <f t="shared" si="469"/>
        <v>0</v>
      </c>
      <c r="AW417" s="249"/>
      <c r="AX417" s="249"/>
      <c r="AY417" s="177">
        <f t="shared" si="470"/>
        <v>0</v>
      </c>
      <c r="AZ417" s="177">
        <f>(AQ417)*'Datos Mes'!$B$27+DB417</f>
        <v>0</v>
      </c>
      <c r="BA417" s="248"/>
      <c r="BB417" s="254"/>
      <c r="BC417" s="263"/>
      <c r="BD417" s="188"/>
      <c r="BE417" s="188"/>
      <c r="BF417" s="298"/>
      <c r="BG417" s="178">
        <f>(COUNTIF($D417:$AI417,"LL")+DL417)*(AS417-'Datos Mes'!$B$23)</f>
        <v>0</v>
      </c>
      <c r="BH417" s="299">
        <f t="shared" si="471"/>
        <v>0</v>
      </c>
      <c r="BI417" s="230"/>
      <c r="BJ417" s="239"/>
      <c r="BK417" s="231"/>
      <c r="BL417" s="231"/>
      <c r="BM417" s="231"/>
      <c r="BN417" s="231"/>
      <c r="BO417" s="231"/>
      <c r="BP417" s="239"/>
      <c r="BQ417" s="231"/>
      <c r="BR417" s="231"/>
      <c r="BS417" s="231"/>
      <c r="BT417" s="232"/>
      <c r="BU417" s="232"/>
      <c r="BV417" s="231"/>
      <c r="BW417" s="233"/>
      <c r="BX417" s="234"/>
      <c r="BY417" s="231"/>
      <c r="BZ417" s="231"/>
      <c r="CA417" s="235"/>
      <c r="CB417" s="235"/>
      <c r="CC417" s="236"/>
      <c r="CD417" s="236"/>
      <c r="CE417" s="236"/>
      <c r="CF417" s="236"/>
      <c r="CG417" s="236"/>
      <c r="CH417" s="235"/>
      <c r="CI417" s="235"/>
      <c r="CJ417" s="236"/>
      <c r="CK417" s="236"/>
      <c r="CL417" s="236"/>
      <c r="CM417" s="236"/>
      <c r="CN417" s="236"/>
      <c r="CO417" s="235"/>
      <c r="CP417" s="238"/>
      <c r="CQ417" s="237"/>
      <c r="CR417" s="238"/>
      <c r="CS417" s="237"/>
      <c r="CT417" s="237"/>
      <c r="CU417" s="237"/>
      <c r="CV417" s="237"/>
      <c r="CW417" s="237"/>
      <c r="CX417" s="232"/>
      <c r="CY417" s="232"/>
      <c r="CZ417" s="179">
        <f t="shared" si="472"/>
        <v>0</v>
      </c>
      <c r="DA417" s="180"/>
      <c r="DB417" s="241"/>
      <c r="DC417" s="181">
        <f t="shared" si="473"/>
        <v>0</v>
      </c>
      <c r="DD417" s="240"/>
      <c r="DE417" s="241"/>
      <c r="DF417" s="182">
        <f t="shared" si="474"/>
        <v>0</v>
      </c>
      <c r="DG417" s="182">
        <f t="shared" si="475"/>
        <v>0</v>
      </c>
      <c r="DH417" s="183">
        <f t="shared" si="476"/>
        <v>0</v>
      </c>
      <c r="DI417" s="184">
        <f t="shared" si="477"/>
        <v>0</v>
      </c>
      <c r="DJ417" s="42"/>
      <c r="DK417" s="177">
        <f t="shared" si="478"/>
        <v>0</v>
      </c>
      <c r="DL417" s="177">
        <f t="shared" si="479"/>
        <v>0</v>
      </c>
      <c r="DM417" s="177">
        <f t="shared" si="480"/>
        <v>0</v>
      </c>
      <c r="DN417" s="242"/>
      <c r="DO417" s="243"/>
      <c r="DP417" s="243"/>
      <c r="DQ417" s="243"/>
      <c r="DR417" s="303"/>
      <c r="DS417" s="243"/>
      <c r="DT417" s="243"/>
      <c r="DU417" s="243"/>
      <c r="DV417" s="244"/>
      <c r="DW417" s="243"/>
      <c r="DX417" s="243"/>
      <c r="DY417" s="245"/>
      <c r="DZ417" s="245"/>
      <c r="EA417" s="246"/>
      <c r="EB417" s="175" t="s">
        <v>283</v>
      </c>
      <c r="EC417" s="188" t="s">
        <v>298</v>
      </c>
      <c r="ED417" s="188">
        <v>1030385</v>
      </c>
      <c r="EE417" s="188"/>
      <c r="EF417" s="189">
        <f>'Datos Mes'!$B$23</f>
        <v>8033.333333333333</v>
      </c>
      <c r="EG417" s="189">
        <f t="shared" si="481"/>
        <v>0</v>
      </c>
      <c r="EH417" s="189">
        <f t="shared" si="482"/>
        <v>0</v>
      </c>
      <c r="EI417" s="189" t="e">
        <f t="shared" si="483"/>
        <v>#DIV/0!</v>
      </c>
      <c r="EJ417" s="189" t="e">
        <f t="shared" si="484"/>
        <v>#DIV/0!</v>
      </c>
      <c r="EK417" s="189">
        <f t="shared" si="485"/>
        <v>0</v>
      </c>
      <c r="EL417" s="189">
        <f t="shared" si="486"/>
        <v>0</v>
      </c>
      <c r="EM417" s="189">
        <f t="shared" si="487"/>
        <v>0</v>
      </c>
      <c r="EN417" s="189">
        <f>'Datos Mes'!$B$24*AL417</f>
        <v>0</v>
      </c>
      <c r="EO417" s="189" t="e">
        <f>IF(SUM(EH417:EN417)&gt;'Datos Mes'!$B$21,'Datos Mes'!$B$21,SUM(EH417:EN417))</f>
        <v>#DIV/0!</v>
      </c>
      <c r="EP417" s="189" t="e">
        <f>IF(SUM(EH417:EN417)&gt;'Datos Mes'!$B$21,SUM(EH417:EN417)-EO417,0)</f>
        <v>#DIV/0!</v>
      </c>
      <c r="EQ417" s="189"/>
      <c r="ER417" s="189" t="e">
        <f>LOOKUP(EO417/AL417,'Datos Mes'!$B$75:$B$82,'Datos Mes'!$C$75:$C$82)*EQ417</f>
        <v>#DIV/0!</v>
      </c>
      <c r="ES417" s="189">
        <f>'Datos Mes'!$B$25*$AQ417</f>
        <v>0</v>
      </c>
      <c r="ET417" s="189">
        <f>'Datos Mes'!$B$26*$AQ417</f>
        <v>0</v>
      </c>
      <c r="EU417" s="189">
        <f t="shared" si="488"/>
        <v>0</v>
      </c>
      <c r="EV417" s="190" t="e">
        <f t="shared" si="489"/>
        <v>#DIV/0!</v>
      </c>
      <c r="EW417" s="280" t="s">
        <v>140</v>
      </c>
      <c r="EX417" s="281"/>
      <c r="EY417" s="190" t="e">
        <f>'Datos Mes'!$B$28*EO417</f>
        <v>#DIV/0!</v>
      </c>
      <c r="EZ417" s="190" t="e">
        <f>IF(EX417*'Datos Mes'!$B$19-EY417&gt;0,EX417*'Datos Mes'!$B$19-EY417,0)</f>
        <v>#DIV/0!</v>
      </c>
      <c r="FA417" s="281" t="s">
        <v>116</v>
      </c>
      <c r="FB417" s="280" t="s">
        <v>299</v>
      </c>
      <c r="FC417" s="192">
        <f>IF(FB417&lt;&gt;"Pensionado",LOOKUP(FA417,'Datos Mes'!$A$87:$A$92,'Datos Mes'!$B$87:$B$92),0)</f>
        <v>0</v>
      </c>
      <c r="FD417" s="190" t="e">
        <f t="shared" si="490"/>
        <v>#DIV/0!</v>
      </c>
      <c r="FE417" s="190" t="e">
        <f>IF(SUM(EH417:EN417)&gt;'Datos Mes'!$B$22,'Datos Mes'!$B$22,SUM(EH417:EN417))</f>
        <v>#DIV/0!</v>
      </c>
      <c r="FF417" s="190" t="e">
        <f>FE417*'Datos Mes'!$B$30</f>
        <v>#DIV/0!</v>
      </c>
      <c r="FG417" s="190" t="e">
        <f t="shared" si="491"/>
        <v>#DIV/0!</v>
      </c>
      <c r="FH417" s="190" t="e">
        <f t="shared" si="492"/>
        <v>#DIV/0!</v>
      </c>
      <c r="FI417" s="193" t="e">
        <f>LOOKUP(FH417,'Datos Mes'!$B$54:$B$69,'Datos Mes'!$C$54:$C$69)</f>
        <v>#DIV/0!</v>
      </c>
      <c r="FJ417" s="190" t="e">
        <f>LOOKUP(FH417,'Datos Mes'!$B$54:$B$69,'Datos Mes'!$E$54:$E$69)</f>
        <v>#DIV/0!</v>
      </c>
      <c r="FK417" s="190" t="e">
        <f t="shared" si="493"/>
        <v>#DIV/0!</v>
      </c>
      <c r="FL417" s="190">
        <f t="shared" si="494"/>
        <v>0</v>
      </c>
      <c r="FM417" s="190">
        <f t="shared" si="495"/>
        <v>0</v>
      </c>
      <c r="FN417" s="190">
        <f t="shared" si="496"/>
        <v>0</v>
      </c>
      <c r="FO417" s="190" t="e">
        <f t="shared" si="497"/>
        <v>#DIV/0!</v>
      </c>
      <c r="FP417" s="190" t="e">
        <f t="shared" si="498"/>
        <v>#DIV/0!</v>
      </c>
      <c r="FQ417" s="320" t="e">
        <f t="shared" si="499"/>
        <v>#DIV/0!</v>
      </c>
      <c r="FR417" s="188"/>
      <c r="FS417" s="190" t="e">
        <f t="shared" si="500"/>
        <v>#DIV/0!</v>
      </c>
      <c r="FT417" s="190" t="e">
        <f>IF($FB417="Activo",LOOKUP($FA417,'Datos Mes'!$A$87:$A$92,'Datos Mes'!$C$87:$C$92),0)*$EO417</f>
        <v>#DIV/0!</v>
      </c>
      <c r="FU417" s="190" t="e">
        <f>IF($FB417="Activo",'Datos Mes'!$B$31,0)*$EO417</f>
        <v>#DIV/0!</v>
      </c>
      <c r="FV417" s="190" t="e">
        <f>'Datos Mes'!$B$32*$EO417</f>
        <v>#DIV/0!</v>
      </c>
      <c r="FW417" s="190" t="e">
        <f>'Datos Mes'!$D$28*$EO417</f>
        <v>#DIV/0!</v>
      </c>
      <c r="FX417" s="188">
        <v>1030385</v>
      </c>
      <c r="FY417" s="190" t="e">
        <f t="shared" si="501"/>
        <v>#DIV/0!</v>
      </c>
      <c r="FZ417" s="190" t="e">
        <f t="shared" si="506"/>
        <v>#DIV/0!</v>
      </c>
      <c r="GA417" s="190" t="e">
        <f t="shared" si="507"/>
        <v>#DIV/0!</v>
      </c>
      <c r="GB417" s="190">
        <f>(AS417+'Datos Mes'!B$24)*30/12</f>
        <v>11356.646825396825</v>
      </c>
      <c r="GC417" s="190" t="e">
        <f t="shared" si="502"/>
        <v>#DIV/0!</v>
      </c>
      <c r="GD417" s="190" t="e">
        <f t="shared" si="503"/>
        <v>#DIV/0!</v>
      </c>
      <c r="GE417" s="192" t="e">
        <f t="shared" si="504"/>
        <v>#DIV/0!</v>
      </c>
    </row>
    <row r="418" spans="1:187">
      <c r="A418" s="248"/>
      <c r="B418" s="248"/>
      <c r="C418" s="173">
        <f t="shared" si="461"/>
        <v>0</v>
      </c>
      <c r="D418" s="255"/>
      <c r="E418" s="255"/>
      <c r="F418" s="255"/>
      <c r="G418" s="255"/>
      <c r="H418" s="255"/>
      <c r="I418" s="255"/>
      <c r="J418" s="255"/>
      <c r="K418" s="255"/>
      <c r="L418" s="255"/>
      <c r="M418" s="255"/>
      <c r="N418" s="255"/>
      <c r="O418" s="255"/>
      <c r="P418" s="255"/>
      <c r="Q418" s="255"/>
      <c r="R418" s="174"/>
      <c r="S418" s="256"/>
      <c r="T418" s="255"/>
      <c r="U418" s="255"/>
      <c r="V418" s="255"/>
      <c r="W418" s="255"/>
      <c r="X418" s="255"/>
      <c r="Y418" s="255"/>
      <c r="Z418" s="255"/>
      <c r="AA418" s="255"/>
      <c r="AB418" s="255"/>
      <c r="AC418" s="255"/>
      <c r="AD418" s="255"/>
      <c r="AE418" s="255"/>
      <c r="AF418" s="255"/>
      <c r="AG418" s="255"/>
      <c r="AH418" s="255"/>
      <c r="AI418" s="257"/>
      <c r="AJ418" s="187"/>
      <c r="AK418" s="176">
        <f t="shared" si="462"/>
        <v>0</v>
      </c>
      <c r="AL418" s="294">
        <f t="shared" si="463"/>
        <v>0</v>
      </c>
      <c r="AM418" s="294">
        <f t="shared" si="464"/>
        <v>0</v>
      </c>
      <c r="AN418" s="295">
        <f t="shared" si="465"/>
        <v>0</v>
      </c>
      <c r="AO418" s="294">
        <f t="shared" si="505"/>
        <v>0</v>
      </c>
      <c r="AP418" s="294">
        <f t="shared" si="460"/>
        <v>0</v>
      </c>
      <c r="AQ418" s="296">
        <f t="shared" si="466"/>
        <v>0</v>
      </c>
      <c r="AR418" s="297">
        <f t="shared" si="467"/>
        <v>0</v>
      </c>
      <c r="AS418" s="249"/>
      <c r="AT418" s="250">
        <f t="shared" si="468"/>
        <v>0</v>
      </c>
      <c r="AU418" s="316"/>
      <c r="AV418" s="177">
        <f t="shared" si="469"/>
        <v>0</v>
      </c>
      <c r="AW418" s="249"/>
      <c r="AX418" s="249"/>
      <c r="AY418" s="177">
        <f t="shared" si="470"/>
        <v>0</v>
      </c>
      <c r="AZ418" s="177">
        <f>(AQ418)*'Datos Mes'!$B$27+DB418</f>
        <v>0</v>
      </c>
      <c r="BA418" s="248"/>
      <c r="BB418" s="254"/>
      <c r="BC418" s="263"/>
      <c r="BD418" s="188"/>
      <c r="BE418" s="188"/>
      <c r="BF418" s="298"/>
      <c r="BG418" s="178">
        <f>(COUNTIF($D418:$AI418,"LL")+DL418)*(AS418-'Datos Mes'!$B$23)</f>
        <v>0</v>
      </c>
      <c r="BH418" s="299">
        <f t="shared" si="471"/>
        <v>0</v>
      </c>
      <c r="BI418" s="230"/>
      <c r="BJ418" s="239"/>
      <c r="BK418" s="231"/>
      <c r="BL418" s="231"/>
      <c r="BM418" s="231"/>
      <c r="BN418" s="231"/>
      <c r="BO418" s="231"/>
      <c r="BP418" s="239"/>
      <c r="BQ418" s="231"/>
      <c r="BR418" s="231"/>
      <c r="BS418" s="231"/>
      <c r="BT418" s="232"/>
      <c r="BU418" s="232"/>
      <c r="BV418" s="231"/>
      <c r="BW418" s="233"/>
      <c r="BX418" s="234"/>
      <c r="BY418" s="231"/>
      <c r="BZ418" s="231"/>
      <c r="CA418" s="235"/>
      <c r="CB418" s="235"/>
      <c r="CC418" s="236"/>
      <c r="CD418" s="236"/>
      <c r="CE418" s="236"/>
      <c r="CF418" s="236"/>
      <c r="CG418" s="236"/>
      <c r="CH418" s="235"/>
      <c r="CI418" s="235"/>
      <c r="CJ418" s="236"/>
      <c r="CK418" s="236"/>
      <c r="CL418" s="236"/>
      <c r="CM418" s="236"/>
      <c r="CN418" s="236"/>
      <c r="CO418" s="235"/>
      <c r="CP418" s="238"/>
      <c r="CQ418" s="237"/>
      <c r="CR418" s="238"/>
      <c r="CS418" s="237"/>
      <c r="CT418" s="237"/>
      <c r="CU418" s="237"/>
      <c r="CV418" s="237"/>
      <c r="CW418" s="237"/>
      <c r="CX418" s="232"/>
      <c r="CY418" s="232"/>
      <c r="CZ418" s="179">
        <f t="shared" si="472"/>
        <v>0</v>
      </c>
      <c r="DA418" s="180"/>
      <c r="DB418" s="241"/>
      <c r="DC418" s="181">
        <f t="shared" si="473"/>
        <v>0</v>
      </c>
      <c r="DD418" s="240"/>
      <c r="DE418" s="241"/>
      <c r="DF418" s="182">
        <f t="shared" si="474"/>
        <v>0</v>
      </c>
      <c r="DG418" s="182">
        <f t="shared" si="475"/>
        <v>0</v>
      </c>
      <c r="DH418" s="183">
        <f t="shared" si="476"/>
        <v>0</v>
      </c>
      <c r="DI418" s="184">
        <f t="shared" si="477"/>
        <v>0</v>
      </c>
      <c r="DJ418" s="42"/>
      <c r="DK418" s="177">
        <f t="shared" si="478"/>
        <v>0</v>
      </c>
      <c r="DL418" s="177">
        <f t="shared" si="479"/>
        <v>0</v>
      </c>
      <c r="DM418" s="177">
        <f t="shared" si="480"/>
        <v>0</v>
      </c>
      <c r="DN418" s="242"/>
      <c r="DO418" s="243"/>
      <c r="DP418" s="243"/>
      <c r="DQ418" s="243"/>
      <c r="DR418" s="303"/>
      <c r="DS418" s="243"/>
      <c r="DT418" s="243"/>
      <c r="DU418" s="243"/>
      <c r="DV418" s="244"/>
      <c r="DW418" s="243"/>
      <c r="DX418" s="243"/>
      <c r="DY418" s="245"/>
      <c r="DZ418" s="245"/>
      <c r="EA418" s="246"/>
      <c r="EB418" s="175" t="s">
        <v>283</v>
      </c>
      <c r="EC418" s="188" t="s">
        <v>298</v>
      </c>
      <c r="ED418" s="188">
        <v>1030386</v>
      </c>
      <c r="EE418" s="188"/>
      <c r="EF418" s="189">
        <f>'Datos Mes'!$B$23</f>
        <v>8033.333333333333</v>
      </c>
      <c r="EG418" s="189">
        <f t="shared" si="481"/>
        <v>0</v>
      </c>
      <c r="EH418" s="189">
        <f t="shared" si="482"/>
        <v>0</v>
      </c>
      <c r="EI418" s="189" t="e">
        <f t="shared" si="483"/>
        <v>#DIV/0!</v>
      </c>
      <c r="EJ418" s="189" t="e">
        <f t="shared" si="484"/>
        <v>#DIV/0!</v>
      </c>
      <c r="EK418" s="189">
        <f t="shared" si="485"/>
        <v>0</v>
      </c>
      <c r="EL418" s="189">
        <f t="shared" si="486"/>
        <v>0</v>
      </c>
      <c r="EM418" s="189">
        <f t="shared" si="487"/>
        <v>0</v>
      </c>
      <c r="EN418" s="189">
        <f>'Datos Mes'!$B$24*AL418</f>
        <v>0</v>
      </c>
      <c r="EO418" s="189" t="e">
        <f>IF(SUM(EH418:EN418)&gt;'Datos Mes'!$B$21,'Datos Mes'!$B$21,SUM(EH418:EN418))</f>
        <v>#DIV/0!</v>
      </c>
      <c r="EP418" s="189" t="e">
        <f>IF(SUM(EH418:EN418)&gt;'Datos Mes'!$B$21,SUM(EH418:EN418)-EO418,0)</f>
        <v>#DIV/0!</v>
      </c>
      <c r="EQ418" s="189"/>
      <c r="ER418" s="189" t="e">
        <f>LOOKUP(EO418/AL418,'Datos Mes'!$B$75:$B$82,'Datos Mes'!$C$75:$C$82)*EQ418</f>
        <v>#DIV/0!</v>
      </c>
      <c r="ES418" s="189">
        <f>'Datos Mes'!$B$25*$AQ418</f>
        <v>0</v>
      </c>
      <c r="ET418" s="189">
        <f>'Datos Mes'!$B$26*$AQ418</f>
        <v>0</v>
      </c>
      <c r="EU418" s="189">
        <f t="shared" si="488"/>
        <v>0</v>
      </c>
      <c r="EV418" s="190" t="e">
        <f t="shared" si="489"/>
        <v>#DIV/0!</v>
      </c>
      <c r="EW418" s="280" t="s">
        <v>140</v>
      </c>
      <c r="EX418" s="281"/>
      <c r="EY418" s="190" t="e">
        <f>'Datos Mes'!$B$28*EO418</f>
        <v>#DIV/0!</v>
      </c>
      <c r="EZ418" s="190" t="e">
        <f>IF(EX418*'Datos Mes'!$B$19-EY418&gt;0,EX418*'Datos Mes'!$B$19-EY418,0)</f>
        <v>#DIV/0!</v>
      </c>
      <c r="FA418" s="281" t="s">
        <v>116</v>
      </c>
      <c r="FB418" s="280" t="s">
        <v>299</v>
      </c>
      <c r="FC418" s="192">
        <f>IF(FB418&lt;&gt;"Pensionado",LOOKUP(FA418,'Datos Mes'!$A$87:$A$92,'Datos Mes'!$B$87:$B$92),0)</f>
        <v>0</v>
      </c>
      <c r="FD418" s="190" t="e">
        <f t="shared" si="490"/>
        <v>#DIV/0!</v>
      </c>
      <c r="FE418" s="190" t="e">
        <f>IF(SUM(EH418:EN418)&gt;'Datos Mes'!$B$22,'Datos Mes'!$B$22,SUM(EH418:EN418))</f>
        <v>#DIV/0!</v>
      </c>
      <c r="FF418" s="190" t="e">
        <f>FE418*'Datos Mes'!$B$30</f>
        <v>#DIV/0!</v>
      </c>
      <c r="FG418" s="190" t="e">
        <f t="shared" si="491"/>
        <v>#DIV/0!</v>
      </c>
      <c r="FH418" s="190" t="e">
        <f t="shared" si="492"/>
        <v>#DIV/0!</v>
      </c>
      <c r="FI418" s="193" t="e">
        <f>LOOKUP(FH418,'Datos Mes'!$B$54:$B$69,'Datos Mes'!$C$54:$C$69)</f>
        <v>#DIV/0!</v>
      </c>
      <c r="FJ418" s="190" t="e">
        <f>LOOKUP(FH418,'Datos Mes'!$B$54:$B$69,'Datos Mes'!$E$54:$E$69)</f>
        <v>#DIV/0!</v>
      </c>
      <c r="FK418" s="190" t="e">
        <f t="shared" si="493"/>
        <v>#DIV/0!</v>
      </c>
      <c r="FL418" s="190">
        <f t="shared" si="494"/>
        <v>0</v>
      </c>
      <c r="FM418" s="190">
        <f t="shared" si="495"/>
        <v>0</v>
      </c>
      <c r="FN418" s="190">
        <f t="shared" si="496"/>
        <v>0</v>
      </c>
      <c r="FO418" s="190" t="e">
        <f t="shared" si="497"/>
        <v>#DIV/0!</v>
      </c>
      <c r="FP418" s="190" t="e">
        <f t="shared" si="498"/>
        <v>#DIV/0!</v>
      </c>
      <c r="FQ418" s="320" t="e">
        <f t="shared" si="499"/>
        <v>#DIV/0!</v>
      </c>
      <c r="FR418" s="188"/>
      <c r="FS418" s="190" t="e">
        <f t="shared" si="500"/>
        <v>#DIV/0!</v>
      </c>
      <c r="FT418" s="190" t="e">
        <f>IF($FB418="Activo",LOOKUP($FA418,'Datos Mes'!$A$87:$A$92,'Datos Mes'!$C$87:$C$92),0)*$EO418</f>
        <v>#DIV/0!</v>
      </c>
      <c r="FU418" s="190" t="e">
        <f>IF($FB418="Activo",'Datos Mes'!$B$31,0)*$EO418</f>
        <v>#DIV/0!</v>
      </c>
      <c r="FV418" s="190" t="e">
        <f>'Datos Mes'!$B$32*$EO418</f>
        <v>#DIV/0!</v>
      </c>
      <c r="FW418" s="190" t="e">
        <f>'Datos Mes'!$D$28*$EO418</f>
        <v>#DIV/0!</v>
      </c>
      <c r="FX418" s="188">
        <v>1030386</v>
      </c>
      <c r="FY418" s="190" t="e">
        <f t="shared" si="501"/>
        <v>#DIV/0!</v>
      </c>
      <c r="FZ418" s="190" t="e">
        <f t="shared" si="506"/>
        <v>#DIV/0!</v>
      </c>
      <c r="GA418" s="190" t="e">
        <f t="shared" si="507"/>
        <v>#DIV/0!</v>
      </c>
      <c r="GB418" s="190">
        <f>(AS418+'Datos Mes'!B$24)*30/12</f>
        <v>11356.646825396825</v>
      </c>
      <c r="GC418" s="190" t="e">
        <f t="shared" si="502"/>
        <v>#DIV/0!</v>
      </c>
      <c r="GD418" s="190" t="e">
        <f t="shared" si="503"/>
        <v>#DIV/0!</v>
      </c>
      <c r="GE418" s="192" t="e">
        <f t="shared" si="504"/>
        <v>#DIV/0!</v>
      </c>
    </row>
    <row r="419" spans="1:187">
      <c r="A419" s="248"/>
      <c r="B419" s="248"/>
      <c r="C419" s="173">
        <f t="shared" si="461"/>
        <v>0</v>
      </c>
      <c r="D419" s="255"/>
      <c r="E419" s="255"/>
      <c r="F419" s="255"/>
      <c r="G419" s="255"/>
      <c r="H419" s="255"/>
      <c r="I419" s="255"/>
      <c r="J419" s="255"/>
      <c r="K419" s="255"/>
      <c r="L419" s="255"/>
      <c r="M419" s="255"/>
      <c r="N419" s="255"/>
      <c r="O419" s="255"/>
      <c r="P419" s="255"/>
      <c r="Q419" s="255"/>
      <c r="R419" s="174"/>
      <c r="S419" s="256"/>
      <c r="T419" s="255"/>
      <c r="U419" s="255"/>
      <c r="V419" s="255"/>
      <c r="W419" s="255"/>
      <c r="X419" s="255"/>
      <c r="Y419" s="255"/>
      <c r="Z419" s="255"/>
      <c r="AA419" s="255"/>
      <c r="AB419" s="255"/>
      <c r="AC419" s="255"/>
      <c r="AD419" s="255"/>
      <c r="AE419" s="255"/>
      <c r="AF419" s="255"/>
      <c r="AG419" s="255"/>
      <c r="AH419" s="255"/>
      <c r="AI419" s="257"/>
      <c r="AJ419" s="187"/>
      <c r="AK419" s="176">
        <f t="shared" si="462"/>
        <v>0</v>
      </c>
      <c r="AL419" s="294">
        <f t="shared" si="463"/>
        <v>0</v>
      </c>
      <c r="AM419" s="294">
        <f t="shared" si="464"/>
        <v>0</v>
      </c>
      <c r="AN419" s="295">
        <f t="shared" si="465"/>
        <v>0</v>
      </c>
      <c r="AO419" s="294">
        <f t="shared" si="505"/>
        <v>0</v>
      </c>
      <c r="AP419" s="294">
        <f t="shared" si="460"/>
        <v>0</v>
      </c>
      <c r="AQ419" s="296">
        <f t="shared" si="466"/>
        <v>0</v>
      </c>
      <c r="AR419" s="297">
        <f t="shared" si="467"/>
        <v>0</v>
      </c>
      <c r="AS419" s="249"/>
      <c r="AT419" s="250">
        <f t="shared" si="468"/>
        <v>0</v>
      </c>
      <c r="AU419" s="316"/>
      <c r="AV419" s="177">
        <f t="shared" si="469"/>
        <v>0</v>
      </c>
      <c r="AW419" s="249"/>
      <c r="AX419" s="249"/>
      <c r="AY419" s="177">
        <f t="shared" si="470"/>
        <v>0</v>
      </c>
      <c r="AZ419" s="177">
        <f>(AQ419)*'Datos Mes'!$B$27+DB419</f>
        <v>0</v>
      </c>
      <c r="BA419" s="248"/>
      <c r="BB419" s="254"/>
      <c r="BC419" s="263"/>
      <c r="BD419" s="188"/>
      <c r="BE419" s="188"/>
      <c r="BF419" s="298"/>
      <c r="BG419" s="178">
        <f>(COUNTIF($D419:$AI419,"LL")+DL419)*(AS419-'Datos Mes'!$B$23)</f>
        <v>0</v>
      </c>
      <c r="BH419" s="299">
        <f t="shared" si="471"/>
        <v>0</v>
      </c>
      <c r="BI419" s="230"/>
      <c r="BJ419" s="239"/>
      <c r="BK419" s="231"/>
      <c r="BL419" s="231"/>
      <c r="BM419" s="231"/>
      <c r="BN419" s="231"/>
      <c r="BO419" s="231"/>
      <c r="BP419" s="239"/>
      <c r="BQ419" s="231"/>
      <c r="BR419" s="231"/>
      <c r="BS419" s="231"/>
      <c r="BT419" s="232"/>
      <c r="BU419" s="232"/>
      <c r="BV419" s="231"/>
      <c r="BW419" s="233"/>
      <c r="BX419" s="234"/>
      <c r="BY419" s="231"/>
      <c r="BZ419" s="231"/>
      <c r="CA419" s="235"/>
      <c r="CB419" s="235"/>
      <c r="CC419" s="236"/>
      <c r="CD419" s="236"/>
      <c r="CE419" s="236"/>
      <c r="CF419" s="236"/>
      <c r="CG419" s="236"/>
      <c r="CH419" s="235"/>
      <c r="CI419" s="235"/>
      <c r="CJ419" s="236"/>
      <c r="CK419" s="236"/>
      <c r="CL419" s="236"/>
      <c r="CM419" s="236"/>
      <c r="CN419" s="236"/>
      <c r="CO419" s="235"/>
      <c r="CP419" s="238"/>
      <c r="CQ419" s="237"/>
      <c r="CR419" s="238"/>
      <c r="CS419" s="237"/>
      <c r="CT419" s="237"/>
      <c r="CU419" s="237"/>
      <c r="CV419" s="237"/>
      <c r="CW419" s="237"/>
      <c r="CX419" s="232"/>
      <c r="CY419" s="232"/>
      <c r="CZ419" s="179">
        <f t="shared" si="472"/>
        <v>0</v>
      </c>
      <c r="DA419" s="180"/>
      <c r="DB419" s="241"/>
      <c r="DC419" s="181">
        <f t="shared" si="473"/>
        <v>0</v>
      </c>
      <c r="DD419" s="240"/>
      <c r="DE419" s="241"/>
      <c r="DF419" s="182">
        <f t="shared" si="474"/>
        <v>0</v>
      </c>
      <c r="DG419" s="182">
        <f t="shared" si="475"/>
        <v>0</v>
      </c>
      <c r="DH419" s="183">
        <f t="shared" si="476"/>
        <v>0</v>
      </c>
      <c r="DI419" s="184">
        <f t="shared" si="477"/>
        <v>0</v>
      </c>
      <c r="DJ419" s="42"/>
      <c r="DK419" s="177">
        <f t="shared" si="478"/>
        <v>0</v>
      </c>
      <c r="DL419" s="177">
        <f t="shared" si="479"/>
        <v>0</v>
      </c>
      <c r="DM419" s="177">
        <f t="shared" si="480"/>
        <v>0</v>
      </c>
      <c r="DN419" s="242"/>
      <c r="DO419" s="243"/>
      <c r="DP419" s="243"/>
      <c r="DQ419" s="243"/>
      <c r="DR419" s="303"/>
      <c r="DS419" s="243"/>
      <c r="DT419" s="243"/>
      <c r="DU419" s="243"/>
      <c r="DV419" s="244"/>
      <c r="DW419" s="243"/>
      <c r="DX419" s="243"/>
      <c r="DY419" s="245"/>
      <c r="DZ419" s="245"/>
      <c r="EA419" s="246"/>
      <c r="EB419" s="175" t="s">
        <v>283</v>
      </c>
      <c r="EC419" s="188" t="s">
        <v>298</v>
      </c>
      <c r="ED419" s="188">
        <v>1030387</v>
      </c>
      <c r="EE419" s="188"/>
      <c r="EF419" s="189">
        <f>'Datos Mes'!$B$23</f>
        <v>8033.333333333333</v>
      </c>
      <c r="EG419" s="189">
        <f t="shared" si="481"/>
        <v>0</v>
      </c>
      <c r="EH419" s="189">
        <f t="shared" si="482"/>
        <v>0</v>
      </c>
      <c r="EI419" s="189" t="e">
        <f t="shared" si="483"/>
        <v>#DIV/0!</v>
      </c>
      <c r="EJ419" s="189" t="e">
        <f t="shared" si="484"/>
        <v>#DIV/0!</v>
      </c>
      <c r="EK419" s="189">
        <f t="shared" si="485"/>
        <v>0</v>
      </c>
      <c r="EL419" s="189">
        <f t="shared" si="486"/>
        <v>0</v>
      </c>
      <c r="EM419" s="189">
        <f t="shared" si="487"/>
        <v>0</v>
      </c>
      <c r="EN419" s="189">
        <f>'Datos Mes'!$B$24*AL419</f>
        <v>0</v>
      </c>
      <c r="EO419" s="189" t="e">
        <f>IF(SUM(EH419:EN419)&gt;'Datos Mes'!$B$21,'Datos Mes'!$B$21,SUM(EH419:EN419))</f>
        <v>#DIV/0!</v>
      </c>
      <c r="EP419" s="189" t="e">
        <f>IF(SUM(EH419:EN419)&gt;'Datos Mes'!$B$21,SUM(EH419:EN419)-EO419,0)</f>
        <v>#DIV/0!</v>
      </c>
      <c r="EQ419" s="189"/>
      <c r="ER419" s="189" t="e">
        <f>LOOKUP(EO419/AL419,'Datos Mes'!$B$75:$B$82,'Datos Mes'!$C$75:$C$82)*EQ419</f>
        <v>#DIV/0!</v>
      </c>
      <c r="ES419" s="189">
        <f>'Datos Mes'!$B$25*$AQ419</f>
        <v>0</v>
      </c>
      <c r="ET419" s="189">
        <f>'Datos Mes'!$B$26*$AQ419</f>
        <v>0</v>
      </c>
      <c r="EU419" s="189">
        <f t="shared" si="488"/>
        <v>0</v>
      </c>
      <c r="EV419" s="190" t="e">
        <f t="shared" si="489"/>
        <v>#DIV/0!</v>
      </c>
      <c r="EW419" s="280" t="s">
        <v>140</v>
      </c>
      <c r="EX419" s="281"/>
      <c r="EY419" s="190" t="e">
        <f>'Datos Mes'!$B$28*EO419</f>
        <v>#DIV/0!</v>
      </c>
      <c r="EZ419" s="190" t="e">
        <f>IF(EX419*'Datos Mes'!$B$19-EY419&gt;0,EX419*'Datos Mes'!$B$19-EY419,0)</f>
        <v>#DIV/0!</v>
      </c>
      <c r="FA419" s="281" t="s">
        <v>116</v>
      </c>
      <c r="FB419" s="280" t="s">
        <v>299</v>
      </c>
      <c r="FC419" s="192">
        <f>IF(FB419&lt;&gt;"Pensionado",LOOKUP(FA419,'Datos Mes'!$A$87:$A$92,'Datos Mes'!$B$87:$B$92),0)</f>
        <v>0</v>
      </c>
      <c r="FD419" s="190" t="e">
        <f t="shared" si="490"/>
        <v>#DIV/0!</v>
      </c>
      <c r="FE419" s="190" t="e">
        <f>IF(SUM(EH419:EN419)&gt;'Datos Mes'!$B$22,'Datos Mes'!$B$22,SUM(EH419:EN419))</f>
        <v>#DIV/0!</v>
      </c>
      <c r="FF419" s="190" t="e">
        <f>FE419*'Datos Mes'!$B$30</f>
        <v>#DIV/0!</v>
      </c>
      <c r="FG419" s="190" t="e">
        <f t="shared" si="491"/>
        <v>#DIV/0!</v>
      </c>
      <c r="FH419" s="190" t="e">
        <f t="shared" si="492"/>
        <v>#DIV/0!</v>
      </c>
      <c r="FI419" s="193" t="e">
        <f>LOOKUP(FH419,'Datos Mes'!$B$54:$B$69,'Datos Mes'!$C$54:$C$69)</f>
        <v>#DIV/0!</v>
      </c>
      <c r="FJ419" s="190" t="e">
        <f>LOOKUP(FH419,'Datos Mes'!$B$54:$B$69,'Datos Mes'!$E$54:$E$69)</f>
        <v>#DIV/0!</v>
      </c>
      <c r="FK419" s="190" t="e">
        <f t="shared" si="493"/>
        <v>#DIV/0!</v>
      </c>
      <c r="FL419" s="190">
        <f t="shared" si="494"/>
        <v>0</v>
      </c>
      <c r="FM419" s="190">
        <f t="shared" si="495"/>
        <v>0</v>
      </c>
      <c r="FN419" s="190">
        <f t="shared" si="496"/>
        <v>0</v>
      </c>
      <c r="FO419" s="190" t="e">
        <f t="shared" si="497"/>
        <v>#DIV/0!</v>
      </c>
      <c r="FP419" s="190" t="e">
        <f t="shared" si="498"/>
        <v>#DIV/0!</v>
      </c>
      <c r="FQ419" s="320" t="e">
        <f t="shared" si="499"/>
        <v>#DIV/0!</v>
      </c>
      <c r="FR419" s="188"/>
      <c r="FS419" s="190" t="e">
        <f t="shared" si="500"/>
        <v>#DIV/0!</v>
      </c>
      <c r="FT419" s="190" t="e">
        <f>IF($FB419="Activo",LOOKUP($FA419,'Datos Mes'!$A$87:$A$92,'Datos Mes'!$C$87:$C$92),0)*$EO419</f>
        <v>#DIV/0!</v>
      </c>
      <c r="FU419" s="190" t="e">
        <f>IF($FB419="Activo",'Datos Mes'!$B$31,0)*$EO419</f>
        <v>#DIV/0!</v>
      </c>
      <c r="FV419" s="190" t="e">
        <f>'Datos Mes'!$B$32*$EO419</f>
        <v>#DIV/0!</v>
      </c>
      <c r="FW419" s="190" t="e">
        <f>'Datos Mes'!$D$28*$EO419</f>
        <v>#DIV/0!</v>
      </c>
      <c r="FX419" s="188">
        <v>1030387</v>
      </c>
      <c r="FY419" s="190" t="e">
        <f t="shared" si="501"/>
        <v>#DIV/0!</v>
      </c>
      <c r="FZ419" s="190" t="e">
        <f t="shared" si="506"/>
        <v>#DIV/0!</v>
      </c>
      <c r="GA419" s="190" t="e">
        <f t="shared" si="507"/>
        <v>#DIV/0!</v>
      </c>
      <c r="GB419" s="190">
        <f>(AS419+'Datos Mes'!B$24)*30/12</f>
        <v>11356.646825396825</v>
      </c>
      <c r="GC419" s="190" t="e">
        <f t="shared" si="502"/>
        <v>#DIV/0!</v>
      </c>
      <c r="GD419" s="190" t="e">
        <f t="shared" si="503"/>
        <v>#DIV/0!</v>
      </c>
      <c r="GE419" s="192" t="e">
        <f t="shared" si="504"/>
        <v>#DIV/0!</v>
      </c>
    </row>
    <row r="420" spans="1:187">
      <c r="A420" s="248"/>
      <c r="B420" s="248"/>
      <c r="C420" s="173">
        <f t="shared" si="461"/>
        <v>0</v>
      </c>
      <c r="D420" s="255"/>
      <c r="E420" s="255"/>
      <c r="F420" s="255"/>
      <c r="G420" s="255"/>
      <c r="H420" s="255"/>
      <c r="I420" s="255"/>
      <c r="J420" s="255"/>
      <c r="K420" s="255"/>
      <c r="L420" s="255"/>
      <c r="M420" s="255"/>
      <c r="N420" s="255"/>
      <c r="O420" s="255"/>
      <c r="P420" s="255"/>
      <c r="Q420" s="255"/>
      <c r="R420" s="174"/>
      <c r="S420" s="256"/>
      <c r="T420" s="255"/>
      <c r="U420" s="255"/>
      <c r="V420" s="255"/>
      <c r="W420" s="255"/>
      <c r="X420" s="255"/>
      <c r="Y420" s="255"/>
      <c r="Z420" s="255"/>
      <c r="AA420" s="255"/>
      <c r="AB420" s="255"/>
      <c r="AC420" s="255"/>
      <c r="AD420" s="255"/>
      <c r="AE420" s="255"/>
      <c r="AF420" s="255"/>
      <c r="AG420" s="255"/>
      <c r="AH420" s="255"/>
      <c r="AI420" s="257"/>
      <c r="AJ420" s="187"/>
      <c r="AK420" s="176">
        <f t="shared" si="462"/>
        <v>0</v>
      </c>
      <c r="AL420" s="294">
        <f t="shared" si="463"/>
        <v>0</v>
      </c>
      <c r="AM420" s="294">
        <f t="shared" si="464"/>
        <v>0</v>
      </c>
      <c r="AN420" s="295">
        <f t="shared" si="465"/>
        <v>0</v>
      </c>
      <c r="AO420" s="294">
        <f t="shared" si="505"/>
        <v>0</v>
      </c>
      <c r="AP420" s="294">
        <f t="shared" si="460"/>
        <v>0</v>
      </c>
      <c r="AQ420" s="296">
        <f t="shared" si="466"/>
        <v>0</v>
      </c>
      <c r="AR420" s="297">
        <f t="shared" si="467"/>
        <v>0</v>
      </c>
      <c r="AS420" s="249"/>
      <c r="AT420" s="250">
        <f t="shared" si="468"/>
        <v>0</v>
      </c>
      <c r="AU420" s="316"/>
      <c r="AV420" s="177">
        <f t="shared" si="469"/>
        <v>0</v>
      </c>
      <c r="AW420" s="249"/>
      <c r="AX420" s="249"/>
      <c r="AY420" s="177">
        <f t="shared" si="470"/>
        <v>0</v>
      </c>
      <c r="AZ420" s="177">
        <f>(AQ420)*'Datos Mes'!$B$27+DB420</f>
        <v>0</v>
      </c>
      <c r="BA420" s="248"/>
      <c r="BB420" s="254"/>
      <c r="BC420" s="263"/>
      <c r="BD420" s="188"/>
      <c r="BE420" s="188"/>
      <c r="BF420" s="298"/>
      <c r="BG420" s="178">
        <f>(COUNTIF($D420:$AI420,"LL")+DL420)*(AS420-'Datos Mes'!$B$23)</f>
        <v>0</v>
      </c>
      <c r="BH420" s="299">
        <f t="shared" si="471"/>
        <v>0</v>
      </c>
      <c r="BI420" s="230"/>
      <c r="BJ420" s="239"/>
      <c r="BK420" s="231"/>
      <c r="BL420" s="231"/>
      <c r="BM420" s="231"/>
      <c r="BN420" s="231"/>
      <c r="BO420" s="231"/>
      <c r="BP420" s="239"/>
      <c r="BQ420" s="231"/>
      <c r="BR420" s="231"/>
      <c r="BS420" s="231"/>
      <c r="BT420" s="232"/>
      <c r="BU420" s="232"/>
      <c r="BV420" s="231"/>
      <c r="BW420" s="233"/>
      <c r="BX420" s="234"/>
      <c r="BY420" s="231"/>
      <c r="BZ420" s="231"/>
      <c r="CA420" s="235"/>
      <c r="CB420" s="235"/>
      <c r="CC420" s="236"/>
      <c r="CD420" s="236"/>
      <c r="CE420" s="236"/>
      <c r="CF420" s="236"/>
      <c r="CG420" s="236"/>
      <c r="CH420" s="235"/>
      <c r="CI420" s="235"/>
      <c r="CJ420" s="236"/>
      <c r="CK420" s="236"/>
      <c r="CL420" s="236"/>
      <c r="CM420" s="236"/>
      <c r="CN420" s="236"/>
      <c r="CO420" s="235"/>
      <c r="CP420" s="238"/>
      <c r="CQ420" s="237"/>
      <c r="CR420" s="238"/>
      <c r="CS420" s="237"/>
      <c r="CT420" s="237"/>
      <c r="CU420" s="237"/>
      <c r="CV420" s="237"/>
      <c r="CW420" s="237"/>
      <c r="CX420" s="232"/>
      <c r="CY420" s="232"/>
      <c r="CZ420" s="179">
        <f t="shared" si="472"/>
        <v>0</v>
      </c>
      <c r="DA420" s="180"/>
      <c r="DB420" s="241"/>
      <c r="DC420" s="181">
        <f t="shared" si="473"/>
        <v>0</v>
      </c>
      <c r="DD420" s="240"/>
      <c r="DE420" s="241"/>
      <c r="DF420" s="182">
        <f t="shared" si="474"/>
        <v>0</v>
      </c>
      <c r="DG420" s="182">
        <f t="shared" si="475"/>
        <v>0</v>
      </c>
      <c r="DH420" s="183">
        <f t="shared" si="476"/>
        <v>0</v>
      </c>
      <c r="DI420" s="184">
        <f t="shared" si="477"/>
        <v>0</v>
      </c>
      <c r="DJ420" s="42"/>
      <c r="DK420" s="177">
        <f t="shared" si="478"/>
        <v>0</v>
      </c>
      <c r="DL420" s="177">
        <f t="shared" si="479"/>
        <v>0</v>
      </c>
      <c r="DM420" s="177">
        <f t="shared" si="480"/>
        <v>0</v>
      </c>
      <c r="DN420" s="242"/>
      <c r="DO420" s="243"/>
      <c r="DP420" s="243"/>
      <c r="DQ420" s="243"/>
      <c r="DR420" s="303"/>
      <c r="DS420" s="243"/>
      <c r="DT420" s="243"/>
      <c r="DU420" s="243"/>
      <c r="DV420" s="244"/>
      <c r="DW420" s="243"/>
      <c r="DX420" s="243"/>
      <c r="DY420" s="245"/>
      <c r="DZ420" s="245"/>
      <c r="EA420" s="246"/>
      <c r="EB420" s="175" t="s">
        <v>283</v>
      </c>
      <c r="EC420" s="188" t="s">
        <v>298</v>
      </c>
      <c r="ED420" s="188">
        <v>1030388</v>
      </c>
      <c r="EE420" s="188"/>
      <c r="EF420" s="189">
        <f>'Datos Mes'!$B$23</f>
        <v>8033.333333333333</v>
      </c>
      <c r="EG420" s="189">
        <f t="shared" si="481"/>
        <v>0</v>
      </c>
      <c r="EH420" s="189">
        <f t="shared" si="482"/>
        <v>0</v>
      </c>
      <c r="EI420" s="189" t="e">
        <f t="shared" si="483"/>
        <v>#DIV/0!</v>
      </c>
      <c r="EJ420" s="189" t="e">
        <f t="shared" si="484"/>
        <v>#DIV/0!</v>
      </c>
      <c r="EK420" s="189">
        <f t="shared" si="485"/>
        <v>0</v>
      </c>
      <c r="EL420" s="189">
        <f t="shared" si="486"/>
        <v>0</v>
      </c>
      <c r="EM420" s="189">
        <f t="shared" si="487"/>
        <v>0</v>
      </c>
      <c r="EN420" s="189">
        <f>'Datos Mes'!$B$24*AL420</f>
        <v>0</v>
      </c>
      <c r="EO420" s="189" t="e">
        <f>IF(SUM(EH420:EN420)&gt;'Datos Mes'!$B$21,'Datos Mes'!$B$21,SUM(EH420:EN420))</f>
        <v>#DIV/0!</v>
      </c>
      <c r="EP420" s="189" t="e">
        <f>IF(SUM(EH420:EN420)&gt;'Datos Mes'!$B$21,SUM(EH420:EN420)-EO420,0)</f>
        <v>#DIV/0!</v>
      </c>
      <c r="EQ420" s="189"/>
      <c r="ER420" s="189" t="e">
        <f>LOOKUP(EO420/AL420,'Datos Mes'!$B$75:$B$82,'Datos Mes'!$C$75:$C$82)*EQ420</f>
        <v>#DIV/0!</v>
      </c>
      <c r="ES420" s="189">
        <f>'Datos Mes'!$B$25*$AQ420</f>
        <v>0</v>
      </c>
      <c r="ET420" s="189">
        <f>'Datos Mes'!$B$26*$AQ420</f>
        <v>0</v>
      </c>
      <c r="EU420" s="189">
        <f t="shared" si="488"/>
        <v>0</v>
      </c>
      <c r="EV420" s="190" t="e">
        <f t="shared" si="489"/>
        <v>#DIV/0!</v>
      </c>
      <c r="EW420" s="280" t="s">
        <v>140</v>
      </c>
      <c r="EX420" s="281"/>
      <c r="EY420" s="190" t="e">
        <f>'Datos Mes'!$B$28*EO420</f>
        <v>#DIV/0!</v>
      </c>
      <c r="EZ420" s="190" t="e">
        <f>IF(EX420*'Datos Mes'!$B$19-EY420&gt;0,EX420*'Datos Mes'!$B$19-EY420,0)</f>
        <v>#DIV/0!</v>
      </c>
      <c r="FA420" s="281" t="s">
        <v>116</v>
      </c>
      <c r="FB420" s="280" t="s">
        <v>299</v>
      </c>
      <c r="FC420" s="192">
        <f>IF(FB420&lt;&gt;"Pensionado",LOOKUP(FA420,'Datos Mes'!$A$87:$A$92,'Datos Mes'!$B$87:$B$92),0)</f>
        <v>0</v>
      </c>
      <c r="FD420" s="190" t="e">
        <f t="shared" si="490"/>
        <v>#DIV/0!</v>
      </c>
      <c r="FE420" s="190" t="e">
        <f>IF(SUM(EH420:EN420)&gt;'Datos Mes'!$B$22,'Datos Mes'!$B$22,SUM(EH420:EN420))</f>
        <v>#DIV/0!</v>
      </c>
      <c r="FF420" s="190" t="e">
        <f>FE420*'Datos Mes'!$B$30</f>
        <v>#DIV/0!</v>
      </c>
      <c r="FG420" s="190" t="e">
        <f t="shared" si="491"/>
        <v>#DIV/0!</v>
      </c>
      <c r="FH420" s="190" t="e">
        <f t="shared" si="492"/>
        <v>#DIV/0!</v>
      </c>
      <c r="FI420" s="193" t="e">
        <f>LOOKUP(FH420,'Datos Mes'!$B$54:$B$69,'Datos Mes'!$C$54:$C$69)</f>
        <v>#DIV/0!</v>
      </c>
      <c r="FJ420" s="190" t="e">
        <f>LOOKUP(FH420,'Datos Mes'!$B$54:$B$69,'Datos Mes'!$E$54:$E$69)</f>
        <v>#DIV/0!</v>
      </c>
      <c r="FK420" s="190" t="e">
        <f t="shared" si="493"/>
        <v>#DIV/0!</v>
      </c>
      <c r="FL420" s="190">
        <f t="shared" si="494"/>
        <v>0</v>
      </c>
      <c r="FM420" s="190">
        <f t="shared" si="495"/>
        <v>0</v>
      </c>
      <c r="FN420" s="190">
        <f t="shared" si="496"/>
        <v>0</v>
      </c>
      <c r="FO420" s="190" t="e">
        <f t="shared" si="497"/>
        <v>#DIV/0!</v>
      </c>
      <c r="FP420" s="190" t="e">
        <f t="shared" si="498"/>
        <v>#DIV/0!</v>
      </c>
      <c r="FQ420" s="320" t="e">
        <f t="shared" si="499"/>
        <v>#DIV/0!</v>
      </c>
      <c r="FR420" s="188"/>
      <c r="FS420" s="190" t="e">
        <f t="shared" si="500"/>
        <v>#DIV/0!</v>
      </c>
      <c r="FT420" s="190" t="e">
        <f>IF($FB420="Activo",LOOKUP($FA420,'Datos Mes'!$A$87:$A$92,'Datos Mes'!$C$87:$C$92),0)*$EO420</f>
        <v>#DIV/0!</v>
      </c>
      <c r="FU420" s="190" t="e">
        <f>IF($FB420="Activo",'Datos Mes'!$B$31,0)*$EO420</f>
        <v>#DIV/0!</v>
      </c>
      <c r="FV420" s="190" t="e">
        <f>'Datos Mes'!$B$32*$EO420</f>
        <v>#DIV/0!</v>
      </c>
      <c r="FW420" s="190" t="e">
        <f>'Datos Mes'!$D$28*$EO420</f>
        <v>#DIV/0!</v>
      </c>
      <c r="FX420" s="188">
        <v>1030388</v>
      </c>
      <c r="FY420" s="190" t="e">
        <f t="shared" si="501"/>
        <v>#DIV/0!</v>
      </c>
      <c r="FZ420" s="190" t="e">
        <f t="shared" si="506"/>
        <v>#DIV/0!</v>
      </c>
      <c r="GA420" s="190" t="e">
        <f t="shared" si="507"/>
        <v>#DIV/0!</v>
      </c>
      <c r="GB420" s="190">
        <f>(AS420+'Datos Mes'!B$24)*30/12</f>
        <v>11356.646825396825</v>
      </c>
      <c r="GC420" s="190" t="e">
        <f t="shared" si="502"/>
        <v>#DIV/0!</v>
      </c>
      <c r="GD420" s="190" t="e">
        <f t="shared" si="503"/>
        <v>#DIV/0!</v>
      </c>
      <c r="GE420" s="192" t="e">
        <f t="shared" si="504"/>
        <v>#DIV/0!</v>
      </c>
    </row>
    <row r="421" spans="1:187">
      <c r="A421" s="248"/>
      <c r="B421" s="248"/>
      <c r="C421" s="173">
        <f t="shared" si="461"/>
        <v>0</v>
      </c>
      <c r="D421" s="255"/>
      <c r="E421" s="255"/>
      <c r="F421" s="255"/>
      <c r="G421" s="255"/>
      <c r="H421" s="255"/>
      <c r="I421" s="255"/>
      <c r="J421" s="255"/>
      <c r="K421" s="255"/>
      <c r="L421" s="255"/>
      <c r="M421" s="255"/>
      <c r="N421" s="255"/>
      <c r="O421" s="255"/>
      <c r="P421" s="255"/>
      <c r="Q421" s="255"/>
      <c r="R421" s="174"/>
      <c r="S421" s="256"/>
      <c r="T421" s="255"/>
      <c r="U421" s="255"/>
      <c r="V421" s="255"/>
      <c r="W421" s="255"/>
      <c r="X421" s="255"/>
      <c r="Y421" s="255"/>
      <c r="Z421" s="255"/>
      <c r="AA421" s="255"/>
      <c r="AB421" s="255"/>
      <c r="AC421" s="255"/>
      <c r="AD421" s="255"/>
      <c r="AE421" s="255"/>
      <c r="AF421" s="255"/>
      <c r="AG421" s="255"/>
      <c r="AH421" s="255"/>
      <c r="AI421" s="257"/>
      <c r="AJ421" s="187"/>
      <c r="AK421" s="176">
        <f t="shared" si="462"/>
        <v>0</v>
      </c>
      <c r="AL421" s="294">
        <f t="shared" si="463"/>
        <v>0</v>
      </c>
      <c r="AM421" s="294">
        <f t="shared" si="464"/>
        <v>0</v>
      </c>
      <c r="AN421" s="295">
        <f t="shared" si="465"/>
        <v>0</v>
      </c>
      <c r="AO421" s="294">
        <f t="shared" si="505"/>
        <v>0</v>
      </c>
      <c r="AP421" s="294">
        <f t="shared" si="460"/>
        <v>0</v>
      </c>
      <c r="AQ421" s="296">
        <f t="shared" si="466"/>
        <v>0</v>
      </c>
      <c r="AR421" s="297">
        <f t="shared" si="467"/>
        <v>0</v>
      </c>
      <c r="AS421" s="249"/>
      <c r="AT421" s="250">
        <f t="shared" si="468"/>
        <v>0</v>
      </c>
      <c r="AU421" s="316"/>
      <c r="AV421" s="177">
        <f t="shared" si="469"/>
        <v>0</v>
      </c>
      <c r="AW421" s="249"/>
      <c r="AX421" s="249"/>
      <c r="AY421" s="177">
        <f t="shared" si="470"/>
        <v>0</v>
      </c>
      <c r="AZ421" s="177">
        <f>(AQ421)*'Datos Mes'!$B$27+DB421</f>
        <v>0</v>
      </c>
      <c r="BA421" s="248"/>
      <c r="BB421" s="254"/>
      <c r="BC421" s="263"/>
      <c r="BD421" s="188"/>
      <c r="BE421" s="188"/>
      <c r="BF421" s="298"/>
      <c r="BG421" s="178">
        <f>(COUNTIF($D421:$AI421,"LL")+DL421)*(AS421-'Datos Mes'!$B$23)</f>
        <v>0</v>
      </c>
      <c r="BH421" s="299">
        <f t="shared" si="471"/>
        <v>0</v>
      </c>
      <c r="BI421" s="230"/>
      <c r="BJ421" s="239"/>
      <c r="BK421" s="231"/>
      <c r="BL421" s="231"/>
      <c r="BM421" s="231"/>
      <c r="BN421" s="231"/>
      <c r="BO421" s="231"/>
      <c r="BP421" s="239"/>
      <c r="BQ421" s="231"/>
      <c r="BR421" s="231"/>
      <c r="BS421" s="231"/>
      <c r="BT421" s="232"/>
      <c r="BU421" s="232"/>
      <c r="BV421" s="231"/>
      <c r="BW421" s="233"/>
      <c r="BX421" s="234"/>
      <c r="BY421" s="231"/>
      <c r="BZ421" s="231"/>
      <c r="CA421" s="235"/>
      <c r="CB421" s="235"/>
      <c r="CC421" s="236"/>
      <c r="CD421" s="236"/>
      <c r="CE421" s="236"/>
      <c r="CF421" s="236"/>
      <c r="CG421" s="236"/>
      <c r="CH421" s="235"/>
      <c r="CI421" s="235"/>
      <c r="CJ421" s="236"/>
      <c r="CK421" s="236"/>
      <c r="CL421" s="236"/>
      <c r="CM421" s="236"/>
      <c r="CN421" s="236"/>
      <c r="CO421" s="235"/>
      <c r="CP421" s="238"/>
      <c r="CQ421" s="237"/>
      <c r="CR421" s="238"/>
      <c r="CS421" s="237"/>
      <c r="CT421" s="237"/>
      <c r="CU421" s="237"/>
      <c r="CV421" s="237"/>
      <c r="CW421" s="237"/>
      <c r="CX421" s="232"/>
      <c r="CY421" s="232"/>
      <c r="CZ421" s="179">
        <f t="shared" si="472"/>
        <v>0</v>
      </c>
      <c r="DA421" s="180"/>
      <c r="DB421" s="241"/>
      <c r="DC421" s="181">
        <f t="shared" si="473"/>
        <v>0</v>
      </c>
      <c r="DD421" s="240"/>
      <c r="DE421" s="241"/>
      <c r="DF421" s="182">
        <f t="shared" si="474"/>
        <v>0</v>
      </c>
      <c r="DG421" s="182">
        <f t="shared" si="475"/>
        <v>0</v>
      </c>
      <c r="DH421" s="183">
        <f t="shared" si="476"/>
        <v>0</v>
      </c>
      <c r="DI421" s="184">
        <f t="shared" si="477"/>
        <v>0</v>
      </c>
      <c r="DJ421" s="42"/>
      <c r="DK421" s="177">
        <f t="shared" si="478"/>
        <v>0</v>
      </c>
      <c r="DL421" s="177">
        <f t="shared" si="479"/>
        <v>0</v>
      </c>
      <c r="DM421" s="177">
        <f t="shared" si="480"/>
        <v>0</v>
      </c>
      <c r="DN421" s="242"/>
      <c r="DO421" s="243"/>
      <c r="DP421" s="243"/>
      <c r="DQ421" s="243"/>
      <c r="DR421" s="303"/>
      <c r="DS421" s="243"/>
      <c r="DT421" s="243"/>
      <c r="DU421" s="243"/>
      <c r="DV421" s="244"/>
      <c r="DW421" s="243"/>
      <c r="DX421" s="243"/>
      <c r="DY421" s="245"/>
      <c r="DZ421" s="245"/>
      <c r="EA421" s="246"/>
      <c r="EB421" s="175" t="s">
        <v>283</v>
      </c>
      <c r="EC421" s="188" t="s">
        <v>298</v>
      </c>
      <c r="ED421" s="188">
        <v>1030389</v>
      </c>
      <c r="EE421" s="188"/>
      <c r="EF421" s="189">
        <f>'Datos Mes'!$B$23</f>
        <v>8033.333333333333</v>
      </c>
      <c r="EG421" s="189">
        <f t="shared" si="481"/>
        <v>0</v>
      </c>
      <c r="EH421" s="189">
        <f t="shared" si="482"/>
        <v>0</v>
      </c>
      <c r="EI421" s="189" t="e">
        <f t="shared" si="483"/>
        <v>#DIV/0!</v>
      </c>
      <c r="EJ421" s="189" t="e">
        <f t="shared" si="484"/>
        <v>#DIV/0!</v>
      </c>
      <c r="EK421" s="189">
        <f t="shared" si="485"/>
        <v>0</v>
      </c>
      <c r="EL421" s="189">
        <f t="shared" si="486"/>
        <v>0</v>
      </c>
      <c r="EM421" s="189">
        <f t="shared" si="487"/>
        <v>0</v>
      </c>
      <c r="EN421" s="189">
        <f>'Datos Mes'!$B$24*AL421</f>
        <v>0</v>
      </c>
      <c r="EO421" s="189" t="e">
        <f>IF(SUM(EH421:EN421)&gt;'Datos Mes'!$B$21,'Datos Mes'!$B$21,SUM(EH421:EN421))</f>
        <v>#DIV/0!</v>
      </c>
      <c r="EP421" s="189" t="e">
        <f>IF(SUM(EH421:EN421)&gt;'Datos Mes'!$B$21,SUM(EH421:EN421)-EO421,0)</f>
        <v>#DIV/0!</v>
      </c>
      <c r="EQ421" s="189"/>
      <c r="ER421" s="189" t="e">
        <f>LOOKUP(EO421/AL421,'Datos Mes'!$B$75:$B$82,'Datos Mes'!$C$75:$C$82)*EQ421</f>
        <v>#DIV/0!</v>
      </c>
      <c r="ES421" s="189">
        <f>'Datos Mes'!$B$25*$AQ421</f>
        <v>0</v>
      </c>
      <c r="ET421" s="189">
        <f>'Datos Mes'!$B$26*$AQ421</f>
        <v>0</v>
      </c>
      <c r="EU421" s="189">
        <f t="shared" si="488"/>
        <v>0</v>
      </c>
      <c r="EV421" s="190" t="e">
        <f t="shared" si="489"/>
        <v>#DIV/0!</v>
      </c>
      <c r="EW421" s="280" t="s">
        <v>140</v>
      </c>
      <c r="EX421" s="281"/>
      <c r="EY421" s="190" t="e">
        <f>'Datos Mes'!$B$28*EO421</f>
        <v>#DIV/0!</v>
      </c>
      <c r="EZ421" s="190" t="e">
        <f>IF(EX421*'Datos Mes'!$B$19-EY421&gt;0,EX421*'Datos Mes'!$B$19-EY421,0)</f>
        <v>#DIV/0!</v>
      </c>
      <c r="FA421" s="281" t="s">
        <v>116</v>
      </c>
      <c r="FB421" s="280" t="s">
        <v>299</v>
      </c>
      <c r="FC421" s="192">
        <f>IF(FB421&lt;&gt;"Pensionado",LOOKUP(FA421,'Datos Mes'!$A$87:$A$92,'Datos Mes'!$B$87:$B$92),0)</f>
        <v>0</v>
      </c>
      <c r="FD421" s="190" t="e">
        <f t="shared" si="490"/>
        <v>#DIV/0!</v>
      </c>
      <c r="FE421" s="190" t="e">
        <f>IF(SUM(EH421:EN421)&gt;'Datos Mes'!$B$22,'Datos Mes'!$B$22,SUM(EH421:EN421))</f>
        <v>#DIV/0!</v>
      </c>
      <c r="FF421" s="190" t="e">
        <f>FE421*'Datos Mes'!$B$30</f>
        <v>#DIV/0!</v>
      </c>
      <c r="FG421" s="190" t="e">
        <f t="shared" si="491"/>
        <v>#DIV/0!</v>
      </c>
      <c r="FH421" s="190" t="e">
        <f t="shared" si="492"/>
        <v>#DIV/0!</v>
      </c>
      <c r="FI421" s="193" t="e">
        <f>LOOKUP(FH421,'Datos Mes'!$B$54:$B$69,'Datos Mes'!$C$54:$C$69)</f>
        <v>#DIV/0!</v>
      </c>
      <c r="FJ421" s="190" t="e">
        <f>LOOKUP(FH421,'Datos Mes'!$B$54:$B$69,'Datos Mes'!$E$54:$E$69)</f>
        <v>#DIV/0!</v>
      </c>
      <c r="FK421" s="190" t="e">
        <f t="shared" si="493"/>
        <v>#DIV/0!</v>
      </c>
      <c r="FL421" s="190">
        <f t="shared" si="494"/>
        <v>0</v>
      </c>
      <c r="FM421" s="190">
        <f t="shared" si="495"/>
        <v>0</v>
      </c>
      <c r="FN421" s="190">
        <f t="shared" si="496"/>
        <v>0</v>
      </c>
      <c r="FO421" s="190" t="e">
        <f t="shared" si="497"/>
        <v>#DIV/0!</v>
      </c>
      <c r="FP421" s="190" t="e">
        <f t="shared" si="498"/>
        <v>#DIV/0!</v>
      </c>
      <c r="FQ421" s="320" t="e">
        <f t="shared" si="499"/>
        <v>#DIV/0!</v>
      </c>
      <c r="FR421" s="188"/>
      <c r="FS421" s="190" t="e">
        <f t="shared" si="500"/>
        <v>#DIV/0!</v>
      </c>
      <c r="FT421" s="190" t="e">
        <f>IF($FB421="Activo",LOOKUP($FA421,'Datos Mes'!$A$87:$A$92,'Datos Mes'!$C$87:$C$92),0)*$EO421</f>
        <v>#DIV/0!</v>
      </c>
      <c r="FU421" s="190" t="e">
        <f>IF($FB421="Activo",'Datos Mes'!$B$31,0)*$EO421</f>
        <v>#DIV/0!</v>
      </c>
      <c r="FV421" s="190" t="e">
        <f>'Datos Mes'!$B$32*$EO421</f>
        <v>#DIV/0!</v>
      </c>
      <c r="FW421" s="190" t="e">
        <f>'Datos Mes'!$D$28*$EO421</f>
        <v>#DIV/0!</v>
      </c>
      <c r="FX421" s="188">
        <v>1030389</v>
      </c>
      <c r="FY421" s="190" t="e">
        <f t="shared" si="501"/>
        <v>#DIV/0!</v>
      </c>
      <c r="FZ421" s="190" t="e">
        <f t="shared" si="506"/>
        <v>#DIV/0!</v>
      </c>
      <c r="GA421" s="190" t="e">
        <f t="shared" si="507"/>
        <v>#DIV/0!</v>
      </c>
      <c r="GB421" s="190">
        <f>(AS421+'Datos Mes'!B$24)*30/12</f>
        <v>11356.646825396825</v>
      </c>
      <c r="GC421" s="190" t="e">
        <f t="shared" si="502"/>
        <v>#DIV/0!</v>
      </c>
      <c r="GD421" s="190" t="e">
        <f t="shared" si="503"/>
        <v>#DIV/0!</v>
      </c>
      <c r="GE421" s="192" t="e">
        <f t="shared" si="504"/>
        <v>#DIV/0!</v>
      </c>
    </row>
    <row r="422" spans="1:187">
      <c r="A422" s="248"/>
      <c r="B422" s="248"/>
      <c r="C422" s="173">
        <f t="shared" si="461"/>
        <v>0</v>
      </c>
      <c r="D422" s="255"/>
      <c r="E422" s="255"/>
      <c r="F422" s="255"/>
      <c r="G422" s="255"/>
      <c r="H422" s="255"/>
      <c r="I422" s="255"/>
      <c r="J422" s="255"/>
      <c r="K422" s="255"/>
      <c r="L422" s="255"/>
      <c r="M422" s="255"/>
      <c r="N422" s="255"/>
      <c r="O422" s="255"/>
      <c r="P422" s="255"/>
      <c r="Q422" s="255"/>
      <c r="R422" s="174"/>
      <c r="S422" s="256"/>
      <c r="T422" s="255"/>
      <c r="U422" s="255"/>
      <c r="V422" s="255"/>
      <c r="W422" s="255"/>
      <c r="X422" s="255"/>
      <c r="Y422" s="255"/>
      <c r="Z422" s="255"/>
      <c r="AA422" s="255"/>
      <c r="AB422" s="255"/>
      <c r="AC422" s="255"/>
      <c r="AD422" s="255"/>
      <c r="AE422" s="255"/>
      <c r="AF422" s="255"/>
      <c r="AG422" s="255"/>
      <c r="AH422" s="255"/>
      <c r="AI422" s="257"/>
      <c r="AJ422" s="187"/>
      <c r="AK422" s="176">
        <f t="shared" si="462"/>
        <v>0</v>
      </c>
      <c r="AL422" s="294">
        <f t="shared" si="463"/>
        <v>0</v>
      </c>
      <c r="AM422" s="294">
        <f t="shared" si="464"/>
        <v>0</v>
      </c>
      <c r="AN422" s="295">
        <f t="shared" si="465"/>
        <v>0</v>
      </c>
      <c r="AO422" s="294">
        <f t="shared" si="505"/>
        <v>0</v>
      </c>
      <c r="AP422" s="294">
        <f t="shared" si="460"/>
        <v>0</v>
      </c>
      <c r="AQ422" s="296">
        <f t="shared" si="466"/>
        <v>0</v>
      </c>
      <c r="AR422" s="297">
        <f t="shared" si="467"/>
        <v>0</v>
      </c>
      <c r="AS422" s="249"/>
      <c r="AT422" s="250">
        <f t="shared" si="468"/>
        <v>0</v>
      </c>
      <c r="AU422" s="316"/>
      <c r="AV422" s="177">
        <f t="shared" si="469"/>
        <v>0</v>
      </c>
      <c r="AW422" s="249"/>
      <c r="AX422" s="249"/>
      <c r="AY422" s="177">
        <f t="shared" si="470"/>
        <v>0</v>
      </c>
      <c r="AZ422" s="177">
        <f>(AQ422)*'Datos Mes'!$B$27+DB422</f>
        <v>0</v>
      </c>
      <c r="BA422" s="248"/>
      <c r="BB422" s="254"/>
      <c r="BC422" s="263"/>
      <c r="BD422" s="188"/>
      <c r="BE422" s="188"/>
      <c r="BF422" s="298"/>
      <c r="BG422" s="178">
        <f>(COUNTIF($D422:$AI422,"LL")+DL422)*(AS422-'Datos Mes'!$B$23)</f>
        <v>0</v>
      </c>
      <c r="BH422" s="299">
        <f t="shared" si="471"/>
        <v>0</v>
      </c>
      <c r="BI422" s="230"/>
      <c r="BJ422" s="239"/>
      <c r="BK422" s="231"/>
      <c r="BL422" s="231"/>
      <c r="BM422" s="231"/>
      <c r="BN422" s="231"/>
      <c r="BO422" s="231"/>
      <c r="BP422" s="239"/>
      <c r="BQ422" s="231"/>
      <c r="BR422" s="231"/>
      <c r="BS422" s="231"/>
      <c r="BT422" s="232"/>
      <c r="BU422" s="232"/>
      <c r="BV422" s="231"/>
      <c r="BW422" s="233"/>
      <c r="BX422" s="234"/>
      <c r="BY422" s="231"/>
      <c r="BZ422" s="231"/>
      <c r="CA422" s="235"/>
      <c r="CB422" s="235"/>
      <c r="CC422" s="236"/>
      <c r="CD422" s="236"/>
      <c r="CE422" s="236"/>
      <c r="CF422" s="236"/>
      <c r="CG422" s="236"/>
      <c r="CH422" s="235"/>
      <c r="CI422" s="235"/>
      <c r="CJ422" s="236"/>
      <c r="CK422" s="236"/>
      <c r="CL422" s="236"/>
      <c r="CM422" s="236"/>
      <c r="CN422" s="236"/>
      <c r="CO422" s="235"/>
      <c r="CP422" s="238"/>
      <c r="CQ422" s="237"/>
      <c r="CR422" s="238"/>
      <c r="CS422" s="237"/>
      <c r="CT422" s="237"/>
      <c r="CU422" s="237"/>
      <c r="CV422" s="237"/>
      <c r="CW422" s="237"/>
      <c r="CX422" s="232"/>
      <c r="CY422" s="232"/>
      <c r="CZ422" s="179">
        <f t="shared" si="472"/>
        <v>0</v>
      </c>
      <c r="DA422" s="180"/>
      <c r="DB422" s="241"/>
      <c r="DC422" s="181">
        <f t="shared" si="473"/>
        <v>0</v>
      </c>
      <c r="DD422" s="240"/>
      <c r="DE422" s="241"/>
      <c r="DF422" s="182">
        <f t="shared" si="474"/>
        <v>0</v>
      </c>
      <c r="DG422" s="182">
        <f t="shared" si="475"/>
        <v>0</v>
      </c>
      <c r="DH422" s="183">
        <f t="shared" si="476"/>
        <v>0</v>
      </c>
      <c r="DI422" s="184">
        <f t="shared" si="477"/>
        <v>0</v>
      </c>
      <c r="DJ422" s="42"/>
      <c r="DK422" s="177">
        <f t="shared" si="478"/>
        <v>0</v>
      </c>
      <c r="DL422" s="177">
        <f t="shared" si="479"/>
        <v>0</v>
      </c>
      <c r="DM422" s="177">
        <f t="shared" si="480"/>
        <v>0</v>
      </c>
      <c r="DN422" s="242"/>
      <c r="DO422" s="243"/>
      <c r="DP422" s="243"/>
      <c r="DQ422" s="243"/>
      <c r="DR422" s="303"/>
      <c r="DS422" s="243"/>
      <c r="DT422" s="243"/>
      <c r="DU422" s="243"/>
      <c r="DV422" s="244"/>
      <c r="DW422" s="243"/>
      <c r="DX422" s="243"/>
      <c r="DY422" s="245"/>
      <c r="DZ422" s="245"/>
      <c r="EA422" s="246"/>
      <c r="EB422" s="175" t="s">
        <v>283</v>
      </c>
      <c r="EC422" s="188" t="s">
        <v>298</v>
      </c>
      <c r="ED422" s="188">
        <v>1030390</v>
      </c>
      <c r="EE422" s="188"/>
      <c r="EF422" s="189">
        <f>'Datos Mes'!$B$23</f>
        <v>8033.333333333333</v>
      </c>
      <c r="EG422" s="189">
        <f t="shared" si="481"/>
        <v>0</v>
      </c>
      <c r="EH422" s="189">
        <f t="shared" si="482"/>
        <v>0</v>
      </c>
      <c r="EI422" s="189" t="e">
        <f t="shared" si="483"/>
        <v>#DIV/0!</v>
      </c>
      <c r="EJ422" s="189" t="e">
        <f t="shared" si="484"/>
        <v>#DIV/0!</v>
      </c>
      <c r="EK422" s="189">
        <f t="shared" si="485"/>
        <v>0</v>
      </c>
      <c r="EL422" s="189">
        <f t="shared" si="486"/>
        <v>0</v>
      </c>
      <c r="EM422" s="189">
        <f t="shared" si="487"/>
        <v>0</v>
      </c>
      <c r="EN422" s="189">
        <f>'Datos Mes'!$B$24*AL422</f>
        <v>0</v>
      </c>
      <c r="EO422" s="189" t="e">
        <f>IF(SUM(EH422:EN422)&gt;'Datos Mes'!$B$21,'Datos Mes'!$B$21,SUM(EH422:EN422))</f>
        <v>#DIV/0!</v>
      </c>
      <c r="EP422" s="189" t="e">
        <f>IF(SUM(EH422:EN422)&gt;'Datos Mes'!$B$21,SUM(EH422:EN422)-EO422,0)</f>
        <v>#DIV/0!</v>
      </c>
      <c r="EQ422" s="189"/>
      <c r="ER422" s="189" t="e">
        <f>LOOKUP(EO422/AL422,'Datos Mes'!$B$75:$B$82,'Datos Mes'!$C$75:$C$82)*EQ422</f>
        <v>#DIV/0!</v>
      </c>
      <c r="ES422" s="189">
        <f>'Datos Mes'!$B$25*$AQ422</f>
        <v>0</v>
      </c>
      <c r="ET422" s="189">
        <f>'Datos Mes'!$B$26*$AQ422</f>
        <v>0</v>
      </c>
      <c r="EU422" s="189">
        <f t="shared" si="488"/>
        <v>0</v>
      </c>
      <c r="EV422" s="190" t="e">
        <f t="shared" si="489"/>
        <v>#DIV/0!</v>
      </c>
      <c r="EW422" s="280" t="s">
        <v>140</v>
      </c>
      <c r="EX422" s="281"/>
      <c r="EY422" s="190" t="e">
        <f>'Datos Mes'!$B$28*EO422</f>
        <v>#DIV/0!</v>
      </c>
      <c r="EZ422" s="190" t="e">
        <f>IF(EX422*'Datos Mes'!$B$19-EY422&gt;0,EX422*'Datos Mes'!$B$19-EY422,0)</f>
        <v>#DIV/0!</v>
      </c>
      <c r="FA422" s="281" t="s">
        <v>116</v>
      </c>
      <c r="FB422" s="280" t="s">
        <v>299</v>
      </c>
      <c r="FC422" s="192">
        <f>IF(FB422&lt;&gt;"Pensionado",LOOKUP(FA422,'Datos Mes'!$A$87:$A$92,'Datos Mes'!$B$87:$B$92),0)</f>
        <v>0</v>
      </c>
      <c r="FD422" s="190" t="e">
        <f t="shared" si="490"/>
        <v>#DIV/0!</v>
      </c>
      <c r="FE422" s="190" t="e">
        <f>IF(SUM(EH422:EN422)&gt;'Datos Mes'!$B$22,'Datos Mes'!$B$22,SUM(EH422:EN422))</f>
        <v>#DIV/0!</v>
      </c>
      <c r="FF422" s="190" t="e">
        <f>FE422*'Datos Mes'!$B$30</f>
        <v>#DIV/0!</v>
      </c>
      <c r="FG422" s="190" t="e">
        <f t="shared" si="491"/>
        <v>#DIV/0!</v>
      </c>
      <c r="FH422" s="190" t="e">
        <f t="shared" si="492"/>
        <v>#DIV/0!</v>
      </c>
      <c r="FI422" s="193" t="e">
        <f>LOOKUP(FH422,'Datos Mes'!$B$54:$B$69,'Datos Mes'!$C$54:$C$69)</f>
        <v>#DIV/0!</v>
      </c>
      <c r="FJ422" s="190" t="e">
        <f>LOOKUP(FH422,'Datos Mes'!$B$54:$B$69,'Datos Mes'!$E$54:$E$69)</f>
        <v>#DIV/0!</v>
      </c>
      <c r="FK422" s="190" t="e">
        <f t="shared" si="493"/>
        <v>#DIV/0!</v>
      </c>
      <c r="FL422" s="190">
        <f t="shared" si="494"/>
        <v>0</v>
      </c>
      <c r="FM422" s="190">
        <f t="shared" si="495"/>
        <v>0</v>
      </c>
      <c r="FN422" s="190">
        <f t="shared" si="496"/>
        <v>0</v>
      </c>
      <c r="FO422" s="190" t="e">
        <f t="shared" si="497"/>
        <v>#DIV/0!</v>
      </c>
      <c r="FP422" s="190" t="e">
        <f t="shared" si="498"/>
        <v>#DIV/0!</v>
      </c>
      <c r="FQ422" s="320" t="e">
        <f t="shared" si="499"/>
        <v>#DIV/0!</v>
      </c>
      <c r="FR422" s="188"/>
      <c r="FS422" s="190" t="e">
        <f t="shared" si="500"/>
        <v>#DIV/0!</v>
      </c>
      <c r="FT422" s="190" t="e">
        <f>IF($FB422="Activo",LOOKUP($FA422,'Datos Mes'!$A$87:$A$92,'Datos Mes'!$C$87:$C$92),0)*$EO422</f>
        <v>#DIV/0!</v>
      </c>
      <c r="FU422" s="190" t="e">
        <f>IF($FB422="Activo",'Datos Mes'!$B$31,0)*$EO422</f>
        <v>#DIV/0!</v>
      </c>
      <c r="FV422" s="190" t="e">
        <f>'Datos Mes'!$B$32*$EO422</f>
        <v>#DIV/0!</v>
      </c>
      <c r="FW422" s="190" t="e">
        <f>'Datos Mes'!$D$28*$EO422</f>
        <v>#DIV/0!</v>
      </c>
      <c r="FX422" s="188">
        <v>1030390</v>
      </c>
      <c r="FY422" s="190" t="e">
        <f t="shared" si="501"/>
        <v>#DIV/0!</v>
      </c>
      <c r="FZ422" s="190" t="e">
        <f t="shared" si="506"/>
        <v>#DIV/0!</v>
      </c>
      <c r="GA422" s="190" t="e">
        <f t="shared" si="507"/>
        <v>#DIV/0!</v>
      </c>
      <c r="GB422" s="190">
        <f>(AS422+'Datos Mes'!B$24)*30/12</f>
        <v>11356.646825396825</v>
      </c>
      <c r="GC422" s="190" t="e">
        <f t="shared" si="502"/>
        <v>#DIV/0!</v>
      </c>
      <c r="GD422" s="190" t="e">
        <f t="shared" si="503"/>
        <v>#DIV/0!</v>
      </c>
      <c r="GE422" s="192" t="e">
        <f t="shared" si="504"/>
        <v>#DIV/0!</v>
      </c>
    </row>
    <row r="423" spans="1:187">
      <c r="A423" s="248"/>
      <c r="B423" s="248"/>
      <c r="C423" s="173">
        <f t="shared" si="461"/>
        <v>0</v>
      </c>
      <c r="D423" s="255"/>
      <c r="E423" s="255"/>
      <c r="F423" s="255"/>
      <c r="G423" s="255"/>
      <c r="H423" s="255"/>
      <c r="I423" s="255"/>
      <c r="J423" s="255"/>
      <c r="K423" s="255"/>
      <c r="L423" s="255"/>
      <c r="M423" s="255"/>
      <c r="N423" s="255"/>
      <c r="O423" s="255"/>
      <c r="P423" s="255"/>
      <c r="Q423" s="255"/>
      <c r="R423" s="174"/>
      <c r="S423" s="256"/>
      <c r="T423" s="255"/>
      <c r="U423" s="255"/>
      <c r="V423" s="255"/>
      <c r="W423" s="255"/>
      <c r="X423" s="255"/>
      <c r="Y423" s="255"/>
      <c r="Z423" s="255"/>
      <c r="AA423" s="255"/>
      <c r="AB423" s="255"/>
      <c r="AC423" s="255"/>
      <c r="AD423" s="255"/>
      <c r="AE423" s="255"/>
      <c r="AF423" s="255"/>
      <c r="AG423" s="255"/>
      <c r="AH423" s="255"/>
      <c r="AI423" s="257"/>
      <c r="AJ423" s="187"/>
      <c r="AK423" s="176">
        <f t="shared" si="462"/>
        <v>0</v>
      </c>
      <c r="AL423" s="294">
        <f t="shared" si="463"/>
        <v>0</v>
      </c>
      <c r="AM423" s="294">
        <f t="shared" si="464"/>
        <v>0</v>
      </c>
      <c r="AN423" s="295">
        <f t="shared" si="465"/>
        <v>0</v>
      </c>
      <c r="AO423" s="294">
        <f t="shared" si="505"/>
        <v>0</v>
      </c>
      <c r="AP423" s="294">
        <f t="shared" si="460"/>
        <v>0</v>
      </c>
      <c r="AQ423" s="296">
        <f t="shared" si="466"/>
        <v>0</v>
      </c>
      <c r="AR423" s="297">
        <f t="shared" si="467"/>
        <v>0</v>
      </c>
      <c r="AS423" s="249"/>
      <c r="AT423" s="250">
        <f t="shared" si="468"/>
        <v>0</v>
      </c>
      <c r="AU423" s="316"/>
      <c r="AV423" s="177">
        <f t="shared" si="469"/>
        <v>0</v>
      </c>
      <c r="AW423" s="249"/>
      <c r="AX423" s="249"/>
      <c r="AY423" s="177">
        <f t="shared" si="470"/>
        <v>0</v>
      </c>
      <c r="AZ423" s="177">
        <f>(AQ423)*'Datos Mes'!$B$27+DB423</f>
        <v>0</v>
      </c>
      <c r="BA423" s="248"/>
      <c r="BB423" s="254"/>
      <c r="BC423" s="263"/>
      <c r="BD423" s="188"/>
      <c r="BE423" s="188"/>
      <c r="BF423" s="298"/>
      <c r="BG423" s="178">
        <f>(COUNTIF($D423:$AI423,"LL")+DL423)*(AS423-'Datos Mes'!$B$23)</f>
        <v>0</v>
      </c>
      <c r="BH423" s="299">
        <f t="shared" si="471"/>
        <v>0</v>
      </c>
      <c r="BI423" s="230"/>
      <c r="BJ423" s="239"/>
      <c r="BK423" s="231"/>
      <c r="BL423" s="231"/>
      <c r="BM423" s="231"/>
      <c r="BN423" s="231"/>
      <c r="BO423" s="231"/>
      <c r="BP423" s="239"/>
      <c r="BQ423" s="231"/>
      <c r="BR423" s="231"/>
      <c r="BS423" s="231"/>
      <c r="BT423" s="232"/>
      <c r="BU423" s="232"/>
      <c r="BV423" s="231"/>
      <c r="BW423" s="233"/>
      <c r="BX423" s="234"/>
      <c r="BY423" s="231"/>
      <c r="BZ423" s="231"/>
      <c r="CA423" s="235"/>
      <c r="CB423" s="235"/>
      <c r="CC423" s="236"/>
      <c r="CD423" s="236"/>
      <c r="CE423" s="236"/>
      <c r="CF423" s="236"/>
      <c r="CG423" s="236"/>
      <c r="CH423" s="235"/>
      <c r="CI423" s="235"/>
      <c r="CJ423" s="236"/>
      <c r="CK423" s="236"/>
      <c r="CL423" s="236"/>
      <c r="CM423" s="236"/>
      <c r="CN423" s="236"/>
      <c r="CO423" s="235"/>
      <c r="CP423" s="238"/>
      <c r="CQ423" s="237"/>
      <c r="CR423" s="238"/>
      <c r="CS423" s="237"/>
      <c r="CT423" s="237"/>
      <c r="CU423" s="237"/>
      <c r="CV423" s="237"/>
      <c r="CW423" s="237"/>
      <c r="CX423" s="232"/>
      <c r="CY423" s="232"/>
      <c r="CZ423" s="179">
        <f t="shared" si="472"/>
        <v>0</v>
      </c>
      <c r="DA423" s="180"/>
      <c r="DB423" s="241"/>
      <c r="DC423" s="181">
        <f t="shared" si="473"/>
        <v>0</v>
      </c>
      <c r="DD423" s="240"/>
      <c r="DE423" s="241"/>
      <c r="DF423" s="182">
        <f t="shared" si="474"/>
        <v>0</v>
      </c>
      <c r="DG423" s="182">
        <f t="shared" si="475"/>
        <v>0</v>
      </c>
      <c r="DH423" s="183">
        <f t="shared" si="476"/>
        <v>0</v>
      </c>
      <c r="DI423" s="184">
        <f t="shared" si="477"/>
        <v>0</v>
      </c>
      <c r="DJ423" s="42"/>
      <c r="DK423" s="177">
        <f t="shared" si="478"/>
        <v>0</v>
      </c>
      <c r="DL423" s="177">
        <f t="shared" si="479"/>
        <v>0</v>
      </c>
      <c r="DM423" s="177">
        <f t="shared" si="480"/>
        <v>0</v>
      </c>
      <c r="DN423" s="242"/>
      <c r="DO423" s="243"/>
      <c r="DP423" s="243"/>
      <c r="DQ423" s="243"/>
      <c r="DR423" s="303"/>
      <c r="DS423" s="243"/>
      <c r="DT423" s="243"/>
      <c r="DU423" s="243"/>
      <c r="DV423" s="244"/>
      <c r="DW423" s="243"/>
      <c r="DX423" s="243"/>
      <c r="DY423" s="245"/>
      <c r="DZ423" s="245"/>
      <c r="EA423" s="246"/>
      <c r="EB423" s="175" t="s">
        <v>283</v>
      </c>
      <c r="EC423" s="188" t="s">
        <v>298</v>
      </c>
      <c r="ED423" s="188">
        <v>1030391</v>
      </c>
      <c r="EE423" s="188"/>
      <c r="EF423" s="189">
        <f>'Datos Mes'!$B$23</f>
        <v>8033.333333333333</v>
      </c>
      <c r="EG423" s="189">
        <f t="shared" si="481"/>
        <v>0</v>
      </c>
      <c r="EH423" s="189">
        <f t="shared" si="482"/>
        <v>0</v>
      </c>
      <c r="EI423" s="189" t="e">
        <f t="shared" si="483"/>
        <v>#DIV/0!</v>
      </c>
      <c r="EJ423" s="189" t="e">
        <f t="shared" si="484"/>
        <v>#DIV/0!</v>
      </c>
      <c r="EK423" s="189">
        <f t="shared" si="485"/>
        <v>0</v>
      </c>
      <c r="EL423" s="189">
        <f t="shared" si="486"/>
        <v>0</v>
      </c>
      <c r="EM423" s="189">
        <f t="shared" si="487"/>
        <v>0</v>
      </c>
      <c r="EN423" s="189">
        <f>'Datos Mes'!$B$24*AL423</f>
        <v>0</v>
      </c>
      <c r="EO423" s="189" t="e">
        <f>IF(SUM(EH423:EN423)&gt;'Datos Mes'!$B$21,'Datos Mes'!$B$21,SUM(EH423:EN423))</f>
        <v>#DIV/0!</v>
      </c>
      <c r="EP423" s="189" t="e">
        <f>IF(SUM(EH423:EN423)&gt;'Datos Mes'!$B$21,SUM(EH423:EN423)-EO423,0)</f>
        <v>#DIV/0!</v>
      </c>
      <c r="EQ423" s="189"/>
      <c r="ER423" s="189" t="e">
        <f>LOOKUP(EO423/AL423,'Datos Mes'!$B$75:$B$82,'Datos Mes'!$C$75:$C$82)*EQ423</f>
        <v>#DIV/0!</v>
      </c>
      <c r="ES423" s="189">
        <f>'Datos Mes'!$B$25*$AQ423</f>
        <v>0</v>
      </c>
      <c r="ET423" s="189">
        <f>'Datos Mes'!$B$26*$AQ423</f>
        <v>0</v>
      </c>
      <c r="EU423" s="189">
        <f t="shared" si="488"/>
        <v>0</v>
      </c>
      <c r="EV423" s="190" t="e">
        <f t="shared" si="489"/>
        <v>#DIV/0!</v>
      </c>
      <c r="EW423" s="280" t="s">
        <v>140</v>
      </c>
      <c r="EX423" s="281"/>
      <c r="EY423" s="190" t="e">
        <f>'Datos Mes'!$B$28*EO423</f>
        <v>#DIV/0!</v>
      </c>
      <c r="EZ423" s="190" t="e">
        <f>IF(EX423*'Datos Mes'!$B$19-EY423&gt;0,EX423*'Datos Mes'!$B$19-EY423,0)</f>
        <v>#DIV/0!</v>
      </c>
      <c r="FA423" s="281" t="s">
        <v>116</v>
      </c>
      <c r="FB423" s="280" t="s">
        <v>299</v>
      </c>
      <c r="FC423" s="192">
        <f>IF(FB423&lt;&gt;"Pensionado",LOOKUP(FA423,'Datos Mes'!$A$87:$A$92,'Datos Mes'!$B$87:$B$92),0)</f>
        <v>0</v>
      </c>
      <c r="FD423" s="190" t="e">
        <f t="shared" si="490"/>
        <v>#DIV/0!</v>
      </c>
      <c r="FE423" s="190" t="e">
        <f>IF(SUM(EH423:EN423)&gt;'Datos Mes'!$B$22,'Datos Mes'!$B$22,SUM(EH423:EN423))</f>
        <v>#DIV/0!</v>
      </c>
      <c r="FF423" s="190" t="e">
        <f>FE423*'Datos Mes'!$B$30</f>
        <v>#DIV/0!</v>
      </c>
      <c r="FG423" s="190" t="e">
        <f t="shared" si="491"/>
        <v>#DIV/0!</v>
      </c>
      <c r="FH423" s="190" t="e">
        <f t="shared" si="492"/>
        <v>#DIV/0!</v>
      </c>
      <c r="FI423" s="193" t="e">
        <f>LOOKUP(FH423,'Datos Mes'!$B$54:$B$69,'Datos Mes'!$C$54:$C$69)</f>
        <v>#DIV/0!</v>
      </c>
      <c r="FJ423" s="190" t="e">
        <f>LOOKUP(FH423,'Datos Mes'!$B$54:$B$69,'Datos Mes'!$E$54:$E$69)</f>
        <v>#DIV/0!</v>
      </c>
      <c r="FK423" s="190" t="e">
        <f t="shared" si="493"/>
        <v>#DIV/0!</v>
      </c>
      <c r="FL423" s="190">
        <f t="shared" si="494"/>
        <v>0</v>
      </c>
      <c r="FM423" s="190">
        <f t="shared" si="495"/>
        <v>0</v>
      </c>
      <c r="FN423" s="190">
        <f t="shared" si="496"/>
        <v>0</v>
      </c>
      <c r="FO423" s="190" t="e">
        <f t="shared" si="497"/>
        <v>#DIV/0!</v>
      </c>
      <c r="FP423" s="190" t="e">
        <f t="shared" si="498"/>
        <v>#DIV/0!</v>
      </c>
      <c r="FQ423" s="320" t="e">
        <f t="shared" si="499"/>
        <v>#DIV/0!</v>
      </c>
      <c r="FR423" s="188"/>
      <c r="FS423" s="190" t="e">
        <f t="shared" si="500"/>
        <v>#DIV/0!</v>
      </c>
      <c r="FT423" s="190" t="e">
        <f>IF($FB423="Activo",LOOKUP($FA423,'Datos Mes'!$A$87:$A$92,'Datos Mes'!$C$87:$C$92),0)*$EO423</f>
        <v>#DIV/0!</v>
      </c>
      <c r="FU423" s="190" t="e">
        <f>IF($FB423="Activo",'Datos Mes'!$B$31,0)*$EO423</f>
        <v>#DIV/0!</v>
      </c>
      <c r="FV423" s="190" t="e">
        <f>'Datos Mes'!$B$32*$EO423</f>
        <v>#DIV/0!</v>
      </c>
      <c r="FW423" s="190" t="e">
        <f>'Datos Mes'!$D$28*$EO423</f>
        <v>#DIV/0!</v>
      </c>
      <c r="FX423" s="188">
        <v>1030391</v>
      </c>
      <c r="FY423" s="190" t="e">
        <f t="shared" si="501"/>
        <v>#DIV/0!</v>
      </c>
      <c r="FZ423" s="190" t="e">
        <f t="shared" si="506"/>
        <v>#DIV/0!</v>
      </c>
      <c r="GA423" s="190" t="e">
        <f t="shared" si="507"/>
        <v>#DIV/0!</v>
      </c>
      <c r="GB423" s="190">
        <f>(AS423+'Datos Mes'!B$24)*30/12</f>
        <v>11356.646825396825</v>
      </c>
      <c r="GC423" s="190" t="e">
        <f t="shared" si="502"/>
        <v>#DIV/0!</v>
      </c>
      <c r="GD423" s="190" t="e">
        <f t="shared" si="503"/>
        <v>#DIV/0!</v>
      </c>
      <c r="GE423" s="192" t="e">
        <f t="shared" si="504"/>
        <v>#DIV/0!</v>
      </c>
    </row>
    <row r="424" spans="1:187">
      <c r="A424" s="248"/>
      <c r="B424" s="248"/>
      <c r="C424" s="173">
        <f t="shared" si="461"/>
        <v>0</v>
      </c>
      <c r="D424" s="255"/>
      <c r="E424" s="255"/>
      <c r="F424" s="255"/>
      <c r="G424" s="255"/>
      <c r="H424" s="255"/>
      <c r="I424" s="255"/>
      <c r="J424" s="255"/>
      <c r="K424" s="255"/>
      <c r="L424" s="255"/>
      <c r="M424" s="255"/>
      <c r="N424" s="255"/>
      <c r="O424" s="255"/>
      <c r="P424" s="255"/>
      <c r="Q424" s="255"/>
      <c r="R424" s="174"/>
      <c r="S424" s="256"/>
      <c r="T424" s="255"/>
      <c r="U424" s="255"/>
      <c r="V424" s="255"/>
      <c r="W424" s="255"/>
      <c r="X424" s="255"/>
      <c r="Y424" s="255"/>
      <c r="Z424" s="255"/>
      <c r="AA424" s="255"/>
      <c r="AB424" s="255"/>
      <c r="AC424" s="255"/>
      <c r="AD424" s="255"/>
      <c r="AE424" s="255"/>
      <c r="AF424" s="255"/>
      <c r="AG424" s="255"/>
      <c r="AH424" s="255"/>
      <c r="AI424" s="257"/>
      <c r="AJ424" s="187"/>
      <c r="AK424" s="176">
        <f t="shared" si="462"/>
        <v>0</v>
      </c>
      <c r="AL424" s="294">
        <f t="shared" si="463"/>
        <v>0</v>
      </c>
      <c r="AM424" s="294">
        <f t="shared" si="464"/>
        <v>0</v>
      </c>
      <c r="AN424" s="295">
        <f t="shared" si="465"/>
        <v>0</v>
      </c>
      <c r="AO424" s="294">
        <f t="shared" si="505"/>
        <v>0</v>
      </c>
      <c r="AP424" s="294">
        <f t="shared" si="460"/>
        <v>0</v>
      </c>
      <c r="AQ424" s="296">
        <f t="shared" si="466"/>
        <v>0</v>
      </c>
      <c r="AR424" s="297">
        <f t="shared" si="467"/>
        <v>0</v>
      </c>
      <c r="AS424" s="249"/>
      <c r="AT424" s="250">
        <f t="shared" si="468"/>
        <v>0</v>
      </c>
      <c r="AU424" s="316"/>
      <c r="AV424" s="177">
        <f t="shared" si="469"/>
        <v>0</v>
      </c>
      <c r="AW424" s="249"/>
      <c r="AX424" s="249"/>
      <c r="AY424" s="177">
        <f t="shared" si="470"/>
        <v>0</v>
      </c>
      <c r="AZ424" s="177">
        <f>(AQ424)*'Datos Mes'!$B$27+DB424</f>
        <v>0</v>
      </c>
      <c r="BA424" s="248"/>
      <c r="BB424" s="254"/>
      <c r="BC424" s="263"/>
      <c r="BD424" s="188"/>
      <c r="BE424" s="188"/>
      <c r="BF424" s="298"/>
      <c r="BG424" s="178">
        <f>(COUNTIF($D424:$AI424,"LL")+DL424)*(AS424-'Datos Mes'!$B$23)</f>
        <v>0</v>
      </c>
      <c r="BH424" s="299">
        <f t="shared" si="471"/>
        <v>0</v>
      </c>
      <c r="BI424" s="230"/>
      <c r="BJ424" s="239"/>
      <c r="BK424" s="231"/>
      <c r="BL424" s="231"/>
      <c r="BM424" s="231"/>
      <c r="BN424" s="231"/>
      <c r="BO424" s="231"/>
      <c r="BP424" s="239"/>
      <c r="BQ424" s="231"/>
      <c r="BR424" s="231"/>
      <c r="BS424" s="231"/>
      <c r="BT424" s="232"/>
      <c r="BU424" s="232"/>
      <c r="BV424" s="231"/>
      <c r="BW424" s="233"/>
      <c r="BX424" s="234"/>
      <c r="BY424" s="231"/>
      <c r="BZ424" s="231"/>
      <c r="CA424" s="235"/>
      <c r="CB424" s="235"/>
      <c r="CC424" s="236"/>
      <c r="CD424" s="236"/>
      <c r="CE424" s="236"/>
      <c r="CF424" s="236"/>
      <c r="CG424" s="236"/>
      <c r="CH424" s="235"/>
      <c r="CI424" s="235"/>
      <c r="CJ424" s="236"/>
      <c r="CK424" s="236"/>
      <c r="CL424" s="236"/>
      <c r="CM424" s="236"/>
      <c r="CN424" s="236"/>
      <c r="CO424" s="235"/>
      <c r="CP424" s="238"/>
      <c r="CQ424" s="237"/>
      <c r="CR424" s="238"/>
      <c r="CS424" s="237"/>
      <c r="CT424" s="237"/>
      <c r="CU424" s="237"/>
      <c r="CV424" s="237"/>
      <c r="CW424" s="237"/>
      <c r="CX424" s="232"/>
      <c r="CY424" s="232"/>
      <c r="CZ424" s="179">
        <f t="shared" si="472"/>
        <v>0</v>
      </c>
      <c r="DA424" s="180"/>
      <c r="DB424" s="241"/>
      <c r="DC424" s="181">
        <f t="shared" si="473"/>
        <v>0</v>
      </c>
      <c r="DD424" s="240"/>
      <c r="DE424" s="241"/>
      <c r="DF424" s="182">
        <f t="shared" si="474"/>
        <v>0</v>
      </c>
      <c r="DG424" s="182">
        <f t="shared" si="475"/>
        <v>0</v>
      </c>
      <c r="DH424" s="183">
        <f t="shared" si="476"/>
        <v>0</v>
      </c>
      <c r="DI424" s="184">
        <f t="shared" si="477"/>
        <v>0</v>
      </c>
      <c r="DJ424" s="42"/>
      <c r="DK424" s="177">
        <f t="shared" si="478"/>
        <v>0</v>
      </c>
      <c r="DL424" s="177">
        <f t="shared" si="479"/>
        <v>0</v>
      </c>
      <c r="DM424" s="177">
        <f t="shared" si="480"/>
        <v>0</v>
      </c>
      <c r="DN424" s="242"/>
      <c r="DO424" s="243"/>
      <c r="DP424" s="243"/>
      <c r="DQ424" s="243"/>
      <c r="DR424" s="303"/>
      <c r="DS424" s="243"/>
      <c r="DT424" s="243"/>
      <c r="DU424" s="243"/>
      <c r="DV424" s="244"/>
      <c r="DW424" s="243"/>
      <c r="DX424" s="243"/>
      <c r="DY424" s="245"/>
      <c r="DZ424" s="245"/>
      <c r="EA424" s="246"/>
      <c r="EB424" s="175" t="s">
        <v>283</v>
      </c>
      <c r="EC424" s="188" t="s">
        <v>298</v>
      </c>
      <c r="ED424" s="188">
        <v>1030392</v>
      </c>
      <c r="EE424" s="188"/>
      <c r="EF424" s="189">
        <f>'Datos Mes'!$B$23</f>
        <v>8033.333333333333</v>
      </c>
      <c r="EG424" s="189">
        <f t="shared" si="481"/>
        <v>0</v>
      </c>
      <c r="EH424" s="189">
        <f t="shared" si="482"/>
        <v>0</v>
      </c>
      <c r="EI424" s="189" t="e">
        <f t="shared" si="483"/>
        <v>#DIV/0!</v>
      </c>
      <c r="EJ424" s="189" t="e">
        <f t="shared" si="484"/>
        <v>#DIV/0!</v>
      </c>
      <c r="EK424" s="189">
        <f t="shared" si="485"/>
        <v>0</v>
      </c>
      <c r="EL424" s="189">
        <f t="shared" si="486"/>
        <v>0</v>
      </c>
      <c r="EM424" s="189">
        <f t="shared" si="487"/>
        <v>0</v>
      </c>
      <c r="EN424" s="189">
        <f>'Datos Mes'!$B$24*AL424</f>
        <v>0</v>
      </c>
      <c r="EO424" s="189" t="e">
        <f>IF(SUM(EH424:EN424)&gt;'Datos Mes'!$B$21,'Datos Mes'!$B$21,SUM(EH424:EN424))</f>
        <v>#DIV/0!</v>
      </c>
      <c r="EP424" s="189" t="e">
        <f>IF(SUM(EH424:EN424)&gt;'Datos Mes'!$B$21,SUM(EH424:EN424)-EO424,0)</f>
        <v>#DIV/0!</v>
      </c>
      <c r="EQ424" s="189"/>
      <c r="ER424" s="189" t="e">
        <f>LOOKUP(EO424/AL424,'Datos Mes'!$B$75:$B$82,'Datos Mes'!$C$75:$C$82)*EQ424</f>
        <v>#DIV/0!</v>
      </c>
      <c r="ES424" s="189">
        <f>'Datos Mes'!$B$25*$AQ424</f>
        <v>0</v>
      </c>
      <c r="ET424" s="189">
        <f>'Datos Mes'!$B$26*$AQ424</f>
        <v>0</v>
      </c>
      <c r="EU424" s="189">
        <f t="shared" si="488"/>
        <v>0</v>
      </c>
      <c r="EV424" s="190" t="e">
        <f t="shared" si="489"/>
        <v>#DIV/0!</v>
      </c>
      <c r="EW424" s="280" t="s">
        <v>140</v>
      </c>
      <c r="EX424" s="281"/>
      <c r="EY424" s="190" t="e">
        <f>'Datos Mes'!$B$28*EO424</f>
        <v>#DIV/0!</v>
      </c>
      <c r="EZ424" s="190" t="e">
        <f>IF(EX424*'Datos Mes'!$B$19-EY424&gt;0,EX424*'Datos Mes'!$B$19-EY424,0)</f>
        <v>#DIV/0!</v>
      </c>
      <c r="FA424" s="281" t="s">
        <v>116</v>
      </c>
      <c r="FB424" s="280" t="s">
        <v>299</v>
      </c>
      <c r="FC424" s="192">
        <f>IF(FB424&lt;&gt;"Pensionado",LOOKUP(FA424,'Datos Mes'!$A$87:$A$92,'Datos Mes'!$B$87:$B$92),0)</f>
        <v>0</v>
      </c>
      <c r="FD424" s="190" t="e">
        <f t="shared" si="490"/>
        <v>#DIV/0!</v>
      </c>
      <c r="FE424" s="190" t="e">
        <f>IF(SUM(EH424:EN424)&gt;'Datos Mes'!$B$22,'Datos Mes'!$B$22,SUM(EH424:EN424))</f>
        <v>#DIV/0!</v>
      </c>
      <c r="FF424" s="190" t="e">
        <f>FE424*'Datos Mes'!$B$30</f>
        <v>#DIV/0!</v>
      </c>
      <c r="FG424" s="190" t="e">
        <f t="shared" si="491"/>
        <v>#DIV/0!</v>
      </c>
      <c r="FH424" s="190" t="e">
        <f t="shared" si="492"/>
        <v>#DIV/0!</v>
      </c>
      <c r="FI424" s="193" t="e">
        <f>LOOKUP(FH424,'Datos Mes'!$B$54:$B$69,'Datos Mes'!$C$54:$C$69)</f>
        <v>#DIV/0!</v>
      </c>
      <c r="FJ424" s="190" t="e">
        <f>LOOKUP(FH424,'Datos Mes'!$B$54:$B$69,'Datos Mes'!$E$54:$E$69)</f>
        <v>#DIV/0!</v>
      </c>
      <c r="FK424" s="190" t="e">
        <f t="shared" si="493"/>
        <v>#DIV/0!</v>
      </c>
      <c r="FL424" s="190">
        <f t="shared" si="494"/>
        <v>0</v>
      </c>
      <c r="FM424" s="190">
        <f t="shared" si="495"/>
        <v>0</v>
      </c>
      <c r="FN424" s="190">
        <f t="shared" si="496"/>
        <v>0</v>
      </c>
      <c r="FO424" s="190" t="e">
        <f t="shared" si="497"/>
        <v>#DIV/0!</v>
      </c>
      <c r="FP424" s="190" t="e">
        <f t="shared" si="498"/>
        <v>#DIV/0!</v>
      </c>
      <c r="FQ424" s="320" t="e">
        <f t="shared" si="499"/>
        <v>#DIV/0!</v>
      </c>
      <c r="FR424" s="188"/>
      <c r="FS424" s="190" t="e">
        <f t="shared" si="500"/>
        <v>#DIV/0!</v>
      </c>
      <c r="FT424" s="190" t="e">
        <f>IF($FB424="Activo",LOOKUP($FA424,'Datos Mes'!$A$87:$A$92,'Datos Mes'!$C$87:$C$92),0)*$EO424</f>
        <v>#DIV/0!</v>
      </c>
      <c r="FU424" s="190" t="e">
        <f>IF($FB424="Activo",'Datos Mes'!$B$31,0)*$EO424</f>
        <v>#DIV/0!</v>
      </c>
      <c r="FV424" s="190" t="e">
        <f>'Datos Mes'!$B$32*$EO424</f>
        <v>#DIV/0!</v>
      </c>
      <c r="FW424" s="190" t="e">
        <f>'Datos Mes'!$D$28*$EO424</f>
        <v>#DIV/0!</v>
      </c>
      <c r="FX424" s="188">
        <v>1030392</v>
      </c>
      <c r="FY424" s="190" t="e">
        <f t="shared" si="501"/>
        <v>#DIV/0!</v>
      </c>
      <c r="FZ424" s="190" t="e">
        <f t="shared" si="506"/>
        <v>#DIV/0!</v>
      </c>
      <c r="GA424" s="190" t="e">
        <f t="shared" si="507"/>
        <v>#DIV/0!</v>
      </c>
      <c r="GB424" s="190">
        <f>(AS424+'Datos Mes'!B$24)*30/12</f>
        <v>11356.646825396825</v>
      </c>
      <c r="GC424" s="190" t="e">
        <f t="shared" si="502"/>
        <v>#DIV/0!</v>
      </c>
      <c r="GD424" s="190" t="e">
        <f t="shared" si="503"/>
        <v>#DIV/0!</v>
      </c>
      <c r="GE424" s="192" t="e">
        <f t="shared" si="504"/>
        <v>#DIV/0!</v>
      </c>
    </row>
    <row r="425" spans="1:187">
      <c r="A425" s="248"/>
      <c r="B425" s="248"/>
      <c r="C425" s="173">
        <f t="shared" si="461"/>
        <v>0</v>
      </c>
      <c r="D425" s="255"/>
      <c r="E425" s="255"/>
      <c r="F425" s="255"/>
      <c r="G425" s="255"/>
      <c r="H425" s="255"/>
      <c r="I425" s="255"/>
      <c r="J425" s="255"/>
      <c r="K425" s="255"/>
      <c r="L425" s="255"/>
      <c r="M425" s="255"/>
      <c r="N425" s="255"/>
      <c r="O425" s="255"/>
      <c r="P425" s="255"/>
      <c r="Q425" s="255"/>
      <c r="R425" s="174"/>
      <c r="S425" s="256"/>
      <c r="T425" s="255"/>
      <c r="U425" s="255"/>
      <c r="V425" s="255"/>
      <c r="W425" s="255"/>
      <c r="X425" s="255"/>
      <c r="Y425" s="255"/>
      <c r="Z425" s="255"/>
      <c r="AA425" s="255"/>
      <c r="AB425" s="255"/>
      <c r="AC425" s="255"/>
      <c r="AD425" s="255"/>
      <c r="AE425" s="255"/>
      <c r="AF425" s="255"/>
      <c r="AG425" s="255"/>
      <c r="AH425" s="255"/>
      <c r="AI425" s="257"/>
      <c r="AJ425" s="187"/>
      <c r="AK425" s="176">
        <f t="shared" si="462"/>
        <v>0</v>
      </c>
      <c r="AL425" s="294">
        <f t="shared" si="463"/>
        <v>0</v>
      </c>
      <c r="AM425" s="294">
        <f t="shared" si="464"/>
        <v>0</v>
      </c>
      <c r="AN425" s="295">
        <f t="shared" si="465"/>
        <v>0</v>
      </c>
      <c r="AO425" s="294">
        <f t="shared" si="505"/>
        <v>0</v>
      </c>
      <c r="AP425" s="294">
        <f t="shared" si="460"/>
        <v>0</v>
      </c>
      <c r="AQ425" s="296">
        <f t="shared" si="466"/>
        <v>0</v>
      </c>
      <c r="AR425" s="297">
        <f t="shared" si="467"/>
        <v>0</v>
      </c>
      <c r="AS425" s="249"/>
      <c r="AT425" s="250">
        <f t="shared" si="468"/>
        <v>0</v>
      </c>
      <c r="AU425" s="316"/>
      <c r="AV425" s="177">
        <f t="shared" si="469"/>
        <v>0</v>
      </c>
      <c r="AW425" s="249"/>
      <c r="AX425" s="249"/>
      <c r="AY425" s="177">
        <f t="shared" si="470"/>
        <v>0</v>
      </c>
      <c r="AZ425" s="177">
        <f>(AQ425)*'Datos Mes'!$B$27+DB425</f>
        <v>0</v>
      </c>
      <c r="BA425" s="248"/>
      <c r="BB425" s="254"/>
      <c r="BC425" s="263"/>
      <c r="BD425" s="188"/>
      <c r="BE425" s="188"/>
      <c r="BF425" s="298"/>
      <c r="BG425" s="178">
        <f>(COUNTIF($D425:$AI425,"LL")+DL425)*(AS425-'Datos Mes'!$B$23)</f>
        <v>0</v>
      </c>
      <c r="BH425" s="299">
        <f t="shared" si="471"/>
        <v>0</v>
      </c>
      <c r="BI425" s="230"/>
      <c r="BJ425" s="239"/>
      <c r="BK425" s="231"/>
      <c r="BL425" s="231"/>
      <c r="BM425" s="231"/>
      <c r="BN425" s="231"/>
      <c r="BO425" s="231"/>
      <c r="BP425" s="239"/>
      <c r="BQ425" s="231"/>
      <c r="BR425" s="231"/>
      <c r="BS425" s="231"/>
      <c r="BT425" s="232"/>
      <c r="BU425" s="232"/>
      <c r="BV425" s="231"/>
      <c r="BW425" s="233"/>
      <c r="BX425" s="234"/>
      <c r="BY425" s="231"/>
      <c r="BZ425" s="231"/>
      <c r="CA425" s="235"/>
      <c r="CB425" s="235"/>
      <c r="CC425" s="236"/>
      <c r="CD425" s="236"/>
      <c r="CE425" s="236"/>
      <c r="CF425" s="236"/>
      <c r="CG425" s="236"/>
      <c r="CH425" s="235"/>
      <c r="CI425" s="235"/>
      <c r="CJ425" s="236"/>
      <c r="CK425" s="236"/>
      <c r="CL425" s="236"/>
      <c r="CM425" s="236"/>
      <c r="CN425" s="236"/>
      <c r="CO425" s="235"/>
      <c r="CP425" s="238"/>
      <c r="CQ425" s="237"/>
      <c r="CR425" s="238"/>
      <c r="CS425" s="237"/>
      <c r="CT425" s="237"/>
      <c r="CU425" s="237"/>
      <c r="CV425" s="237"/>
      <c r="CW425" s="237"/>
      <c r="CX425" s="232"/>
      <c r="CY425" s="232"/>
      <c r="CZ425" s="179">
        <f t="shared" si="472"/>
        <v>0</v>
      </c>
      <c r="DA425" s="180"/>
      <c r="DB425" s="241"/>
      <c r="DC425" s="181">
        <f t="shared" si="473"/>
        <v>0</v>
      </c>
      <c r="DD425" s="240"/>
      <c r="DE425" s="241"/>
      <c r="DF425" s="182">
        <f t="shared" si="474"/>
        <v>0</v>
      </c>
      <c r="DG425" s="182">
        <f t="shared" si="475"/>
        <v>0</v>
      </c>
      <c r="DH425" s="183">
        <f t="shared" si="476"/>
        <v>0</v>
      </c>
      <c r="DI425" s="184">
        <f t="shared" si="477"/>
        <v>0</v>
      </c>
      <c r="DJ425" s="42"/>
      <c r="DK425" s="177">
        <f t="shared" si="478"/>
        <v>0</v>
      </c>
      <c r="DL425" s="177">
        <f t="shared" si="479"/>
        <v>0</v>
      </c>
      <c r="DM425" s="177">
        <f t="shared" si="480"/>
        <v>0</v>
      </c>
      <c r="DN425" s="242"/>
      <c r="DO425" s="243"/>
      <c r="DP425" s="243"/>
      <c r="DQ425" s="243"/>
      <c r="DR425" s="303"/>
      <c r="DS425" s="243"/>
      <c r="DT425" s="243"/>
      <c r="DU425" s="243"/>
      <c r="DV425" s="244"/>
      <c r="DW425" s="243"/>
      <c r="DX425" s="243"/>
      <c r="DY425" s="245"/>
      <c r="DZ425" s="245"/>
      <c r="EA425" s="246"/>
      <c r="EB425" s="175" t="s">
        <v>283</v>
      </c>
      <c r="EC425" s="188" t="s">
        <v>298</v>
      </c>
      <c r="ED425" s="188">
        <v>1030393</v>
      </c>
      <c r="EE425" s="188"/>
      <c r="EF425" s="189">
        <f>'Datos Mes'!$B$23</f>
        <v>8033.333333333333</v>
      </c>
      <c r="EG425" s="189">
        <f t="shared" si="481"/>
        <v>0</v>
      </c>
      <c r="EH425" s="189">
        <f t="shared" si="482"/>
        <v>0</v>
      </c>
      <c r="EI425" s="189" t="e">
        <f t="shared" si="483"/>
        <v>#DIV/0!</v>
      </c>
      <c r="EJ425" s="189" t="e">
        <f t="shared" si="484"/>
        <v>#DIV/0!</v>
      </c>
      <c r="EK425" s="189">
        <f t="shared" si="485"/>
        <v>0</v>
      </c>
      <c r="EL425" s="189">
        <f t="shared" si="486"/>
        <v>0</v>
      </c>
      <c r="EM425" s="189">
        <f t="shared" si="487"/>
        <v>0</v>
      </c>
      <c r="EN425" s="189">
        <f>'Datos Mes'!$B$24*AL425</f>
        <v>0</v>
      </c>
      <c r="EO425" s="189" t="e">
        <f>IF(SUM(EH425:EN425)&gt;'Datos Mes'!$B$21,'Datos Mes'!$B$21,SUM(EH425:EN425))</f>
        <v>#DIV/0!</v>
      </c>
      <c r="EP425" s="189" t="e">
        <f>IF(SUM(EH425:EN425)&gt;'Datos Mes'!$B$21,SUM(EH425:EN425)-EO425,0)</f>
        <v>#DIV/0!</v>
      </c>
      <c r="EQ425" s="189"/>
      <c r="ER425" s="189" t="e">
        <f>LOOKUP(EO425/AL425,'Datos Mes'!$B$75:$B$82,'Datos Mes'!$C$75:$C$82)*EQ425</f>
        <v>#DIV/0!</v>
      </c>
      <c r="ES425" s="189">
        <f>'Datos Mes'!$B$25*$AQ425</f>
        <v>0</v>
      </c>
      <c r="ET425" s="189">
        <f>'Datos Mes'!$B$26*$AQ425</f>
        <v>0</v>
      </c>
      <c r="EU425" s="189">
        <f t="shared" si="488"/>
        <v>0</v>
      </c>
      <c r="EV425" s="190" t="e">
        <f t="shared" si="489"/>
        <v>#DIV/0!</v>
      </c>
      <c r="EW425" s="280" t="s">
        <v>140</v>
      </c>
      <c r="EX425" s="281"/>
      <c r="EY425" s="190" t="e">
        <f>'Datos Mes'!$B$28*EO425</f>
        <v>#DIV/0!</v>
      </c>
      <c r="EZ425" s="190" t="e">
        <f>IF(EX425*'Datos Mes'!$B$19-EY425&gt;0,EX425*'Datos Mes'!$B$19-EY425,0)</f>
        <v>#DIV/0!</v>
      </c>
      <c r="FA425" s="281" t="s">
        <v>116</v>
      </c>
      <c r="FB425" s="280" t="s">
        <v>299</v>
      </c>
      <c r="FC425" s="192">
        <f>IF(FB425&lt;&gt;"Pensionado",LOOKUP(FA425,'Datos Mes'!$A$87:$A$92,'Datos Mes'!$B$87:$B$92),0)</f>
        <v>0</v>
      </c>
      <c r="FD425" s="190" t="e">
        <f t="shared" si="490"/>
        <v>#DIV/0!</v>
      </c>
      <c r="FE425" s="190" t="e">
        <f>IF(SUM(EH425:EN425)&gt;'Datos Mes'!$B$22,'Datos Mes'!$B$22,SUM(EH425:EN425))</f>
        <v>#DIV/0!</v>
      </c>
      <c r="FF425" s="190" t="e">
        <f>FE425*'Datos Mes'!$B$30</f>
        <v>#DIV/0!</v>
      </c>
      <c r="FG425" s="190" t="e">
        <f t="shared" si="491"/>
        <v>#DIV/0!</v>
      </c>
      <c r="FH425" s="190" t="e">
        <f t="shared" si="492"/>
        <v>#DIV/0!</v>
      </c>
      <c r="FI425" s="193" t="e">
        <f>LOOKUP(FH425,'Datos Mes'!$B$54:$B$69,'Datos Mes'!$C$54:$C$69)</f>
        <v>#DIV/0!</v>
      </c>
      <c r="FJ425" s="190" t="e">
        <f>LOOKUP(FH425,'Datos Mes'!$B$54:$B$69,'Datos Mes'!$E$54:$E$69)</f>
        <v>#DIV/0!</v>
      </c>
      <c r="FK425" s="190" t="e">
        <f t="shared" si="493"/>
        <v>#DIV/0!</v>
      </c>
      <c r="FL425" s="190">
        <f t="shared" si="494"/>
        <v>0</v>
      </c>
      <c r="FM425" s="190">
        <f t="shared" si="495"/>
        <v>0</v>
      </c>
      <c r="FN425" s="190">
        <f t="shared" si="496"/>
        <v>0</v>
      </c>
      <c r="FO425" s="190" t="e">
        <f t="shared" si="497"/>
        <v>#DIV/0!</v>
      </c>
      <c r="FP425" s="190" t="e">
        <f t="shared" si="498"/>
        <v>#DIV/0!</v>
      </c>
      <c r="FQ425" s="320" t="e">
        <f t="shared" si="499"/>
        <v>#DIV/0!</v>
      </c>
      <c r="FR425" s="188"/>
      <c r="FS425" s="190" t="e">
        <f t="shared" si="500"/>
        <v>#DIV/0!</v>
      </c>
      <c r="FT425" s="190" t="e">
        <f>IF($FB425="Activo",LOOKUP($FA425,'Datos Mes'!$A$87:$A$92,'Datos Mes'!$C$87:$C$92),0)*$EO425</f>
        <v>#DIV/0!</v>
      </c>
      <c r="FU425" s="190" t="e">
        <f>IF($FB425="Activo",'Datos Mes'!$B$31,0)*$EO425</f>
        <v>#DIV/0!</v>
      </c>
      <c r="FV425" s="190" t="e">
        <f>'Datos Mes'!$B$32*$EO425</f>
        <v>#DIV/0!</v>
      </c>
      <c r="FW425" s="190" t="e">
        <f>'Datos Mes'!$D$28*$EO425</f>
        <v>#DIV/0!</v>
      </c>
      <c r="FX425" s="188">
        <v>1030393</v>
      </c>
      <c r="FY425" s="190" t="e">
        <f t="shared" si="501"/>
        <v>#DIV/0!</v>
      </c>
      <c r="FZ425" s="190" t="e">
        <f t="shared" si="506"/>
        <v>#DIV/0!</v>
      </c>
      <c r="GA425" s="190" t="e">
        <f t="shared" si="507"/>
        <v>#DIV/0!</v>
      </c>
      <c r="GB425" s="190">
        <f>(AS425+'Datos Mes'!B$24)*30/12</f>
        <v>11356.646825396825</v>
      </c>
      <c r="GC425" s="190" t="e">
        <f t="shared" si="502"/>
        <v>#DIV/0!</v>
      </c>
      <c r="GD425" s="190" t="e">
        <f t="shared" si="503"/>
        <v>#DIV/0!</v>
      </c>
      <c r="GE425" s="192" t="e">
        <f t="shared" si="504"/>
        <v>#DIV/0!</v>
      </c>
    </row>
    <row r="426" spans="1:187">
      <c r="A426" s="248"/>
      <c r="B426" s="248"/>
      <c r="C426" s="173">
        <f t="shared" si="461"/>
        <v>0</v>
      </c>
      <c r="D426" s="255"/>
      <c r="E426" s="255"/>
      <c r="F426" s="255"/>
      <c r="G426" s="255"/>
      <c r="H426" s="255"/>
      <c r="I426" s="255"/>
      <c r="J426" s="255"/>
      <c r="K426" s="255"/>
      <c r="L426" s="255"/>
      <c r="M426" s="255"/>
      <c r="N426" s="255"/>
      <c r="O426" s="255"/>
      <c r="P426" s="255"/>
      <c r="Q426" s="255"/>
      <c r="R426" s="174"/>
      <c r="S426" s="256"/>
      <c r="T426" s="255"/>
      <c r="U426" s="255"/>
      <c r="V426" s="255"/>
      <c r="W426" s="255"/>
      <c r="X426" s="255"/>
      <c r="Y426" s="255"/>
      <c r="Z426" s="255"/>
      <c r="AA426" s="255"/>
      <c r="AB426" s="255"/>
      <c r="AC426" s="255"/>
      <c r="AD426" s="255"/>
      <c r="AE426" s="255"/>
      <c r="AF426" s="255"/>
      <c r="AG426" s="255"/>
      <c r="AH426" s="255"/>
      <c r="AI426" s="257"/>
      <c r="AJ426" s="187"/>
      <c r="AK426" s="176">
        <f t="shared" si="462"/>
        <v>0</v>
      </c>
      <c r="AL426" s="294">
        <f t="shared" si="463"/>
        <v>0</v>
      </c>
      <c r="AM426" s="294">
        <f t="shared" si="464"/>
        <v>0</v>
      </c>
      <c r="AN426" s="295">
        <f t="shared" si="465"/>
        <v>0</v>
      </c>
      <c r="AO426" s="294">
        <f t="shared" si="505"/>
        <v>0</v>
      </c>
      <c r="AP426" s="294">
        <f t="shared" si="460"/>
        <v>0</v>
      </c>
      <c r="AQ426" s="296">
        <f t="shared" si="466"/>
        <v>0</v>
      </c>
      <c r="AR426" s="297">
        <f t="shared" si="467"/>
        <v>0</v>
      </c>
      <c r="AS426" s="249"/>
      <c r="AT426" s="250">
        <f t="shared" si="468"/>
        <v>0</v>
      </c>
      <c r="AU426" s="316"/>
      <c r="AV426" s="177">
        <f t="shared" si="469"/>
        <v>0</v>
      </c>
      <c r="AW426" s="249"/>
      <c r="AX426" s="249"/>
      <c r="AY426" s="177">
        <f t="shared" si="470"/>
        <v>0</v>
      </c>
      <c r="AZ426" s="177">
        <f>(AQ426)*'Datos Mes'!$B$27+DB426</f>
        <v>0</v>
      </c>
      <c r="BA426" s="248"/>
      <c r="BB426" s="254"/>
      <c r="BC426" s="263"/>
      <c r="BD426" s="188"/>
      <c r="BE426" s="188"/>
      <c r="BF426" s="298"/>
      <c r="BG426" s="178">
        <f>(COUNTIF($D426:$AI426,"LL")+DL426)*(AS426-'Datos Mes'!$B$23)</f>
        <v>0</v>
      </c>
      <c r="BH426" s="299">
        <f t="shared" si="471"/>
        <v>0</v>
      </c>
      <c r="BI426" s="230"/>
      <c r="BJ426" s="239"/>
      <c r="BK426" s="231"/>
      <c r="BL426" s="231"/>
      <c r="BM426" s="231"/>
      <c r="BN426" s="231"/>
      <c r="BO426" s="231"/>
      <c r="BP426" s="239"/>
      <c r="BQ426" s="231"/>
      <c r="BR426" s="231"/>
      <c r="BS426" s="231"/>
      <c r="BT426" s="232"/>
      <c r="BU426" s="232"/>
      <c r="BV426" s="231"/>
      <c r="BW426" s="233"/>
      <c r="BX426" s="234"/>
      <c r="BY426" s="231"/>
      <c r="BZ426" s="231"/>
      <c r="CA426" s="235"/>
      <c r="CB426" s="235"/>
      <c r="CC426" s="236"/>
      <c r="CD426" s="236"/>
      <c r="CE426" s="236"/>
      <c r="CF426" s="236"/>
      <c r="CG426" s="236"/>
      <c r="CH426" s="235"/>
      <c r="CI426" s="235"/>
      <c r="CJ426" s="236"/>
      <c r="CK426" s="236"/>
      <c r="CL426" s="236"/>
      <c r="CM426" s="236"/>
      <c r="CN426" s="236"/>
      <c r="CO426" s="235"/>
      <c r="CP426" s="238"/>
      <c r="CQ426" s="237"/>
      <c r="CR426" s="238"/>
      <c r="CS426" s="237"/>
      <c r="CT426" s="237"/>
      <c r="CU426" s="237"/>
      <c r="CV426" s="237"/>
      <c r="CW426" s="237"/>
      <c r="CX426" s="232"/>
      <c r="CY426" s="232"/>
      <c r="CZ426" s="179">
        <f t="shared" si="472"/>
        <v>0</v>
      </c>
      <c r="DA426" s="180"/>
      <c r="DB426" s="241"/>
      <c r="DC426" s="181">
        <f t="shared" si="473"/>
        <v>0</v>
      </c>
      <c r="DD426" s="240"/>
      <c r="DE426" s="241"/>
      <c r="DF426" s="182">
        <f t="shared" si="474"/>
        <v>0</v>
      </c>
      <c r="DG426" s="182">
        <f t="shared" si="475"/>
        <v>0</v>
      </c>
      <c r="DH426" s="183">
        <f t="shared" si="476"/>
        <v>0</v>
      </c>
      <c r="DI426" s="184">
        <f t="shared" si="477"/>
        <v>0</v>
      </c>
      <c r="DJ426" s="42"/>
      <c r="DK426" s="177">
        <f t="shared" si="478"/>
        <v>0</v>
      </c>
      <c r="DL426" s="177">
        <f t="shared" si="479"/>
        <v>0</v>
      </c>
      <c r="DM426" s="177">
        <f t="shared" si="480"/>
        <v>0</v>
      </c>
      <c r="DN426" s="242"/>
      <c r="DO426" s="243"/>
      <c r="DP426" s="243"/>
      <c r="DQ426" s="243"/>
      <c r="DR426" s="303"/>
      <c r="DS426" s="243"/>
      <c r="DT426" s="243"/>
      <c r="DU426" s="243"/>
      <c r="DV426" s="244"/>
      <c r="DW426" s="243"/>
      <c r="DX426" s="243"/>
      <c r="DY426" s="245"/>
      <c r="DZ426" s="245"/>
      <c r="EA426" s="246"/>
      <c r="EB426" s="175" t="s">
        <v>283</v>
      </c>
      <c r="EC426" s="188" t="s">
        <v>298</v>
      </c>
      <c r="ED426" s="188">
        <v>1030394</v>
      </c>
      <c r="EE426" s="188"/>
      <c r="EF426" s="189">
        <f>'Datos Mes'!$B$23</f>
        <v>8033.333333333333</v>
      </c>
      <c r="EG426" s="189">
        <f t="shared" si="481"/>
        <v>0</v>
      </c>
      <c r="EH426" s="189">
        <f t="shared" si="482"/>
        <v>0</v>
      </c>
      <c r="EI426" s="189" t="e">
        <f t="shared" si="483"/>
        <v>#DIV/0!</v>
      </c>
      <c r="EJ426" s="189" t="e">
        <f t="shared" si="484"/>
        <v>#DIV/0!</v>
      </c>
      <c r="EK426" s="189">
        <f t="shared" si="485"/>
        <v>0</v>
      </c>
      <c r="EL426" s="189">
        <f t="shared" si="486"/>
        <v>0</v>
      </c>
      <c r="EM426" s="189">
        <f t="shared" si="487"/>
        <v>0</v>
      </c>
      <c r="EN426" s="189">
        <f>'Datos Mes'!$B$24*AL426</f>
        <v>0</v>
      </c>
      <c r="EO426" s="189" t="e">
        <f>IF(SUM(EH426:EN426)&gt;'Datos Mes'!$B$21,'Datos Mes'!$B$21,SUM(EH426:EN426))</f>
        <v>#DIV/0!</v>
      </c>
      <c r="EP426" s="189" t="e">
        <f>IF(SUM(EH426:EN426)&gt;'Datos Mes'!$B$21,SUM(EH426:EN426)-EO426,0)</f>
        <v>#DIV/0!</v>
      </c>
      <c r="EQ426" s="189"/>
      <c r="ER426" s="189" t="e">
        <f>LOOKUP(EO426/AL426,'Datos Mes'!$B$75:$B$82,'Datos Mes'!$C$75:$C$82)*EQ426</f>
        <v>#DIV/0!</v>
      </c>
      <c r="ES426" s="189">
        <f>'Datos Mes'!$B$25*$AQ426</f>
        <v>0</v>
      </c>
      <c r="ET426" s="189">
        <f>'Datos Mes'!$B$26*$AQ426</f>
        <v>0</v>
      </c>
      <c r="EU426" s="189">
        <f t="shared" si="488"/>
        <v>0</v>
      </c>
      <c r="EV426" s="190" t="e">
        <f t="shared" si="489"/>
        <v>#DIV/0!</v>
      </c>
      <c r="EW426" s="280" t="s">
        <v>140</v>
      </c>
      <c r="EX426" s="281"/>
      <c r="EY426" s="190" t="e">
        <f>'Datos Mes'!$B$28*EO426</f>
        <v>#DIV/0!</v>
      </c>
      <c r="EZ426" s="190" t="e">
        <f>IF(EX426*'Datos Mes'!$B$19-EY426&gt;0,EX426*'Datos Mes'!$B$19-EY426,0)</f>
        <v>#DIV/0!</v>
      </c>
      <c r="FA426" s="281" t="s">
        <v>116</v>
      </c>
      <c r="FB426" s="280" t="s">
        <v>299</v>
      </c>
      <c r="FC426" s="192">
        <f>IF(FB426&lt;&gt;"Pensionado",LOOKUP(FA426,'Datos Mes'!$A$87:$A$92,'Datos Mes'!$B$87:$B$92),0)</f>
        <v>0</v>
      </c>
      <c r="FD426" s="190" t="e">
        <f t="shared" si="490"/>
        <v>#DIV/0!</v>
      </c>
      <c r="FE426" s="190" t="e">
        <f>IF(SUM(EH426:EN426)&gt;'Datos Mes'!$B$22,'Datos Mes'!$B$22,SUM(EH426:EN426))</f>
        <v>#DIV/0!</v>
      </c>
      <c r="FF426" s="190" t="e">
        <f>FE426*'Datos Mes'!$B$30</f>
        <v>#DIV/0!</v>
      </c>
      <c r="FG426" s="190" t="e">
        <f t="shared" si="491"/>
        <v>#DIV/0!</v>
      </c>
      <c r="FH426" s="190" t="e">
        <f t="shared" si="492"/>
        <v>#DIV/0!</v>
      </c>
      <c r="FI426" s="193" t="e">
        <f>LOOKUP(FH426,'Datos Mes'!$B$54:$B$69,'Datos Mes'!$C$54:$C$69)</f>
        <v>#DIV/0!</v>
      </c>
      <c r="FJ426" s="190" t="e">
        <f>LOOKUP(FH426,'Datos Mes'!$B$54:$B$69,'Datos Mes'!$E$54:$E$69)</f>
        <v>#DIV/0!</v>
      </c>
      <c r="FK426" s="190" t="e">
        <f t="shared" si="493"/>
        <v>#DIV/0!</v>
      </c>
      <c r="FL426" s="190">
        <f t="shared" si="494"/>
        <v>0</v>
      </c>
      <c r="FM426" s="190">
        <f t="shared" si="495"/>
        <v>0</v>
      </c>
      <c r="FN426" s="190">
        <f t="shared" si="496"/>
        <v>0</v>
      </c>
      <c r="FO426" s="190" t="e">
        <f t="shared" si="497"/>
        <v>#DIV/0!</v>
      </c>
      <c r="FP426" s="190" t="e">
        <f t="shared" si="498"/>
        <v>#DIV/0!</v>
      </c>
      <c r="FQ426" s="320" t="e">
        <f t="shared" si="499"/>
        <v>#DIV/0!</v>
      </c>
      <c r="FR426" s="188"/>
      <c r="FS426" s="190" t="e">
        <f t="shared" si="500"/>
        <v>#DIV/0!</v>
      </c>
      <c r="FT426" s="190" t="e">
        <f>IF($FB426="Activo",LOOKUP($FA426,'Datos Mes'!$A$87:$A$92,'Datos Mes'!$C$87:$C$92),0)*$EO426</f>
        <v>#DIV/0!</v>
      </c>
      <c r="FU426" s="190" t="e">
        <f>IF($FB426="Activo",'Datos Mes'!$B$31,0)*$EO426</f>
        <v>#DIV/0!</v>
      </c>
      <c r="FV426" s="190" t="e">
        <f>'Datos Mes'!$B$32*$EO426</f>
        <v>#DIV/0!</v>
      </c>
      <c r="FW426" s="190" t="e">
        <f>'Datos Mes'!$D$28*$EO426</f>
        <v>#DIV/0!</v>
      </c>
      <c r="FX426" s="188">
        <v>1030394</v>
      </c>
      <c r="FY426" s="190" t="e">
        <f t="shared" si="501"/>
        <v>#DIV/0!</v>
      </c>
      <c r="FZ426" s="190" t="e">
        <f t="shared" si="506"/>
        <v>#DIV/0!</v>
      </c>
      <c r="GA426" s="190" t="e">
        <f t="shared" si="507"/>
        <v>#DIV/0!</v>
      </c>
      <c r="GB426" s="190">
        <f>(AS426+'Datos Mes'!B$24)*30/12</f>
        <v>11356.646825396825</v>
      </c>
      <c r="GC426" s="190" t="e">
        <f t="shared" si="502"/>
        <v>#DIV/0!</v>
      </c>
      <c r="GD426" s="190" t="e">
        <f t="shared" si="503"/>
        <v>#DIV/0!</v>
      </c>
      <c r="GE426" s="192" t="e">
        <f t="shared" si="504"/>
        <v>#DIV/0!</v>
      </c>
    </row>
    <row r="427" spans="1:187">
      <c r="A427" s="248"/>
      <c r="B427" s="248"/>
      <c r="C427" s="173">
        <f t="shared" si="461"/>
        <v>0</v>
      </c>
      <c r="D427" s="255"/>
      <c r="E427" s="255"/>
      <c r="F427" s="255"/>
      <c r="G427" s="255"/>
      <c r="H427" s="255"/>
      <c r="I427" s="255"/>
      <c r="J427" s="255"/>
      <c r="K427" s="255"/>
      <c r="L427" s="255"/>
      <c r="M427" s="255"/>
      <c r="N427" s="255"/>
      <c r="O427" s="255"/>
      <c r="P427" s="255"/>
      <c r="Q427" s="255"/>
      <c r="R427" s="174"/>
      <c r="S427" s="256"/>
      <c r="T427" s="255"/>
      <c r="U427" s="255"/>
      <c r="V427" s="255"/>
      <c r="W427" s="255"/>
      <c r="X427" s="255"/>
      <c r="Y427" s="255"/>
      <c r="Z427" s="255"/>
      <c r="AA427" s="255"/>
      <c r="AB427" s="255"/>
      <c r="AC427" s="255"/>
      <c r="AD427" s="255"/>
      <c r="AE427" s="255"/>
      <c r="AF427" s="255"/>
      <c r="AG427" s="255"/>
      <c r="AH427" s="255"/>
      <c r="AI427" s="257"/>
      <c r="AJ427" s="187"/>
      <c r="AK427" s="176">
        <f t="shared" si="462"/>
        <v>0</v>
      </c>
      <c r="AL427" s="294">
        <f t="shared" si="463"/>
        <v>0</v>
      </c>
      <c r="AM427" s="294">
        <f t="shared" si="464"/>
        <v>0</v>
      </c>
      <c r="AN427" s="295">
        <f t="shared" si="465"/>
        <v>0</v>
      </c>
      <c r="AO427" s="294">
        <f t="shared" si="505"/>
        <v>0</v>
      </c>
      <c r="AP427" s="294">
        <f t="shared" si="460"/>
        <v>0</v>
      </c>
      <c r="AQ427" s="296">
        <f t="shared" si="466"/>
        <v>0</v>
      </c>
      <c r="AR427" s="297">
        <f t="shared" si="467"/>
        <v>0</v>
      </c>
      <c r="AS427" s="249"/>
      <c r="AT427" s="250">
        <f t="shared" si="468"/>
        <v>0</v>
      </c>
      <c r="AU427" s="316"/>
      <c r="AV427" s="177">
        <f t="shared" si="469"/>
        <v>0</v>
      </c>
      <c r="AW427" s="249"/>
      <c r="AX427" s="249"/>
      <c r="AY427" s="177">
        <f t="shared" si="470"/>
        <v>0</v>
      </c>
      <c r="AZ427" s="177">
        <f>(AQ427)*'Datos Mes'!$B$27+DB427</f>
        <v>0</v>
      </c>
      <c r="BA427" s="248"/>
      <c r="BB427" s="254"/>
      <c r="BC427" s="263"/>
      <c r="BD427" s="188"/>
      <c r="BE427" s="188"/>
      <c r="BF427" s="298"/>
      <c r="BG427" s="178">
        <f>(COUNTIF($D427:$AI427,"LL")+DL427)*(AS427-'Datos Mes'!$B$23)</f>
        <v>0</v>
      </c>
      <c r="BH427" s="299">
        <f t="shared" si="471"/>
        <v>0</v>
      </c>
      <c r="BI427" s="230"/>
      <c r="BJ427" s="239"/>
      <c r="BK427" s="231"/>
      <c r="BL427" s="231"/>
      <c r="BM427" s="231"/>
      <c r="BN427" s="231"/>
      <c r="BO427" s="231"/>
      <c r="BP427" s="239"/>
      <c r="BQ427" s="231"/>
      <c r="BR427" s="231"/>
      <c r="BS427" s="231"/>
      <c r="BT427" s="232"/>
      <c r="BU427" s="232"/>
      <c r="BV427" s="231"/>
      <c r="BW427" s="233"/>
      <c r="BX427" s="234"/>
      <c r="BY427" s="231"/>
      <c r="BZ427" s="231"/>
      <c r="CA427" s="235"/>
      <c r="CB427" s="235"/>
      <c r="CC427" s="236"/>
      <c r="CD427" s="236"/>
      <c r="CE427" s="236"/>
      <c r="CF427" s="236"/>
      <c r="CG427" s="236"/>
      <c r="CH427" s="235"/>
      <c r="CI427" s="235"/>
      <c r="CJ427" s="236"/>
      <c r="CK427" s="236"/>
      <c r="CL427" s="236"/>
      <c r="CM427" s="236"/>
      <c r="CN427" s="236"/>
      <c r="CO427" s="235"/>
      <c r="CP427" s="238"/>
      <c r="CQ427" s="237"/>
      <c r="CR427" s="238"/>
      <c r="CS427" s="237"/>
      <c r="CT427" s="237"/>
      <c r="CU427" s="237"/>
      <c r="CV427" s="237"/>
      <c r="CW427" s="237"/>
      <c r="CX427" s="232"/>
      <c r="CY427" s="232"/>
      <c r="CZ427" s="179">
        <f t="shared" si="472"/>
        <v>0</v>
      </c>
      <c r="DA427" s="180"/>
      <c r="DB427" s="241"/>
      <c r="DC427" s="181">
        <f t="shared" si="473"/>
        <v>0</v>
      </c>
      <c r="DD427" s="240"/>
      <c r="DE427" s="241"/>
      <c r="DF427" s="182">
        <f t="shared" si="474"/>
        <v>0</v>
      </c>
      <c r="DG427" s="182">
        <f t="shared" si="475"/>
        <v>0</v>
      </c>
      <c r="DH427" s="183">
        <f t="shared" si="476"/>
        <v>0</v>
      </c>
      <c r="DI427" s="184">
        <f t="shared" si="477"/>
        <v>0</v>
      </c>
      <c r="DJ427" s="42"/>
      <c r="DK427" s="177">
        <f t="shared" si="478"/>
        <v>0</v>
      </c>
      <c r="DL427" s="177">
        <f t="shared" si="479"/>
        <v>0</v>
      </c>
      <c r="DM427" s="177">
        <f t="shared" si="480"/>
        <v>0</v>
      </c>
      <c r="DN427" s="242"/>
      <c r="DO427" s="243"/>
      <c r="DP427" s="243"/>
      <c r="DQ427" s="243"/>
      <c r="DR427" s="303"/>
      <c r="DS427" s="243"/>
      <c r="DT427" s="243"/>
      <c r="DU427" s="243"/>
      <c r="DV427" s="244"/>
      <c r="DW427" s="243"/>
      <c r="DX427" s="243"/>
      <c r="DY427" s="245"/>
      <c r="DZ427" s="245"/>
      <c r="EA427" s="246"/>
      <c r="EB427" s="175" t="s">
        <v>283</v>
      </c>
      <c r="EC427" s="188" t="s">
        <v>298</v>
      </c>
      <c r="ED427" s="188">
        <v>1030395</v>
      </c>
      <c r="EE427" s="188"/>
      <c r="EF427" s="189">
        <f>'Datos Mes'!$B$23</f>
        <v>8033.333333333333</v>
      </c>
      <c r="EG427" s="189">
        <f t="shared" si="481"/>
        <v>0</v>
      </c>
      <c r="EH427" s="189">
        <f t="shared" si="482"/>
        <v>0</v>
      </c>
      <c r="EI427" s="189" t="e">
        <f t="shared" si="483"/>
        <v>#DIV/0!</v>
      </c>
      <c r="EJ427" s="189" t="e">
        <f t="shared" si="484"/>
        <v>#DIV/0!</v>
      </c>
      <c r="EK427" s="189">
        <f t="shared" si="485"/>
        <v>0</v>
      </c>
      <c r="EL427" s="189">
        <f t="shared" si="486"/>
        <v>0</v>
      </c>
      <c r="EM427" s="189">
        <f t="shared" si="487"/>
        <v>0</v>
      </c>
      <c r="EN427" s="189">
        <f>'Datos Mes'!$B$24*AL427</f>
        <v>0</v>
      </c>
      <c r="EO427" s="189" t="e">
        <f>IF(SUM(EH427:EN427)&gt;'Datos Mes'!$B$21,'Datos Mes'!$B$21,SUM(EH427:EN427))</f>
        <v>#DIV/0!</v>
      </c>
      <c r="EP427" s="189" t="e">
        <f>IF(SUM(EH427:EN427)&gt;'Datos Mes'!$B$21,SUM(EH427:EN427)-EO427,0)</f>
        <v>#DIV/0!</v>
      </c>
      <c r="EQ427" s="189"/>
      <c r="ER427" s="189" t="e">
        <f>LOOKUP(EO427/AL427,'Datos Mes'!$B$75:$B$82,'Datos Mes'!$C$75:$C$82)*EQ427</f>
        <v>#DIV/0!</v>
      </c>
      <c r="ES427" s="189">
        <f>'Datos Mes'!$B$25*$AQ427</f>
        <v>0</v>
      </c>
      <c r="ET427" s="189">
        <f>'Datos Mes'!$B$26*$AQ427</f>
        <v>0</v>
      </c>
      <c r="EU427" s="189">
        <f t="shared" si="488"/>
        <v>0</v>
      </c>
      <c r="EV427" s="190" t="e">
        <f t="shared" si="489"/>
        <v>#DIV/0!</v>
      </c>
      <c r="EW427" s="280" t="s">
        <v>140</v>
      </c>
      <c r="EX427" s="281"/>
      <c r="EY427" s="190" t="e">
        <f>'Datos Mes'!$B$28*EO427</f>
        <v>#DIV/0!</v>
      </c>
      <c r="EZ427" s="190" t="e">
        <f>IF(EX427*'Datos Mes'!$B$19-EY427&gt;0,EX427*'Datos Mes'!$B$19-EY427,0)</f>
        <v>#DIV/0!</v>
      </c>
      <c r="FA427" s="281" t="s">
        <v>116</v>
      </c>
      <c r="FB427" s="280" t="s">
        <v>299</v>
      </c>
      <c r="FC427" s="192">
        <f>IF(FB427&lt;&gt;"Pensionado",LOOKUP(FA427,'Datos Mes'!$A$87:$A$92,'Datos Mes'!$B$87:$B$92),0)</f>
        <v>0</v>
      </c>
      <c r="FD427" s="190" t="e">
        <f t="shared" si="490"/>
        <v>#DIV/0!</v>
      </c>
      <c r="FE427" s="190" t="e">
        <f>IF(SUM(EH427:EN427)&gt;'Datos Mes'!$B$22,'Datos Mes'!$B$22,SUM(EH427:EN427))</f>
        <v>#DIV/0!</v>
      </c>
      <c r="FF427" s="190" t="e">
        <f>FE427*'Datos Mes'!$B$30</f>
        <v>#DIV/0!</v>
      </c>
      <c r="FG427" s="190" t="e">
        <f t="shared" si="491"/>
        <v>#DIV/0!</v>
      </c>
      <c r="FH427" s="190" t="e">
        <f t="shared" si="492"/>
        <v>#DIV/0!</v>
      </c>
      <c r="FI427" s="193" t="e">
        <f>LOOKUP(FH427,'Datos Mes'!$B$54:$B$69,'Datos Mes'!$C$54:$C$69)</f>
        <v>#DIV/0!</v>
      </c>
      <c r="FJ427" s="190" t="e">
        <f>LOOKUP(FH427,'Datos Mes'!$B$54:$B$69,'Datos Mes'!$E$54:$E$69)</f>
        <v>#DIV/0!</v>
      </c>
      <c r="FK427" s="190" t="e">
        <f t="shared" si="493"/>
        <v>#DIV/0!</v>
      </c>
      <c r="FL427" s="190">
        <f t="shared" si="494"/>
        <v>0</v>
      </c>
      <c r="FM427" s="190">
        <f t="shared" si="495"/>
        <v>0</v>
      </c>
      <c r="FN427" s="190">
        <f t="shared" si="496"/>
        <v>0</v>
      </c>
      <c r="FO427" s="190" t="e">
        <f t="shared" si="497"/>
        <v>#DIV/0!</v>
      </c>
      <c r="FP427" s="190" t="e">
        <f t="shared" si="498"/>
        <v>#DIV/0!</v>
      </c>
      <c r="FQ427" s="320" t="e">
        <f t="shared" si="499"/>
        <v>#DIV/0!</v>
      </c>
      <c r="FR427" s="188"/>
      <c r="FS427" s="190" t="e">
        <f t="shared" si="500"/>
        <v>#DIV/0!</v>
      </c>
      <c r="FT427" s="190" t="e">
        <f>IF($FB427="Activo",LOOKUP($FA427,'Datos Mes'!$A$87:$A$92,'Datos Mes'!$C$87:$C$92),0)*$EO427</f>
        <v>#DIV/0!</v>
      </c>
      <c r="FU427" s="190" t="e">
        <f>IF($FB427="Activo",'Datos Mes'!$B$31,0)*$EO427</f>
        <v>#DIV/0!</v>
      </c>
      <c r="FV427" s="190" t="e">
        <f>'Datos Mes'!$B$32*$EO427</f>
        <v>#DIV/0!</v>
      </c>
      <c r="FW427" s="190" t="e">
        <f>'Datos Mes'!$D$28*$EO427</f>
        <v>#DIV/0!</v>
      </c>
      <c r="FX427" s="188">
        <v>1030395</v>
      </c>
      <c r="FY427" s="190" t="e">
        <f t="shared" si="501"/>
        <v>#DIV/0!</v>
      </c>
      <c r="FZ427" s="190" t="e">
        <f t="shared" si="506"/>
        <v>#DIV/0!</v>
      </c>
      <c r="GA427" s="190" t="e">
        <f t="shared" si="507"/>
        <v>#DIV/0!</v>
      </c>
      <c r="GB427" s="190">
        <f>(AS427+'Datos Mes'!B$24)*30/12</f>
        <v>11356.646825396825</v>
      </c>
      <c r="GC427" s="190" t="e">
        <f t="shared" si="502"/>
        <v>#DIV/0!</v>
      </c>
      <c r="GD427" s="190" t="e">
        <f t="shared" si="503"/>
        <v>#DIV/0!</v>
      </c>
      <c r="GE427" s="192" t="e">
        <f t="shared" si="504"/>
        <v>#DIV/0!</v>
      </c>
    </row>
    <row r="428" spans="1:187">
      <c r="A428" s="248"/>
      <c r="B428" s="248"/>
      <c r="C428" s="173">
        <f t="shared" si="461"/>
        <v>0</v>
      </c>
      <c r="D428" s="255"/>
      <c r="E428" s="255"/>
      <c r="F428" s="255"/>
      <c r="G428" s="255"/>
      <c r="H428" s="255"/>
      <c r="I428" s="255"/>
      <c r="J428" s="255"/>
      <c r="K428" s="255"/>
      <c r="L428" s="255"/>
      <c r="M428" s="255"/>
      <c r="N428" s="255"/>
      <c r="O428" s="255"/>
      <c r="P428" s="255"/>
      <c r="Q428" s="255"/>
      <c r="R428" s="174"/>
      <c r="S428" s="256"/>
      <c r="T428" s="255"/>
      <c r="U428" s="255"/>
      <c r="V428" s="255"/>
      <c r="W428" s="255"/>
      <c r="X428" s="255"/>
      <c r="Y428" s="255"/>
      <c r="Z428" s="255"/>
      <c r="AA428" s="255"/>
      <c r="AB428" s="255"/>
      <c r="AC428" s="255"/>
      <c r="AD428" s="255"/>
      <c r="AE428" s="255"/>
      <c r="AF428" s="255"/>
      <c r="AG428" s="255"/>
      <c r="AH428" s="255"/>
      <c r="AI428" s="257"/>
      <c r="AJ428" s="187"/>
      <c r="AK428" s="176">
        <f t="shared" si="462"/>
        <v>0</v>
      </c>
      <c r="AL428" s="294">
        <f t="shared" si="463"/>
        <v>0</v>
      </c>
      <c r="AM428" s="294">
        <f t="shared" si="464"/>
        <v>0</v>
      </c>
      <c r="AN428" s="295">
        <f t="shared" si="465"/>
        <v>0</v>
      </c>
      <c r="AO428" s="294">
        <f t="shared" si="505"/>
        <v>0</v>
      </c>
      <c r="AP428" s="294">
        <f t="shared" si="460"/>
        <v>0</v>
      </c>
      <c r="AQ428" s="296">
        <f t="shared" si="466"/>
        <v>0</v>
      </c>
      <c r="AR428" s="297">
        <f t="shared" si="467"/>
        <v>0</v>
      </c>
      <c r="AS428" s="249"/>
      <c r="AT428" s="250">
        <f t="shared" si="468"/>
        <v>0</v>
      </c>
      <c r="AU428" s="316"/>
      <c r="AV428" s="177">
        <f t="shared" si="469"/>
        <v>0</v>
      </c>
      <c r="AW428" s="249"/>
      <c r="AX428" s="249"/>
      <c r="AY428" s="177">
        <f t="shared" si="470"/>
        <v>0</v>
      </c>
      <c r="AZ428" s="177">
        <f>(AQ428)*'Datos Mes'!$B$27+DB428</f>
        <v>0</v>
      </c>
      <c r="BA428" s="248"/>
      <c r="BB428" s="254"/>
      <c r="BC428" s="263"/>
      <c r="BD428" s="188"/>
      <c r="BE428" s="188"/>
      <c r="BF428" s="298"/>
      <c r="BG428" s="178">
        <f>(COUNTIF($D428:$AI428,"LL")+DL428)*(AS428-'Datos Mes'!$B$23)</f>
        <v>0</v>
      </c>
      <c r="BH428" s="299">
        <f t="shared" si="471"/>
        <v>0</v>
      </c>
      <c r="BI428" s="230"/>
      <c r="BJ428" s="239"/>
      <c r="BK428" s="231"/>
      <c r="BL428" s="231"/>
      <c r="BM428" s="231"/>
      <c r="BN428" s="231"/>
      <c r="BO428" s="231"/>
      <c r="BP428" s="239"/>
      <c r="BQ428" s="231"/>
      <c r="BR428" s="231"/>
      <c r="BS428" s="231"/>
      <c r="BT428" s="232"/>
      <c r="BU428" s="232"/>
      <c r="BV428" s="231"/>
      <c r="BW428" s="233"/>
      <c r="BX428" s="234"/>
      <c r="BY428" s="231"/>
      <c r="BZ428" s="231"/>
      <c r="CA428" s="235"/>
      <c r="CB428" s="235"/>
      <c r="CC428" s="236"/>
      <c r="CD428" s="236"/>
      <c r="CE428" s="236"/>
      <c r="CF428" s="236"/>
      <c r="CG428" s="236"/>
      <c r="CH428" s="235"/>
      <c r="CI428" s="235"/>
      <c r="CJ428" s="236"/>
      <c r="CK428" s="236"/>
      <c r="CL428" s="236"/>
      <c r="CM428" s="236"/>
      <c r="CN428" s="236"/>
      <c r="CO428" s="235"/>
      <c r="CP428" s="238"/>
      <c r="CQ428" s="237"/>
      <c r="CR428" s="238"/>
      <c r="CS428" s="237"/>
      <c r="CT428" s="237"/>
      <c r="CU428" s="237"/>
      <c r="CV428" s="237"/>
      <c r="CW428" s="237"/>
      <c r="CX428" s="232"/>
      <c r="CY428" s="232"/>
      <c r="CZ428" s="179">
        <f t="shared" si="472"/>
        <v>0</v>
      </c>
      <c r="DA428" s="180"/>
      <c r="DB428" s="241"/>
      <c r="DC428" s="181">
        <f t="shared" si="473"/>
        <v>0</v>
      </c>
      <c r="DD428" s="240"/>
      <c r="DE428" s="241"/>
      <c r="DF428" s="182">
        <f t="shared" si="474"/>
        <v>0</v>
      </c>
      <c r="DG428" s="182">
        <f t="shared" si="475"/>
        <v>0</v>
      </c>
      <c r="DH428" s="183">
        <f t="shared" si="476"/>
        <v>0</v>
      </c>
      <c r="DI428" s="184">
        <f t="shared" si="477"/>
        <v>0</v>
      </c>
      <c r="DJ428" s="42"/>
      <c r="DK428" s="177">
        <f t="shared" si="478"/>
        <v>0</v>
      </c>
      <c r="DL428" s="177">
        <f t="shared" si="479"/>
        <v>0</v>
      </c>
      <c r="DM428" s="177">
        <f t="shared" si="480"/>
        <v>0</v>
      </c>
      <c r="DN428" s="242"/>
      <c r="DO428" s="243"/>
      <c r="DP428" s="243"/>
      <c r="DQ428" s="243"/>
      <c r="DR428" s="303"/>
      <c r="DS428" s="243"/>
      <c r="DT428" s="243"/>
      <c r="DU428" s="243"/>
      <c r="DV428" s="244"/>
      <c r="DW428" s="243"/>
      <c r="DX428" s="243"/>
      <c r="DY428" s="245"/>
      <c r="DZ428" s="245"/>
      <c r="EA428" s="246"/>
      <c r="EB428" s="175" t="s">
        <v>283</v>
      </c>
      <c r="EC428" s="188" t="s">
        <v>298</v>
      </c>
      <c r="ED428" s="188">
        <v>1030396</v>
      </c>
      <c r="EE428" s="188"/>
      <c r="EF428" s="189">
        <f>'Datos Mes'!$B$23</f>
        <v>8033.333333333333</v>
      </c>
      <c r="EG428" s="189">
        <f t="shared" si="481"/>
        <v>0</v>
      </c>
      <c r="EH428" s="189">
        <f t="shared" si="482"/>
        <v>0</v>
      </c>
      <c r="EI428" s="189" t="e">
        <f t="shared" si="483"/>
        <v>#DIV/0!</v>
      </c>
      <c r="EJ428" s="189" t="e">
        <f t="shared" si="484"/>
        <v>#DIV/0!</v>
      </c>
      <c r="EK428" s="189">
        <f t="shared" si="485"/>
        <v>0</v>
      </c>
      <c r="EL428" s="189">
        <f t="shared" si="486"/>
        <v>0</v>
      </c>
      <c r="EM428" s="189">
        <f t="shared" si="487"/>
        <v>0</v>
      </c>
      <c r="EN428" s="189">
        <f>'Datos Mes'!$B$24*AL428</f>
        <v>0</v>
      </c>
      <c r="EO428" s="189" t="e">
        <f>IF(SUM(EH428:EN428)&gt;'Datos Mes'!$B$21,'Datos Mes'!$B$21,SUM(EH428:EN428))</f>
        <v>#DIV/0!</v>
      </c>
      <c r="EP428" s="189" t="e">
        <f>IF(SUM(EH428:EN428)&gt;'Datos Mes'!$B$21,SUM(EH428:EN428)-EO428,0)</f>
        <v>#DIV/0!</v>
      </c>
      <c r="EQ428" s="189"/>
      <c r="ER428" s="189" t="e">
        <f>LOOKUP(EO428/AL428,'Datos Mes'!$B$75:$B$82,'Datos Mes'!$C$75:$C$82)*EQ428</f>
        <v>#DIV/0!</v>
      </c>
      <c r="ES428" s="189">
        <f>'Datos Mes'!$B$25*$AQ428</f>
        <v>0</v>
      </c>
      <c r="ET428" s="189">
        <f>'Datos Mes'!$B$26*$AQ428</f>
        <v>0</v>
      </c>
      <c r="EU428" s="189">
        <f t="shared" si="488"/>
        <v>0</v>
      </c>
      <c r="EV428" s="190" t="e">
        <f t="shared" si="489"/>
        <v>#DIV/0!</v>
      </c>
      <c r="EW428" s="280" t="s">
        <v>140</v>
      </c>
      <c r="EX428" s="281"/>
      <c r="EY428" s="190" t="e">
        <f>'Datos Mes'!$B$28*EO428</f>
        <v>#DIV/0!</v>
      </c>
      <c r="EZ428" s="190" t="e">
        <f>IF(EX428*'Datos Mes'!$B$19-EY428&gt;0,EX428*'Datos Mes'!$B$19-EY428,0)</f>
        <v>#DIV/0!</v>
      </c>
      <c r="FA428" s="281" t="s">
        <v>116</v>
      </c>
      <c r="FB428" s="280" t="s">
        <v>299</v>
      </c>
      <c r="FC428" s="192">
        <f>IF(FB428&lt;&gt;"Pensionado",LOOKUP(FA428,'Datos Mes'!$A$87:$A$92,'Datos Mes'!$B$87:$B$92),0)</f>
        <v>0</v>
      </c>
      <c r="FD428" s="190" t="e">
        <f t="shared" si="490"/>
        <v>#DIV/0!</v>
      </c>
      <c r="FE428" s="190" t="e">
        <f>IF(SUM(EH428:EN428)&gt;'Datos Mes'!$B$22,'Datos Mes'!$B$22,SUM(EH428:EN428))</f>
        <v>#DIV/0!</v>
      </c>
      <c r="FF428" s="190" t="e">
        <f>FE428*'Datos Mes'!$B$30</f>
        <v>#DIV/0!</v>
      </c>
      <c r="FG428" s="190" t="e">
        <f t="shared" si="491"/>
        <v>#DIV/0!</v>
      </c>
      <c r="FH428" s="190" t="e">
        <f t="shared" si="492"/>
        <v>#DIV/0!</v>
      </c>
      <c r="FI428" s="193" t="e">
        <f>LOOKUP(FH428,'Datos Mes'!$B$54:$B$69,'Datos Mes'!$C$54:$C$69)</f>
        <v>#DIV/0!</v>
      </c>
      <c r="FJ428" s="190" t="e">
        <f>LOOKUP(FH428,'Datos Mes'!$B$54:$B$69,'Datos Mes'!$E$54:$E$69)</f>
        <v>#DIV/0!</v>
      </c>
      <c r="FK428" s="190" t="e">
        <f t="shared" si="493"/>
        <v>#DIV/0!</v>
      </c>
      <c r="FL428" s="190">
        <f t="shared" si="494"/>
        <v>0</v>
      </c>
      <c r="FM428" s="190">
        <f t="shared" si="495"/>
        <v>0</v>
      </c>
      <c r="FN428" s="190">
        <f t="shared" si="496"/>
        <v>0</v>
      </c>
      <c r="FO428" s="190" t="e">
        <f t="shared" si="497"/>
        <v>#DIV/0!</v>
      </c>
      <c r="FP428" s="190" t="e">
        <f t="shared" si="498"/>
        <v>#DIV/0!</v>
      </c>
      <c r="FQ428" s="320" t="e">
        <f t="shared" si="499"/>
        <v>#DIV/0!</v>
      </c>
      <c r="FR428" s="188"/>
      <c r="FS428" s="190" t="e">
        <f t="shared" si="500"/>
        <v>#DIV/0!</v>
      </c>
      <c r="FT428" s="190" t="e">
        <f>IF($FB428="Activo",LOOKUP($FA428,'Datos Mes'!$A$87:$A$92,'Datos Mes'!$C$87:$C$92),0)*$EO428</f>
        <v>#DIV/0!</v>
      </c>
      <c r="FU428" s="190" t="e">
        <f>IF($FB428="Activo",'Datos Mes'!$B$31,0)*$EO428</f>
        <v>#DIV/0!</v>
      </c>
      <c r="FV428" s="190" t="e">
        <f>'Datos Mes'!$B$32*$EO428</f>
        <v>#DIV/0!</v>
      </c>
      <c r="FW428" s="190" t="e">
        <f>'Datos Mes'!$D$28*$EO428</f>
        <v>#DIV/0!</v>
      </c>
      <c r="FX428" s="188">
        <v>1030396</v>
      </c>
      <c r="FY428" s="190" t="e">
        <f t="shared" si="501"/>
        <v>#DIV/0!</v>
      </c>
      <c r="FZ428" s="190" t="e">
        <f t="shared" si="506"/>
        <v>#DIV/0!</v>
      </c>
      <c r="GA428" s="190" t="e">
        <f t="shared" si="507"/>
        <v>#DIV/0!</v>
      </c>
      <c r="GB428" s="190">
        <f>(AS428+'Datos Mes'!B$24)*30/12</f>
        <v>11356.646825396825</v>
      </c>
      <c r="GC428" s="190" t="e">
        <f t="shared" si="502"/>
        <v>#DIV/0!</v>
      </c>
      <c r="GD428" s="190" t="e">
        <f t="shared" si="503"/>
        <v>#DIV/0!</v>
      </c>
      <c r="GE428" s="192" t="e">
        <f t="shared" si="504"/>
        <v>#DIV/0!</v>
      </c>
    </row>
    <row r="429" spans="1:187">
      <c r="A429" s="248"/>
      <c r="B429" s="248"/>
      <c r="C429" s="173">
        <f t="shared" si="461"/>
        <v>0</v>
      </c>
      <c r="D429" s="255"/>
      <c r="E429" s="255"/>
      <c r="F429" s="255"/>
      <c r="G429" s="255"/>
      <c r="H429" s="255"/>
      <c r="I429" s="255"/>
      <c r="J429" s="255"/>
      <c r="K429" s="255"/>
      <c r="L429" s="255"/>
      <c r="M429" s="255"/>
      <c r="N429" s="255"/>
      <c r="O429" s="255"/>
      <c r="P429" s="255"/>
      <c r="Q429" s="255"/>
      <c r="R429" s="174"/>
      <c r="S429" s="256"/>
      <c r="T429" s="255"/>
      <c r="U429" s="255"/>
      <c r="V429" s="255"/>
      <c r="W429" s="255"/>
      <c r="X429" s="255"/>
      <c r="Y429" s="255"/>
      <c r="Z429" s="255"/>
      <c r="AA429" s="255"/>
      <c r="AB429" s="255"/>
      <c r="AC429" s="255"/>
      <c r="AD429" s="255"/>
      <c r="AE429" s="255"/>
      <c r="AF429" s="255"/>
      <c r="AG429" s="255"/>
      <c r="AH429" s="255"/>
      <c r="AI429" s="257"/>
      <c r="AJ429" s="187"/>
      <c r="AK429" s="176">
        <f t="shared" si="462"/>
        <v>0</v>
      </c>
      <c r="AL429" s="294">
        <f t="shared" si="463"/>
        <v>0</v>
      </c>
      <c r="AM429" s="294">
        <f t="shared" si="464"/>
        <v>0</v>
      </c>
      <c r="AN429" s="295">
        <f t="shared" si="465"/>
        <v>0</v>
      </c>
      <c r="AO429" s="294">
        <f t="shared" si="505"/>
        <v>0</v>
      </c>
      <c r="AP429" s="294">
        <f t="shared" si="460"/>
        <v>0</v>
      </c>
      <c r="AQ429" s="296">
        <f t="shared" si="466"/>
        <v>0</v>
      </c>
      <c r="AR429" s="297">
        <f t="shared" si="467"/>
        <v>0</v>
      </c>
      <c r="AS429" s="249"/>
      <c r="AT429" s="250">
        <f t="shared" si="468"/>
        <v>0</v>
      </c>
      <c r="AU429" s="316"/>
      <c r="AV429" s="177">
        <f t="shared" si="469"/>
        <v>0</v>
      </c>
      <c r="AW429" s="249"/>
      <c r="AX429" s="249"/>
      <c r="AY429" s="177">
        <f t="shared" si="470"/>
        <v>0</v>
      </c>
      <c r="AZ429" s="177">
        <f>(AQ429)*'Datos Mes'!$B$27+DB429</f>
        <v>0</v>
      </c>
      <c r="BA429" s="248"/>
      <c r="BB429" s="254"/>
      <c r="BC429" s="263"/>
      <c r="BD429" s="188"/>
      <c r="BE429" s="188"/>
      <c r="BF429" s="298"/>
      <c r="BG429" s="178">
        <f>(COUNTIF($D429:$AI429,"LL")+DL429)*(AS429-'Datos Mes'!$B$23)</f>
        <v>0</v>
      </c>
      <c r="BH429" s="299">
        <f t="shared" si="471"/>
        <v>0</v>
      </c>
      <c r="BI429" s="230"/>
      <c r="BJ429" s="239"/>
      <c r="BK429" s="231"/>
      <c r="BL429" s="231"/>
      <c r="BM429" s="231"/>
      <c r="BN429" s="231"/>
      <c r="BO429" s="231"/>
      <c r="BP429" s="239"/>
      <c r="BQ429" s="231"/>
      <c r="BR429" s="231"/>
      <c r="BS429" s="231"/>
      <c r="BT429" s="232"/>
      <c r="BU429" s="232"/>
      <c r="BV429" s="231"/>
      <c r="BW429" s="233"/>
      <c r="BX429" s="234"/>
      <c r="BY429" s="231"/>
      <c r="BZ429" s="231"/>
      <c r="CA429" s="235"/>
      <c r="CB429" s="235"/>
      <c r="CC429" s="236"/>
      <c r="CD429" s="236"/>
      <c r="CE429" s="236"/>
      <c r="CF429" s="236"/>
      <c r="CG429" s="236"/>
      <c r="CH429" s="235"/>
      <c r="CI429" s="235"/>
      <c r="CJ429" s="236"/>
      <c r="CK429" s="236"/>
      <c r="CL429" s="236"/>
      <c r="CM429" s="236"/>
      <c r="CN429" s="236"/>
      <c r="CO429" s="235"/>
      <c r="CP429" s="238"/>
      <c r="CQ429" s="237"/>
      <c r="CR429" s="238"/>
      <c r="CS429" s="237"/>
      <c r="CT429" s="237"/>
      <c r="CU429" s="237"/>
      <c r="CV429" s="237"/>
      <c r="CW429" s="237"/>
      <c r="CX429" s="232"/>
      <c r="CY429" s="232"/>
      <c r="CZ429" s="179">
        <f t="shared" si="472"/>
        <v>0</v>
      </c>
      <c r="DA429" s="180"/>
      <c r="DB429" s="241"/>
      <c r="DC429" s="181">
        <f t="shared" si="473"/>
        <v>0</v>
      </c>
      <c r="DD429" s="240"/>
      <c r="DE429" s="241"/>
      <c r="DF429" s="182">
        <f t="shared" si="474"/>
        <v>0</v>
      </c>
      <c r="DG429" s="182">
        <f t="shared" si="475"/>
        <v>0</v>
      </c>
      <c r="DH429" s="183">
        <f t="shared" si="476"/>
        <v>0</v>
      </c>
      <c r="DI429" s="184">
        <f t="shared" si="477"/>
        <v>0</v>
      </c>
      <c r="DJ429" s="42"/>
      <c r="DK429" s="177">
        <f t="shared" si="478"/>
        <v>0</v>
      </c>
      <c r="DL429" s="177">
        <f t="shared" si="479"/>
        <v>0</v>
      </c>
      <c r="DM429" s="177">
        <f t="shared" si="480"/>
        <v>0</v>
      </c>
      <c r="DN429" s="242"/>
      <c r="DO429" s="243"/>
      <c r="DP429" s="243"/>
      <c r="DQ429" s="243"/>
      <c r="DR429" s="303"/>
      <c r="DS429" s="243"/>
      <c r="DT429" s="243"/>
      <c r="DU429" s="243"/>
      <c r="DV429" s="244"/>
      <c r="DW429" s="243"/>
      <c r="DX429" s="243"/>
      <c r="DY429" s="245"/>
      <c r="DZ429" s="245"/>
      <c r="EA429" s="246"/>
      <c r="EB429" s="175" t="s">
        <v>283</v>
      </c>
      <c r="EC429" s="188" t="s">
        <v>298</v>
      </c>
      <c r="ED429" s="188">
        <v>1030397</v>
      </c>
      <c r="EE429" s="188"/>
      <c r="EF429" s="189">
        <f>'Datos Mes'!$B$23</f>
        <v>8033.333333333333</v>
      </c>
      <c r="EG429" s="189">
        <f t="shared" si="481"/>
        <v>0</v>
      </c>
      <c r="EH429" s="189">
        <f t="shared" si="482"/>
        <v>0</v>
      </c>
      <c r="EI429" s="189" t="e">
        <f t="shared" si="483"/>
        <v>#DIV/0!</v>
      </c>
      <c r="EJ429" s="189" t="e">
        <f t="shared" si="484"/>
        <v>#DIV/0!</v>
      </c>
      <c r="EK429" s="189">
        <f t="shared" si="485"/>
        <v>0</v>
      </c>
      <c r="EL429" s="189">
        <f t="shared" si="486"/>
        <v>0</v>
      </c>
      <c r="EM429" s="189">
        <f t="shared" si="487"/>
        <v>0</v>
      </c>
      <c r="EN429" s="189">
        <f>'Datos Mes'!$B$24*AL429</f>
        <v>0</v>
      </c>
      <c r="EO429" s="189" t="e">
        <f>IF(SUM(EH429:EN429)&gt;'Datos Mes'!$B$21,'Datos Mes'!$B$21,SUM(EH429:EN429))</f>
        <v>#DIV/0!</v>
      </c>
      <c r="EP429" s="189" t="e">
        <f>IF(SUM(EH429:EN429)&gt;'Datos Mes'!$B$21,SUM(EH429:EN429)-EO429,0)</f>
        <v>#DIV/0!</v>
      </c>
      <c r="EQ429" s="189"/>
      <c r="ER429" s="189" t="e">
        <f>LOOKUP(EO429/AL429,'Datos Mes'!$B$75:$B$82,'Datos Mes'!$C$75:$C$82)*EQ429</f>
        <v>#DIV/0!</v>
      </c>
      <c r="ES429" s="189">
        <f>'Datos Mes'!$B$25*$AQ429</f>
        <v>0</v>
      </c>
      <c r="ET429" s="189">
        <f>'Datos Mes'!$B$26*$AQ429</f>
        <v>0</v>
      </c>
      <c r="EU429" s="189">
        <f t="shared" si="488"/>
        <v>0</v>
      </c>
      <c r="EV429" s="190" t="e">
        <f t="shared" si="489"/>
        <v>#DIV/0!</v>
      </c>
      <c r="EW429" s="280" t="s">
        <v>140</v>
      </c>
      <c r="EX429" s="281"/>
      <c r="EY429" s="190" t="e">
        <f>'Datos Mes'!$B$28*EO429</f>
        <v>#DIV/0!</v>
      </c>
      <c r="EZ429" s="190" t="e">
        <f>IF(EX429*'Datos Mes'!$B$19-EY429&gt;0,EX429*'Datos Mes'!$B$19-EY429,0)</f>
        <v>#DIV/0!</v>
      </c>
      <c r="FA429" s="281" t="s">
        <v>116</v>
      </c>
      <c r="FB429" s="280" t="s">
        <v>299</v>
      </c>
      <c r="FC429" s="192">
        <f>IF(FB429&lt;&gt;"Pensionado",LOOKUP(FA429,'Datos Mes'!$A$87:$A$92,'Datos Mes'!$B$87:$B$92),0)</f>
        <v>0</v>
      </c>
      <c r="FD429" s="190" t="e">
        <f t="shared" si="490"/>
        <v>#DIV/0!</v>
      </c>
      <c r="FE429" s="190" t="e">
        <f>IF(SUM(EH429:EN429)&gt;'Datos Mes'!$B$22,'Datos Mes'!$B$22,SUM(EH429:EN429))</f>
        <v>#DIV/0!</v>
      </c>
      <c r="FF429" s="190" t="e">
        <f>FE429*'Datos Mes'!$B$30</f>
        <v>#DIV/0!</v>
      </c>
      <c r="FG429" s="190" t="e">
        <f t="shared" si="491"/>
        <v>#DIV/0!</v>
      </c>
      <c r="FH429" s="190" t="e">
        <f t="shared" si="492"/>
        <v>#DIV/0!</v>
      </c>
      <c r="FI429" s="193" t="e">
        <f>LOOKUP(FH429,'Datos Mes'!$B$54:$B$69,'Datos Mes'!$C$54:$C$69)</f>
        <v>#DIV/0!</v>
      </c>
      <c r="FJ429" s="190" t="e">
        <f>LOOKUP(FH429,'Datos Mes'!$B$54:$B$69,'Datos Mes'!$E$54:$E$69)</f>
        <v>#DIV/0!</v>
      </c>
      <c r="FK429" s="190" t="e">
        <f t="shared" si="493"/>
        <v>#DIV/0!</v>
      </c>
      <c r="FL429" s="190">
        <f t="shared" si="494"/>
        <v>0</v>
      </c>
      <c r="FM429" s="190">
        <f t="shared" si="495"/>
        <v>0</v>
      </c>
      <c r="FN429" s="190">
        <f t="shared" si="496"/>
        <v>0</v>
      </c>
      <c r="FO429" s="190" t="e">
        <f t="shared" si="497"/>
        <v>#DIV/0!</v>
      </c>
      <c r="FP429" s="190" t="e">
        <f t="shared" si="498"/>
        <v>#DIV/0!</v>
      </c>
      <c r="FQ429" s="320" t="e">
        <f t="shared" si="499"/>
        <v>#DIV/0!</v>
      </c>
      <c r="FR429" s="188"/>
      <c r="FS429" s="190" t="e">
        <f t="shared" si="500"/>
        <v>#DIV/0!</v>
      </c>
      <c r="FT429" s="190" t="e">
        <f>IF($FB429="Activo",LOOKUP($FA429,'Datos Mes'!$A$87:$A$92,'Datos Mes'!$C$87:$C$92),0)*$EO429</f>
        <v>#DIV/0!</v>
      </c>
      <c r="FU429" s="190" t="e">
        <f>IF($FB429="Activo",'Datos Mes'!$B$31,0)*$EO429</f>
        <v>#DIV/0!</v>
      </c>
      <c r="FV429" s="190" t="e">
        <f>'Datos Mes'!$B$32*$EO429</f>
        <v>#DIV/0!</v>
      </c>
      <c r="FW429" s="190" t="e">
        <f>'Datos Mes'!$D$28*$EO429</f>
        <v>#DIV/0!</v>
      </c>
      <c r="FX429" s="188">
        <v>1030397</v>
      </c>
      <c r="FY429" s="190" t="e">
        <f t="shared" si="501"/>
        <v>#DIV/0!</v>
      </c>
      <c r="FZ429" s="190" t="e">
        <f t="shared" si="506"/>
        <v>#DIV/0!</v>
      </c>
      <c r="GA429" s="190" t="e">
        <f t="shared" si="507"/>
        <v>#DIV/0!</v>
      </c>
      <c r="GB429" s="190">
        <f>(AS429+'Datos Mes'!B$24)*30/12</f>
        <v>11356.646825396825</v>
      </c>
      <c r="GC429" s="190" t="e">
        <f t="shared" si="502"/>
        <v>#DIV/0!</v>
      </c>
      <c r="GD429" s="190" t="e">
        <f t="shared" si="503"/>
        <v>#DIV/0!</v>
      </c>
      <c r="GE429" s="192" t="e">
        <f t="shared" si="504"/>
        <v>#DIV/0!</v>
      </c>
    </row>
    <row r="430" spans="1:187">
      <c r="A430" s="248"/>
      <c r="B430" s="248"/>
      <c r="C430" s="173">
        <f t="shared" si="461"/>
        <v>0</v>
      </c>
      <c r="D430" s="255"/>
      <c r="E430" s="255"/>
      <c r="F430" s="255"/>
      <c r="G430" s="255"/>
      <c r="H430" s="255"/>
      <c r="I430" s="255"/>
      <c r="J430" s="255"/>
      <c r="K430" s="255"/>
      <c r="L430" s="255"/>
      <c r="M430" s="255"/>
      <c r="N430" s="255"/>
      <c r="O430" s="255"/>
      <c r="P430" s="255"/>
      <c r="Q430" s="255"/>
      <c r="R430" s="174"/>
      <c r="S430" s="256"/>
      <c r="T430" s="255"/>
      <c r="U430" s="255"/>
      <c r="V430" s="255"/>
      <c r="W430" s="255"/>
      <c r="X430" s="255"/>
      <c r="Y430" s="255"/>
      <c r="Z430" s="255"/>
      <c r="AA430" s="255"/>
      <c r="AB430" s="255"/>
      <c r="AC430" s="255"/>
      <c r="AD430" s="255"/>
      <c r="AE430" s="255"/>
      <c r="AF430" s="255"/>
      <c r="AG430" s="255"/>
      <c r="AH430" s="255"/>
      <c r="AI430" s="257"/>
      <c r="AJ430" s="187"/>
      <c r="AK430" s="176">
        <f t="shared" si="462"/>
        <v>0</v>
      </c>
      <c r="AL430" s="294">
        <f t="shared" si="463"/>
        <v>0</v>
      </c>
      <c r="AM430" s="294">
        <f t="shared" si="464"/>
        <v>0</v>
      </c>
      <c r="AN430" s="295">
        <f t="shared" si="465"/>
        <v>0</v>
      </c>
      <c r="AO430" s="294">
        <f t="shared" si="505"/>
        <v>0</v>
      </c>
      <c r="AP430" s="294">
        <f t="shared" si="460"/>
        <v>0</v>
      </c>
      <c r="AQ430" s="296">
        <f t="shared" si="466"/>
        <v>0</v>
      </c>
      <c r="AR430" s="297">
        <f t="shared" si="467"/>
        <v>0</v>
      </c>
      <c r="AS430" s="249"/>
      <c r="AT430" s="250">
        <f t="shared" si="468"/>
        <v>0</v>
      </c>
      <c r="AU430" s="316"/>
      <c r="AV430" s="177">
        <f t="shared" si="469"/>
        <v>0</v>
      </c>
      <c r="AW430" s="249"/>
      <c r="AX430" s="249"/>
      <c r="AY430" s="177">
        <f t="shared" si="470"/>
        <v>0</v>
      </c>
      <c r="AZ430" s="177">
        <f>(AQ430)*'Datos Mes'!$B$27+DB430</f>
        <v>0</v>
      </c>
      <c r="BA430" s="248"/>
      <c r="BB430" s="254"/>
      <c r="BC430" s="263"/>
      <c r="BD430" s="188"/>
      <c r="BE430" s="188"/>
      <c r="BF430" s="298"/>
      <c r="BG430" s="178">
        <f>(COUNTIF($D430:$AI430,"LL")+DL430)*(AS430-'Datos Mes'!$B$23)</f>
        <v>0</v>
      </c>
      <c r="BH430" s="299">
        <f t="shared" si="471"/>
        <v>0</v>
      </c>
      <c r="BI430" s="230"/>
      <c r="BJ430" s="239"/>
      <c r="BK430" s="231"/>
      <c r="BL430" s="231"/>
      <c r="BM430" s="231"/>
      <c r="BN430" s="231"/>
      <c r="BO430" s="231"/>
      <c r="BP430" s="239"/>
      <c r="BQ430" s="231"/>
      <c r="BR430" s="231"/>
      <c r="BS430" s="231"/>
      <c r="BT430" s="232"/>
      <c r="BU430" s="232"/>
      <c r="BV430" s="231"/>
      <c r="BW430" s="233"/>
      <c r="BX430" s="234"/>
      <c r="BY430" s="231"/>
      <c r="BZ430" s="231"/>
      <c r="CA430" s="235"/>
      <c r="CB430" s="235"/>
      <c r="CC430" s="236"/>
      <c r="CD430" s="236"/>
      <c r="CE430" s="236"/>
      <c r="CF430" s="236"/>
      <c r="CG430" s="236"/>
      <c r="CH430" s="235"/>
      <c r="CI430" s="235"/>
      <c r="CJ430" s="236"/>
      <c r="CK430" s="236"/>
      <c r="CL430" s="236"/>
      <c r="CM430" s="236"/>
      <c r="CN430" s="236"/>
      <c r="CO430" s="235"/>
      <c r="CP430" s="238"/>
      <c r="CQ430" s="237"/>
      <c r="CR430" s="238"/>
      <c r="CS430" s="237"/>
      <c r="CT430" s="237"/>
      <c r="CU430" s="237"/>
      <c r="CV430" s="237"/>
      <c r="CW430" s="237"/>
      <c r="CX430" s="232"/>
      <c r="CY430" s="232"/>
      <c r="CZ430" s="179">
        <f t="shared" si="472"/>
        <v>0</v>
      </c>
      <c r="DA430" s="180"/>
      <c r="DB430" s="241"/>
      <c r="DC430" s="181">
        <f t="shared" si="473"/>
        <v>0</v>
      </c>
      <c r="DD430" s="240"/>
      <c r="DE430" s="241"/>
      <c r="DF430" s="182">
        <f t="shared" si="474"/>
        <v>0</v>
      </c>
      <c r="DG430" s="182">
        <f t="shared" si="475"/>
        <v>0</v>
      </c>
      <c r="DH430" s="183">
        <f t="shared" si="476"/>
        <v>0</v>
      </c>
      <c r="DI430" s="184">
        <f t="shared" si="477"/>
        <v>0</v>
      </c>
      <c r="DJ430" s="42"/>
      <c r="DK430" s="177">
        <f t="shared" si="478"/>
        <v>0</v>
      </c>
      <c r="DL430" s="177">
        <f t="shared" si="479"/>
        <v>0</v>
      </c>
      <c r="DM430" s="177">
        <f t="shared" si="480"/>
        <v>0</v>
      </c>
      <c r="DN430" s="242"/>
      <c r="DO430" s="243"/>
      <c r="DP430" s="243"/>
      <c r="DQ430" s="243"/>
      <c r="DR430" s="303"/>
      <c r="DS430" s="243"/>
      <c r="DT430" s="243"/>
      <c r="DU430" s="243"/>
      <c r="DV430" s="244"/>
      <c r="DW430" s="243"/>
      <c r="DX430" s="243"/>
      <c r="DY430" s="245"/>
      <c r="DZ430" s="245"/>
      <c r="EA430" s="246"/>
      <c r="EB430" s="175" t="s">
        <v>283</v>
      </c>
      <c r="EC430" s="188" t="s">
        <v>298</v>
      </c>
      <c r="ED430" s="188">
        <v>1030398</v>
      </c>
      <c r="EE430" s="188"/>
      <c r="EF430" s="189">
        <f>'Datos Mes'!$B$23</f>
        <v>8033.333333333333</v>
      </c>
      <c r="EG430" s="189">
        <f t="shared" si="481"/>
        <v>0</v>
      </c>
      <c r="EH430" s="189">
        <f t="shared" si="482"/>
        <v>0</v>
      </c>
      <c r="EI430" s="189" t="e">
        <f t="shared" si="483"/>
        <v>#DIV/0!</v>
      </c>
      <c r="EJ430" s="189" t="e">
        <f t="shared" si="484"/>
        <v>#DIV/0!</v>
      </c>
      <c r="EK430" s="189">
        <f t="shared" si="485"/>
        <v>0</v>
      </c>
      <c r="EL430" s="189">
        <f t="shared" si="486"/>
        <v>0</v>
      </c>
      <c r="EM430" s="189">
        <f t="shared" si="487"/>
        <v>0</v>
      </c>
      <c r="EN430" s="189">
        <f>'Datos Mes'!$B$24*AL430</f>
        <v>0</v>
      </c>
      <c r="EO430" s="189" t="e">
        <f>IF(SUM(EH430:EN430)&gt;'Datos Mes'!$B$21,'Datos Mes'!$B$21,SUM(EH430:EN430))</f>
        <v>#DIV/0!</v>
      </c>
      <c r="EP430" s="189" t="e">
        <f>IF(SUM(EH430:EN430)&gt;'Datos Mes'!$B$21,SUM(EH430:EN430)-EO430,0)</f>
        <v>#DIV/0!</v>
      </c>
      <c r="EQ430" s="189"/>
      <c r="ER430" s="189" t="e">
        <f>LOOKUP(EO430/AL430,'Datos Mes'!$B$75:$B$82,'Datos Mes'!$C$75:$C$82)*EQ430</f>
        <v>#DIV/0!</v>
      </c>
      <c r="ES430" s="189">
        <f>'Datos Mes'!$B$25*$AQ430</f>
        <v>0</v>
      </c>
      <c r="ET430" s="189">
        <f>'Datos Mes'!$B$26*$AQ430</f>
        <v>0</v>
      </c>
      <c r="EU430" s="189">
        <f t="shared" si="488"/>
        <v>0</v>
      </c>
      <c r="EV430" s="190" t="e">
        <f t="shared" si="489"/>
        <v>#DIV/0!</v>
      </c>
      <c r="EW430" s="280" t="s">
        <v>140</v>
      </c>
      <c r="EX430" s="281"/>
      <c r="EY430" s="190" t="e">
        <f>'Datos Mes'!$B$28*EO430</f>
        <v>#DIV/0!</v>
      </c>
      <c r="EZ430" s="190" t="e">
        <f>IF(EX430*'Datos Mes'!$B$19-EY430&gt;0,EX430*'Datos Mes'!$B$19-EY430,0)</f>
        <v>#DIV/0!</v>
      </c>
      <c r="FA430" s="281" t="s">
        <v>116</v>
      </c>
      <c r="FB430" s="280" t="s">
        <v>299</v>
      </c>
      <c r="FC430" s="192">
        <f>IF(FB430&lt;&gt;"Pensionado",LOOKUP(FA430,'Datos Mes'!$A$87:$A$92,'Datos Mes'!$B$87:$B$92),0)</f>
        <v>0</v>
      </c>
      <c r="FD430" s="190" t="e">
        <f t="shared" si="490"/>
        <v>#DIV/0!</v>
      </c>
      <c r="FE430" s="190" t="e">
        <f>IF(SUM(EH430:EN430)&gt;'Datos Mes'!$B$22,'Datos Mes'!$B$22,SUM(EH430:EN430))</f>
        <v>#DIV/0!</v>
      </c>
      <c r="FF430" s="190" t="e">
        <f>FE430*'Datos Mes'!$B$30</f>
        <v>#DIV/0!</v>
      </c>
      <c r="FG430" s="190" t="e">
        <f t="shared" si="491"/>
        <v>#DIV/0!</v>
      </c>
      <c r="FH430" s="190" t="e">
        <f t="shared" si="492"/>
        <v>#DIV/0!</v>
      </c>
      <c r="FI430" s="193" t="e">
        <f>LOOKUP(FH430,'Datos Mes'!$B$54:$B$69,'Datos Mes'!$C$54:$C$69)</f>
        <v>#DIV/0!</v>
      </c>
      <c r="FJ430" s="190" t="e">
        <f>LOOKUP(FH430,'Datos Mes'!$B$54:$B$69,'Datos Mes'!$E$54:$E$69)</f>
        <v>#DIV/0!</v>
      </c>
      <c r="FK430" s="190" t="e">
        <f t="shared" si="493"/>
        <v>#DIV/0!</v>
      </c>
      <c r="FL430" s="190">
        <f t="shared" si="494"/>
        <v>0</v>
      </c>
      <c r="FM430" s="190">
        <f t="shared" si="495"/>
        <v>0</v>
      </c>
      <c r="FN430" s="190">
        <f t="shared" si="496"/>
        <v>0</v>
      </c>
      <c r="FO430" s="190" t="e">
        <f t="shared" si="497"/>
        <v>#DIV/0!</v>
      </c>
      <c r="FP430" s="190" t="e">
        <f t="shared" si="498"/>
        <v>#DIV/0!</v>
      </c>
      <c r="FQ430" s="320" t="e">
        <f t="shared" si="499"/>
        <v>#DIV/0!</v>
      </c>
      <c r="FR430" s="188"/>
      <c r="FS430" s="190" t="e">
        <f t="shared" si="500"/>
        <v>#DIV/0!</v>
      </c>
      <c r="FT430" s="190" t="e">
        <f>IF($FB430="Activo",LOOKUP($FA430,'Datos Mes'!$A$87:$A$92,'Datos Mes'!$C$87:$C$92),0)*$EO430</f>
        <v>#DIV/0!</v>
      </c>
      <c r="FU430" s="190" t="e">
        <f>IF($FB430="Activo",'Datos Mes'!$B$31,0)*$EO430</f>
        <v>#DIV/0!</v>
      </c>
      <c r="FV430" s="190" t="e">
        <f>'Datos Mes'!$B$32*$EO430</f>
        <v>#DIV/0!</v>
      </c>
      <c r="FW430" s="190" t="e">
        <f>'Datos Mes'!$D$28*$EO430</f>
        <v>#DIV/0!</v>
      </c>
      <c r="FX430" s="188">
        <v>1030398</v>
      </c>
      <c r="FY430" s="190" t="e">
        <f t="shared" si="501"/>
        <v>#DIV/0!</v>
      </c>
      <c r="FZ430" s="190" t="e">
        <f t="shared" si="506"/>
        <v>#DIV/0!</v>
      </c>
      <c r="GA430" s="190" t="e">
        <f t="shared" si="507"/>
        <v>#DIV/0!</v>
      </c>
      <c r="GB430" s="190">
        <f>(AS430+'Datos Mes'!B$24)*30/12</f>
        <v>11356.646825396825</v>
      </c>
      <c r="GC430" s="190" t="e">
        <f t="shared" si="502"/>
        <v>#DIV/0!</v>
      </c>
      <c r="GD430" s="190" t="e">
        <f t="shared" si="503"/>
        <v>#DIV/0!</v>
      </c>
      <c r="GE430" s="192" t="e">
        <f t="shared" si="504"/>
        <v>#DIV/0!</v>
      </c>
    </row>
    <row r="431" spans="1:187">
      <c r="A431" s="248"/>
      <c r="B431" s="248"/>
      <c r="C431" s="173">
        <f t="shared" si="461"/>
        <v>0</v>
      </c>
      <c r="D431" s="255"/>
      <c r="E431" s="255"/>
      <c r="F431" s="255"/>
      <c r="G431" s="255"/>
      <c r="H431" s="255"/>
      <c r="I431" s="255"/>
      <c r="J431" s="255"/>
      <c r="K431" s="255"/>
      <c r="L431" s="255"/>
      <c r="M431" s="255"/>
      <c r="N431" s="255"/>
      <c r="O431" s="255"/>
      <c r="P431" s="255"/>
      <c r="Q431" s="255"/>
      <c r="R431" s="174"/>
      <c r="S431" s="256"/>
      <c r="T431" s="255"/>
      <c r="U431" s="255"/>
      <c r="V431" s="255"/>
      <c r="W431" s="255"/>
      <c r="X431" s="255"/>
      <c r="Y431" s="255"/>
      <c r="Z431" s="255"/>
      <c r="AA431" s="255"/>
      <c r="AB431" s="255"/>
      <c r="AC431" s="255"/>
      <c r="AD431" s="255"/>
      <c r="AE431" s="255"/>
      <c r="AF431" s="255"/>
      <c r="AG431" s="255"/>
      <c r="AH431" s="255"/>
      <c r="AI431" s="257"/>
      <c r="AJ431" s="187"/>
      <c r="AK431" s="176">
        <f t="shared" si="462"/>
        <v>0</v>
      </c>
      <c r="AL431" s="294">
        <f t="shared" si="463"/>
        <v>0</v>
      </c>
      <c r="AM431" s="294">
        <f t="shared" si="464"/>
        <v>0</v>
      </c>
      <c r="AN431" s="295">
        <f t="shared" si="465"/>
        <v>0</v>
      </c>
      <c r="AO431" s="294">
        <f t="shared" si="505"/>
        <v>0</v>
      </c>
      <c r="AP431" s="294">
        <f t="shared" si="460"/>
        <v>0</v>
      </c>
      <c r="AQ431" s="296">
        <f t="shared" si="466"/>
        <v>0</v>
      </c>
      <c r="AR431" s="297">
        <f t="shared" si="467"/>
        <v>0</v>
      </c>
      <c r="AS431" s="249"/>
      <c r="AT431" s="250">
        <f t="shared" si="468"/>
        <v>0</v>
      </c>
      <c r="AU431" s="316"/>
      <c r="AV431" s="177">
        <f t="shared" si="469"/>
        <v>0</v>
      </c>
      <c r="AW431" s="249"/>
      <c r="AX431" s="249"/>
      <c r="AY431" s="177">
        <f t="shared" si="470"/>
        <v>0</v>
      </c>
      <c r="AZ431" s="177">
        <f>(AQ431)*'Datos Mes'!$B$27+DB431</f>
        <v>0</v>
      </c>
      <c r="BA431" s="248"/>
      <c r="BB431" s="254"/>
      <c r="BC431" s="263"/>
      <c r="BD431" s="188"/>
      <c r="BE431" s="188"/>
      <c r="BF431" s="298"/>
      <c r="BG431" s="178">
        <f>(COUNTIF($D431:$AI431,"LL")+DL431)*(AS431-'Datos Mes'!$B$23)</f>
        <v>0</v>
      </c>
      <c r="BH431" s="299">
        <f t="shared" si="471"/>
        <v>0</v>
      </c>
      <c r="BI431" s="230"/>
      <c r="BJ431" s="239"/>
      <c r="BK431" s="231"/>
      <c r="BL431" s="231"/>
      <c r="BM431" s="231"/>
      <c r="BN431" s="231"/>
      <c r="BO431" s="231"/>
      <c r="BP431" s="239"/>
      <c r="BQ431" s="231"/>
      <c r="BR431" s="231"/>
      <c r="BS431" s="231"/>
      <c r="BT431" s="232"/>
      <c r="BU431" s="232"/>
      <c r="BV431" s="231"/>
      <c r="BW431" s="233"/>
      <c r="BX431" s="234"/>
      <c r="BY431" s="231"/>
      <c r="BZ431" s="231"/>
      <c r="CA431" s="235"/>
      <c r="CB431" s="235"/>
      <c r="CC431" s="236"/>
      <c r="CD431" s="236"/>
      <c r="CE431" s="236"/>
      <c r="CF431" s="236"/>
      <c r="CG431" s="236"/>
      <c r="CH431" s="235"/>
      <c r="CI431" s="235"/>
      <c r="CJ431" s="236"/>
      <c r="CK431" s="236"/>
      <c r="CL431" s="236"/>
      <c r="CM431" s="236"/>
      <c r="CN431" s="236"/>
      <c r="CO431" s="235"/>
      <c r="CP431" s="238"/>
      <c r="CQ431" s="237"/>
      <c r="CR431" s="238"/>
      <c r="CS431" s="237"/>
      <c r="CT431" s="237"/>
      <c r="CU431" s="237"/>
      <c r="CV431" s="237"/>
      <c r="CW431" s="237"/>
      <c r="CX431" s="232"/>
      <c r="CY431" s="232"/>
      <c r="CZ431" s="179">
        <f t="shared" si="472"/>
        <v>0</v>
      </c>
      <c r="DA431" s="180"/>
      <c r="DB431" s="241"/>
      <c r="DC431" s="181">
        <f t="shared" si="473"/>
        <v>0</v>
      </c>
      <c r="DD431" s="240"/>
      <c r="DE431" s="241"/>
      <c r="DF431" s="182">
        <f t="shared" si="474"/>
        <v>0</v>
      </c>
      <c r="DG431" s="182">
        <f t="shared" si="475"/>
        <v>0</v>
      </c>
      <c r="DH431" s="183">
        <f t="shared" si="476"/>
        <v>0</v>
      </c>
      <c r="DI431" s="184">
        <f t="shared" si="477"/>
        <v>0</v>
      </c>
      <c r="DJ431" s="42"/>
      <c r="DK431" s="177">
        <f t="shared" si="478"/>
        <v>0</v>
      </c>
      <c r="DL431" s="177">
        <f t="shared" si="479"/>
        <v>0</v>
      </c>
      <c r="DM431" s="177">
        <f t="shared" si="480"/>
        <v>0</v>
      </c>
      <c r="DN431" s="242"/>
      <c r="DO431" s="243"/>
      <c r="DP431" s="243"/>
      <c r="DQ431" s="243"/>
      <c r="DR431" s="303"/>
      <c r="DS431" s="243"/>
      <c r="DT431" s="243"/>
      <c r="DU431" s="243"/>
      <c r="DV431" s="244"/>
      <c r="DW431" s="243"/>
      <c r="DX431" s="243"/>
      <c r="DY431" s="245"/>
      <c r="DZ431" s="245"/>
      <c r="EA431" s="246"/>
      <c r="EB431" s="175" t="s">
        <v>283</v>
      </c>
      <c r="EC431" s="188" t="s">
        <v>298</v>
      </c>
      <c r="ED431" s="188">
        <v>1030399</v>
      </c>
      <c r="EE431" s="188"/>
      <c r="EF431" s="189">
        <f>'Datos Mes'!$B$23</f>
        <v>8033.333333333333</v>
      </c>
      <c r="EG431" s="189">
        <f t="shared" si="481"/>
        <v>0</v>
      </c>
      <c r="EH431" s="189">
        <f t="shared" si="482"/>
        <v>0</v>
      </c>
      <c r="EI431" s="189" t="e">
        <f t="shared" si="483"/>
        <v>#DIV/0!</v>
      </c>
      <c r="EJ431" s="189" t="e">
        <f t="shared" si="484"/>
        <v>#DIV/0!</v>
      </c>
      <c r="EK431" s="189">
        <f t="shared" si="485"/>
        <v>0</v>
      </c>
      <c r="EL431" s="189">
        <f t="shared" si="486"/>
        <v>0</v>
      </c>
      <c r="EM431" s="189">
        <f t="shared" si="487"/>
        <v>0</v>
      </c>
      <c r="EN431" s="189">
        <f>'Datos Mes'!$B$24*AL431</f>
        <v>0</v>
      </c>
      <c r="EO431" s="189" t="e">
        <f>IF(SUM(EH431:EN431)&gt;'Datos Mes'!$B$21,'Datos Mes'!$B$21,SUM(EH431:EN431))</f>
        <v>#DIV/0!</v>
      </c>
      <c r="EP431" s="189" t="e">
        <f>IF(SUM(EH431:EN431)&gt;'Datos Mes'!$B$21,SUM(EH431:EN431)-EO431,0)</f>
        <v>#DIV/0!</v>
      </c>
      <c r="EQ431" s="189"/>
      <c r="ER431" s="189" t="e">
        <f>LOOKUP(EO431/AL431,'Datos Mes'!$B$75:$B$82,'Datos Mes'!$C$75:$C$82)*EQ431</f>
        <v>#DIV/0!</v>
      </c>
      <c r="ES431" s="189">
        <f>'Datos Mes'!$B$25*$AQ431</f>
        <v>0</v>
      </c>
      <c r="ET431" s="189">
        <f>'Datos Mes'!$B$26*$AQ431</f>
        <v>0</v>
      </c>
      <c r="EU431" s="189">
        <f t="shared" si="488"/>
        <v>0</v>
      </c>
      <c r="EV431" s="190" t="e">
        <f t="shared" si="489"/>
        <v>#DIV/0!</v>
      </c>
      <c r="EW431" s="280" t="s">
        <v>140</v>
      </c>
      <c r="EX431" s="281"/>
      <c r="EY431" s="190" t="e">
        <f>'Datos Mes'!$B$28*EO431</f>
        <v>#DIV/0!</v>
      </c>
      <c r="EZ431" s="190" t="e">
        <f>IF(EX431*'Datos Mes'!$B$19-EY431&gt;0,EX431*'Datos Mes'!$B$19-EY431,0)</f>
        <v>#DIV/0!</v>
      </c>
      <c r="FA431" s="281" t="s">
        <v>116</v>
      </c>
      <c r="FB431" s="280" t="s">
        <v>299</v>
      </c>
      <c r="FC431" s="192">
        <f>IF(FB431&lt;&gt;"Pensionado",LOOKUP(FA431,'Datos Mes'!$A$87:$A$92,'Datos Mes'!$B$87:$B$92),0)</f>
        <v>0</v>
      </c>
      <c r="FD431" s="190" t="e">
        <f t="shared" si="490"/>
        <v>#DIV/0!</v>
      </c>
      <c r="FE431" s="190" t="e">
        <f>IF(SUM(EH431:EN431)&gt;'Datos Mes'!$B$22,'Datos Mes'!$B$22,SUM(EH431:EN431))</f>
        <v>#DIV/0!</v>
      </c>
      <c r="FF431" s="190" t="e">
        <f>FE431*'Datos Mes'!$B$30</f>
        <v>#DIV/0!</v>
      </c>
      <c r="FG431" s="190" t="e">
        <f t="shared" si="491"/>
        <v>#DIV/0!</v>
      </c>
      <c r="FH431" s="190" t="e">
        <f t="shared" si="492"/>
        <v>#DIV/0!</v>
      </c>
      <c r="FI431" s="193" t="e">
        <f>LOOKUP(FH431,'Datos Mes'!$B$54:$B$69,'Datos Mes'!$C$54:$C$69)</f>
        <v>#DIV/0!</v>
      </c>
      <c r="FJ431" s="190" t="e">
        <f>LOOKUP(FH431,'Datos Mes'!$B$54:$B$69,'Datos Mes'!$E$54:$E$69)</f>
        <v>#DIV/0!</v>
      </c>
      <c r="FK431" s="190" t="e">
        <f t="shared" si="493"/>
        <v>#DIV/0!</v>
      </c>
      <c r="FL431" s="190">
        <f t="shared" si="494"/>
        <v>0</v>
      </c>
      <c r="FM431" s="190">
        <f t="shared" si="495"/>
        <v>0</v>
      </c>
      <c r="FN431" s="190">
        <f t="shared" si="496"/>
        <v>0</v>
      </c>
      <c r="FO431" s="190" t="e">
        <f t="shared" si="497"/>
        <v>#DIV/0!</v>
      </c>
      <c r="FP431" s="190" t="e">
        <f t="shared" si="498"/>
        <v>#DIV/0!</v>
      </c>
      <c r="FQ431" s="320" t="e">
        <f t="shared" si="499"/>
        <v>#DIV/0!</v>
      </c>
      <c r="FR431" s="188"/>
      <c r="FS431" s="190" t="e">
        <f t="shared" si="500"/>
        <v>#DIV/0!</v>
      </c>
      <c r="FT431" s="190" t="e">
        <f>IF($FB431="Activo",LOOKUP($FA431,'Datos Mes'!$A$87:$A$92,'Datos Mes'!$C$87:$C$92),0)*$EO431</f>
        <v>#DIV/0!</v>
      </c>
      <c r="FU431" s="190" t="e">
        <f>IF($FB431="Activo",'Datos Mes'!$B$31,0)*$EO431</f>
        <v>#DIV/0!</v>
      </c>
      <c r="FV431" s="190" t="e">
        <f>'Datos Mes'!$B$32*$EO431</f>
        <v>#DIV/0!</v>
      </c>
      <c r="FW431" s="190" t="e">
        <f>'Datos Mes'!$D$28*$EO431</f>
        <v>#DIV/0!</v>
      </c>
      <c r="FX431" s="188">
        <v>1030399</v>
      </c>
      <c r="FY431" s="190" t="e">
        <f t="shared" si="501"/>
        <v>#DIV/0!</v>
      </c>
      <c r="FZ431" s="190" t="e">
        <f t="shared" si="506"/>
        <v>#DIV/0!</v>
      </c>
      <c r="GA431" s="190" t="e">
        <f t="shared" si="507"/>
        <v>#DIV/0!</v>
      </c>
      <c r="GB431" s="190">
        <f>(AS431+'Datos Mes'!B$24)*30/12</f>
        <v>11356.646825396825</v>
      </c>
      <c r="GC431" s="190" t="e">
        <f t="shared" si="502"/>
        <v>#DIV/0!</v>
      </c>
      <c r="GD431" s="190" t="e">
        <f t="shared" si="503"/>
        <v>#DIV/0!</v>
      </c>
      <c r="GE431" s="192" t="e">
        <f t="shared" si="504"/>
        <v>#DIV/0!</v>
      </c>
    </row>
    <row r="432" spans="1:187">
      <c r="A432" s="248"/>
      <c r="B432" s="248"/>
      <c r="C432" s="173">
        <f t="shared" si="461"/>
        <v>0</v>
      </c>
      <c r="D432" s="255"/>
      <c r="E432" s="255"/>
      <c r="F432" s="255"/>
      <c r="G432" s="255"/>
      <c r="H432" s="255"/>
      <c r="I432" s="255"/>
      <c r="J432" s="255"/>
      <c r="K432" s="255"/>
      <c r="L432" s="255"/>
      <c r="M432" s="255"/>
      <c r="N432" s="255"/>
      <c r="O432" s="255"/>
      <c r="P432" s="255"/>
      <c r="Q432" s="255"/>
      <c r="R432" s="174"/>
      <c r="S432" s="256"/>
      <c r="T432" s="255"/>
      <c r="U432" s="255"/>
      <c r="V432" s="255"/>
      <c r="W432" s="255"/>
      <c r="X432" s="255"/>
      <c r="Y432" s="255"/>
      <c r="Z432" s="255"/>
      <c r="AA432" s="255"/>
      <c r="AB432" s="255"/>
      <c r="AC432" s="255"/>
      <c r="AD432" s="255"/>
      <c r="AE432" s="255"/>
      <c r="AF432" s="255"/>
      <c r="AG432" s="255"/>
      <c r="AH432" s="255"/>
      <c r="AI432" s="257"/>
      <c r="AJ432" s="187"/>
      <c r="AK432" s="176">
        <f t="shared" si="462"/>
        <v>0</v>
      </c>
      <c r="AL432" s="294">
        <f t="shared" si="463"/>
        <v>0</v>
      </c>
      <c r="AM432" s="294">
        <f t="shared" si="464"/>
        <v>0</v>
      </c>
      <c r="AN432" s="295">
        <f t="shared" si="465"/>
        <v>0</v>
      </c>
      <c r="AO432" s="294">
        <f t="shared" si="505"/>
        <v>0</v>
      </c>
      <c r="AP432" s="294">
        <f t="shared" si="460"/>
        <v>0</v>
      </c>
      <c r="AQ432" s="296">
        <f t="shared" si="466"/>
        <v>0</v>
      </c>
      <c r="AR432" s="297">
        <f t="shared" si="467"/>
        <v>0</v>
      </c>
      <c r="AS432" s="249"/>
      <c r="AT432" s="250">
        <f t="shared" si="468"/>
        <v>0</v>
      </c>
      <c r="AU432" s="316"/>
      <c r="AV432" s="177">
        <f t="shared" si="469"/>
        <v>0</v>
      </c>
      <c r="AW432" s="249"/>
      <c r="AX432" s="249"/>
      <c r="AY432" s="177">
        <f t="shared" si="470"/>
        <v>0</v>
      </c>
      <c r="AZ432" s="177">
        <f>(AQ432)*'Datos Mes'!$B$27+DB432</f>
        <v>0</v>
      </c>
      <c r="BA432" s="248"/>
      <c r="BB432" s="254"/>
      <c r="BC432" s="263"/>
      <c r="BD432" s="188"/>
      <c r="BE432" s="188"/>
      <c r="BF432" s="298"/>
      <c r="BG432" s="178">
        <f>(COUNTIF($D432:$AI432,"LL")+DL432)*(AS432-'Datos Mes'!$B$23)</f>
        <v>0</v>
      </c>
      <c r="BH432" s="299">
        <f t="shared" si="471"/>
        <v>0</v>
      </c>
      <c r="BI432" s="230"/>
      <c r="BJ432" s="239"/>
      <c r="BK432" s="231"/>
      <c r="BL432" s="231"/>
      <c r="BM432" s="231"/>
      <c r="BN432" s="231"/>
      <c r="BO432" s="231"/>
      <c r="BP432" s="239"/>
      <c r="BQ432" s="231"/>
      <c r="BR432" s="231"/>
      <c r="BS432" s="231"/>
      <c r="BT432" s="232"/>
      <c r="BU432" s="232"/>
      <c r="BV432" s="231"/>
      <c r="BW432" s="233"/>
      <c r="BX432" s="234"/>
      <c r="BY432" s="231"/>
      <c r="BZ432" s="231"/>
      <c r="CA432" s="235"/>
      <c r="CB432" s="235"/>
      <c r="CC432" s="236"/>
      <c r="CD432" s="236"/>
      <c r="CE432" s="236"/>
      <c r="CF432" s="236"/>
      <c r="CG432" s="236"/>
      <c r="CH432" s="235"/>
      <c r="CI432" s="235"/>
      <c r="CJ432" s="236"/>
      <c r="CK432" s="236"/>
      <c r="CL432" s="236"/>
      <c r="CM432" s="236"/>
      <c r="CN432" s="236"/>
      <c r="CO432" s="235"/>
      <c r="CP432" s="238"/>
      <c r="CQ432" s="237"/>
      <c r="CR432" s="238"/>
      <c r="CS432" s="237"/>
      <c r="CT432" s="237"/>
      <c r="CU432" s="237"/>
      <c r="CV432" s="237"/>
      <c r="CW432" s="237"/>
      <c r="CX432" s="232"/>
      <c r="CY432" s="232"/>
      <c r="CZ432" s="179">
        <f t="shared" si="472"/>
        <v>0</v>
      </c>
      <c r="DA432" s="180"/>
      <c r="DB432" s="241"/>
      <c r="DC432" s="181">
        <f t="shared" si="473"/>
        <v>0</v>
      </c>
      <c r="DD432" s="240"/>
      <c r="DE432" s="241"/>
      <c r="DF432" s="182">
        <f t="shared" si="474"/>
        <v>0</v>
      </c>
      <c r="DG432" s="182">
        <f t="shared" si="475"/>
        <v>0</v>
      </c>
      <c r="DH432" s="183">
        <f t="shared" si="476"/>
        <v>0</v>
      </c>
      <c r="DI432" s="184">
        <f t="shared" si="477"/>
        <v>0</v>
      </c>
      <c r="DJ432" s="42"/>
      <c r="DK432" s="177">
        <f t="shared" si="478"/>
        <v>0</v>
      </c>
      <c r="DL432" s="177">
        <f t="shared" si="479"/>
        <v>0</v>
      </c>
      <c r="DM432" s="177">
        <f t="shared" si="480"/>
        <v>0</v>
      </c>
      <c r="DN432" s="242"/>
      <c r="DO432" s="243"/>
      <c r="DP432" s="243"/>
      <c r="DQ432" s="243"/>
      <c r="DR432" s="303"/>
      <c r="DS432" s="243"/>
      <c r="DT432" s="243"/>
      <c r="DU432" s="243"/>
      <c r="DV432" s="244"/>
      <c r="DW432" s="243"/>
      <c r="DX432" s="243"/>
      <c r="DY432" s="245"/>
      <c r="DZ432" s="245"/>
      <c r="EA432" s="246"/>
      <c r="EB432" s="175" t="s">
        <v>283</v>
      </c>
      <c r="EC432" s="188" t="s">
        <v>298</v>
      </c>
      <c r="ED432" s="188">
        <v>1030400</v>
      </c>
      <c r="EE432" s="188"/>
      <c r="EF432" s="189">
        <f>'Datos Mes'!$B$23</f>
        <v>8033.333333333333</v>
      </c>
      <c r="EG432" s="189">
        <f t="shared" si="481"/>
        <v>0</v>
      </c>
      <c r="EH432" s="189">
        <f t="shared" si="482"/>
        <v>0</v>
      </c>
      <c r="EI432" s="189" t="e">
        <f t="shared" si="483"/>
        <v>#DIV/0!</v>
      </c>
      <c r="EJ432" s="189" t="e">
        <f t="shared" si="484"/>
        <v>#DIV/0!</v>
      </c>
      <c r="EK432" s="189">
        <f t="shared" si="485"/>
        <v>0</v>
      </c>
      <c r="EL432" s="189">
        <f t="shared" si="486"/>
        <v>0</v>
      </c>
      <c r="EM432" s="189">
        <f t="shared" si="487"/>
        <v>0</v>
      </c>
      <c r="EN432" s="189">
        <f>'Datos Mes'!$B$24*AL432</f>
        <v>0</v>
      </c>
      <c r="EO432" s="189" t="e">
        <f>IF(SUM(EH432:EN432)&gt;'Datos Mes'!$B$21,'Datos Mes'!$B$21,SUM(EH432:EN432))</f>
        <v>#DIV/0!</v>
      </c>
      <c r="EP432" s="189" t="e">
        <f>IF(SUM(EH432:EN432)&gt;'Datos Mes'!$B$21,SUM(EH432:EN432)-EO432,0)</f>
        <v>#DIV/0!</v>
      </c>
      <c r="EQ432" s="189"/>
      <c r="ER432" s="189" t="e">
        <f>LOOKUP(EO432/AL432,'Datos Mes'!$B$75:$B$82,'Datos Mes'!$C$75:$C$82)*EQ432</f>
        <v>#DIV/0!</v>
      </c>
      <c r="ES432" s="189">
        <f>'Datos Mes'!$B$25*$AQ432</f>
        <v>0</v>
      </c>
      <c r="ET432" s="189">
        <f>'Datos Mes'!$B$26*$AQ432</f>
        <v>0</v>
      </c>
      <c r="EU432" s="189">
        <f t="shared" si="488"/>
        <v>0</v>
      </c>
      <c r="EV432" s="190" t="e">
        <f t="shared" si="489"/>
        <v>#DIV/0!</v>
      </c>
      <c r="EW432" s="280" t="s">
        <v>140</v>
      </c>
      <c r="EX432" s="281"/>
      <c r="EY432" s="190" t="e">
        <f>'Datos Mes'!$B$28*EO432</f>
        <v>#DIV/0!</v>
      </c>
      <c r="EZ432" s="190" t="e">
        <f>IF(EX432*'Datos Mes'!$B$19-EY432&gt;0,EX432*'Datos Mes'!$B$19-EY432,0)</f>
        <v>#DIV/0!</v>
      </c>
      <c r="FA432" s="281" t="s">
        <v>116</v>
      </c>
      <c r="FB432" s="280" t="s">
        <v>299</v>
      </c>
      <c r="FC432" s="192">
        <f>IF(FB432&lt;&gt;"Pensionado",LOOKUP(FA432,'Datos Mes'!$A$87:$A$92,'Datos Mes'!$B$87:$B$92),0)</f>
        <v>0</v>
      </c>
      <c r="FD432" s="190" t="e">
        <f t="shared" si="490"/>
        <v>#DIV/0!</v>
      </c>
      <c r="FE432" s="190" t="e">
        <f>IF(SUM(EH432:EN432)&gt;'Datos Mes'!$B$22,'Datos Mes'!$B$22,SUM(EH432:EN432))</f>
        <v>#DIV/0!</v>
      </c>
      <c r="FF432" s="190" t="e">
        <f>FE432*'Datos Mes'!$B$30</f>
        <v>#DIV/0!</v>
      </c>
      <c r="FG432" s="190" t="e">
        <f t="shared" si="491"/>
        <v>#DIV/0!</v>
      </c>
      <c r="FH432" s="190" t="e">
        <f t="shared" si="492"/>
        <v>#DIV/0!</v>
      </c>
      <c r="FI432" s="193" t="e">
        <f>LOOKUP(FH432,'Datos Mes'!$B$54:$B$69,'Datos Mes'!$C$54:$C$69)</f>
        <v>#DIV/0!</v>
      </c>
      <c r="FJ432" s="190" t="e">
        <f>LOOKUP(FH432,'Datos Mes'!$B$54:$B$69,'Datos Mes'!$E$54:$E$69)</f>
        <v>#DIV/0!</v>
      </c>
      <c r="FK432" s="190" t="e">
        <f t="shared" si="493"/>
        <v>#DIV/0!</v>
      </c>
      <c r="FL432" s="190">
        <f t="shared" si="494"/>
        <v>0</v>
      </c>
      <c r="FM432" s="190">
        <f t="shared" si="495"/>
        <v>0</v>
      </c>
      <c r="FN432" s="190">
        <f t="shared" si="496"/>
        <v>0</v>
      </c>
      <c r="FO432" s="190" t="e">
        <f t="shared" si="497"/>
        <v>#DIV/0!</v>
      </c>
      <c r="FP432" s="190" t="e">
        <f t="shared" si="498"/>
        <v>#DIV/0!</v>
      </c>
      <c r="FQ432" s="320" t="e">
        <f t="shared" si="499"/>
        <v>#DIV/0!</v>
      </c>
      <c r="FR432" s="188"/>
      <c r="FS432" s="190" t="e">
        <f t="shared" si="500"/>
        <v>#DIV/0!</v>
      </c>
      <c r="FT432" s="190" t="e">
        <f>IF($FB432="Activo",LOOKUP($FA432,'Datos Mes'!$A$87:$A$92,'Datos Mes'!$C$87:$C$92),0)*$EO432</f>
        <v>#DIV/0!</v>
      </c>
      <c r="FU432" s="190" t="e">
        <f>IF($FB432="Activo",'Datos Mes'!$B$31,0)*$EO432</f>
        <v>#DIV/0!</v>
      </c>
      <c r="FV432" s="190" t="e">
        <f>'Datos Mes'!$B$32*$EO432</f>
        <v>#DIV/0!</v>
      </c>
      <c r="FW432" s="190" t="e">
        <f>'Datos Mes'!$D$28*$EO432</f>
        <v>#DIV/0!</v>
      </c>
      <c r="FX432" s="188">
        <v>1030400</v>
      </c>
      <c r="FY432" s="190" t="e">
        <f t="shared" si="501"/>
        <v>#DIV/0!</v>
      </c>
      <c r="FZ432" s="190" t="e">
        <f t="shared" si="506"/>
        <v>#DIV/0!</v>
      </c>
      <c r="GA432" s="190" t="e">
        <f t="shared" si="507"/>
        <v>#DIV/0!</v>
      </c>
      <c r="GB432" s="190">
        <f>(AS432+'Datos Mes'!B$24)*30/12</f>
        <v>11356.646825396825</v>
      </c>
      <c r="GC432" s="190" t="e">
        <f t="shared" si="502"/>
        <v>#DIV/0!</v>
      </c>
      <c r="GD432" s="190" t="e">
        <f t="shared" si="503"/>
        <v>#DIV/0!</v>
      </c>
      <c r="GE432" s="192" t="e">
        <f t="shared" si="504"/>
        <v>#DIV/0!</v>
      </c>
    </row>
    <row r="433" spans="1:187">
      <c r="A433" s="248"/>
      <c r="B433" s="248"/>
      <c r="C433" s="173">
        <f t="shared" si="461"/>
        <v>0</v>
      </c>
      <c r="D433" s="255"/>
      <c r="E433" s="255"/>
      <c r="F433" s="255"/>
      <c r="G433" s="255"/>
      <c r="H433" s="255"/>
      <c r="I433" s="255"/>
      <c r="J433" s="255"/>
      <c r="K433" s="255"/>
      <c r="L433" s="255"/>
      <c r="M433" s="255"/>
      <c r="N433" s="255"/>
      <c r="O433" s="255"/>
      <c r="P433" s="255"/>
      <c r="Q433" s="255"/>
      <c r="R433" s="174"/>
      <c r="S433" s="256"/>
      <c r="T433" s="255"/>
      <c r="U433" s="255"/>
      <c r="V433" s="255"/>
      <c r="W433" s="255"/>
      <c r="X433" s="255"/>
      <c r="Y433" s="255"/>
      <c r="Z433" s="255"/>
      <c r="AA433" s="255"/>
      <c r="AB433" s="255"/>
      <c r="AC433" s="255"/>
      <c r="AD433" s="255"/>
      <c r="AE433" s="255"/>
      <c r="AF433" s="255"/>
      <c r="AG433" s="255"/>
      <c r="AH433" s="255"/>
      <c r="AI433" s="257"/>
      <c r="AJ433" s="187"/>
      <c r="AK433" s="176">
        <f t="shared" si="462"/>
        <v>0</v>
      </c>
      <c r="AL433" s="294">
        <f t="shared" si="463"/>
        <v>0</v>
      </c>
      <c r="AM433" s="294">
        <f t="shared" si="464"/>
        <v>0</v>
      </c>
      <c r="AN433" s="295">
        <f t="shared" si="465"/>
        <v>0</v>
      </c>
      <c r="AO433" s="294">
        <f t="shared" si="505"/>
        <v>0</v>
      </c>
      <c r="AP433" s="294">
        <f t="shared" si="460"/>
        <v>0</v>
      </c>
      <c r="AQ433" s="296">
        <f t="shared" si="466"/>
        <v>0</v>
      </c>
      <c r="AR433" s="297">
        <f t="shared" si="467"/>
        <v>0</v>
      </c>
      <c r="AS433" s="249"/>
      <c r="AT433" s="250">
        <f t="shared" si="468"/>
        <v>0</v>
      </c>
      <c r="AU433" s="316"/>
      <c r="AV433" s="177">
        <f t="shared" si="469"/>
        <v>0</v>
      </c>
      <c r="AW433" s="249"/>
      <c r="AX433" s="249"/>
      <c r="AY433" s="177">
        <f t="shared" si="470"/>
        <v>0</v>
      </c>
      <c r="AZ433" s="177">
        <f>(AQ433)*'Datos Mes'!$B$27+DB433</f>
        <v>0</v>
      </c>
      <c r="BA433" s="248"/>
      <c r="BB433" s="254"/>
      <c r="BC433" s="263"/>
      <c r="BD433" s="188"/>
      <c r="BE433" s="188"/>
      <c r="BF433" s="298"/>
      <c r="BG433" s="178">
        <f>(COUNTIF($D433:$AI433,"LL")+DL433)*(AS433-'Datos Mes'!$B$23)</f>
        <v>0</v>
      </c>
      <c r="BH433" s="299">
        <f t="shared" si="471"/>
        <v>0</v>
      </c>
      <c r="BI433" s="230"/>
      <c r="BJ433" s="239"/>
      <c r="BK433" s="231"/>
      <c r="BL433" s="231"/>
      <c r="BM433" s="231"/>
      <c r="BN433" s="231"/>
      <c r="BO433" s="231"/>
      <c r="BP433" s="239"/>
      <c r="BQ433" s="231"/>
      <c r="BR433" s="231"/>
      <c r="BS433" s="231"/>
      <c r="BT433" s="232"/>
      <c r="BU433" s="232"/>
      <c r="BV433" s="231"/>
      <c r="BW433" s="233"/>
      <c r="BX433" s="234"/>
      <c r="BY433" s="231"/>
      <c r="BZ433" s="231"/>
      <c r="CA433" s="235"/>
      <c r="CB433" s="235"/>
      <c r="CC433" s="236"/>
      <c r="CD433" s="236"/>
      <c r="CE433" s="236"/>
      <c r="CF433" s="236"/>
      <c r="CG433" s="236"/>
      <c r="CH433" s="235"/>
      <c r="CI433" s="235"/>
      <c r="CJ433" s="236"/>
      <c r="CK433" s="236"/>
      <c r="CL433" s="236"/>
      <c r="CM433" s="236"/>
      <c r="CN433" s="236"/>
      <c r="CO433" s="235"/>
      <c r="CP433" s="238"/>
      <c r="CQ433" s="237"/>
      <c r="CR433" s="238"/>
      <c r="CS433" s="237"/>
      <c r="CT433" s="237"/>
      <c r="CU433" s="237"/>
      <c r="CV433" s="237"/>
      <c r="CW433" s="237"/>
      <c r="CX433" s="232"/>
      <c r="CY433" s="232"/>
      <c r="CZ433" s="179">
        <f t="shared" si="472"/>
        <v>0</v>
      </c>
      <c r="DA433" s="180"/>
      <c r="DB433" s="241"/>
      <c r="DC433" s="181">
        <f t="shared" si="473"/>
        <v>0</v>
      </c>
      <c r="DD433" s="240"/>
      <c r="DE433" s="241"/>
      <c r="DF433" s="182">
        <f t="shared" si="474"/>
        <v>0</v>
      </c>
      <c r="DG433" s="182">
        <f t="shared" si="475"/>
        <v>0</v>
      </c>
      <c r="DH433" s="183">
        <f t="shared" si="476"/>
        <v>0</v>
      </c>
      <c r="DI433" s="184">
        <f t="shared" si="477"/>
        <v>0</v>
      </c>
      <c r="DJ433" s="42"/>
      <c r="DK433" s="177">
        <f t="shared" si="478"/>
        <v>0</v>
      </c>
      <c r="DL433" s="177">
        <f t="shared" si="479"/>
        <v>0</v>
      </c>
      <c r="DM433" s="177">
        <f t="shared" si="480"/>
        <v>0</v>
      </c>
      <c r="DN433" s="242"/>
      <c r="DO433" s="243"/>
      <c r="DP433" s="243"/>
      <c r="DQ433" s="243"/>
      <c r="DR433" s="303"/>
      <c r="DS433" s="243"/>
      <c r="DT433" s="243"/>
      <c r="DU433" s="243"/>
      <c r="DV433" s="244"/>
      <c r="DW433" s="243"/>
      <c r="DX433" s="243"/>
      <c r="DY433" s="245"/>
      <c r="DZ433" s="245"/>
      <c r="EA433" s="246"/>
      <c r="EB433" s="175" t="s">
        <v>283</v>
      </c>
      <c r="EC433" s="188" t="s">
        <v>298</v>
      </c>
      <c r="ED433" s="188">
        <v>1030401</v>
      </c>
      <c r="EE433" s="188"/>
      <c r="EF433" s="189">
        <f>'Datos Mes'!$B$23</f>
        <v>8033.333333333333</v>
      </c>
      <c r="EG433" s="189">
        <f t="shared" si="481"/>
        <v>0</v>
      </c>
      <c r="EH433" s="189">
        <f t="shared" si="482"/>
        <v>0</v>
      </c>
      <c r="EI433" s="189" t="e">
        <f t="shared" si="483"/>
        <v>#DIV/0!</v>
      </c>
      <c r="EJ433" s="189" t="e">
        <f t="shared" si="484"/>
        <v>#DIV/0!</v>
      </c>
      <c r="EK433" s="189">
        <f t="shared" si="485"/>
        <v>0</v>
      </c>
      <c r="EL433" s="189">
        <f t="shared" si="486"/>
        <v>0</v>
      </c>
      <c r="EM433" s="189">
        <f t="shared" si="487"/>
        <v>0</v>
      </c>
      <c r="EN433" s="189">
        <f>'Datos Mes'!$B$24*AL433</f>
        <v>0</v>
      </c>
      <c r="EO433" s="189" t="e">
        <f>IF(SUM(EH433:EN433)&gt;'Datos Mes'!$B$21,'Datos Mes'!$B$21,SUM(EH433:EN433))</f>
        <v>#DIV/0!</v>
      </c>
      <c r="EP433" s="189" t="e">
        <f>IF(SUM(EH433:EN433)&gt;'Datos Mes'!$B$21,SUM(EH433:EN433)-EO433,0)</f>
        <v>#DIV/0!</v>
      </c>
      <c r="EQ433" s="189"/>
      <c r="ER433" s="189" t="e">
        <f>LOOKUP(EO433/AL433,'Datos Mes'!$B$75:$B$82,'Datos Mes'!$C$75:$C$82)*EQ433</f>
        <v>#DIV/0!</v>
      </c>
      <c r="ES433" s="189">
        <f>'Datos Mes'!$B$25*$AQ433</f>
        <v>0</v>
      </c>
      <c r="ET433" s="189">
        <f>'Datos Mes'!$B$26*$AQ433</f>
        <v>0</v>
      </c>
      <c r="EU433" s="189">
        <f t="shared" si="488"/>
        <v>0</v>
      </c>
      <c r="EV433" s="190" t="e">
        <f t="shared" si="489"/>
        <v>#DIV/0!</v>
      </c>
      <c r="EW433" s="280" t="s">
        <v>140</v>
      </c>
      <c r="EX433" s="281"/>
      <c r="EY433" s="190" t="e">
        <f>'Datos Mes'!$B$28*EO433</f>
        <v>#DIV/0!</v>
      </c>
      <c r="EZ433" s="190" t="e">
        <f>IF(EX433*'Datos Mes'!$B$19-EY433&gt;0,EX433*'Datos Mes'!$B$19-EY433,0)</f>
        <v>#DIV/0!</v>
      </c>
      <c r="FA433" s="281" t="s">
        <v>116</v>
      </c>
      <c r="FB433" s="280" t="s">
        <v>299</v>
      </c>
      <c r="FC433" s="192">
        <f>IF(FB433&lt;&gt;"Pensionado",LOOKUP(FA433,'Datos Mes'!$A$87:$A$92,'Datos Mes'!$B$87:$B$92),0)</f>
        <v>0</v>
      </c>
      <c r="FD433" s="190" t="e">
        <f t="shared" si="490"/>
        <v>#DIV/0!</v>
      </c>
      <c r="FE433" s="190" t="e">
        <f>IF(SUM(EH433:EN433)&gt;'Datos Mes'!$B$22,'Datos Mes'!$B$22,SUM(EH433:EN433))</f>
        <v>#DIV/0!</v>
      </c>
      <c r="FF433" s="190" t="e">
        <f>FE433*'Datos Mes'!$B$30</f>
        <v>#DIV/0!</v>
      </c>
      <c r="FG433" s="190" t="e">
        <f t="shared" si="491"/>
        <v>#DIV/0!</v>
      </c>
      <c r="FH433" s="190" t="e">
        <f t="shared" si="492"/>
        <v>#DIV/0!</v>
      </c>
      <c r="FI433" s="193" t="e">
        <f>LOOKUP(FH433,'Datos Mes'!$B$54:$B$69,'Datos Mes'!$C$54:$C$69)</f>
        <v>#DIV/0!</v>
      </c>
      <c r="FJ433" s="190" t="e">
        <f>LOOKUP(FH433,'Datos Mes'!$B$54:$B$69,'Datos Mes'!$E$54:$E$69)</f>
        <v>#DIV/0!</v>
      </c>
      <c r="FK433" s="190" t="e">
        <f t="shared" si="493"/>
        <v>#DIV/0!</v>
      </c>
      <c r="FL433" s="190">
        <f t="shared" si="494"/>
        <v>0</v>
      </c>
      <c r="FM433" s="190">
        <f t="shared" si="495"/>
        <v>0</v>
      </c>
      <c r="FN433" s="190">
        <f t="shared" si="496"/>
        <v>0</v>
      </c>
      <c r="FO433" s="190" t="e">
        <f t="shared" si="497"/>
        <v>#DIV/0!</v>
      </c>
      <c r="FP433" s="190" t="e">
        <f t="shared" si="498"/>
        <v>#DIV/0!</v>
      </c>
      <c r="FQ433" s="320" t="e">
        <f t="shared" si="499"/>
        <v>#DIV/0!</v>
      </c>
      <c r="FR433" s="188"/>
      <c r="FS433" s="190" t="e">
        <f t="shared" si="500"/>
        <v>#DIV/0!</v>
      </c>
      <c r="FT433" s="190" t="e">
        <f>IF($FB433="Activo",LOOKUP($FA433,'Datos Mes'!$A$87:$A$92,'Datos Mes'!$C$87:$C$92),0)*$EO433</f>
        <v>#DIV/0!</v>
      </c>
      <c r="FU433" s="190" t="e">
        <f>IF($FB433="Activo",'Datos Mes'!$B$31,0)*$EO433</f>
        <v>#DIV/0!</v>
      </c>
      <c r="FV433" s="190" t="e">
        <f>'Datos Mes'!$B$32*$EO433</f>
        <v>#DIV/0!</v>
      </c>
      <c r="FW433" s="190" t="e">
        <f>'Datos Mes'!$D$28*$EO433</f>
        <v>#DIV/0!</v>
      </c>
      <c r="FX433" s="188">
        <v>1030401</v>
      </c>
      <c r="FY433" s="190" t="e">
        <f t="shared" si="501"/>
        <v>#DIV/0!</v>
      </c>
      <c r="FZ433" s="190" t="e">
        <f t="shared" si="506"/>
        <v>#DIV/0!</v>
      </c>
      <c r="GA433" s="190" t="e">
        <f t="shared" si="507"/>
        <v>#DIV/0!</v>
      </c>
      <c r="GB433" s="190">
        <f>(AS433+'Datos Mes'!B$24)*30/12</f>
        <v>11356.646825396825</v>
      </c>
      <c r="GC433" s="190" t="e">
        <f t="shared" si="502"/>
        <v>#DIV/0!</v>
      </c>
      <c r="GD433" s="190" t="e">
        <f t="shared" si="503"/>
        <v>#DIV/0!</v>
      </c>
      <c r="GE433" s="192" t="e">
        <f t="shared" si="504"/>
        <v>#DIV/0!</v>
      </c>
    </row>
    <row r="434" spans="1:187">
      <c r="A434" s="248"/>
      <c r="B434" s="248"/>
      <c r="C434" s="173">
        <f t="shared" si="461"/>
        <v>0</v>
      </c>
      <c r="D434" s="255"/>
      <c r="E434" s="255"/>
      <c r="F434" s="255"/>
      <c r="G434" s="255"/>
      <c r="H434" s="255"/>
      <c r="I434" s="255"/>
      <c r="J434" s="255"/>
      <c r="K434" s="255"/>
      <c r="L434" s="255"/>
      <c r="M434" s="255"/>
      <c r="N434" s="255"/>
      <c r="O434" s="255"/>
      <c r="P434" s="255"/>
      <c r="Q434" s="255"/>
      <c r="R434" s="174"/>
      <c r="S434" s="256"/>
      <c r="T434" s="255"/>
      <c r="U434" s="255"/>
      <c r="V434" s="255"/>
      <c r="W434" s="255"/>
      <c r="X434" s="255"/>
      <c r="Y434" s="255"/>
      <c r="Z434" s="255"/>
      <c r="AA434" s="255"/>
      <c r="AB434" s="255"/>
      <c r="AC434" s="255"/>
      <c r="AD434" s="255"/>
      <c r="AE434" s="255"/>
      <c r="AF434" s="255"/>
      <c r="AG434" s="255"/>
      <c r="AH434" s="255"/>
      <c r="AI434" s="257"/>
      <c r="AJ434" s="187"/>
      <c r="AK434" s="176">
        <f t="shared" si="462"/>
        <v>0</v>
      </c>
      <c r="AL434" s="294">
        <f t="shared" si="463"/>
        <v>0</v>
      </c>
      <c r="AM434" s="294">
        <f t="shared" si="464"/>
        <v>0</v>
      </c>
      <c r="AN434" s="295">
        <f t="shared" si="465"/>
        <v>0</v>
      </c>
      <c r="AO434" s="294">
        <f t="shared" si="505"/>
        <v>0</v>
      </c>
      <c r="AP434" s="294">
        <f t="shared" si="460"/>
        <v>0</v>
      </c>
      <c r="AQ434" s="296">
        <f t="shared" si="466"/>
        <v>0</v>
      </c>
      <c r="AR434" s="297">
        <f t="shared" si="467"/>
        <v>0</v>
      </c>
      <c r="AS434" s="249"/>
      <c r="AT434" s="250">
        <f t="shared" si="468"/>
        <v>0</v>
      </c>
      <c r="AU434" s="316"/>
      <c r="AV434" s="177">
        <f t="shared" si="469"/>
        <v>0</v>
      </c>
      <c r="AW434" s="249"/>
      <c r="AX434" s="249"/>
      <c r="AY434" s="177">
        <f t="shared" si="470"/>
        <v>0</v>
      </c>
      <c r="AZ434" s="177">
        <f>(AQ434)*'Datos Mes'!$B$27+DB434</f>
        <v>0</v>
      </c>
      <c r="BA434" s="248"/>
      <c r="BB434" s="254"/>
      <c r="BC434" s="263"/>
      <c r="BD434" s="188"/>
      <c r="BE434" s="188"/>
      <c r="BF434" s="298"/>
      <c r="BG434" s="178">
        <f>(COUNTIF($D434:$AI434,"LL")+DL434)*(AS434-'Datos Mes'!$B$23)</f>
        <v>0</v>
      </c>
      <c r="BH434" s="299">
        <f t="shared" si="471"/>
        <v>0</v>
      </c>
      <c r="BI434" s="230"/>
      <c r="BJ434" s="239"/>
      <c r="BK434" s="231"/>
      <c r="BL434" s="231"/>
      <c r="BM434" s="231"/>
      <c r="BN434" s="231"/>
      <c r="BO434" s="231"/>
      <c r="BP434" s="239"/>
      <c r="BQ434" s="231"/>
      <c r="BR434" s="231"/>
      <c r="BS434" s="231"/>
      <c r="BT434" s="232"/>
      <c r="BU434" s="232"/>
      <c r="BV434" s="231"/>
      <c r="BW434" s="233"/>
      <c r="BX434" s="234"/>
      <c r="BY434" s="231"/>
      <c r="BZ434" s="231"/>
      <c r="CA434" s="235"/>
      <c r="CB434" s="235"/>
      <c r="CC434" s="236"/>
      <c r="CD434" s="236"/>
      <c r="CE434" s="236"/>
      <c r="CF434" s="236"/>
      <c r="CG434" s="236"/>
      <c r="CH434" s="235"/>
      <c r="CI434" s="235"/>
      <c r="CJ434" s="236"/>
      <c r="CK434" s="236"/>
      <c r="CL434" s="236"/>
      <c r="CM434" s="236"/>
      <c r="CN434" s="236"/>
      <c r="CO434" s="235"/>
      <c r="CP434" s="238"/>
      <c r="CQ434" s="237"/>
      <c r="CR434" s="238"/>
      <c r="CS434" s="237"/>
      <c r="CT434" s="237"/>
      <c r="CU434" s="237"/>
      <c r="CV434" s="237"/>
      <c r="CW434" s="237"/>
      <c r="CX434" s="232"/>
      <c r="CY434" s="232"/>
      <c r="CZ434" s="179">
        <f t="shared" si="472"/>
        <v>0</v>
      </c>
      <c r="DA434" s="180"/>
      <c r="DB434" s="241"/>
      <c r="DC434" s="181">
        <f t="shared" si="473"/>
        <v>0</v>
      </c>
      <c r="DD434" s="240"/>
      <c r="DE434" s="241"/>
      <c r="DF434" s="182">
        <f t="shared" si="474"/>
        <v>0</v>
      </c>
      <c r="DG434" s="182">
        <f t="shared" si="475"/>
        <v>0</v>
      </c>
      <c r="DH434" s="183">
        <f t="shared" si="476"/>
        <v>0</v>
      </c>
      <c r="DI434" s="184">
        <f t="shared" si="477"/>
        <v>0</v>
      </c>
      <c r="DJ434" s="42"/>
      <c r="DK434" s="177">
        <f t="shared" si="478"/>
        <v>0</v>
      </c>
      <c r="DL434" s="177">
        <f t="shared" si="479"/>
        <v>0</v>
      </c>
      <c r="DM434" s="177">
        <f t="shared" si="480"/>
        <v>0</v>
      </c>
      <c r="DN434" s="242"/>
      <c r="DO434" s="243"/>
      <c r="DP434" s="243"/>
      <c r="DQ434" s="243"/>
      <c r="DR434" s="303"/>
      <c r="DS434" s="243"/>
      <c r="DT434" s="243"/>
      <c r="DU434" s="243"/>
      <c r="DV434" s="244"/>
      <c r="DW434" s="243"/>
      <c r="DX434" s="243"/>
      <c r="DY434" s="245"/>
      <c r="DZ434" s="245"/>
      <c r="EA434" s="246"/>
      <c r="EB434" s="175" t="s">
        <v>283</v>
      </c>
      <c r="EC434" s="188" t="s">
        <v>298</v>
      </c>
      <c r="ED434" s="188">
        <v>1030402</v>
      </c>
      <c r="EE434" s="188"/>
      <c r="EF434" s="189">
        <f>'Datos Mes'!$B$23</f>
        <v>8033.333333333333</v>
      </c>
      <c r="EG434" s="189">
        <f t="shared" si="481"/>
        <v>0</v>
      </c>
      <c r="EH434" s="189">
        <f t="shared" si="482"/>
        <v>0</v>
      </c>
      <c r="EI434" s="189" t="e">
        <f t="shared" si="483"/>
        <v>#DIV/0!</v>
      </c>
      <c r="EJ434" s="189" t="e">
        <f t="shared" si="484"/>
        <v>#DIV/0!</v>
      </c>
      <c r="EK434" s="189">
        <f t="shared" si="485"/>
        <v>0</v>
      </c>
      <c r="EL434" s="189">
        <f t="shared" si="486"/>
        <v>0</v>
      </c>
      <c r="EM434" s="189">
        <f t="shared" si="487"/>
        <v>0</v>
      </c>
      <c r="EN434" s="189">
        <f>'Datos Mes'!$B$24*AL434</f>
        <v>0</v>
      </c>
      <c r="EO434" s="189" t="e">
        <f>IF(SUM(EH434:EN434)&gt;'Datos Mes'!$B$21,'Datos Mes'!$B$21,SUM(EH434:EN434))</f>
        <v>#DIV/0!</v>
      </c>
      <c r="EP434" s="189" t="e">
        <f>IF(SUM(EH434:EN434)&gt;'Datos Mes'!$B$21,SUM(EH434:EN434)-EO434,0)</f>
        <v>#DIV/0!</v>
      </c>
      <c r="EQ434" s="189"/>
      <c r="ER434" s="189" t="e">
        <f>LOOKUP(EO434/AL434,'Datos Mes'!$B$75:$B$82,'Datos Mes'!$C$75:$C$82)*EQ434</f>
        <v>#DIV/0!</v>
      </c>
      <c r="ES434" s="189">
        <f>'Datos Mes'!$B$25*$AQ434</f>
        <v>0</v>
      </c>
      <c r="ET434" s="189">
        <f>'Datos Mes'!$B$26*$AQ434</f>
        <v>0</v>
      </c>
      <c r="EU434" s="189">
        <f t="shared" si="488"/>
        <v>0</v>
      </c>
      <c r="EV434" s="190" t="e">
        <f t="shared" si="489"/>
        <v>#DIV/0!</v>
      </c>
      <c r="EW434" s="280" t="s">
        <v>140</v>
      </c>
      <c r="EX434" s="281"/>
      <c r="EY434" s="190" t="e">
        <f>'Datos Mes'!$B$28*EO434</f>
        <v>#DIV/0!</v>
      </c>
      <c r="EZ434" s="190" t="e">
        <f>IF(EX434*'Datos Mes'!$B$19-EY434&gt;0,EX434*'Datos Mes'!$B$19-EY434,0)</f>
        <v>#DIV/0!</v>
      </c>
      <c r="FA434" s="281" t="s">
        <v>116</v>
      </c>
      <c r="FB434" s="280" t="s">
        <v>299</v>
      </c>
      <c r="FC434" s="192">
        <f>IF(FB434&lt;&gt;"Pensionado",LOOKUP(FA434,'Datos Mes'!$A$87:$A$92,'Datos Mes'!$B$87:$B$92),0)</f>
        <v>0</v>
      </c>
      <c r="FD434" s="190" t="e">
        <f t="shared" si="490"/>
        <v>#DIV/0!</v>
      </c>
      <c r="FE434" s="190" t="e">
        <f>IF(SUM(EH434:EN434)&gt;'Datos Mes'!$B$22,'Datos Mes'!$B$22,SUM(EH434:EN434))</f>
        <v>#DIV/0!</v>
      </c>
      <c r="FF434" s="190" t="e">
        <f>FE434*'Datos Mes'!$B$30</f>
        <v>#DIV/0!</v>
      </c>
      <c r="FG434" s="190" t="e">
        <f t="shared" si="491"/>
        <v>#DIV/0!</v>
      </c>
      <c r="FH434" s="190" t="e">
        <f t="shared" si="492"/>
        <v>#DIV/0!</v>
      </c>
      <c r="FI434" s="193" t="e">
        <f>LOOKUP(FH434,'Datos Mes'!$B$54:$B$69,'Datos Mes'!$C$54:$C$69)</f>
        <v>#DIV/0!</v>
      </c>
      <c r="FJ434" s="190" t="e">
        <f>LOOKUP(FH434,'Datos Mes'!$B$54:$B$69,'Datos Mes'!$E$54:$E$69)</f>
        <v>#DIV/0!</v>
      </c>
      <c r="FK434" s="190" t="e">
        <f t="shared" si="493"/>
        <v>#DIV/0!</v>
      </c>
      <c r="FL434" s="190">
        <f t="shared" si="494"/>
        <v>0</v>
      </c>
      <c r="FM434" s="190">
        <f t="shared" si="495"/>
        <v>0</v>
      </c>
      <c r="FN434" s="190">
        <f t="shared" si="496"/>
        <v>0</v>
      </c>
      <c r="FO434" s="190" t="e">
        <f t="shared" si="497"/>
        <v>#DIV/0!</v>
      </c>
      <c r="FP434" s="190" t="e">
        <f t="shared" si="498"/>
        <v>#DIV/0!</v>
      </c>
      <c r="FQ434" s="320" t="e">
        <f t="shared" si="499"/>
        <v>#DIV/0!</v>
      </c>
      <c r="FR434" s="188"/>
      <c r="FS434" s="190" t="e">
        <f t="shared" si="500"/>
        <v>#DIV/0!</v>
      </c>
      <c r="FT434" s="190" t="e">
        <f>IF($FB434="Activo",LOOKUP($FA434,'Datos Mes'!$A$87:$A$92,'Datos Mes'!$C$87:$C$92),0)*$EO434</f>
        <v>#DIV/0!</v>
      </c>
      <c r="FU434" s="190" t="e">
        <f>IF($FB434="Activo",'Datos Mes'!$B$31,0)*$EO434</f>
        <v>#DIV/0!</v>
      </c>
      <c r="FV434" s="190" t="e">
        <f>'Datos Mes'!$B$32*$EO434</f>
        <v>#DIV/0!</v>
      </c>
      <c r="FW434" s="190" t="e">
        <f>'Datos Mes'!$D$28*$EO434</f>
        <v>#DIV/0!</v>
      </c>
      <c r="FX434" s="188">
        <v>1030402</v>
      </c>
      <c r="FY434" s="190" t="e">
        <f t="shared" si="501"/>
        <v>#DIV/0!</v>
      </c>
      <c r="FZ434" s="190" t="e">
        <f t="shared" si="506"/>
        <v>#DIV/0!</v>
      </c>
      <c r="GA434" s="190" t="e">
        <f t="shared" si="507"/>
        <v>#DIV/0!</v>
      </c>
      <c r="GB434" s="190">
        <f>(AS434+'Datos Mes'!B$24)*30/12</f>
        <v>11356.646825396825</v>
      </c>
      <c r="GC434" s="190" t="e">
        <f t="shared" si="502"/>
        <v>#DIV/0!</v>
      </c>
      <c r="GD434" s="190" t="e">
        <f t="shared" si="503"/>
        <v>#DIV/0!</v>
      </c>
      <c r="GE434" s="192" t="e">
        <f t="shared" si="504"/>
        <v>#DIV/0!</v>
      </c>
    </row>
    <row r="435" spans="1:187">
      <c r="A435" s="248"/>
      <c r="B435" s="248"/>
      <c r="C435" s="173">
        <f t="shared" si="461"/>
        <v>0</v>
      </c>
      <c r="D435" s="255"/>
      <c r="E435" s="255"/>
      <c r="F435" s="255"/>
      <c r="G435" s="255"/>
      <c r="H435" s="255"/>
      <c r="I435" s="255"/>
      <c r="J435" s="255"/>
      <c r="K435" s="255"/>
      <c r="L435" s="255"/>
      <c r="M435" s="255"/>
      <c r="N435" s="255"/>
      <c r="O435" s="255"/>
      <c r="P435" s="255"/>
      <c r="Q435" s="255"/>
      <c r="R435" s="174"/>
      <c r="S435" s="256"/>
      <c r="T435" s="255"/>
      <c r="U435" s="255"/>
      <c r="V435" s="255"/>
      <c r="W435" s="255"/>
      <c r="X435" s="255"/>
      <c r="Y435" s="255"/>
      <c r="Z435" s="255"/>
      <c r="AA435" s="255"/>
      <c r="AB435" s="255"/>
      <c r="AC435" s="255"/>
      <c r="AD435" s="255"/>
      <c r="AE435" s="255"/>
      <c r="AF435" s="255"/>
      <c r="AG435" s="255"/>
      <c r="AH435" s="255"/>
      <c r="AI435" s="257"/>
      <c r="AJ435" s="187"/>
      <c r="AK435" s="176">
        <f t="shared" si="462"/>
        <v>0</v>
      </c>
      <c r="AL435" s="294">
        <f t="shared" si="463"/>
        <v>0</v>
      </c>
      <c r="AM435" s="294">
        <f t="shared" si="464"/>
        <v>0</v>
      </c>
      <c r="AN435" s="295">
        <f t="shared" si="465"/>
        <v>0</v>
      </c>
      <c r="AO435" s="294">
        <f t="shared" si="505"/>
        <v>0</v>
      </c>
      <c r="AP435" s="294">
        <f t="shared" si="460"/>
        <v>0</v>
      </c>
      <c r="AQ435" s="296">
        <f t="shared" si="466"/>
        <v>0</v>
      </c>
      <c r="AR435" s="297">
        <f t="shared" si="467"/>
        <v>0</v>
      </c>
      <c r="AS435" s="249"/>
      <c r="AT435" s="250">
        <f t="shared" si="468"/>
        <v>0</v>
      </c>
      <c r="AU435" s="316"/>
      <c r="AV435" s="177">
        <f t="shared" si="469"/>
        <v>0</v>
      </c>
      <c r="AW435" s="249"/>
      <c r="AX435" s="249"/>
      <c r="AY435" s="177">
        <f t="shared" si="470"/>
        <v>0</v>
      </c>
      <c r="AZ435" s="177">
        <f>(AQ435)*'Datos Mes'!$B$27+DB435</f>
        <v>0</v>
      </c>
      <c r="BA435" s="248"/>
      <c r="BB435" s="254"/>
      <c r="BC435" s="263"/>
      <c r="BD435" s="188"/>
      <c r="BE435" s="188"/>
      <c r="BF435" s="298"/>
      <c r="BG435" s="178">
        <f>(COUNTIF($D435:$AI435,"LL")+DL435)*(AS435-'Datos Mes'!$B$23)</f>
        <v>0</v>
      </c>
      <c r="BH435" s="299">
        <f t="shared" si="471"/>
        <v>0</v>
      </c>
      <c r="BI435" s="230"/>
      <c r="BJ435" s="239"/>
      <c r="BK435" s="231"/>
      <c r="BL435" s="231"/>
      <c r="BM435" s="231"/>
      <c r="BN435" s="231"/>
      <c r="BO435" s="231"/>
      <c r="BP435" s="239"/>
      <c r="BQ435" s="231"/>
      <c r="BR435" s="231"/>
      <c r="BS435" s="231"/>
      <c r="BT435" s="232"/>
      <c r="BU435" s="232"/>
      <c r="BV435" s="231"/>
      <c r="BW435" s="233"/>
      <c r="BX435" s="234"/>
      <c r="BY435" s="231"/>
      <c r="BZ435" s="231"/>
      <c r="CA435" s="235"/>
      <c r="CB435" s="235"/>
      <c r="CC435" s="236"/>
      <c r="CD435" s="236"/>
      <c r="CE435" s="236"/>
      <c r="CF435" s="236"/>
      <c r="CG435" s="236"/>
      <c r="CH435" s="235"/>
      <c r="CI435" s="235"/>
      <c r="CJ435" s="236"/>
      <c r="CK435" s="236"/>
      <c r="CL435" s="236"/>
      <c r="CM435" s="236"/>
      <c r="CN435" s="236"/>
      <c r="CO435" s="235"/>
      <c r="CP435" s="238"/>
      <c r="CQ435" s="237"/>
      <c r="CR435" s="238"/>
      <c r="CS435" s="237"/>
      <c r="CT435" s="237"/>
      <c r="CU435" s="237"/>
      <c r="CV435" s="237"/>
      <c r="CW435" s="237"/>
      <c r="CX435" s="232"/>
      <c r="CY435" s="232"/>
      <c r="CZ435" s="179">
        <f t="shared" si="472"/>
        <v>0</v>
      </c>
      <c r="DA435" s="180"/>
      <c r="DB435" s="241"/>
      <c r="DC435" s="181">
        <f t="shared" si="473"/>
        <v>0</v>
      </c>
      <c r="DD435" s="240"/>
      <c r="DE435" s="241"/>
      <c r="DF435" s="182">
        <f t="shared" si="474"/>
        <v>0</v>
      </c>
      <c r="DG435" s="182">
        <f t="shared" si="475"/>
        <v>0</v>
      </c>
      <c r="DH435" s="183">
        <f t="shared" si="476"/>
        <v>0</v>
      </c>
      <c r="DI435" s="184">
        <f t="shared" si="477"/>
        <v>0</v>
      </c>
      <c r="DJ435" s="42"/>
      <c r="DK435" s="177">
        <f t="shared" si="478"/>
        <v>0</v>
      </c>
      <c r="DL435" s="177">
        <f t="shared" si="479"/>
        <v>0</v>
      </c>
      <c r="DM435" s="177">
        <f t="shared" si="480"/>
        <v>0</v>
      </c>
      <c r="DN435" s="242"/>
      <c r="DO435" s="243"/>
      <c r="DP435" s="243"/>
      <c r="DQ435" s="243"/>
      <c r="DR435" s="303"/>
      <c r="DS435" s="243"/>
      <c r="DT435" s="243"/>
      <c r="DU435" s="243"/>
      <c r="DV435" s="244"/>
      <c r="DW435" s="243"/>
      <c r="DX435" s="243"/>
      <c r="DY435" s="245"/>
      <c r="DZ435" s="245"/>
      <c r="EA435" s="246"/>
      <c r="EB435" s="175" t="s">
        <v>283</v>
      </c>
      <c r="EC435" s="188" t="s">
        <v>298</v>
      </c>
      <c r="ED435" s="188">
        <v>1030403</v>
      </c>
      <c r="EE435" s="188"/>
      <c r="EF435" s="189">
        <f>'Datos Mes'!$B$23</f>
        <v>8033.333333333333</v>
      </c>
      <c r="EG435" s="189">
        <f t="shared" si="481"/>
        <v>0</v>
      </c>
      <c r="EH435" s="189">
        <f t="shared" si="482"/>
        <v>0</v>
      </c>
      <c r="EI435" s="189" t="e">
        <f t="shared" si="483"/>
        <v>#DIV/0!</v>
      </c>
      <c r="EJ435" s="189" t="e">
        <f t="shared" si="484"/>
        <v>#DIV/0!</v>
      </c>
      <c r="EK435" s="189">
        <f t="shared" si="485"/>
        <v>0</v>
      </c>
      <c r="EL435" s="189">
        <f t="shared" si="486"/>
        <v>0</v>
      </c>
      <c r="EM435" s="189">
        <f t="shared" si="487"/>
        <v>0</v>
      </c>
      <c r="EN435" s="189">
        <f>'Datos Mes'!$B$24*AL435</f>
        <v>0</v>
      </c>
      <c r="EO435" s="189" t="e">
        <f>IF(SUM(EH435:EN435)&gt;'Datos Mes'!$B$21,'Datos Mes'!$B$21,SUM(EH435:EN435))</f>
        <v>#DIV/0!</v>
      </c>
      <c r="EP435" s="189" t="e">
        <f>IF(SUM(EH435:EN435)&gt;'Datos Mes'!$B$21,SUM(EH435:EN435)-EO435,0)</f>
        <v>#DIV/0!</v>
      </c>
      <c r="EQ435" s="189"/>
      <c r="ER435" s="189" t="e">
        <f>LOOKUP(EO435/AL435,'Datos Mes'!$B$75:$B$82,'Datos Mes'!$C$75:$C$82)*EQ435</f>
        <v>#DIV/0!</v>
      </c>
      <c r="ES435" s="189">
        <f>'Datos Mes'!$B$25*$AQ435</f>
        <v>0</v>
      </c>
      <c r="ET435" s="189">
        <f>'Datos Mes'!$B$26*$AQ435</f>
        <v>0</v>
      </c>
      <c r="EU435" s="189">
        <f t="shared" si="488"/>
        <v>0</v>
      </c>
      <c r="EV435" s="190" t="e">
        <f t="shared" si="489"/>
        <v>#DIV/0!</v>
      </c>
      <c r="EW435" s="280" t="s">
        <v>140</v>
      </c>
      <c r="EX435" s="281"/>
      <c r="EY435" s="190" t="e">
        <f>'Datos Mes'!$B$28*EO435</f>
        <v>#DIV/0!</v>
      </c>
      <c r="EZ435" s="190" t="e">
        <f>IF(EX435*'Datos Mes'!$B$19-EY435&gt;0,EX435*'Datos Mes'!$B$19-EY435,0)</f>
        <v>#DIV/0!</v>
      </c>
      <c r="FA435" s="281" t="s">
        <v>116</v>
      </c>
      <c r="FB435" s="280" t="s">
        <v>299</v>
      </c>
      <c r="FC435" s="192">
        <f>IF(FB435&lt;&gt;"Pensionado",LOOKUP(FA435,'Datos Mes'!$A$87:$A$92,'Datos Mes'!$B$87:$B$92),0)</f>
        <v>0</v>
      </c>
      <c r="FD435" s="190" t="e">
        <f t="shared" si="490"/>
        <v>#DIV/0!</v>
      </c>
      <c r="FE435" s="190" t="e">
        <f>IF(SUM(EH435:EN435)&gt;'Datos Mes'!$B$22,'Datos Mes'!$B$22,SUM(EH435:EN435))</f>
        <v>#DIV/0!</v>
      </c>
      <c r="FF435" s="190" t="e">
        <f>FE435*'Datos Mes'!$B$30</f>
        <v>#DIV/0!</v>
      </c>
      <c r="FG435" s="190" t="e">
        <f t="shared" si="491"/>
        <v>#DIV/0!</v>
      </c>
      <c r="FH435" s="190" t="e">
        <f t="shared" si="492"/>
        <v>#DIV/0!</v>
      </c>
      <c r="FI435" s="193" t="e">
        <f>LOOKUP(FH435,'Datos Mes'!$B$54:$B$69,'Datos Mes'!$C$54:$C$69)</f>
        <v>#DIV/0!</v>
      </c>
      <c r="FJ435" s="190" t="e">
        <f>LOOKUP(FH435,'Datos Mes'!$B$54:$B$69,'Datos Mes'!$E$54:$E$69)</f>
        <v>#DIV/0!</v>
      </c>
      <c r="FK435" s="190" t="e">
        <f t="shared" si="493"/>
        <v>#DIV/0!</v>
      </c>
      <c r="FL435" s="190">
        <f t="shared" si="494"/>
        <v>0</v>
      </c>
      <c r="FM435" s="190">
        <f t="shared" si="495"/>
        <v>0</v>
      </c>
      <c r="FN435" s="190">
        <f t="shared" si="496"/>
        <v>0</v>
      </c>
      <c r="FO435" s="190" t="e">
        <f t="shared" si="497"/>
        <v>#DIV/0!</v>
      </c>
      <c r="FP435" s="190" t="e">
        <f t="shared" si="498"/>
        <v>#DIV/0!</v>
      </c>
      <c r="FQ435" s="320" t="e">
        <f t="shared" si="499"/>
        <v>#DIV/0!</v>
      </c>
      <c r="FR435" s="188"/>
      <c r="FS435" s="190" t="e">
        <f t="shared" si="500"/>
        <v>#DIV/0!</v>
      </c>
      <c r="FT435" s="190" t="e">
        <f>IF($FB435="Activo",LOOKUP($FA435,'Datos Mes'!$A$87:$A$92,'Datos Mes'!$C$87:$C$92),0)*$EO435</f>
        <v>#DIV/0!</v>
      </c>
      <c r="FU435" s="190" t="e">
        <f>IF($FB435="Activo",'Datos Mes'!$B$31,0)*$EO435</f>
        <v>#DIV/0!</v>
      </c>
      <c r="FV435" s="190" t="e">
        <f>'Datos Mes'!$B$32*$EO435</f>
        <v>#DIV/0!</v>
      </c>
      <c r="FW435" s="190" t="e">
        <f>'Datos Mes'!$D$28*$EO435</f>
        <v>#DIV/0!</v>
      </c>
      <c r="FX435" s="188">
        <v>1030403</v>
      </c>
      <c r="FY435" s="190" t="e">
        <f t="shared" si="501"/>
        <v>#DIV/0!</v>
      </c>
      <c r="FZ435" s="190" t="e">
        <f t="shared" si="506"/>
        <v>#DIV/0!</v>
      </c>
      <c r="GA435" s="190" t="e">
        <f t="shared" si="507"/>
        <v>#DIV/0!</v>
      </c>
      <c r="GB435" s="190">
        <f>(AS435+'Datos Mes'!B$24)*30/12</f>
        <v>11356.646825396825</v>
      </c>
      <c r="GC435" s="190" t="e">
        <f t="shared" si="502"/>
        <v>#DIV/0!</v>
      </c>
      <c r="GD435" s="190" t="e">
        <f t="shared" si="503"/>
        <v>#DIV/0!</v>
      </c>
      <c r="GE435" s="192" t="e">
        <f t="shared" si="504"/>
        <v>#DIV/0!</v>
      </c>
    </row>
    <row r="436" spans="1:187">
      <c r="A436" s="248"/>
      <c r="B436" s="248"/>
      <c r="C436" s="173">
        <f t="shared" si="461"/>
        <v>0</v>
      </c>
      <c r="D436" s="255"/>
      <c r="E436" s="255"/>
      <c r="F436" s="255"/>
      <c r="G436" s="255"/>
      <c r="H436" s="255"/>
      <c r="I436" s="255"/>
      <c r="J436" s="255"/>
      <c r="K436" s="255"/>
      <c r="L436" s="255"/>
      <c r="M436" s="255"/>
      <c r="N436" s="255"/>
      <c r="O436" s="255"/>
      <c r="P436" s="255"/>
      <c r="Q436" s="255"/>
      <c r="R436" s="174"/>
      <c r="S436" s="256"/>
      <c r="T436" s="255"/>
      <c r="U436" s="255"/>
      <c r="V436" s="255"/>
      <c r="W436" s="255"/>
      <c r="X436" s="255"/>
      <c r="Y436" s="255"/>
      <c r="Z436" s="255"/>
      <c r="AA436" s="255"/>
      <c r="AB436" s="255"/>
      <c r="AC436" s="255"/>
      <c r="AD436" s="255"/>
      <c r="AE436" s="255"/>
      <c r="AF436" s="255"/>
      <c r="AG436" s="255"/>
      <c r="AH436" s="255"/>
      <c r="AI436" s="257"/>
      <c r="AJ436" s="187"/>
      <c r="AK436" s="176">
        <f t="shared" si="462"/>
        <v>0</v>
      </c>
      <c r="AL436" s="294">
        <f t="shared" si="463"/>
        <v>0</v>
      </c>
      <c r="AM436" s="294">
        <f t="shared" si="464"/>
        <v>0</v>
      </c>
      <c r="AN436" s="295">
        <f t="shared" si="465"/>
        <v>0</v>
      </c>
      <c r="AO436" s="294">
        <f t="shared" si="505"/>
        <v>0</v>
      </c>
      <c r="AP436" s="294">
        <f t="shared" si="460"/>
        <v>0</v>
      </c>
      <c r="AQ436" s="296">
        <f t="shared" si="466"/>
        <v>0</v>
      </c>
      <c r="AR436" s="297">
        <f t="shared" si="467"/>
        <v>0</v>
      </c>
      <c r="AS436" s="249"/>
      <c r="AT436" s="250">
        <f t="shared" si="468"/>
        <v>0</v>
      </c>
      <c r="AU436" s="316"/>
      <c r="AV436" s="177">
        <f t="shared" si="469"/>
        <v>0</v>
      </c>
      <c r="AW436" s="249"/>
      <c r="AX436" s="249"/>
      <c r="AY436" s="177">
        <f t="shared" si="470"/>
        <v>0</v>
      </c>
      <c r="AZ436" s="177">
        <f>(AQ436)*'Datos Mes'!$B$27+DB436</f>
        <v>0</v>
      </c>
      <c r="BA436" s="248"/>
      <c r="BB436" s="254"/>
      <c r="BC436" s="263"/>
      <c r="BD436" s="188"/>
      <c r="BE436" s="188"/>
      <c r="BF436" s="298"/>
      <c r="BG436" s="178">
        <f>(COUNTIF($D436:$AI436,"LL")+DL436)*(AS436-'Datos Mes'!$B$23)</f>
        <v>0</v>
      </c>
      <c r="BH436" s="299">
        <f t="shared" si="471"/>
        <v>0</v>
      </c>
      <c r="BI436" s="230"/>
      <c r="BJ436" s="239"/>
      <c r="BK436" s="231"/>
      <c r="BL436" s="231"/>
      <c r="BM436" s="231"/>
      <c r="BN436" s="231"/>
      <c r="BO436" s="231"/>
      <c r="BP436" s="239"/>
      <c r="BQ436" s="231"/>
      <c r="BR436" s="231"/>
      <c r="BS436" s="231"/>
      <c r="BT436" s="232"/>
      <c r="BU436" s="232"/>
      <c r="BV436" s="231"/>
      <c r="BW436" s="233"/>
      <c r="BX436" s="234"/>
      <c r="BY436" s="231"/>
      <c r="BZ436" s="231"/>
      <c r="CA436" s="235"/>
      <c r="CB436" s="235"/>
      <c r="CC436" s="236"/>
      <c r="CD436" s="236"/>
      <c r="CE436" s="236"/>
      <c r="CF436" s="236"/>
      <c r="CG436" s="236"/>
      <c r="CH436" s="235"/>
      <c r="CI436" s="235"/>
      <c r="CJ436" s="236"/>
      <c r="CK436" s="236"/>
      <c r="CL436" s="236"/>
      <c r="CM436" s="236"/>
      <c r="CN436" s="236"/>
      <c r="CO436" s="235"/>
      <c r="CP436" s="238"/>
      <c r="CQ436" s="237"/>
      <c r="CR436" s="238"/>
      <c r="CS436" s="237"/>
      <c r="CT436" s="237"/>
      <c r="CU436" s="237"/>
      <c r="CV436" s="237"/>
      <c r="CW436" s="237"/>
      <c r="CX436" s="232"/>
      <c r="CY436" s="232"/>
      <c r="CZ436" s="179">
        <f t="shared" si="472"/>
        <v>0</v>
      </c>
      <c r="DA436" s="180"/>
      <c r="DB436" s="241"/>
      <c r="DC436" s="181">
        <f t="shared" si="473"/>
        <v>0</v>
      </c>
      <c r="DD436" s="240"/>
      <c r="DE436" s="241"/>
      <c r="DF436" s="182">
        <f t="shared" si="474"/>
        <v>0</v>
      </c>
      <c r="DG436" s="182">
        <f t="shared" si="475"/>
        <v>0</v>
      </c>
      <c r="DH436" s="183">
        <f t="shared" si="476"/>
        <v>0</v>
      </c>
      <c r="DI436" s="184">
        <f t="shared" si="477"/>
        <v>0</v>
      </c>
      <c r="DJ436" s="42"/>
      <c r="DK436" s="177">
        <f t="shared" si="478"/>
        <v>0</v>
      </c>
      <c r="DL436" s="177">
        <f t="shared" si="479"/>
        <v>0</v>
      </c>
      <c r="DM436" s="177">
        <f t="shared" si="480"/>
        <v>0</v>
      </c>
      <c r="DN436" s="242"/>
      <c r="DO436" s="243"/>
      <c r="DP436" s="243"/>
      <c r="DQ436" s="243"/>
      <c r="DR436" s="303"/>
      <c r="DS436" s="243"/>
      <c r="DT436" s="243"/>
      <c r="DU436" s="243"/>
      <c r="DV436" s="244"/>
      <c r="DW436" s="243"/>
      <c r="DX436" s="243"/>
      <c r="DY436" s="245"/>
      <c r="DZ436" s="245"/>
      <c r="EA436" s="246"/>
      <c r="EB436" s="175" t="s">
        <v>283</v>
      </c>
      <c r="EC436" s="188" t="s">
        <v>298</v>
      </c>
      <c r="ED436" s="188">
        <v>1030404</v>
      </c>
      <c r="EE436" s="188"/>
      <c r="EF436" s="189">
        <f>'Datos Mes'!$B$23</f>
        <v>8033.333333333333</v>
      </c>
      <c r="EG436" s="189">
        <f t="shared" si="481"/>
        <v>0</v>
      </c>
      <c r="EH436" s="189">
        <f t="shared" si="482"/>
        <v>0</v>
      </c>
      <c r="EI436" s="189" t="e">
        <f t="shared" si="483"/>
        <v>#DIV/0!</v>
      </c>
      <c r="EJ436" s="189" t="e">
        <f t="shared" si="484"/>
        <v>#DIV/0!</v>
      </c>
      <c r="EK436" s="189">
        <f t="shared" si="485"/>
        <v>0</v>
      </c>
      <c r="EL436" s="189">
        <f t="shared" si="486"/>
        <v>0</v>
      </c>
      <c r="EM436" s="189">
        <f t="shared" si="487"/>
        <v>0</v>
      </c>
      <c r="EN436" s="189">
        <f>'Datos Mes'!$B$24*AL436</f>
        <v>0</v>
      </c>
      <c r="EO436" s="189" t="e">
        <f>IF(SUM(EH436:EN436)&gt;'Datos Mes'!$B$21,'Datos Mes'!$B$21,SUM(EH436:EN436))</f>
        <v>#DIV/0!</v>
      </c>
      <c r="EP436" s="189" t="e">
        <f>IF(SUM(EH436:EN436)&gt;'Datos Mes'!$B$21,SUM(EH436:EN436)-EO436,0)</f>
        <v>#DIV/0!</v>
      </c>
      <c r="EQ436" s="189"/>
      <c r="ER436" s="189" t="e">
        <f>LOOKUP(EO436/AL436,'Datos Mes'!$B$75:$B$82,'Datos Mes'!$C$75:$C$82)*EQ436</f>
        <v>#DIV/0!</v>
      </c>
      <c r="ES436" s="189">
        <f>'Datos Mes'!$B$25*$AQ436</f>
        <v>0</v>
      </c>
      <c r="ET436" s="189">
        <f>'Datos Mes'!$B$26*$AQ436</f>
        <v>0</v>
      </c>
      <c r="EU436" s="189">
        <f t="shared" si="488"/>
        <v>0</v>
      </c>
      <c r="EV436" s="190" t="e">
        <f t="shared" si="489"/>
        <v>#DIV/0!</v>
      </c>
      <c r="EW436" s="280" t="s">
        <v>140</v>
      </c>
      <c r="EX436" s="281"/>
      <c r="EY436" s="190" t="e">
        <f>'Datos Mes'!$B$28*EO436</f>
        <v>#DIV/0!</v>
      </c>
      <c r="EZ436" s="190" t="e">
        <f>IF(EX436*'Datos Mes'!$B$19-EY436&gt;0,EX436*'Datos Mes'!$B$19-EY436,0)</f>
        <v>#DIV/0!</v>
      </c>
      <c r="FA436" s="281" t="s">
        <v>116</v>
      </c>
      <c r="FB436" s="280" t="s">
        <v>299</v>
      </c>
      <c r="FC436" s="192">
        <f>IF(FB436&lt;&gt;"Pensionado",LOOKUP(FA436,'Datos Mes'!$A$87:$A$92,'Datos Mes'!$B$87:$B$92),0)</f>
        <v>0</v>
      </c>
      <c r="FD436" s="190" t="e">
        <f t="shared" si="490"/>
        <v>#DIV/0!</v>
      </c>
      <c r="FE436" s="190" t="e">
        <f>IF(SUM(EH436:EN436)&gt;'Datos Mes'!$B$22,'Datos Mes'!$B$22,SUM(EH436:EN436))</f>
        <v>#DIV/0!</v>
      </c>
      <c r="FF436" s="190" t="e">
        <f>FE436*'Datos Mes'!$B$30</f>
        <v>#DIV/0!</v>
      </c>
      <c r="FG436" s="190" t="e">
        <f t="shared" si="491"/>
        <v>#DIV/0!</v>
      </c>
      <c r="FH436" s="190" t="e">
        <f t="shared" si="492"/>
        <v>#DIV/0!</v>
      </c>
      <c r="FI436" s="193" t="e">
        <f>LOOKUP(FH436,'Datos Mes'!$B$54:$B$69,'Datos Mes'!$C$54:$C$69)</f>
        <v>#DIV/0!</v>
      </c>
      <c r="FJ436" s="190" t="e">
        <f>LOOKUP(FH436,'Datos Mes'!$B$54:$B$69,'Datos Mes'!$E$54:$E$69)</f>
        <v>#DIV/0!</v>
      </c>
      <c r="FK436" s="190" t="e">
        <f t="shared" si="493"/>
        <v>#DIV/0!</v>
      </c>
      <c r="FL436" s="190">
        <f t="shared" si="494"/>
        <v>0</v>
      </c>
      <c r="FM436" s="190">
        <f t="shared" si="495"/>
        <v>0</v>
      </c>
      <c r="FN436" s="190">
        <f t="shared" si="496"/>
        <v>0</v>
      </c>
      <c r="FO436" s="190" t="e">
        <f t="shared" si="497"/>
        <v>#DIV/0!</v>
      </c>
      <c r="FP436" s="190" t="e">
        <f t="shared" si="498"/>
        <v>#DIV/0!</v>
      </c>
      <c r="FQ436" s="320" t="e">
        <f t="shared" si="499"/>
        <v>#DIV/0!</v>
      </c>
      <c r="FR436" s="188"/>
      <c r="FS436" s="190" t="e">
        <f t="shared" si="500"/>
        <v>#DIV/0!</v>
      </c>
      <c r="FT436" s="190" t="e">
        <f>IF($FB436="Activo",LOOKUP($FA436,'Datos Mes'!$A$87:$A$92,'Datos Mes'!$C$87:$C$92),0)*$EO436</f>
        <v>#DIV/0!</v>
      </c>
      <c r="FU436" s="190" t="e">
        <f>IF($FB436="Activo",'Datos Mes'!$B$31,0)*$EO436</f>
        <v>#DIV/0!</v>
      </c>
      <c r="FV436" s="190" t="e">
        <f>'Datos Mes'!$B$32*$EO436</f>
        <v>#DIV/0!</v>
      </c>
      <c r="FW436" s="190" t="e">
        <f>'Datos Mes'!$D$28*$EO436</f>
        <v>#DIV/0!</v>
      </c>
      <c r="FX436" s="188">
        <v>1030404</v>
      </c>
      <c r="FY436" s="190" t="e">
        <f t="shared" si="501"/>
        <v>#DIV/0!</v>
      </c>
      <c r="FZ436" s="190" t="e">
        <f t="shared" si="506"/>
        <v>#DIV/0!</v>
      </c>
      <c r="GA436" s="190" t="e">
        <f t="shared" si="507"/>
        <v>#DIV/0!</v>
      </c>
      <c r="GB436" s="190">
        <f>(AS436+'Datos Mes'!B$24)*30/12</f>
        <v>11356.646825396825</v>
      </c>
      <c r="GC436" s="190" t="e">
        <f t="shared" si="502"/>
        <v>#DIV/0!</v>
      </c>
      <c r="GD436" s="190" t="e">
        <f t="shared" si="503"/>
        <v>#DIV/0!</v>
      </c>
      <c r="GE436" s="192" t="e">
        <f t="shared" si="504"/>
        <v>#DIV/0!</v>
      </c>
    </row>
    <row r="437" spans="1:187">
      <c r="A437" s="248"/>
      <c r="B437" s="248"/>
      <c r="C437" s="173">
        <f t="shared" si="461"/>
        <v>0</v>
      </c>
      <c r="D437" s="255"/>
      <c r="E437" s="255"/>
      <c r="F437" s="255"/>
      <c r="G437" s="255"/>
      <c r="H437" s="255"/>
      <c r="I437" s="255"/>
      <c r="J437" s="255"/>
      <c r="K437" s="255"/>
      <c r="L437" s="255"/>
      <c r="M437" s="255"/>
      <c r="N437" s="255"/>
      <c r="O437" s="255"/>
      <c r="P437" s="255"/>
      <c r="Q437" s="255"/>
      <c r="R437" s="174"/>
      <c r="S437" s="256"/>
      <c r="T437" s="255"/>
      <c r="U437" s="255"/>
      <c r="V437" s="255"/>
      <c r="W437" s="255"/>
      <c r="X437" s="255"/>
      <c r="Y437" s="255"/>
      <c r="Z437" s="255"/>
      <c r="AA437" s="255"/>
      <c r="AB437" s="255"/>
      <c r="AC437" s="255"/>
      <c r="AD437" s="255"/>
      <c r="AE437" s="255"/>
      <c r="AF437" s="255"/>
      <c r="AG437" s="255"/>
      <c r="AH437" s="255"/>
      <c r="AI437" s="257"/>
      <c r="AJ437" s="187"/>
      <c r="AK437" s="176">
        <f t="shared" si="462"/>
        <v>0</v>
      </c>
      <c r="AL437" s="294">
        <f t="shared" si="463"/>
        <v>0</v>
      </c>
      <c r="AM437" s="294">
        <f t="shared" si="464"/>
        <v>0</v>
      </c>
      <c r="AN437" s="295">
        <f t="shared" si="465"/>
        <v>0</v>
      </c>
      <c r="AO437" s="294">
        <f t="shared" si="505"/>
        <v>0</v>
      </c>
      <c r="AP437" s="294">
        <f t="shared" si="460"/>
        <v>0</v>
      </c>
      <c r="AQ437" s="296">
        <f t="shared" si="466"/>
        <v>0</v>
      </c>
      <c r="AR437" s="297">
        <f t="shared" si="467"/>
        <v>0</v>
      </c>
      <c r="AS437" s="249"/>
      <c r="AT437" s="250">
        <f t="shared" si="468"/>
        <v>0</v>
      </c>
      <c r="AU437" s="316"/>
      <c r="AV437" s="177">
        <f t="shared" si="469"/>
        <v>0</v>
      </c>
      <c r="AW437" s="249"/>
      <c r="AX437" s="249"/>
      <c r="AY437" s="177">
        <f t="shared" si="470"/>
        <v>0</v>
      </c>
      <c r="AZ437" s="177">
        <f>(AQ437)*'Datos Mes'!$B$27+DB437</f>
        <v>0</v>
      </c>
      <c r="BA437" s="248"/>
      <c r="BB437" s="254"/>
      <c r="BC437" s="263"/>
      <c r="BD437" s="188"/>
      <c r="BE437" s="188"/>
      <c r="BF437" s="298"/>
      <c r="BG437" s="178">
        <f>(COUNTIF($D437:$AI437,"LL")+DL437)*(AS437-'Datos Mes'!$B$23)</f>
        <v>0</v>
      </c>
      <c r="BH437" s="299">
        <f t="shared" si="471"/>
        <v>0</v>
      </c>
      <c r="BI437" s="230"/>
      <c r="BJ437" s="239"/>
      <c r="BK437" s="231"/>
      <c r="BL437" s="231"/>
      <c r="BM437" s="231"/>
      <c r="BN437" s="231"/>
      <c r="BO437" s="231"/>
      <c r="BP437" s="239"/>
      <c r="BQ437" s="231"/>
      <c r="BR437" s="231"/>
      <c r="BS437" s="231"/>
      <c r="BT437" s="232"/>
      <c r="BU437" s="232"/>
      <c r="BV437" s="231"/>
      <c r="BW437" s="233"/>
      <c r="BX437" s="234"/>
      <c r="BY437" s="231"/>
      <c r="BZ437" s="231"/>
      <c r="CA437" s="235"/>
      <c r="CB437" s="235"/>
      <c r="CC437" s="236"/>
      <c r="CD437" s="236"/>
      <c r="CE437" s="236"/>
      <c r="CF437" s="236"/>
      <c r="CG437" s="236"/>
      <c r="CH437" s="235"/>
      <c r="CI437" s="235"/>
      <c r="CJ437" s="236"/>
      <c r="CK437" s="236"/>
      <c r="CL437" s="236"/>
      <c r="CM437" s="236"/>
      <c r="CN437" s="236"/>
      <c r="CO437" s="235"/>
      <c r="CP437" s="238"/>
      <c r="CQ437" s="237"/>
      <c r="CR437" s="238"/>
      <c r="CS437" s="237"/>
      <c r="CT437" s="237"/>
      <c r="CU437" s="237"/>
      <c r="CV437" s="237"/>
      <c r="CW437" s="237"/>
      <c r="CX437" s="232"/>
      <c r="CY437" s="232"/>
      <c r="CZ437" s="179">
        <f t="shared" si="472"/>
        <v>0</v>
      </c>
      <c r="DA437" s="180"/>
      <c r="DB437" s="241"/>
      <c r="DC437" s="181">
        <f t="shared" si="473"/>
        <v>0</v>
      </c>
      <c r="DD437" s="240"/>
      <c r="DE437" s="241"/>
      <c r="DF437" s="182">
        <f t="shared" si="474"/>
        <v>0</v>
      </c>
      <c r="DG437" s="182">
        <f t="shared" si="475"/>
        <v>0</v>
      </c>
      <c r="DH437" s="183">
        <f t="shared" si="476"/>
        <v>0</v>
      </c>
      <c r="DI437" s="184">
        <f t="shared" si="477"/>
        <v>0</v>
      </c>
      <c r="DJ437" s="42"/>
      <c r="DK437" s="177">
        <f t="shared" si="478"/>
        <v>0</v>
      </c>
      <c r="DL437" s="177">
        <f t="shared" si="479"/>
        <v>0</v>
      </c>
      <c r="DM437" s="177">
        <f t="shared" si="480"/>
        <v>0</v>
      </c>
      <c r="DN437" s="242"/>
      <c r="DO437" s="243"/>
      <c r="DP437" s="243"/>
      <c r="DQ437" s="243"/>
      <c r="DR437" s="303"/>
      <c r="DS437" s="243"/>
      <c r="DT437" s="243"/>
      <c r="DU437" s="243"/>
      <c r="DV437" s="244"/>
      <c r="DW437" s="243"/>
      <c r="DX437" s="243"/>
      <c r="DY437" s="245"/>
      <c r="DZ437" s="245"/>
      <c r="EA437" s="246"/>
      <c r="EB437" s="175" t="s">
        <v>283</v>
      </c>
      <c r="EC437" s="188" t="s">
        <v>298</v>
      </c>
      <c r="ED437" s="188">
        <v>1030405</v>
      </c>
      <c r="EE437" s="188"/>
      <c r="EF437" s="189">
        <f>'Datos Mes'!$B$23</f>
        <v>8033.333333333333</v>
      </c>
      <c r="EG437" s="189">
        <f t="shared" si="481"/>
        <v>0</v>
      </c>
      <c r="EH437" s="189">
        <f t="shared" si="482"/>
        <v>0</v>
      </c>
      <c r="EI437" s="189" t="e">
        <f t="shared" si="483"/>
        <v>#DIV/0!</v>
      </c>
      <c r="EJ437" s="189" t="e">
        <f t="shared" si="484"/>
        <v>#DIV/0!</v>
      </c>
      <c r="EK437" s="189">
        <f t="shared" si="485"/>
        <v>0</v>
      </c>
      <c r="EL437" s="189">
        <f t="shared" si="486"/>
        <v>0</v>
      </c>
      <c r="EM437" s="189">
        <f t="shared" si="487"/>
        <v>0</v>
      </c>
      <c r="EN437" s="189">
        <f>'Datos Mes'!$B$24*AL437</f>
        <v>0</v>
      </c>
      <c r="EO437" s="189" t="e">
        <f>IF(SUM(EH437:EN437)&gt;'Datos Mes'!$B$21,'Datos Mes'!$B$21,SUM(EH437:EN437))</f>
        <v>#DIV/0!</v>
      </c>
      <c r="EP437" s="189" t="e">
        <f>IF(SUM(EH437:EN437)&gt;'Datos Mes'!$B$21,SUM(EH437:EN437)-EO437,0)</f>
        <v>#DIV/0!</v>
      </c>
      <c r="EQ437" s="189"/>
      <c r="ER437" s="189" t="e">
        <f>LOOKUP(EO437/AL437,'Datos Mes'!$B$75:$B$82,'Datos Mes'!$C$75:$C$82)*EQ437</f>
        <v>#DIV/0!</v>
      </c>
      <c r="ES437" s="189">
        <f>'Datos Mes'!$B$25*$AQ437</f>
        <v>0</v>
      </c>
      <c r="ET437" s="189">
        <f>'Datos Mes'!$B$26*$AQ437</f>
        <v>0</v>
      </c>
      <c r="EU437" s="189">
        <f t="shared" si="488"/>
        <v>0</v>
      </c>
      <c r="EV437" s="190" t="e">
        <f t="shared" si="489"/>
        <v>#DIV/0!</v>
      </c>
      <c r="EW437" s="280" t="s">
        <v>140</v>
      </c>
      <c r="EX437" s="281"/>
      <c r="EY437" s="190" t="e">
        <f>'Datos Mes'!$B$28*EO437</f>
        <v>#DIV/0!</v>
      </c>
      <c r="EZ437" s="190" t="e">
        <f>IF(EX437*'Datos Mes'!$B$19-EY437&gt;0,EX437*'Datos Mes'!$B$19-EY437,0)</f>
        <v>#DIV/0!</v>
      </c>
      <c r="FA437" s="281" t="s">
        <v>116</v>
      </c>
      <c r="FB437" s="280" t="s">
        <v>299</v>
      </c>
      <c r="FC437" s="192">
        <f>IF(FB437&lt;&gt;"Pensionado",LOOKUP(FA437,'Datos Mes'!$A$87:$A$92,'Datos Mes'!$B$87:$B$92),0)</f>
        <v>0</v>
      </c>
      <c r="FD437" s="190" t="e">
        <f t="shared" si="490"/>
        <v>#DIV/0!</v>
      </c>
      <c r="FE437" s="190" t="e">
        <f>IF(SUM(EH437:EN437)&gt;'Datos Mes'!$B$22,'Datos Mes'!$B$22,SUM(EH437:EN437))</f>
        <v>#DIV/0!</v>
      </c>
      <c r="FF437" s="190" t="e">
        <f>FE437*'Datos Mes'!$B$30</f>
        <v>#DIV/0!</v>
      </c>
      <c r="FG437" s="190" t="e">
        <f t="shared" si="491"/>
        <v>#DIV/0!</v>
      </c>
      <c r="FH437" s="190" t="e">
        <f t="shared" si="492"/>
        <v>#DIV/0!</v>
      </c>
      <c r="FI437" s="193" t="e">
        <f>LOOKUP(FH437,'Datos Mes'!$B$54:$B$69,'Datos Mes'!$C$54:$C$69)</f>
        <v>#DIV/0!</v>
      </c>
      <c r="FJ437" s="190" t="e">
        <f>LOOKUP(FH437,'Datos Mes'!$B$54:$B$69,'Datos Mes'!$E$54:$E$69)</f>
        <v>#DIV/0!</v>
      </c>
      <c r="FK437" s="190" t="e">
        <f t="shared" si="493"/>
        <v>#DIV/0!</v>
      </c>
      <c r="FL437" s="190">
        <f t="shared" si="494"/>
        <v>0</v>
      </c>
      <c r="FM437" s="190">
        <f t="shared" si="495"/>
        <v>0</v>
      </c>
      <c r="FN437" s="190">
        <f t="shared" si="496"/>
        <v>0</v>
      </c>
      <c r="FO437" s="190" t="e">
        <f t="shared" si="497"/>
        <v>#DIV/0!</v>
      </c>
      <c r="FP437" s="190" t="e">
        <f t="shared" si="498"/>
        <v>#DIV/0!</v>
      </c>
      <c r="FQ437" s="320" t="e">
        <f t="shared" si="499"/>
        <v>#DIV/0!</v>
      </c>
      <c r="FR437" s="188"/>
      <c r="FS437" s="190" t="e">
        <f t="shared" si="500"/>
        <v>#DIV/0!</v>
      </c>
      <c r="FT437" s="190" t="e">
        <f>IF($FB437="Activo",LOOKUP($FA437,'Datos Mes'!$A$87:$A$92,'Datos Mes'!$C$87:$C$92),0)*$EO437</f>
        <v>#DIV/0!</v>
      </c>
      <c r="FU437" s="190" t="e">
        <f>IF($FB437="Activo",'Datos Mes'!$B$31,0)*$EO437</f>
        <v>#DIV/0!</v>
      </c>
      <c r="FV437" s="190" t="e">
        <f>'Datos Mes'!$B$32*$EO437</f>
        <v>#DIV/0!</v>
      </c>
      <c r="FW437" s="190" t="e">
        <f>'Datos Mes'!$D$28*$EO437</f>
        <v>#DIV/0!</v>
      </c>
      <c r="FX437" s="188">
        <v>1030405</v>
      </c>
      <c r="FY437" s="190" t="e">
        <f t="shared" si="501"/>
        <v>#DIV/0!</v>
      </c>
      <c r="FZ437" s="190" t="e">
        <f t="shared" si="506"/>
        <v>#DIV/0!</v>
      </c>
      <c r="GA437" s="190" t="e">
        <f t="shared" si="507"/>
        <v>#DIV/0!</v>
      </c>
      <c r="GB437" s="190">
        <f>(AS437+'Datos Mes'!B$24)*30/12</f>
        <v>11356.646825396825</v>
      </c>
      <c r="GC437" s="190" t="e">
        <f t="shared" si="502"/>
        <v>#DIV/0!</v>
      </c>
      <c r="GD437" s="190" t="e">
        <f t="shared" si="503"/>
        <v>#DIV/0!</v>
      </c>
      <c r="GE437" s="192" t="e">
        <f t="shared" si="504"/>
        <v>#DIV/0!</v>
      </c>
    </row>
    <row r="438" spans="1:187">
      <c r="A438" s="248"/>
      <c r="B438" s="248"/>
      <c r="C438" s="173">
        <f t="shared" si="461"/>
        <v>0</v>
      </c>
      <c r="D438" s="255"/>
      <c r="E438" s="255"/>
      <c r="F438" s="255"/>
      <c r="G438" s="255"/>
      <c r="H438" s="255"/>
      <c r="I438" s="255"/>
      <c r="J438" s="255"/>
      <c r="K438" s="255"/>
      <c r="L438" s="255"/>
      <c r="M438" s="255"/>
      <c r="N438" s="255"/>
      <c r="O438" s="255"/>
      <c r="P438" s="255"/>
      <c r="Q438" s="255"/>
      <c r="R438" s="174"/>
      <c r="S438" s="256"/>
      <c r="T438" s="255"/>
      <c r="U438" s="255"/>
      <c r="V438" s="255"/>
      <c r="W438" s="255"/>
      <c r="X438" s="255"/>
      <c r="Y438" s="255"/>
      <c r="Z438" s="255"/>
      <c r="AA438" s="255"/>
      <c r="AB438" s="255"/>
      <c r="AC438" s="255"/>
      <c r="AD438" s="255"/>
      <c r="AE438" s="255"/>
      <c r="AF438" s="255"/>
      <c r="AG438" s="255"/>
      <c r="AH438" s="255"/>
      <c r="AI438" s="257"/>
      <c r="AJ438" s="187"/>
      <c r="AK438" s="176">
        <f t="shared" si="462"/>
        <v>0</v>
      </c>
      <c r="AL438" s="294">
        <f t="shared" si="463"/>
        <v>0</v>
      </c>
      <c r="AM438" s="294">
        <f t="shared" si="464"/>
        <v>0</v>
      </c>
      <c r="AN438" s="295">
        <f t="shared" si="465"/>
        <v>0</v>
      </c>
      <c r="AO438" s="294">
        <f t="shared" si="505"/>
        <v>0</v>
      </c>
      <c r="AP438" s="294">
        <f t="shared" si="460"/>
        <v>0</v>
      </c>
      <c r="AQ438" s="296">
        <f t="shared" si="466"/>
        <v>0</v>
      </c>
      <c r="AR438" s="297">
        <f t="shared" si="467"/>
        <v>0</v>
      </c>
      <c r="AS438" s="249"/>
      <c r="AT438" s="250">
        <f t="shared" si="468"/>
        <v>0</v>
      </c>
      <c r="AU438" s="316"/>
      <c r="AV438" s="177">
        <f t="shared" si="469"/>
        <v>0</v>
      </c>
      <c r="AW438" s="249"/>
      <c r="AX438" s="249"/>
      <c r="AY438" s="177">
        <f t="shared" si="470"/>
        <v>0</v>
      </c>
      <c r="AZ438" s="177">
        <f>(AQ438)*'Datos Mes'!$B$27+DB438</f>
        <v>0</v>
      </c>
      <c r="BA438" s="248"/>
      <c r="BB438" s="254"/>
      <c r="BC438" s="263"/>
      <c r="BD438" s="188"/>
      <c r="BE438" s="188"/>
      <c r="BF438" s="298"/>
      <c r="BG438" s="178">
        <f>(COUNTIF($D438:$AI438,"LL")+DL438)*(AS438-'Datos Mes'!$B$23)</f>
        <v>0</v>
      </c>
      <c r="BH438" s="299">
        <f t="shared" si="471"/>
        <v>0</v>
      </c>
      <c r="BI438" s="230"/>
      <c r="BJ438" s="239"/>
      <c r="BK438" s="231"/>
      <c r="BL438" s="231"/>
      <c r="BM438" s="231"/>
      <c r="BN438" s="231"/>
      <c r="BO438" s="231"/>
      <c r="BP438" s="239"/>
      <c r="BQ438" s="231"/>
      <c r="BR438" s="231"/>
      <c r="BS438" s="231"/>
      <c r="BT438" s="232"/>
      <c r="BU438" s="232"/>
      <c r="BV438" s="231"/>
      <c r="BW438" s="233"/>
      <c r="BX438" s="234"/>
      <c r="BY438" s="231"/>
      <c r="BZ438" s="231"/>
      <c r="CA438" s="235"/>
      <c r="CB438" s="235"/>
      <c r="CC438" s="236"/>
      <c r="CD438" s="236"/>
      <c r="CE438" s="236"/>
      <c r="CF438" s="236"/>
      <c r="CG438" s="236"/>
      <c r="CH438" s="235"/>
      <c r="CI438" s="235"/>
      <c r="CJ438" s="236"/>
      <c r="CK438" s="236"/>
      <c r="CL438" s="236"/>
      <c r="CM438" s="236"/>
      <c r="CN438" s="236"/>
      <c r="CO438" s="235"/>
      <c r="CP438" s="238"/>
      <c r="CQ438" s="237"/>
      <c r="CR438" s="238"/>
      <c r="CS438" s="237"/>
      <c r="CT438" s="237"/>
      <c r="CU438" s="237"/>
      <c r="CV438" s="237"/>
      <c r="CW438" s="237"/>
      <c r="CX438" s="232"/>
      <c r="CY438" s="232"/>
      <c r="CZ438" s="179">
        <f t="shared" si="472"/>
        <v>0</v>
      </c>
      <c r="DA438" s="180"/>
      <c r="DB438" s="241"/>
      <c r="DC438" s="181">
        <f t="shared" si="473"/>
        <v>0</v>
      </c>
      <c r="DD438" s="240"/>
      <c r="DE438" s="241"/>
      <c r="DF438" s="182">
        <f t="shared" si="474"/>
        <v>0</v>
      </c>
      <c r="DG438" s="182">
        <f t="shared" si="475"/>
        <v>0</v>
      </c>
      <c r="DH438" s="183">
        <f t="shared" si="476"/>
        <v>0</v>
      </c>
      <c r="DI438" s="184">
        <f t="shared" si="477"/>
        <v>0</v>
      </c>
      <c r="DJ438" s="42"/>
      <c r="DK438" s="177">
        <f t="shared" si="478"/>
        <v>0</v>
      </c>
      <c r="DL438" s="177">
        <f t="shared" si="479"/>
        <v>0</v>
      </c>
      <c r="DM438" s="177">
        <f t="shared" si="480"/>
        <v>0</v>
      </c>
      <c r="DN438" s="242"/>
      <c r="DO438" s="243"/>
      <c r="DP438" s="243"/>
      <c r="DQ438" s="243"/>
      <c r="DR438" s="303"/>
      <c r="DS438" s="243"/>
      <c r="DT438" s="243"/>
      <c r="DU438" s="243"/>
      <c r="DV438" s="244"/>
      <c r="DW438" s="243"/>
      <c r="DX438" s="243"/>
      <c r="DY438" s="245"/>
      <c r="DZ438" s="245"/>
      <c r="EA438" s="246"/>
      <c r="EB438" s="175" t="s">
        <v>283</v>
      </c>
      <c r="EC438" s="188" t="s">
        <v>298</v>
      </c>
      <c r="ED438" s="188">
        <v>1030406</v>
      </c>
      <c r="EE438" s="188"/>
      <c r="EF438" s="189">
        <f>'Datos Mes'!$B$23</f>
        <v>8033.333333333333</v>
      </c>
      <c r="EG438" s="189">
        <f t="shared" si="481"/>
        <v>0</v>
      </c>
      <c r="EH438" s="189">
        <f t="shared" si="482"/>
        <v>0</v>
      </c>
      <c r="EI438" s="189" t="e">
        <f t="shared" si="483"/>
        <v>#DIV/0!</v>
      </c>
      <c r="EJ438" s="189" t="e">
        <f t="shared" si="484"/>
        <v>#DIV/0!</v>
      </c>
      <c r="EK438" s="189">
        <f t="shared" si="485"/>
        <v>0</v>
      </c>
      <c r="EL438" s="189">
        <f t="shared" si="486"/>
        <v>0</v>
      </c>
      <c r="EM438" s="189">
        <f t="shared" si="487"/>
        <v>0</v>
      </c>
      <c r="EN438" s="189">
        <f>'Datos Mes'!$B$24*AL438</f>
        <v>0</v>
      </c>
      <c r="EO438" s="189" t="e">
        <f>IF(SUM(EH438:EN438)&gt;'Datos Mes'!$B$21,'Datos Mes'!$B$21,SUM(EH438:EN438))</f>
        <v>#DIV/0!</v>
      </c>
      <c r="EP438" s="189" t="e">
        <f>IF(SUM(EH438:EN438)&gt;'Datos Mes'!$B$21,SUM(EH438:EN438)-EO438,0)</f>
        <v>#DIV/0!</v>
      </c>
      <c r="EQ438" s="189"/>
      <c r="ER438" s="189" t="e">
        <f>LOOKUP(EO438/AL438,'Datos Mes'!$B$75:$B$82,'Datos Mes'!$C$75:$C$82)*EQ438</f>
        <v>#DIV/0!</v>
      </c>
      <c r="ES438" s="189">
        <f>'Datos Mes'!$B$25*$AQ438</f>
        <v>0</v>
      </c>
      <c r="ET438" s="189">
        <f>'Datos Mes'!$B$26*$AQ438</f>
        <v>0</v>
      </c>
      <c r="EU438" s="189">
        <f t="shared" si="488"/>
        <v>0</v>
      </c>
      <c r="EV438" s="190" t="e">
        <f t="shared" si="489"/>
        <v>#DIV/0!</v>
      </c>
      <c r="EW438" s="280" t="s">
        <v>140</v>
      </c>
      <c r="EX438" s="281"/>
      <c r="EY438" s="190" t="e">
        <f>'Datos Mes'!$B$28*EO438</f>
        <v>#DIV/0!</v>
      </c>
      <c r="EZ438" s="190" t="e">
        <f>IF(EX438*'Datos Mes'!$B$19-EY438&gt;0,EX438*'Datos Mes'!$B$19-EY438,0)</f>
        <v>#DIV/0!</v>
      </c>
      <c r="FA438" s="281" t="s">
        <v>116</v>
      </c>
      <c r="FB438" s="280" t="s">
        <v>299</v>
      </c>
      <c r="FC438" s="192">
        <f>IF(FB438&lt;&gt;"Pensionado",LOOKUP(FA438,'Datos Mes'!$A$87:$A$92,'Datos Mes'!$B$87:$B$92),0)</f>
        <v>0</v>
      </c>
      <c r="FD438" s="190" t="e">
        <f t="shared" si="490"/>
        <v>#DIV/0!</v>
      </c>
      <c r="FE438" s="190" t="e">
        <f>IF(SUM(EH438:EN438)&gt;'Datos Mes'!$B$22,'Datos Mes'!$B$22,SUM(EH438:EN438))</f>
        <v>#DIV/0!</v>
      </c>
      <c r="FF438" s="190" t="e">
        <f>FE438*'Datos Mes'!$B$30</f>
        <v>#DIV/0!</v>
      </c>
      <c r="FG438" s="190" t="e">
        <f t="shared" si="491"/>
        <v>#DIV/0!</v>
      </c>
      <c r="FH438" s="190" t="e">
        <f t="shared" si="492"/>
        <v>#DIV/0!</v>
      </c>
      <c r="FI438" s="193" t="e">
        <f>LOOKUP(FH438,'Datos Mes'!$B$54:$B$69,'Datos Mes'!$C$54:$C$69)</f>
        <v>#DIV/0!</v>
      </c>
      <c r="FJ438" s="190" t="e">
        <f>LOOKUP(FH438,'Datos Mes'!$B$54:$B$69,'Datos Mes'!$E$54:$E$69)</f>
        <v>#DIV/0!</v>
      </c>
      <c r="FK438" s="190" t="e">
        <f t="shared" si="493"/>
        <v>#DIV/0!</v>
      </c>
      <c r="FL438" s="190">
        <f t="shared" si="494"/>
        <v>0</v>
      </c>
      <c r="FM438" s="190">
        <f t="shared" si="495"/>
        <v>0</v>
      </c>
      <c r="FN438" s="190">
        <f t="shared" si="496"/>
        <v>0</v>
      </c>
      <c r="FO438" s="190" t="e">
        <f t="shared" si="497"/>
        <v>#DIV/0!</v>
      </c>
      <c r="FP438" s="190" t="e">
        <f t="shared" si="498"/>
        <v>#DIV/0!</v>
      </c>
      <c r="FQ438" s="320" t="e">
        <f t="shared" si="499"/>
        <v>#DIV/0!</v>
      </c>
      <c r="FR438" s="188"/>
      <c r="FS438" s="190" t="e">
        <f t="shared" si="500"/>
        <v>#DIV/0!</v>
      </c>
      <c r="FT438" s="190" t="e">
        <f>IF($FB438="Activo",LOOKUP($FA438,'Datos Mes'!$A$87:$A$92,'Datos Mes'!$C$87:$C$92),0)*$EO438</f>
        <v>#DIV/0!</v>
      </c>
      <c r="FU438" s="190" t="e">
        <f>IF($FB438="Activo",'Datos Mes'!$B$31,0)*$EO438</f>
        <v>#DIV/0!</v>
      </c>
      <c r="FV438" s="190" t="e">
        <f>'Datos Mes'!$B$32*$EO438</f>
        <v>#DIV/0!</v>
      </c>
      <c r="FW438" s="190" t="e">
        <f>'Datos Mes'!$D$28*$EO438</f>
        <v>#DIV/0!</v>
      </c>
      <c r="FX438" s="188">
        <v>1030406</v>
      </c>
      <c r="FY438" s="190" t="e">
        <f t="shared" si="501"/>
        <v>#DIV/0!</v>
      </c>
      <c r="FZ438" s="190" t="e">
        <f t="shared" si="506"/>
        <v>#DIV/0!</v>
      </c>
      <c r="GA438" s="190" t="e">
        <f t="shared" si="507"/>
        <v>#DIV/0!</v>
      </c>
      <c r="GB438" s="190">
        <f>(AS438+'Datos Mes'!B$24)*30/12</f>
        <v>11356.646825396825</v>
      </c>
      <c r="GC438" s="190" t="e">
        <f t="shared" si="502"/>
        <v>#DIV/0!</v>
      </c>
      <c r="GD438" s="190" t="e">
        <f t="shared" si="503"/>
        <v>#DIV/0!</v>
      </c>
      <c r="GE438" s="192" t="e">
        <f t="shared" si="504"/>
        <v>#DIV/0!</v>
      </c>
    </row>
    <row r="439" spans="1:187">
      <c r="A439" s="248"/>
      <c r="B439" s="248"/>
      <c r="C439" s="173">
        <f t="shared" si="461"/>
        <v>0</v>
      </c>
      <c r="D439" s="255"/>
      <c r="E439" s="255"/>
      <c r="F439" s="255"/>
      <c r="G439" s="255"/>
      <c r="H439" s="255"/>
      <c r="I439" s="255"/>
      <c r="J439" s="255"/>
      <c r="K439" s="255"/>
      <c r="L439" s="255"/>
      <c r="M439" s="255"/>
      <c r="N439" s="255"/>
      <c r="O439" s="255"/>
      <c r="P439" s="255"/>
      <c r="Q439" s="255"/>
      <c r="R439" s="174"/>
      <c r="S439" s="256"/>
      <c r="T439" s="255"/>
      <c r="U439" s="255"/>
      <c r="V439" s="255"/>
      <c r="W439" s="255"/>
      <c r="X439" s="255"/>
      <c r="Y439" s="255"/>
      <c r="Z439" s="255"/>
      <c r="AA439" s="255"/>
      <c r="AB439" s="255"/>
      <c r="AC439" s="255"/>
      <c r="AD439" s="255"/>
      <c r="AE439" s="255"/>
      <c r="AF439" s="255"/>
      <c r="AG439" s="255"/>
      <c r="AH439" s="255"/>
      <c r="AI439" s="257"/>
      <c r="AJ439" s="187"/>
      <c r="AK439" s="176">
        <f t="shared" si="462"/>
        <v>0</v>
      </c>
      <c r="AL439" s="294">
        <f t="shared" si="463"/>
        <v>0</v>
      </c>
      <c r="AM439" s="294">
        <f t="shared" si="464"/>
        <v>0</v>
      </c>
      <c r="AN439" s="295">
        <f t="shared" si="465"/>
        <v>0</v>
      </c>
      <c r="AO439" s="294">
        <f t="shared" si="505"/>
        <v>0</v>
      </c>
      <c r="AP439" s="294">
        <f t="shared" si="460"/>
        <v>0</v>
      </c>
      <c r="AQ439" s="296">
        <f t="shared" si="466"/>
        <v>0</v>
      </c>
      <c r="AR439" s="297">
        <f t="shared" si="467"/>
        <v>0</v>
      </c>
      <c r="AS439" s="249"/>
      <c r="AT439" s="250">
        <f t="shared" si="468"/>
        <v>0</v>
      </c>
      <c r="AU439" s="316"/>
      <c r="AV439" s="177">
        <f t="shared" si="469"/>
        <v>0</v>
      </c>
      <c r="AW439" s="249"/>
      <c r="AX439" s="249"/>
      <c r="AY439" s="177">
        <f t="shared" si="470"/>
        <v>0</v>
      </c>
      <c r="AZ439" s="177">
        <f>(AQ439)*'Datos Mes'!$B$27+DB439</f>
        <v>0</v>
      </c>
      <c r="BA439" s="248"/>
      <c r="BB439" s="254"/>
      <c r="BC439" s="263"/>
      <c r="BD439" s="188"/>
      <c r="BE439" s="188"/>
      <c r="BF439" s="298"/>
      <c r="BG439" s="178">
        <f>(COUNTIF($D439:$AI439,"LL")+DL439)*(AS439-'Datos Mes'!$B$23)</f>
        <v>0</v>
      </c>
      <c r="BH439" s="299">
        <f t="shared" si="471"/>
        <v>0</v>
      </c>
      <c r="BI439" s="230"/>
      <c r="BJ439" s="239"/>
      <c r="BK439" s="231"/>
      <c r="BL439" s="231"/>
      <c r="BM439" s="231"/>
      <c r="BN439" s="231"/>
      <c r="BO439" s="231"/>
      <c r="BP439" s="239"/>
      <c r="BQ439" s="231"/>
      <c r="BR439" s="231"/>
      <c r="BS439" s="231"/>
      <c r="BT439" s="232"/>
      <c r="BU439" s="232"/>
      <c r="BV439" s="231"/>
      <c r="BW439" s="233"/>
      <c r="BX439" s="234"/>
      <c r="BY439" s="231"/>
      <c r="BZ439" s="231"/>
      <c r="CA439" s="235"/>
      <c r="CB439" s="235"/>
      <c r="CC439" s="236"/>
      <c r="CD439" s="236"/>
      <c r="CE439" s="236"/>
      <c r="CF439" s="236"/>
      <c r="CG439" s="236"/>
      <c r="CH439" s="235"/>
      <c r="CI439" s="235"/>
      <c r="CJ439" s="236"/>
      <c r="CK439" s="236"/>
      <c r="CL439" s="236"/>
      <c r="CM439" s="236"/>
      <c r="CN439" s="236"/>
      <c r="CO439" s="235"/>
      <c r="CP439" s="238"/>
      <c r="CQ439" s="237"/>
      <c r="CR439" s="238"/>
      <c r="CS439" s="237"/>
      <c r="CT439" s="237"/>
      <c r="CU439" s="237"/>
      <c r="CV439" s="237"/>
      <c r="CW439" s="237"/>
      <c r="CX439" s="232"/>
      <c r="CY439" s="232"/>
      <c r="CZ439" s="179">
        <f t="shared" si="472"/>
        <v>0</v>
      </c>
      <c r="DA439" s="180"/>
      <c r="DB439" s="241"/>
      <c r="DC439" s="181">
        <f t="shared" si="473"/>
        <v>0</v>
      </c>
      <c r="DD439" s="240"/>
      <c r="DE439" s="241"/>
      <c r="DF439" s="182">
        <f t="shared" si="474"/>
        <v>0</v>
      </c>
      <c r="DG439" s="182">
        <f t="shared" si="475"/>
        <v>0</v>
      </c>
      <c r="DH439" s="183">
        <f t="shared" si="476"/>
        <v>0</v>
      </c>
      <c r="DI439" s="184">
        <f t="shared" si="477"/>
        <v>0</v>
      </c>
      <c r="DJ439" s="42"/>
      <c r="DK439" s="177">
        <f t="shared" si="478"/>
        <v>0</v>
      </c>
      <c r="DL439" s="177">
        <f t="shared" si="479"/>
        <v>0</v>
      </c>
      <c r="DM439" s="177">
        <f t="shared" si="480"/>
        <v>0</v>
      </c>
      <c r="DN439" s="242"/>
      <c r="DO439" s="243"/>
      <c r="DP439" s="243"/>
      <c r="DQ439" s="243"/>
      <c r="DR439" s="303"/>
      <c r="DS439" s="243"/>
      <c r="DT439" s="243"/>
      <c r="DU439" s="243"/>
      <c r="DV439" s="244"/>
      <c r="DW439" s="243"/>
      <c r="DX439" s="243"/>
      <c r="DY439" s="245"/>
      <c r="DZ439" s="245"/>
      <c r="EA439" s="246"/>
      <c r="EB439" s="175" t="s">
        <v>283</v>
      </c>
      <c r="EC439" s="188" t="s">
        <v>298</v>
      </c>
      <c r="ED439" s="188">
        <v>1030407</v>
      </c>
      <c r="EE439" s="188"/>
      <c r="EF439" s="189">
        <f>'Datos Mes'!$B$23</f>
        <v>8033.333333333333</v>
      </c>
      <c r="EG439" s="189">
        <f t="shared" si="481"/>
        <v>0</v>
      </c>
      <c r="EH439" s="189">
        <f t="shared" si="482"/>
        <v>0</v>
      </c>
      <c r="EI439" s="189" t="e">
        <f t="shared" si="483"/>
        <v>#DIV/0!</v>
      </c>
      <c r="EJ439" s="189" t="e">
        <f t="shared" si="484"/>
        <v>#DIV/0!</v>
      </c>
      <c r="EK439" s="189">
        <f t="shared" si="485"/>
        <v>0</v>
      </c>
      <c r="EL439" s="189">
        <f t="shared" si="486"/>
        <v>0</v>
      </c>
      <c r="EM439" s="189">
        <f t="shared" si="487"/>
        <v>0</v>
      </c>
      <c r="EN439" s="189">
        <f>'Datos Mes'!$B$24*AL439</f>
        <v>0</v>
      </c>
      <c r="EO439" s="189" t="e">
        <f>IF(SUM(EH439:EN439)&gt;'Datos Mes'!$B$21,'Datos Mes'!$B$21,SUM(EH439:EN439))</f>
        <v>#DIV/0!</v>
      </c>
      <c r="EP439" s="189" t="e">
        <f>IF(SUM(EH439:EN439)&gt;'Datos Mes'!$B$21,SUM(EH439:EN439)-EO439,0)</f>
        <v>#DIV/0!</v>
      </c>
      <c r="EQ439" s="189"/>
      <c r="ER439" s="189" t="e">
        <f>LOOKUP(EO439/AL439,'Datos Mes'!$B$75:$B$82,'Datos Mes'!$C$75:$C$82)*EQ439</f>
        <v>#DIV/0!</v>
      </c>
      <c r="ES439" s="189">
        <f>'Datos Mes'!$B$25*$AQ439</f>
        <v>0</v>
      </c>
      <c r="ET439" s="189">
        <f>'Datos Mes'!$B$26*$AQ439</f>
        <v>0</v>
      </c>
      <c r="EU439" s="189">
        <f t="shared" si="488"/>
        <v>0</v>
      </c>
      <c r="EV439" s="190" t="e">
        <f t="shared" si="489"/>
        <v>#DIV/0!</v>
      </c>
      <c r="EW439" s="280" t="s">
        <v>140</v>
      </c>
      <c r="EX439" s="281"/>
      <c r="EY439" s="190" t="e">
        <f>'Datos Mes'!$B$28*EO439</f>
        <v>#DIV/0!</v>
      </c>
      <c r="EZ439" s="190" t="e">
        <f>IF(EX439*'Datos Mes'!$B$19-EY439&gt;0,EX439*'Datos Mes'!$B$19-EY439,0)</f>
        <v>#DIV/0!</v>
      </c>
      <c r="FA439" s="281" t="s">
        <v>116</v>
      </c>
      <c r="FB439" s="280" t="s">
        <v>299</v>
      </c>
      <c r="FC439" s="192">
        <f>IF(FB439&lt;&gt;"Pensionado",LOOKUP(FA439,'Datos Mes'!$A$87:$A$92,'Datos Mes'!$B$87:$B$92),0)</f>
        <v>0</v>
      </c>
      <c r="FD439" s="190" t="e">
        <f t="shared" si="490"/>
        <v>#DIV/0!</v>
      </c>
      <c r="FE439" s="190" t="e">
        <f>IF(SUM(EH439:EN439)&gt;'Datos Mes'!$B$22,'Datos Mes'!$B$22,SUM(EH439:EN439))</f>
        <v>#DIV/0!</v>
      </c>
      <c r="FF439" s="190" t="e">
        <f>FE439*'Datos Mes'!$B$30</f>
        <v>#DIV/0!</v>
      </c>
      <c r="FG439" s="190" t="e">
        <f t="shared" si="491"/>
        <v>#DIV/0!</v>
      </c>
      <c r="FH439" s="190" t="e">
        <f t="shared" si="492"/>
        <v>#DIV/0!</v>
      </c>
      <c r="FI439" s="193" t="e">
        <f>LOOKUP(FH439,'Datos Mes'!$B$54:$B$69,'Datos Mes'!$C$54:$C$69)</f>
        <v>#DIV/0!</v>
      </c>
      <c r="FJ439" s="190" t="e">
        <f>LOOKUP(FH439,'Datos Mes'!$B$54:$B$69,'Datos Mes'!$E$54:$E$69)</f>
        <v>#DIV/0!</v>
      </c>
      <c r="FK439" s="190" t="e">
        <f t="shared" si="493"/>
        <v>#DIV/0!</v>
      </c>
      <c r="FL439" s="190">
        <f t="shared" si="494"/>
        <v>0</v>
      </c>
      <c r="FM439" s="190">
        <f t="shared" si="495"/>
        <v>0</v>
      </c>
      <c r="FN439" s="190">
        <f t="shared" si="496"/>
        <v>0</v>
      </c>
      <c r="FO439" s="190" t="e">
        <f t="shared" si="497"/>
        <v>#DIV/0!</v>
      </c>
      <c r="FP439" s="190" t="e">
        <f t="shared" si="498"/>
        <v>#DIV/0!</v>
      </c>
      <c r="FQ439" s="320" t="e">
        <f t="shared" si="499"/>
        <v>#DIV/0!</v>
      </c>
      <c r="FR439" s="188"/>
      <c r="FS439" s="190" t="e">
        <f t="shared" si="500"/>
        <v>#DIV/0!</v>
      </c>
      <c r="FT439" s="190" t="e">
        <f>IF($FB439="Activo",LOOKUP($FA439,'Datos Mes'!$A$87:$A$92,'Datos Mes'!$C$87:$C$92),0)*$EO439</f>
        <v>#DIV/0!</v>
      </c>
      <c r="FU439" s="190" t="e">
        <f>IF($FB439="Activo",'Datos Mes'!$B$31,0)*$EO439</f>
        <v>#DIV/0!</v>
      </c>
      <c r="FV439" s="190" t="e">
        <f>'Datos Mes'!$B$32*$EO439</f>
        <v>#DIV/0!</v>
      </c>
      <c r="FW439" s="190" t="e">
        <f>'Datos Mes'!$D$28*$EO439</f>
        <v>#DIV/0!</v>
      </c>
      <c r="FX439" s="188">
        <v>1030407</v>
      </c>
      <c r="FY439" s="190" t="e">
        <f t="shared" si="501"/>
        <v>#DIV/0!</v>
      </c>
      <c r="FZ439" s="190" t="e">
        <f t="shared" si="506"/>
        <v>#DIV/0!</v>
      </c>
      <c r="GA439" s="190" t="e">
        <f t="shared" si="507"/>
        <v>#DIV/0!</v>
      </c>
      <c r="GB439" s="190">
        <f>(AS439+'Datos Mes'!B$24)*30/12</f>
        <v>11356.646825396825</v>
      </c>
      <c r="GC439" s="190" t="e">
        <f t="shared" si="502"/>
        <v>#DIV/0!</v>
      </c>
      <c r="GD439" s="190" t="e">
        <f t="shared" si="503"/>
        <v>#DIV/0!</v>
      </c>
      <c r="GE439" s="192" t="e">
        <f t="shared" si="504"/>
        <v>#DIV/0!</v>
      </c>
    </row>
    <row r="440" spans="1:187">
      <c r="A440" s="248"/>
      <c r="B440" s="248"/>
      <c r="C440" s="173">
        <f t="shared" si="461"/>
        <v>0</v>
      </c>
      <c r="D440" s="255"/>
      <c r="E440" s="255"/>
      <c r="F440" s="255"/>
      <c r="G440" s="255"/>
      <c r="H440" s="255"/>
      <c r="I440" s="255"/>
      <c r="J440" s="255"/>
      <c r="K440" s="255"/>
      <c r="L440" s="255"/>
      <c r="M440" s="255"/>
      <c r="N440" s="255"/>
      <c r="O440" s="255"/>
      <c r="P440" s="255"/>
      <c r="Q440" s="255"/>
      <c r="R440" s="174"/>
      <c r="S440" s="256"/>
      <c r="T440" s="255"/>
      <c r="U440" s="255"/>
      <c r="V440" s="255"/>
      <c r="W440" s="255"/>
      <c r="X440" s="255"/>
      <c r="Y440" s="255"/>
      <c r="Z440" s="255"/>
      <c r="AA440" s="255"/>
      <c r="AB440" s="255"/>
      <c r="AC440" s="255"/>
      <c r="AD440" s="255"/>
      <c r="AE440" s="255"/>
      <c r="AF440" s="255"/>
      <c r="AG440" s="255"/>
      <c r="AH440" s="255"/>
      <c r="AI440" s="257"/>
      <c r="AJ440" s="187"/>
      <c r="AK440" s="176">
        <f t="shared" si="462"/>
        <v>0</v>
      </c>
      <c r="AL440" s="294">
        <f t="shared" si="463"/>
        <v>0</v>
      </c>
      <c r="AM440" s="294">
        <f t="shared" si="464"/>
        <v>0</v>
      </c>
      <c r="AN440" s="295">
        <f t="shared" si="465"/>
        <v>0</v>
      </c>
      <c r="AO440" s="294">
        <f t="shared" si="505"/>
        <v>0</v>
      </c>
      <c r="AP440" s="294">
        <f t="shared" si="460"/>
        <v>0</v>
      </c>
      <c r="AQ440" s="296">
        <f t="shared" si="466"/>
        <v>0</v>
      </c>
      <c r="AR440" s="297">
        <f t="shared" si="467"/>
        <v>0</v>
      </c>
      <c r="AS440" s="249"/>
      <c r="AT440" s="250">
        <f t="shared" si="468"/>
        <v>0</v>
      </c>
      <c r="AU440" s="316"/>
      <c r="AV440" s="177">
        <f t="shared" si="469"/>
        <v>0</v>
      </c>
      <c r="AW440" s="249"/>
      <c r="AX440" s="249"/>
      <c r="AY440" s="177">
        <f t="shared" si="470"/>
        <v>0</v>
      </c>
      <c r="AZ440" s="177">
        <f>(AQ440)*'Datos Mes'!$B$27+DB440</f>
        <v>0</v>
      </c>
      <c r="BA440" s="248"/>
      <c r="BB440" s="254"/>
      <c r="BC440" s="263"/>
      <c r="BD440" s="188"/>
      <c r="BE440" s="188"/>
      <c r="BF440" s="298"/>
      <c r="BG440" s="178">
        <f>(COUNTIF($D440:$AI440,"LL")+DL440)*(AS440-'Datos Mes'!$B$23)</f>
        <v>0</v>
      </c>
      <c r="BH440" s="299">
        <f t="shared" si="471"/>
        <v>0</v>
      </c>
      <c r="BI440" s="230"/>
      <c r="BJ440" s="239"/>
      <c r="BK440" s="231"/>
      <c r="BL440" s="231"/>
      <c r="BM440" s="231"/>
      <c r="BN440" s="231"/>
      <c r="BO440" s="231"/>
      <c r="BP440" s="239"/>
      <c r="BQ440" s="231"/>
      <c r="BR440" s="231"/>
      <c r="BS440" s="231"/>
      <c r="BT440" s="232"/>
      <c r="BU440" s="232"/>
      <c r="BV440" s="231"/>
      <c r="BW440" s="233"/>
      <c r="BX440" s="234"/>
      <c r="BY440" s="231"/>
      <c r="BZ440" s="231"/>
      <c r="CA440" s="235"/>
      <c r="CB440" s="235"/>
      <c r="CC440" s="236"/>
      <c r="CD440" s="236"/>
      <c r="CE440" s="236"/>
      <c r="CF440" s="236"/>
      <c r="CG440" s="236"/>
      <c r="CH440" s="235"/>
      <c r="CI440" s="235"/>
      <c r="CJ440" s="236"/>
      <c r="CK440" s="236"/>
      <c r="CL440" s="236"/>
      <c r="CM440" s="236"/>
      <c r="CN440" s="236"/>
      <c r="CO440" s="235"/>
      <c r="CP440" s="238"/>
      <c r="CQ440" s="237"/>
      <c r="CR440" s="238"/>
      <c r="CS440" s="237"/>
      <c r="CT440" s="237"/>
      <c r="CU440" s="237"/>
      <c r="CV440" s="237"/>
      <c r="CW440" s="237"/>
      <c r="CX440" s="232"/>
      <c r="CY440" s="232"/>
      <c r="CZ440" s="179">
        <f t="shared" si="472"/>
        <v>0</v>
      </c>
      <c r="DA440" s="180"/>
      <c r="DB440" s="241"/>
      <c r="DC440" s="181">
        <f t="shared" si="473"/>
        <v>0</v>
      </c>
      <c r="DD440" s="240"/>
      <c r="DE440" s="241"/>
      <c r="DF440" s="182">
        <f t="shared" si="474"/>
        <v>0</v>
      </c>
      <c r="DG440" s="182">
        <f t="shared" si="475"/>
        <v>0</v>
      </c>
      <c r="DH440" s="183">
        <f t="shared" si="476"/>
        <v>0</v>
      </c>
      <c r="DI440" s="184">
        <f t="shared" si="477"/>
        <v>0</v>
      </c>
      <c r="DJ440" s="42"/>
      <c r="DK440" s="177">
        <f t="shared" si="478"/>
        <v>0</v>
      </c>
      <c r="DL440" s="177">
        <f t="shared" si="479"/>
        <v>0</v>
      </c>
      <c r="DM440" s="177">
        <f t="shared" si="480"/>
        <v>0</v>
      </c>
      <c r="DN440" s="242"/>
      <c r="DO440" s="243"/>
      <c r="DP440" s="243"/>
      <c r="DQ440" s="243"/>
      <c r="DR440" s="303"/>
      <c r="DS440" s="243"/>
      <c r="DT440" s="243"/>
      <c r="DU440" s="243"/>
      <c r="DV440" s="244"/>
      <c r="DW440" s="243"/>
      <c r="DX440" s="243"/>
      <c r="DY440" s="245"/>
      <c r="DZ440" s="245"/>
      <c r="EA440" s="246"/>
      <c r="EB440" s="175" t="s">
        <v>283</v>
      </c>
      <c r="EC440" s="188" t="s">
        <v>298</v>
      </c>
      <c r="ED440" s="188">
        <v>1030408</v>
      </c>
      <c r="EE440" s="188"/>
      <c r="EF440" s="189">
        <f>'Datos Mes'!$B$23</f>
        <v>8033.333333333333</v>
      </c>
      <c r="EG440" s="189">
        <f t="shared" si="481"/>
        <v>0</v>
      </c>
      <c r="EH440" s="189">
        <f t="shared" si="482"/>
        <v>0</v>
      </c>
      <c r="EI440" s="189" t="e">
        <f t="shared" si="483"/>
        <v>#DIV/0!</v>
      </c>
      <c r="EJ440" s="189" t="e">
        <f t="shared" si="484"/>
        <v>#DIV/0!</v>
      </c>
      <c r="EK440" s="189">
        <f t="shared" si="485"/>
        <v>0</v>
      </c>
      <c r="EL440" s="189">
        <f t="shared" si="486"/>
        <v>0</v>
      </c>
      <c r="EM440" s="189">
        <f t="shared" si="487"/>
        <v>0</v>
      </c>
      <c r="EN440" s="189">
        <f>'Datos Mes'!$B$24*AL440</f>
        <v>0</v>
      </c>
      <c r="EO440" s="189" t="e">
        <f>IF(SUM(EH440:EN440)&gt;'Datos Mes'!$B$21,'Datos Mes'!$B$21,SUM(EH440:EN440))</f>
        <v>#DIV/0!</v>
      </c>
      <c r="EP440" s="189" t="e">
        <f>IF(SUM(EH440:EN440)&gt;'Datos Mes'!$B$21,SUM(EH440:EN440)-EO440,0)</f>
        <v>#DIV/0!</v>
      </c>
      <c r="EQ440" s="189"/>
      <c r="ER440" s="189" t="e">
        <f>LOOKUP(EO440/AL440,'Datos Mes'!$B$75:$B$82,'Datos Mes'!$C$75:$C$82)*EQ440</f>
        <v>#DIV/0!</v>
      </c>
      <c r="ES440" s="189">
        <f>'Datos Mes'!$B$25*$AQ440</f>
        <v>0</v>
      </c>
      <c r="ET440" s="189">
        <f>'Datos Mes'!$B$26*$AQ440</f>
        <v>0</v>
      </c>
      <c r="EU440" s="189">
        <f t="shared" si="488"/>
        <v>0</v>
      </c>
      <c r="EV440" s="190" t="e">
        <f t="shared" si="489"/>
        <v>#DIV/0!</v>
      </c>
      <c r="EW440" s="280" t="s">
        <v>140</v>
      </c>
      <c r="EX440" s="281"/>
      <c r="EY440" s="190" t="e">
        <f>'Datos Mes'!$B$28*EO440</f>
        <v>#DIV/0!</v>
      </c>
      <c r="EZ440" s="190" t="e">
        <f>IF(EX440*'Datos Mes'!$B$19-EY440&gt;0,EX440*'Datos Mes'!$B$19-EY440,0)</f>
        <v>#DIV/0!</v>
      </c>
      <c r="FA440" s="281" t="s">
        <v>116</v>
      </c>
      <c r="FB440" s="280" t="s">
        <v>299</v>
      </c>
      <c r="FC440" s="192">
        <f>IF(FB440&lt;&gt;"Pensionado",LOOKUP(FA440,'Datos Mes'!$A$87:$A$92,'Datos Mes'!$B$87:$B$92),0)</f>
        <v>0</v>
      </c>
      <c r="FD440" s="190" t="e">
        <f t="shared" si="490"/>
        <v>#DIV/0!</v>
      </c>
      <c r="FE440" s="190" t="e">
        <f>IF(SUM(EH440:EN440)&gt;'Datos Mes'!$B$22,'Datos Mes'!$B$22,SUM(EH440:EN440))</f>
        <v>#DIV/0!</v>
      </c>
      <c r="FF440" s="190" t="e">
        <f>FE440*'Datos Mes'!$B$30</f>
        <v>#DIV/0!</v>
      </c>
      <c r="FG440" s="190" t="e">
        <f t="shared" si="491"/>
        <v>#DIV/0!</v>
      </c>
      <c r="FH440" s="190" t="e">
        <f t="shared" si="492"/>
        <v>#DIV/0!</v>
      </c>
      <c r="FI440" s="193" t="e">
        <f>LOOKUP(FH440,'Datos Mes'!$B$54:$B$69,'Datos Mes'!$C$54:$C$69)</f>
        <v>#DIV/0!</v>
      </c>
      <c r="FJ440" s="190" t="e">
        <f>LOOKUP(FH440,'Datos Mes'!$B$54:$B$69,'Datos Mes'!$E$54:$E$69)</f>
        <v>#DIV/0!</v>
      </c>
      <c r="FK440" s="190" t="e">
        <f t="shared" si="493"/>
        <v>#DIV/0!</v>
      </c>
      <c r="FL440" s="190">
        <f t="shared" si="494"/>
        <v>0</v>
      </c>
      <c r="FM440" s="190">
        <f t="shared" si="495"/>
        <v>0</v>
      </c>
      <c r="FN440" s="190">
        <f t="shared" si="496"/>
        <v>0</v>
      </c>
      <c r="FO440" s="190" t="e">
        <f t="shared" si="497"/>
        <v>#DIV/0!</v>
      </c>
      <c r="FP440" s="190" t="e">
        <f t="shared" si="498"/>
        <v>#DIV/0!</v>
      </c>
      <c r="FQ440" s="320" t="e">
        <f t="shared" si="499"/>
        <v>#DIV/0!</v>
      </c>
      <c r="FR440" s="188"/>
      <c r="FS440" s="190" t="e">
        <f t="shared" si="500"/>
        <v>#DIV/0!</v>
      </c>
      <c r="FT440" s="190" t="e">
        <f>IF($FB440="Activo",LOOKUP($FA440,'Datos Mes'!$A$87:$A$92,'Datos Mes'!$C$87:$C$92),0)*$EO440</f>
        <v>#DIV/0!</v>
      </c>
      <c r="FU440" s="190" t="e">
        <f>IF($FB440="Activo",'Datos Mes'!$B$31,0)*$EO440</f>
        <v>#DIV/0!</v>
      </c>
      <c r="FV440" s="190" t="e">
        <f>'Datos Mes'!$B$32*$EO440</f>
        <v>#DIV/0!</v>
      </c>
      <c r="FW440" s="190" t="e">
        <f>'Datos Mes'!$D$28*$EO440</f>
        <v>#DIV/0!</v>
      </c>
      <c r="FX440" s="188">
        <v>1030408</v>
      </c>
      <c r="FY440" s="190" t="e">
        <f t="shared" si="501"/>
        <v>#DIV/0!</v>
      </c>
      <c r="FZ440" s="190" t="e">
        <f t="shared" si="506"/>
        <v>#DIV/0!</v>
      </c>
      <c r="GA440" s="190" t="e">
        <f t="shared" si="507"/>
        <v>#DIV/0!</v>
      </c>
      <c r="GB440" s="190">
        <f>(AS440+'Datos Mes'!B$24)*30/12</f>
        <v>11356.646825396825</v>
      </c>
      <c r="GC440" s="190" t="e">
        <f t="shared" si="502"/>
        <v>#DIV/0!</v>
      </c>
      <c r="GD440" s="190" t="e">
        <f t="shared" si="503"/>
        <v>#DIV/0!</v>
      </c>
      <c r="GE440" s="192" t="e">
        <f t="shared" si="504"/>
        <v>#DIV/0!</v>
      </c>
    </row>
    <row r="441" spans="1:187">
      <c r="A441" s="248"/>
      <c r="B441" s="248"/>
      <c r="C441" s="173">
        <f t="shared" si="461"/>
        <v>0</v>
      </c>
      <c r="D441" s="255"/>
      <c r="E441" s="255"/>
      <c r="F441" s="255"/>
      <c r="G441" s="255"/>
      <c r="H441" s="255"/>
      <c r="I441" s="255"/>
      <c r="J441" s="255"/>
      <c r="K441" s="255"/>
      <c r="L441" s="255"/>
      <c r="M441" s="255"/>
      <c r="N441" s="255"/>
      <c r="O441" s="255"/>
      <c r="P441" s="255"/>
      <c r="Q441" s="255"/>
      <c r="R441" s="174"/>
      <c r="S441" s="256"/>
      <c r="T441" s="255"/>
      <c r="U441" s="255"/>
      <c r="V441" s="255"/>
      <c r="W441" s="255"/>
      <c r="X441" s="255"/>
      <c r="Y441" s="255"/>
      <c r="Z441" s="255"/>
      <c r="AA441" s="255"/>
      <c r="AB441" s="255"/>
      <c r="AC441" s="255"/>
      <c r="AD441" s="255"/>
      <c r="AE441" s="255"/>
      <c r="AF441" s="255"/>
      <c r="AG441" s="255"/>
      <c r="AH441" s="255"/>
      <c r="AI441" s="257"/>
      <c r="AJ441" s="187"/>
      <c r="AK441" s="176">
        <f t="shared" si="462"/>
        <v>0</v>
      </c>
      <c r="AL441" s="294">
        <f t="shared" si="463"/>
        <v>0</v>
      </c>
      <c r="AM441" s="294">
        <f t="shared" si="464"/>
        <v>0</v>
      </c>
      <c r="AN441" s="295">
        <f t="shared" si="465"/>
        <v>0</v>
      </c>
      <c r="AO441" s="294">
        <f t="shared" si="505"/>
        <v>0</v>
      </c>
      <c r="AP441" s="294">
        <f t="shared" si="460"/>
        <v>0</v>
      </c>
      <c r="AQ441" s="296">
        <f t="shared" si="466"/>
        <v>0</v>
      </c>
      <c r="AR441" s="297">
        <f t="shared" si="467"/>
        <v>0</v>
      </c>
      <c r="AS441" s="249"/>
      <c r="AT441" s="250">
        <f t="shared" si="468"/>
        <v>0</v>
      </c>
      <c r="AU441" s="316"/>
      <c r="AV441" s="177">
        <f t="shared" si="469"/>
        <v>0</v>
      </c>
      <c r="AW441" s="249"/>
      <c r="AX441" s="249"/>
      <c r="AY441" s="177">
        <f t="shared" si="470"/>
        <v>0</v>
      </c>
      <c r="AZ441" s="177">
        <f>(AQ441)*'Datos Mes'!$B$27+DB441</f>
        <v>0</v>
      </c>
      <c r="BA441" s="248"/>
      <c r="BB441" s="254"/>
      <c r="BC441" s="263"/>
      <c r="BD441" s="188"/>
      <c r="BE441" s="188"/>
      <c r="BF441" s="298"/>
      <c r="BG441" s="178">
        <f>(COUNTIF($D441:$AI441,"LL")+DL441)*(AS441-'Datos Mes'!$B$23)</f>
        <v>0</v>
      </c>
      <c r="BH441" s="299">
        <f t="shared" si="471"/>
        <v>0</v>
      </c>
      <c r="BI441" s="230"/>
      <c r="BJ441" s="239"/>
      <c r="BK441" s="231"/>
      <c r="BL441" s="231"/>
      <c r="BM441" s="231"/>
      <c r="BN441" s="231"/>
      <c r="BO441" s="231"/>
      <c r="BP441" s="239"/>
      <c r="BQ441" s="231"/>
      <c r="BR441" s="231"/>
      <c r="BS441" s="231"/>
      <c r="BT441" s="232"/>
      <c r="BU441" s="232"/>
      <c r="BV441" s="231"/>
      <c r="BW441" s="233"/>
      <c r="BX441" s="234"/>
      <c r="BY441" s="231"/>
      <c r="BZ441" s="231"/>
      <c r="CA441" s="235"/>
      <c r="CB441" s="235"/>
      <c r="CC441" s="236"/>
      <c r="CD441" s="236"/>
      <c r="CE441" s="236"/>
      <c r="CF441" s="236"/>
      <c r="CG441" s="236"/>
      <c r="CH441" s="235"/>
      <c r="CI441" s="235"/>
      <c r="CJ441" s="236"/>
      <c r="CK441" s="236"/>
      <c r="CL441" s="236"/>
      <c r="CM441" s="236"/>
      <c r="CN441" s="236"/>
      <c r="CO441" s="235"/>
      <c r="CP441" s="238"/>
      <c r="CQ441" s="237"/>
      <c r="CR441" s="238"/>
      <c r="CS441" s="237"/>
      <c r="CT441" s="237"/>
      <c r="CU441" s="237"/>
      <c r="CV441" s="237"/>
      <c r="CW441" s="237"/>
      <c r="CX441" s="232"/>
      <c r="CY441" s="232"/>
      <c r="CZ441" s="179">
        <f t="shared" si="472"/>
        <v>0</v>
      </c>
      <c r="DA441" s="180"/>
      <c r="DB441" s="241"/>
      <c r="DC441" s="181">
        <f t="shared" si="473"/>
        <v>0</v>
      </c>
      <c r="DD441" s="240"/>
      <c r="DE441" s="241"/>
      <c r="DF441" s="182">
        <f t="shared" si="474"/>
        <v>0</v>
      </c>
      <c r="DG441" s="182">
        <f t="shared" si="475"/>
        <v>0</v>
      </c>
      <c r="DH441" s="183">
        <f t="shared" si="476"/>
        <v>0</v>
      </c>
      <c r="DI441" s="184">
        <f t="shared" si="477"/>
        <v>0</v>
      </c>
      <c r="DJ441" s="42"/>
      <c r="DK441" s="177">
        <f t="shared" si="478"/>
        <v>0</v>
      </c>
      <c r="DL441" s="177">
        <f t="shared" si="479"/>
        <v>0</v>
      </c>
      <c r="DM441" s="177">
        <f t="shared" si="480"/>
        <v>0</v>
      </c>
      <c r="DN441" s="242"/>
      <c r="DO441" s="243"/>
      <c r="DP441" s="243"/>
      <c r="DQ441" s="243"/>
      <c r="DR441" s="303"/>
      <c r="DS441" s="243"/>
      <c r="DT441" s="243"/>
      <c r="DU441" s="243"/>
      <c r="DV441" s="244"/>
      <c r="DW441" s="243"/>
      <c r="DX441" s="243"/>
      <c r="DY441" s="245"/>
      <c r="DZ441" s="245"/>
      <c r="EA441" s="246"/>
      <c r="EB441" s="175" t="s">
        <v>283</v>
      </c>
      <c r="EC441" s="188" t="s">
        <v>298</v>
      </c>
      <c r="ED441" s="188">
        <v>1030409</v>
      </c>
      <c r="EE441" s="188"/>
      <c r="EF441" s="189">
        <f>'Datos Mes'!$B$23</f>
        <v>8033.333333333333</v>
      </c>
      <c r="EG441" s="189">
        <f t="shared" si="481"/>
        <v>0</v>
      </c>
      <c r="EH441" s="189">
        <f t="shared" si="482"/>
        <v>0</v>
      </c>
      <c r="EI441" s="189" t="e">
        <f t="shared" si="483"/>
        <v>#DIV/0!</v>
      </c>
      <c r="EJ441" s="189" t="e">
        <f t="shared" si="484"/>
        <v>#DIV/0!</v>
      </c>
      <c r="EK441" s="189">
        <f t="shared" si="485"/>
        <v>0</v>
      </c>
      <c r="EL441" s="189">
        <f t="shared" si="486"/>
        <v>0</v>
      </c>
      <c r="EM441" s="189">
        <f t="shared" si="487"/>
        <v>0</v>
      </c>
      <c r="EN441" s="189">
        <f>'Datos Mes'!$B$24*AL441</f>
        <v>0</v>
      </c>
      <c r="EO441" s="189" t="e">
        <f>IF(SUM(EH441:EN441)&gt;'Datos Mes'!$B$21,'Datos Mes'!$B$21,SUM(EH441:EN441))</f>
        <v>#DIV/0!</v>
      </c>
      <c r="EP441" s="189" t="e">
        <f>IF(SUM(EH441:EN441)&gt;'Datos Mes'!$B$21,SUM(EH441:EN441)-EO441,0)</f>
        <v>#DIV/0!</v>
      </c>
      <c r="EQ441" s="189"/>
      <c r="ER441" s="189" t="e">
        <f>LOOKUP(EO441/AL441,'Datos Mes'!$B$75:$B$82,'Datos Mes'!$C$75:$C$82)*EQ441</f>
        <v>#DIV/0!</v>
      </c>
      <c r="ES441" s="189">
        <f>'Datos Mes'!$B$25*$AQ441</f>
        <v>0</v>
      </c>
      <c r="ET441" s="189">
        <f>'Datos Mes'!$B$26*$AQ441</f>
        <v>0</v>
      </c>
      <c r="EU441" s="189">
        <f t="shared" si="488"/>
        <v>0</v>
      </c>
      <c r="EV441" s="190" t="e">
        <f t="shared" si="489"/>
        <v>#DIV/0!</v>
      </c>
      <c r="EW441" s="280" t="s">
        <v>140</v>
      </c>
      <c r="EX441" s="281"/>
      <c r="EY441" s="190" t="e">
        <f>'Datos Mes'!$B$28*EO441</f>
        <v>#DIV/0!</v>
      </c>
      <c r="EZ441" s="190" t="e">
        <f>IF(EX441*'Datos Mes'!$B$19-EY441&gt;0,EX441*'Datos Mes'!$B$19-EY441,0)</f>
        <v>#DIV/0!</v>
      </c>
      <c r="FA441" s="281" t="s">
        <v>116</v>
      </c>
      <c r="FB441" s="280" t="s">
        <v>299</v>
      </c>
      <c r="FC441" s="192">
        <f>IF(FB441&lt;&gt;"Pensionado",LOOKUP(FA441,'Datos Mes'!$A$87:$A$92,'Datos Mes'!$B$87:$B$92),0)</f>
        <v>0</v>
      </c>
      <c r="FD441" s="190" t="e">
        <f t="shared" si="490"/>
        <v>#DIV/0!</v>
      </c>
      <c r="FE441" s="190" t="e">
        <f>IF(SUM(EH441:EN441)&gt;'Datos Mes'!$B$22,'Datos Mes'!$B$22,SUM(EH441:EN441))</f>
        <v>#DIV/0!</v>
      </c>
      <c r="FF441" s="190" t="e">
        <f>FE441*'Datos Mes'!$B$30</f>
        <v>#DIV/0!</v>
      </c>
      <c r="FG441" s="190" t="e">
        <f t="shared" si="491"/>
        <v>#DIV/0!</v>
      </c>
      <c r="FH441" s="190" t="e">
        <f t="shared" si="492"/>
        <v>#DIV/0!</v>
      </c>
      <c r="FI441" s="193" t="e">
        <f>LOOKUP(FH441,'Datos Mes'!$B$54:$B$69,'Datos Mes'!$C$54:$C$69)</f>
        <v>#DIV/0!</v>
      </c>
      <c r="FJ441" s="190" t="e">
        <f>LOOKUP(FH441,'Datos Mes'!$B$54:$B$69,'Datos Mes'!$E$54:$E$69)</f>
        <v>#DIV/0!</v>
      </c>
      <c r="FK441" s="190" t="e">
        <f t="shared" si="493"/>
        <v>#DIV/0!</v>
      </c>
      <c r="FL441" s="190">
        <f t="shared" si="494"/>
        <v>0</v>
      </c>
      <c r="FM441" s="190">
        <f t="shared" si="495"/>
        <v>0</v>
      </c>
      <c r="FN441" s="190">
        <f t="shared" si="496"/>
        <v>0</v>
      </c>
      <c r="FO441" s="190" t="e">
        <f t="shared" si="497"/>
        <v>#DIV/0!</v>
      </c>
      <c r="FP441" s="190" t="e">
        <f t="shared" si="498"/>
        <v>#DIV/0!</v>
      </c>
      <c r="FQ441" s="320" t="e">
        <f t="shared" si="499"/>
        <v>#DIV/0!</v>
      </c>
      <c r="FR441" s="188"/>
      <c r="FS441" s="190" t="e">
        <f t="shared" si="500"/>
        <v>#DIV/0!</v>
      </c>
      <c r="FT441" s="190" t="e">
        <f>IF($FB441="Activo",LOOKUP($FA441,'Datos Mes'!$A$87:$A$92,'Datos Mes'!$C$87:$C$92),0)*$EO441</f>
        <v>#DIV/0!</v>
      </c>
      <c r="FU441" s="190" t="e">
        <f>IF($FB441="Activo",'Datos Mes'!$B$31,0)*$EO441</f>
        <v>#DIV/0!</v>
      </c>
      <c r="FV441" s="190" t="e">
        <f>'Datos Mes'!$B$32*$EO441</f>
        <v>#DIV/0!</v>
      </c>
      <c r="FW441" s="190" t="e">
        <f>'Datos Mes'!$D$28*$EO441</f>
        <v>#DIV/0!</v>
      </c>
      <c r="FX441" s="188">
        <v>1030409</v>
      </c>
      <c r="FY441" s="190" t="e">
        <f t="shared" si="501"/>
        <v>#DIV/0!</v>
      </c>
      <c r="FZ441" s="190" t="e">
        <f t="shared" si="506"/>
        <v>#DIV/0!</v>
      </c>
      <c r="GA441" s="190" t="e">
        <f t="shared" si="507"/>
        <v>#DIV/0!</v>
      </c>
      <c r="GB441" s="190">
        <f>(AS441+'Datos Mes'!B$24)*30/12</f>
        <v>11356.646825396825</v>
      </c>
      <c r="GC441" s="190" t="e">
        <f t="shared" si="502"/>
        <v>#DIV/0!</v>
      </c>
      <c r="GD441" s="190" t="e">
        <f t="shared" si="503"/>
        <v>#DIV/0!</v>
      </c>
      <c r="GE441" s="192" t="e">
        <f t="shared" si="504"/>
        <v>#DIV/0!</v>
      </c>
    </row>
    <row r="442" spans="1:187">
      <c r="A442" s="248"/>
      <c r="B442" s="248"/>
      <c r="C442" s="173">
        <f t="shared" si="461"/>
        <v>0</v>
      </c>
      <c r="D442" s="255"/>
      <c r="E442" s="255"/>
      <c r="F442" s="255"/>
      <c r="G442" s="255"/>
      <c r="H442" s="255"/>
      <c r="I442" s="255"/>
      <c r="J442" s="255"/>
      <c r="K442" s="255"/>
      <c r="L442" s="255"/>
      <c r="M442" s="255"/>
      <c r="N442" s="255"/>
      <c r="O442" s="255"/>
      <c r="P442" s="255"/>
      <c r="Q442" s="255"/>
      <c r="R442" s="174"/>
      <c r="S442" s="256"/>
      <c r="T442" s="255"/>
      <c r="U442" s="255"/>
      <c r="V442" s="255"/>
      <c r="W442" s="255"/>
      <c r="X442" s="255"/>
      <c r="Y442" s="255"/>
      <c r="Z442" s="255"/>
      <c r="AA442" s="255"/>
      <c r="AB442" s="255"/>
      <c r="AC442" s="255"/>
      <c r="AD442" s="255"/>
      <c r="AE442" s="255"/>
      <c r="AF442" s="255"/>
      <c r="AG442" s="255"/>
      <c r="AH442" s="255"/>
      <c r="AI442" s="257"/>
      <c r="AJ442" s="187"/>
      <c r="AK442" s="176">
        <f t="shared" si="462"/>
        <v>0</v>
      </c>
      <c r="AL442" s="294">
        <f t="shared" si="463"/>
        <v>0</v>
      </c>
      <c r="AM442" s="294">
        <f t="shared" si="464"/>
        <v>0</v>
      </c>
      <c r="AN442" s="295">
        <f t="shared" si="465"/>
        <v>0</v>
      </c>
      <c r="AO442" s="294">
        <f t="shared" si="505"/>
        <v>0</v>
      </c>
      <c r="AP442" s="294">
        <f t="shared" si="460"/>
        <v>0</v>
      </c>
      <c r="AQ442" s="296">
        <f t="shared" si="466"/>
        <v>0</v>
      </c>
      <c r="AR442" s="297">
        <f t="shared" si="467"/>
        <v>0</v>
      </c>
      <c r="AS442" s="249"/>
      <c r="AT442" s="250">
        <f t="shared" si="468"/>
        <v>0</v>
      </c>
      <c r="AU442" s="316"/>
      <c r="AV442" s="177">
        <f t="shared" si="469"/>
        <v>0</v>
      </c>
      <c r="AW442" s="249"/>
      <c r="AX442" s="249"/>
      <c r="AY442" s="177">
        <f t="shared" si="470"/>
        <v>0</v>
      </c>
      <c r="AZ442" s="177">
        <f>(AQ442)*'Datos Mes'!$B$27+DB442</f>
        <v>0</v>
      </c>
      <c r="BA442" s="248"/>
      <c r="BB442" s="254"/>
      <c r="BC442" s="263"/>
      <c r="BD442" s="188"/>
      <c r="BE442" s="188"/>
      <c r="BF442" s="298"/>
      <c r="BG442" s="178">
        <f>(COUNTIF($D442:$AI442,"LL")+DL442)*(AS442-'Datos Mes'!$B$23)</f>
        <v>0</v>
      </c>
      <c r="BH442" s="299">
        <f t="shared" si="471"/>
        <v>0</v>
      </c>
      <c r="BI442" s="230"/>
      <c r="BJ442" s="239"/>
      <c r="BK442" s="231"/>
      <c r="BL442" s="231"/>
      <c r="BM442" s="231"/>
      <c r="BN442" s="231"/>
      <c r="BO442" s="231"/>
      <c r="BP442" s="239"/>
      <c r="BQ442" s="231"/>
      <c r="BR442" s="231"/>
      <c r="BS442" s="231"/>
      <c r="BT442" s="232"/>
      <c r="BU442" s="232"/>
      <c r="BV442" s="231"/>
      <c r="BW442" s="233"/>
      <c r="BX442" s="234"/>
      <c r="BY442" s="231"/>
      <c r="BZ442" s="231"/>
      <c r="CA442" s="235"/>
      <c r="CB442" s="235"/>
      <c r="CC442" s="236"/>
      <c r="CD442" s="236"/>
      <c r="CE442" s="236"/>
      <c r="CF442" s="236"/>
      <c r="CG442" s="236"/>
      <c r="CH442" s="235"/>
      <c r="CI442" s="235"/>
      <c r="CJ442" s="236"/>
      <c r="CK442" s="236"/>
      <c r="CL442" s="236"/>
      <c r="CM442" s="236"/>
      <c r="CN442" s="236"/>
      <c r="CO442" s="235"/>
      <c r="CP442" s="238"/>
      <c r="CQ442" s="237"/>
      <c r="CR442" s="238"/>
      <c r="CS442" s="237"/>
      <c r="CT442" s="237"/>
      <c r="CU442" s="237"/>
      <c r="CV442" s="237"/>
      <c r="CW442" s="237"/>
      <c r="CX442" s="232"/>
      <c r="CY442" s="232"/>
      <c r="CZ442" s="179">
        <f t="shared" si="472"/>
        <v>0</v>
      </c>
      <c r="DA442" s="180"/>
      <c r="DB442" s="241"/>
      <c r="DC442" s="181">
        <f t="shared" si="473"/>
        <v>0</v>
      </c>
      <c r="DD442" s="240"/>
      <c r="DE442" s="241"/>
      <c r="DF442" s="182">
        <f t="shared" si="474"/>
        <v>0</v>
      </c>
      <c r="DG442" s="182">
        <f t="shared" si="475"/>
        <v>0</v>
      </c>
      <c r="DH442" s="183">
        <f t="shared" si="476"/>
        <v>0</v>
      </c>
      <c r="DI442" s="184">
        <f t="shared" si="477"/>
        <v>0</v>
      </c>
      <c r="DJ442" s="42"/>
      <c r="DK442" s="177">
        <f t="shared" si="478"/>
        <v>0</v>
      </c>
      <c r="DL442" s="177">
        <f t="shared" si="479"/>
        <v>0</v>
      </c>
      <c r="DM442" s="177">
        <f t="shared" si="480"/>
        <v>0</v>
      </c>
      <c r="DN442" s="242"/>
      <c r="DO442" s="243"/>
      <c r="DP442" s="243"/>
      <c r="DQ442" s="243"/>
      <c r="DR442" s="303"/>
      <c r="DS442" s="243"/>
      <c r="DT442" s="243"/>
      <c r="DU442" s="243"/>
      <c r="DV442" s="244"/>
      <c r="DW442" s="243"/>
      <c r="DX442" s="243"/>
      <c r="DY442" s="245"/>
      <c r="DZ442" s="245"/>
      <c r="EA442" s="246"/>
      <c r="EB442" s="175" t="s">
        <v>283</v>
      </c>
      <c r="EC442" s="188" t="s">
        <v>298</v>
      </c>
      <c r="ED442" s="188">
        <v>1030410</v>
      </c>
      <c r="EE442" s="188"/>
      <c r="EF442" s="189">
        <f>'Datos Mes'!$B$23</f>
        <v>8033.333333333333</v>
      </c>
      <c r="EG442" s="189">
        <f t="shared" si="481"/>
        <v>0</v>
      </c>
      <c r="EH442" s="189">
        <f t="shared" si="482"/>
        <v>0</v>
      </c>
      <c r="EI442" s="189" t="e">
        <f t="shared" si="483"/>
        <v>#DIV/0!</v>
      </c>
      <c r="EJ442" s="189" t="e">
        <f t="shared" si="484"/>
        <v>#DIV/0!</v>
      </c>
      <c r="EK442" s="189">
        <f t="shared" si="485"/>
        <v>0</v>
      </c>
      <c r="EL442" s="189">
        <f t="shared" si="486"/>
        <v>0</v>
      </c>
      <c r="EM442" s="189">
        <f t="shared" si="487"/>
        <v>0</v>
      </c>
      <c r="EN442" s="189">
        <f>'Datos Mes'!$B$24*AL442</f>
        <v>0</v>
      </c>
      <c r="EO442" s="189" t="e">
        <f>IF(SUM(EH442:EN442)&gt;'Datos Mes'!$B$21,'Datos Mes'!$B$21,SUM(EH442:EN442))</f>
        <v>#DIV/0!</v>
      </c>
      <c r="EP442" s="189" t="e">
        <f>IF(SUM(EH442:EN442)&gt;'Datos Mes'!$B$21,SUM(EH442:EN442)-EO442,0)</f>
        <v>#DIV/0!</v>
      </c>
      <c r="EQ442" s="189"/>
      <c r="ER442" s="189" t="e">
        <f>LOOKUP(EO442/AL442,'Datos Mes'!$B$75:$B$82,'Datos Mes'!$C$75:$C$82)*EQ442</f>
        <v>#DIV/0!</v>
      </c>
      <c r="ES442" s="189">
        <f>'Datos Mes'!$B$25*$AQ442</f>
        <v>0</v>
      </c>
      <c r="ET442" s="189">
        <f>'Datos Mes'!$B$26*$AQ442</f>
        <v>0</v>
      </c>
      <c r="EU442" s="189">
        <f t="shared" si="488"/>
        <v>0</v>
      </c>
      <c r="EV442" s="190" t="e">
        <f t="shared" si="489"/>
        <v>#DIV/0!</v>
      </c>
      <c r="EW442" s="280" t="s">
        <v>140</v>
      </c>
      <c r="EX442" s="281"/>
      <c r="EY442" s="190" t="e">
        <f>'Datos Mes'!$B$28*EO442</f>
        <v>#DIV/0!</v>
      </c>
      <c r="EZ442" s="190" t="e">
        <f>IF(EX442*'Datos Mes'!$B$19-EY442&gt;0,EX442*'Datos Mes'!$B$19-EY442,0)</f>
        <v>#DIV/0!</v>
      </c>
      <c r="FA442" s="281" t="s">
        <v>116</v>
      </c>
      <c r="FB442" s="280" t="s">
        <v>299</v>
      </c>
      <c r="FC442" s="192">
        <f>IF(FB442&lt;&gt;"Pensionado",LOOKUP(FA442,'Datos Mes'!$A$87:$A$92,'Datos Mes'!$B$87:$B$92),0)</f>
        <v>0</v>
      </c>
      <c r="FD442" s="190" t="e">
        <f t="shared" si="490"/>
        <v>#DIV/0!</v>
      </c>
      <c r="FE442" s="190" t="e">
        <f>IF(SUM(EH442:EN442)&gt;'Datos Mes'!$B$22,'Datos Mes'!$B$22,SUM(EH442:EN442))</f>
        <v>#DIV/0!</v>
      </c>
      <c r="FF442" s="190" t="e">
        <f>FE442*'Datos Mes'!$B$30</f>
        <v>#DIV/0!</v>
      </c>
      <c r="FG442" s="190" t="e">
        <f t="shared" si="491"/>
        <v>#DIV/0!</v>
      </c>
      <c r="FH442" s="190" t="e">
        <f t="shared" si="492"/>
        <v>#DIV/0!</v>
      </c>
      <c r="FI442" s="193" t="e">
        <f>LOOKUP(FH442,'Datos Mes'!$B$54:$B$69,'Datos Mes'!$C$54:$C$69)</f>
        <v>#DIV/0!</v>
      </c>
      <c r="FJ442" s="190" t="e">
        <f>LOOKUP(FH442,'Datos Mes'!$B$54:$B$69,'Datos Mes'!$E$54:$E$69)</f>
        <v>#DIV/0!</v>
      </c>
      <c r="FK442" s="190" t="e">
        <f t="shared" si="493"/>
        <v>#DIV/0!</v>
      </c>
      <c r="FL442" s="190">
        <f t="shared" si="494"/>
        <v>0</v>
      </c>
      <c r="FM442" s="190">
        <f t="shared" si="495"/>
        <v>0</v>
      </c>
      <c r="FN442" s="190">
        <f t="shared" si="496"/>
        <v>0</v>
      </c>
      <c r="FO442" s="190" t="e">
        <f t="shared" si="497"/>
        <v>#DIV/0!</v>
      </c>
      <c r="FP442" s="190" t="e">
        <f t="shared" si="498"/>
        <v>#DIV/0!</v>
      </c>
      <c r="FQ442" s="320" t="e">
        <f t="shared" si="499"/>
        <v>#DIV/0!</v>
      </c>
      <c r="FR442" s="188"/>
      <c r="FS442" s="190" t="e">
        <f t="shared" si="500"/>
        <v>#DIV/0!</v>
      </c>
      <c r="FT442" s="190" t="e">
        <f>IF($FB442="Activo",LOOKUP($FA442,'Datos Mes'!$A$87:$A$92,'Datos Mes'!$C$87:$C$92),0)*$EO442</f>
        <v>#DIV/0!</v>
      </c>
      <c r="FU442" s="190" t="e">
        <f>IF($FB442="Activo",'Datos Mes'!$B$31,0)*$EO442</f>
        <v>#DIV/0!</v>
      </c>
      <c r="FV442" s="190" t="e">
        <f>'Datos Mes'!$B$32*$EO442</f>
        <v>#DIV/0!</v>
      </c>
      <c r="FW442" s="190" t="e">
        <f>'Datos Mes'!$D$28*$EO442</f>
        <v>#DIV/0!</v>
      </c>
      <c r="FX442" s="188">
        <v>1030410</v>
      </c>
      <c r="FY442" s="190" t="e">
        <f t="shared" si="501"/>
        <v>#DIV/0!</v>
      </c>
      <c r="FZ442" s="190" t="e">
        <f t="shared" si="506"/>
        <v>#DIV/0!</v>
      </c>
      <c r="GA442" s="190" t="e">
        <f t="shared" si="507"/>
        <v>#DIV/0!</v>
      </c>
      <c r="GB442" s="190">
        <f>(AS442+'Datos Mes'!B$24)*30/12</f>
        <v>11356.646825396825</v>
      </c>
      <c r="GC442" s="190" t="e">
        <f t="shared" si="502"/>
        <v>#DIV/0!</v>
      </c>
      <c r="GD442" s="190" t="e">
        <f t="shared" si="503"/>
        <v>#DIV/0!</v>
      </c>
      <c r="GE442" s="192" t="e">
        <f t="shared" si="504"/>
        <v>#DIV/0!</v>
      </c>
    </row>
    <row r="443" spans="1:187">
      <c r="A443" s="248"/>
      <c r="B443" s="248"/>
      <c r="C443" s="173">
        <f t="shared" si="461"/>
        <v>0</v>
      </c>
      <c r="D443" s="255"/>
      <c r="E443" s="255"/>
      <c r="F443" s="255"/>
      <c r="G443" s="255"/>
      <c r="H443" s="255"/>
      <c r="I443" s="255"/>
      <c r="J443" s="255"/>
      <c r="K443" s="255"/>
      <c r="L443" s="255"/>
      <c r="M443" s="255"/>
      <c r="N443" s="255"/>
      <c r="O443" s="255"/>
      <c r="P443" s="255"/>
      <c r="Q443" s="255"/>
      <c r="R443" s="174"/>
      <c r="S443" s="256"/>
      <c r="T443" s="255"/>
      <c r="U443" s="255"/>
      <c r="V443" s="255"/>
      <c r="W443" s="255"/>
      <c r="X443" s="255"/>
      <c r="Y443" s="255"/>
      <c r="Z443" s="255"/>
      <c r="AA443" s="255"/>
      <c r="AB443" s="255"/>
      <c r="AC443" s="255"/>
      <c r="AD443" s="255"/>
      <c r="AE443" s="255"/>
      <c r="AF443" s="255"/>
      <c r="AG443" s="255"/>
      <c r="AH443" s="255"/>
      <c r="AI443" s="257"/>
      <c r="AJ443" s="187"/>
      <c r="AK443" s="176">
        <f t="shared" si="462"/>
        <v>0</v>
      </c>
      <c r="AL443" s="294">
        <f t="shared" si="463"/>
        <v>0</v>
      </c>
      <c r="AM443" s="294">
        <f t="shared" si="464"/>
        <v>0</v>
      </c>
      <c r="AN443" s="295">
        <f t="shared" si="465"/>
        <v>0</v>
      </c>
      <c r="AO443" s="294">
        <f t="shared" si="505"/>
        <v>0</v>
      </c>
      <c r="AP443" s="294">
        <f t="shared" si="460"/>
        <v>0</v>
      </c>
      <c r="AQ443" s="296">
        <f t="shared" si="466"/>
        <v>0</v>
      </c>
      <c r="AR443" s="297">
        <f t="shared" si="467"/>
        <v>0</v>
      </c>
      <c r="AS443" s="249"/>
      <c r="AT443" s="250">
        <f t="shared" si="468"/>
        <v>0</v>
      </c>
      <c r="AU443" s="316"/>
      <c r="AV443" s="177">
        <f t="shared" si="469"/>
        <v>0</v>
      </c>
      <c r="AW443" s="249"/>
      <c r="AX443" s="249"/>
      <c r="AY443" s="177">
        <f t="shared" si="470"/>
        <v>0</v>
      </c>
      <c r="AZ443" s="177">
        <f>(AQ443)*'Datos Mes'!$B$27+DB443</f>
        <v>0</v>
      </c>
      <c r="BA443" s="248"/>
      <c r="BB443" s="254"/>
      <c r="BC443" s="263"/>
      <c r="BD443" s="188"/>
      <c r="BE443" s="188"/>
      <c r="BF443" s="298"/>
      <c r="BG443" s="178">
        <f>(COUNTIF($D443:$AI443,"LL")+DL443)*(AS443-'Datos Mes'!$B$23)</f>
        <v>0</v>
      </c>
      <c r="BH443" s="299">
        <f t="shared" si="471"/>
        <v>0</v>
      </c>
      <c r="BI443" s="230"/>
      <c r="BJ443" s="239"/>
      <c r="BK443" s="231"/>
      <c r="BL443" s="231"/>
      <c r="BM443" s="231"/>
      <c r="BN443" s="231"/>
      <c r="BO443" s="231"/>
      <c r="BP443" s="239"/>
      <c r="BQ443" s="231"/>
      <c r="BR443" s="231"/>
      <c r="BS443" s="231"/>
      <c r="BT443" s="232"/>
      <c r="BU443" s="232"/>
      <c r="BV443" s="231"/>
      <c r="BW443" s="233"/>
      <c r="BX443" s="234"/>
      <c r="BY443" s="231"/>
      <c r="BZ443" s="231"/>
      <c r="CA443" s="235"/>
      <c r="CB443" s="235"/>
      <c r="CC443" s="236"/>
      <c r="CD443" s="236"/>
      <c r="CE443" s="236"/>
      <c r="CF443" s="236"/>
      <c r="CG443" s="236"/>
      <c r="CH443" s="235"/>
      <c r="CI443" s="235"/>
      <c r="CJ443" s="236"/>
      <c r="CK443" s="236"/>
      <c r="CL443" s="236"/>
      <c r="CM443" s="236"/>
      <c r="CN443" s="236"/>
      <c r="CO443" s="235"/>
      <c r="CP443" s="238"/>
      <c r="CQ443" s="237"/>
      <c r="CR443" s="238"/>
      <c r="CS443" s="237"/>
      <c r="CT443" s="237"/>
      <c r="CU443" s="237"/>
      <c r="CV443" s="237"/>
      <c r="CW443" s="237"/>
      <c r="CX443" s="232"/>
      <c r="CY443" s="232"/>
      <c r="CZ443" s="179">
        <f t="shared" si="472"/>
        <v>0</v>
      </c>
      <c r="DA443" s="180"/>
      <c r="DB443" s="241"/>
      <c r="DC443" s="181">
        <f t="shared" si="473"/>
        <v>0</v>
      </c>
      <c r="DD443" s="240"/>
      <c r="DE443" s="241"/>
      <c r="DF443" s="182">
        <f t="shared" si="474"/>
        <v>0</v>
      </c>
      <c r="DG443" s="182">
        <f t="shared" si="475"/>
        <v>0</v>
      </c>
      <c r="DH443" s="183">
        <f t="shared" si="476"/>
        <v>0</v>
      </c>
      <c r="DI443" s="184">
        <f t="shared" si="477"/>
        <v>0</v>
      </c>
      <c r="DJ443" s="42"/>
      <c r="DK443" s="177">
        <f t="shared" si="478"/>
        <v>0</v>
      </c>
      <c r="DL443" s="177">
        <f t="shared" si="479"/>
        <v>0</v>
      </c>
      <c r="DM443" s="177">
        <f t="shared" si="480"/>
        <v>0</v>
      </c>
      <c r="DN443" s="242"/>
      <c r="DO443" s="243"/>
      <c r="DP443" s="243"/>
      <c r="DQ443" s="243"/>
      <c r="DR443" s="303"/>
      <c r="DS443" s="243"/>
      <c r="DT443" s="243"/>
      <c r="DU443" s="243"/>
      <c r="DV443" s="244"/>
      <c r="DW443" s="243"/>
      <c r="DX443" s="243"/>
      <c r="DY443" s="245"/>
      <c r="DZ443" s="245"/>
      <c r="EA443" s="246"/>
      <c r="EB443" s="175" t="s">
        <v>283</v>
      </c>
      <c r="EC443" s="188" t="s">
        <v>298</v>
      </c>
      <c r="ED443" s="188">
        <v>1030411</v>
      </c>
      <c r="EE443" s="188"/>
      <c r="EF443" s="189">
        <f>'Datos Mes'!$B$23</f>
        <v>8033.333333333333</v>
      </c>
      <c r="EG443" s="189">
        <f t="shared" si="481"/>
        <v>0</v>
      </c>
      <c r="EH443" s="189">
        <f t="shared" si="482"/>
        <v>0</v>
      </c>
      <c r="EI443" s="189" t="e">
        <f t="shared" si="483"/>
        <v>#DIV/0!</v>
      </c>
      <c r="EJ443" s="189" t="e">
        <f t="shared" si="484"/>
        <v>#DIV/0!</v>
      </c>
      <c r="EK443" s="189">
        <f t="shared" si="485"/>
        <v>0</v>
      </c>
      <c r="EL443" s="189">
        <f t="shared" si="486"/>
        <v>0</v>
      </c>
      <c r="EM443" s="189">
        <f t="shared" si="487"/>
        <v>0</v>
      </c>
      <c r="EN443" s="189">
        <f>'Datos Mes'!$B$24*AL443</f>
        <v>0</v>
      </c>
      <c r="EO443" s="189" t="e">
        <f>IF(SUM(EH443:EN443)&gt;'Datos Mes'!$B$21,'Datos Mes'!$B$21,SUM(EH443:EN443))</f>
        <v>#DIV/0!</v>
      </c>
      <c r="EP443" s="189" t="e">
        <f>IF(SUM(EH443:EN443)&gt;'Datos Mes'!$B$21,SUM(EH443:EN443)-EO443,0)</f>
        <v>#DIV/0!</v>
      </c>
      <c r="EQ443" s="189"/>
      <c r="ER443" s="189" t="e">
        <f>LOOKUP(EO443/AL443,'Datos Mes'!$B$75:$B$82,'Datos Mes'!$C$75:$C$82)*EQ443</f>
        <v>#DIV/0!</v>
      </c>
      <c r="ES443" s="189">
        <f>'Datos Mes'!$B$25*$AQ443</f>
        <v>0</v>
      </c>
      <c r="ET443" s="189">
        <f>'Datos Mes'!$B$26*$AQ443</f>
        <v>0</v>
      </c>
      <c r="EU443" s="189">
        <f t="shared" si="488"/>
        <v>0</v>
      </c>
      <c r="EV443" s="190" t="e">
        <f t="shared" si="489"/>
        <v>#DIV/0!</v>
      </c>
      <c r="EW443" s="280" t="s">
        <v>140</v>
      </c>
      <c r="EX443" s="281"/>
      <c r="EY443" s="190" t="e">
        <f>'Datos Mes'!$B$28*EO443</f>
        <v>#DIV/0!</v>
      </c>
      <c r="EZ443" s="190" t="e">
        <f>IF(EX443*'Datos Mes'!$B$19-EY443&gt;0,EX443*'Datos Mes'!$B$19-EY443,0)</f>
        <v>#DIV/0!</v>
      </c>
      <c r="FA443" s="281" t="s">
        <v>116</v>
      </c>
      <c r="FB443" s="280" t="s">
        <v>299</v>
      </c>
      <c r="FC443" s="192">
        <f>IF(FB443&lt;&gt;"Pensionado",LOOKUP(FA443,'Datos Mes'!$A$87:$A$92,'Datos Mes'!$B$87:$B$92),0)</f>
        <v>0</v>
      </c>
      <c r="FD443" s="190" t="e">
        <f t="shared" si="490"/>
        <v>#DIV/0!</v>
      </c>
      <c r="FE443" s="190" t="e">
        <f>IF(SUM(EH443:EN443)&gt;'Datos Mes'!$B$22,'Datos Mes'!$B$22,SUM(EH443:EN443))</f>
        <v>#DIV/0!</v>
      </c>
      <c r="FF443" s="190" t="e">
        <f>FE443*'Datos Mes'!$B$30</f>
        <v>#DIV/0!</v>
      </c>
      <c r="FG443" s="190" t="e">
        <f t="shared" si="491"/>
        <v>#DIV/0!</v>
      </c>
      <c r="FH443" s="190" t="e">
        <f t="shared" si="492"/>
        <v>#DIV/0!</v>
      </c>
      <c r="FI443" s="193" t="e">
        <f>LOOKUP(FH443,'Datos Mes'!$B$54:$B$69,'Datos Mes'!$C$54:$C$69)</f>
        <v>#DIV/0!</v>
      </c>
      <c r="FJ443" s="190" t="e">
        <f>LOOKUP(FH443,'Datos Mes'!$B$54:$B$69,'Datos Mes'!$E$54:$E$69)</f>
        <v>#DIV/0!</v>
      </c>
      <c r="FK443" s="190" t="e">
        <f t="shared" si="493"/>
        <v>#DIV/0!</v>
      </c>
      <c r="FL443" s="190">
        <f t="shared" si="494"/>
        <v>0</v>
      </c>
      <c r="FM443" s="190">
        <f t="shared" si="495"/>
        <v>0</v>
      </c>
      <c r="FN443" s="190">
        <f t="shared" si="496"/>
        <v>0</v>
      </c>
      <c r="FO443" s="190" t="e">
        <f t="shared" si="497"/>
        <v>#DIV/0!</v>
      </c>
      <c r="FP443" s="190" t="e">
        <f t="shared" si="498"/>
        <v>#DIV/0!</v>
      </c>
      <c r="FQ443" s="320" t="e">
        <f t="shared" si="499"/>
        <v>#DIV/0!</v>
      </c>
      <c r="FR443" s="188"/>
      <c r="FS443" s="190" t="e">
        <f t="shared" si="500"/>
        <v>#DIV/0!</v>
      </c>
      <c r="FT443" s="190" t="e">
        <f>IF($FB443="Activo",LOOKUP($FA443,'Datos Mes'!$A$87:$A$92,'Datos Mes'!$C$87:$C$92),0)*$EO443</f>
        <v>#DIV/0!</v>
      </c>
      <c r="FU443" s="190" t="e">
        <f>IF($FB443="Activo",'Datos Mes'!$B$31,0)*$EO443</f>
        <v>#DIV/0!</v>
      </c>
      <c r="FV443" s="190" t="e">
        <f>'Datos Mes'!$B$32*$EO443</f>
        <v>#DIV/0!</v>
      </c>
      <c r="FW443" s="190" t="e">
        <f>'Datos Mes'!$D$28*$EO443</f>
        <v>#DIV/0!</v>
      </c>
      <c r="FX443" s="188">
        <v>1030411</v>
      </c>
      <c r="FY443" s="190" t="e">
        <f t="shared" si="501"/>
        <v>#DIV/0!</v>
      </c>
      <c r="FZ443" s="190" t="e">
        <f t="shared" si="506"/>
        <v>#DIV/0!</v>
      </c>
      <c r="GA443" s="190" t="e">
        <f t="shared" si="507"/>
        <v>#DIV/0!</v>
      </c>
      <c r="GB443" s="190">
        <f>(AS443+'Datos Mes'!B$24)*30/12</f>
        <v>11356.646825396825</v>
      </c>
      <c r="GC443" s="190" t="e">
        <f t="shared" si="502"/>
        <v>#DIV/0!</v>
      </c>
      <c r="GD443" s="190" t="e">
        <f t="shared" si="503"/>
        <v>#DIV/0!</v>
      </c>
      <c r="GE443" s="192" t="e">
        <f t="shared" si="504"/>
        <v>#DIV/0!</v>
      </c>
    </row>
    <row r="444" spans="1:187">
      <c r="A444" s="248"/>
      <c r="B444" s="248"/>
      <c r="C444" s="173">
        <f t="shared" si="461"/>
        <v>0</v>
      </c>
      <c r="D444" s="255"/>
      <c r="E444" s="255"/>
      <c r="F444" s="255"/>
      <c r="G444" s="255"/>
      <c r="H444" s="255"/>
      <c r="I444" s="255"/>
      <c r="J444" s="255"/>
      <c r="K444" s="255"/>
      <c r="L444" s="255"/>
      <c r="M444" s="255"/>
      <c r="N444" s="255"/>
      <c r="O444" s="255"/>
      <c r="P444" s="255"/>
      <c r="Q444" s="255"/>
      <c r="R444" s="174"/>
      <c r="S444" s="256"/>
      <c r="T444" s="255"/>
      <c r="U444" s="255"/>
      <c r="V444" s="255"/>
      <c r="W444" s="255"/>
      <c r="X444" s="255"/>
      <c r="Y444" s="255"/>
      <c r="Z444" s="255"/>
      <c r="AA444" s="255"/>
      <c r="AB444" s="255"/>
      <c r="AC444" s="255"/>
      <c r="AD444" s="255"/>
      <c r="AE444" s="255"/>
      <c r="AF444" s="255"/>
      <c r="AG444" s="255"/>
      <c r="AH444" s="255"/>
      <c r="AI444" s="257"/>
      <c r="AJ444" s="187"/>
      <c r="AK444" s="176">
        <f t="shared" si="462"/>
        <v>0</v>
      </c>
      <c r="AL444" s="294">
        <f t="shared" si="463"/>
        <v>0</v>
      </c>
      <c r="AM444" s="294">
        <f t="shared" si="464"/>
        <v>0</v>
      </c>
      <c r="AN444" s="295">
        <f t="shared" si="465"/>
        <v>0</v>
      </c>
      <c r="AO444" s="294">
        <f t="shared" si="505"/>
        <v>0</v>
      </c>
      <c r="AP444" s="294">
        <f t="shared" si="460"/>
        <v>0</v>
      </c>
      <c r="AQ444" s="296">
        <f t="shared" si="466"/>
        <v>0</v>
      </c>
      <c r="AR444" s="297">
        <f t="shared" si="467"/>
        <v>0</v>
      </c>
      <c r="AS444" s="249"/>
      <c r="AT444" s="250">
        <f t="shared" si="468"/>
        <v>0</v>
      </c>
      <c r="AU444" s="316"/>
      <c r="AV444" s="177">
        <f t="shared" si="469"/>
        <v>0</v>
      </c>
      <c r="AW444" s="249"/>
      <c r="AX444" s="249"/>
      <c r="AY444" s="177">
        <f t="shared" si="470"/>
        <v>0</v>
      </c>
      <c r="AZ444" s="177">
        <f>(AQ444)*'Datos Mes'!$B$27+DB444</f>
        <v>0</v>
      </c>
      <c r="BA444" s="248"/>
      <c r="BB444" s="254"/>
      <c r="BC444" s="263"/>
      <c r="BD444" s="188"/>
      <c r="BE444" s="188"/>
      <c r="BF444" s="298"/>
      <c r="BG444" s="178">
        <f>(COUNTIF($D444:$AI444,"LL")+DL444)*(AS444-'Datos Mes'!$B$23)</f>
        <v>0</v>
      </c>
      <c r="BH444" s="299">
        <f t="shared" si="471"/>
        <v>0</v>
      </c>
      <c r="BI444" s="230"/>
      <c r="BJ444" s="239"/>
      <c r="BK444" s="231"/>
      <c r="BL444" s="231"/>
      <c r="BM444" s="231"/>
      <c r="BN444" s="231"/>
      <c r="BO444" s="231"/>
      <c r="BP444" s="239"/>
      <c r="BQ444" s="231"/>
      <c r="BR444" s="231"/>
      <c r="BS444" s="231"/>
      <c r="BT444" s="232"/>
      <c r="BU444" s="232"/>
      <c r="BV444" s="231"/>
      <c r="BW444" s="233"/>
      <c r="BX444" s="234"/>
      <c r="BY444" s="231"/>
      <c r="BZ444" s="231"/>
      <c r="CA444" s="235"/>
      <c r="CB444" s="235"/>
      <c r="CC444" s="236"/>
      <c r="CD444" s="236"/>
      <c r="CE444" s="236"/>
      <c r="CF444" s="236"/>
      <c r="CG444" s="236"/>
      <c r="CH444" s="235"/>
      <c r="CI444" s="235"/>
      <c r="CJ444" s="236"/>
      <c r="CK444" s="236"/>
      <c r="CL444" s="236"/>
      <c r="CM444" s="236"/>
      <c r="CN444" s="236"/>
      <c r="CO444" s="235"/>
      <c r="CP444" s="238"/>
      <c r="CQ444" s="237"/>
      <c r="CR444" s="238"/>
      <c r="CS444" s="237"/>
      <c r="CT444" s="237"/>
      <c r="CU444" s="237"/>
      <c r="CV444" s="237"/>
      <c r="CW444" s="237"/>
      <c r="CX444" s="232"/>
      <c r="CY444" s="232"/>
      <c r="CZ444" s="179">
        <f t="shared" si="472"/>
        <v>0</v>
      </c>
      <c r="DA444" s="180"/>
      <c r="DB444" s="241"/>
      <c r="DC444" s="181">
        <f t="shared" si="473"/>
        <v>0</v>
      </c>
      <c r="DD444" s="240"/>
      <c r="DE444" s="241"/>
      <c r="DF444" s="182">
        <f t="shared" si="474"/>
        <v>0</v>
      </c>
      <c r="DG444" s="182">
        <f t="shared" si="475"/>
        <v>0</v>
      </c>
      <c r="DH444" s="183">
        <f t="shared" si="476"/>
        <v>0</v>
      </c>
      <c r="DI444" s="184">
        <f t="shared" si="477"/>
        <v>0</v>
      </c>
      <c r="DJ444" s="42"/>
      <c r="DK444" s="177">
        <f t="shared" si="478"/>
        <v>0</v>
      </c>
      <c r="DL444" s="177">
        <f t="shared" si="479"/>
        <v>0</v>
      </c>
      <c r="DM444" s="177">
        <f t="shared" si="480"/>
        <v>0</v>
      </c>
      <c r="DN444" s="242"/>
      <c r="DO444" s="243"/>
      <c r="DP444" s="243"/>
      <c r="DQ444" s="243"/>
      <c r="DR444" s="303"/>
      <c r="DS444" s="243"/>
      <c r="DT444" s="243"/>
      <c r="DU444" s="243"/>
      <c r="DV444" s="244"/>
      <c r="DW444" s="243"/>
      <c r="DX444" s="243"/>
      <c r="DY444" s="245"/>
      <c r="DZ444" s="245"/>
      <c r="EA444" s="246"/>
      <c r="EB444" s="175" t="s">
        <v>283</v>
      </c>
      <c r="EC444" s="188" t="s">
        <v>298</v>
      </c>
      <c r="ED444" s="188">
        <v>1030412</v>
      </c>
      <c r="EE444" s="188"/>
      <c r="EF444" s="189">
        <f>'Datos Mes'!$B$23</f>
        <v>8033.333333333333</v>
      </c>
      <c r="EG444" s="189">
        <f t="shared" si="481"/>
        <v>0</v>
      </c>
      <c r="EH444" s="189">
        <f t="shared" si="482"/>
        <v>0</v>
      </c>
      <c r="EI444" s="189" t="e">
        <f t="shared" si="483"/>
        <v>#DIV/0!</v>
      </c>
      <c r="EJ444" s="189" t="e">
        <f t="shared" si="484"/>
        <v>#DIV/0!</v>
      </c>
      <c r="EK444" s="189">
        <f t="shared" si="485"/>
        <v>0</v>
      </c>
      <c r="EL444" s="189">
        <f t="shared" si="486"/>
        <v>0</v>
      </c>
      <c r="EM444" s="189">
        <f t="shared" si="487"/>
        <v>0</v>
      </c>
      <c r="EN444" s="189">
        <f>'Datos Mes'!$B$24*AL444</f>
        <v>0</v>
      </c>
      <c r="EO444" s="189" t="e">
        <f>IF(SUM(EH444:EN444)&gt;'Datos Mes'!$B$21,'Datos Mes'!$B$21,SUM(EH444:EN444))</f>
        <v>#DIV/0!</v>
      </c>
      <c r="EP444" s="189" t="e">
        <f>IF(SUM(EH444:EN444)&gt;'Datos Mes'!$B$21,SUM(EH444:EN444)-EO444,0)</f>
        <v>#DIV/0!</v>
      </c>
      <c r="EQ444" s="189"/>
      <c r="ER444" s="189" t="e">
        <f>LOOKUP(EO444/AL444,'Datos Mes'!$B$75:$B$82,'Datos Mes'!$C$75:$C$82)*EQ444</f>
        <v>#DIV/0!</v>
      </c>
      <c r="ES444" s="189">
        <f>'Datos Mes'!$B$25*$AQ444</f>
        <v>0</v>
      </c>
      <c r="ET444" s="189">
        <f>'Datos Mes'!$B$26*$AQ444</f>
        <v>0</v>
      </c>
      <c r="EU444" s="189">
        <f t="shared" si="488"/>
        <v>0</v>
      </c>
      <c r="EV444" s="190" t="e">
        <f t="shared" si="489"/>
        <v>#DIV/0!</v>
      </c>
      <c r="EW444" s="280" t="s">
        <v>140</v>
      </c>
      <c r="EX444" s="281"/>
      <c r="EY444" s="190" t="e">
        <f>'Datos Mes'!$B$28*EO444</f>
        <v>#DIV/0!</v>
      </c>
      <c r="EZ444" s="190" t="e">
        <f>IF(EX444*'Datos Mes'!$B$19-EY444&gt;0,EX444*'Datos Mes'!$B$19-EY444,0)</f>
        <v>#DIV/0!</v>
      </c>
      <c r="FA444" s="281" t="s">
        <v>116</v>
      </c>
      <c r="FB444" s="280" t="s">
        <v>299</v>
      </c>
      <c r="FC444" s="192">
        <f>IF(FB444&lt;&gt;"Pensionado",LOOKUP(FA444,'Datos Mes'!$A$87:$A$92,'Datos Mes'!$B$87:$B$92),0)</f>
        <v>0</v>
      </c>
      <c r="FD444" s="190" t="e">
        <f t="shared" si="490"/>
        <v>#DIV/0!</v>
      </c>
      <c r="FE444" s="190" t="e">
        <f>IF(SUM(EH444:EN444)&gt;'Datos Mes'!$B$22,'Datos Mes'!$B$22,SUM(EH444:EN444))</f>
        <v>#DIV/0!</v>
      </c>
      <c r="FF444" s="190" t="e">
        <f>FE444*'Datos Mes'!$B$30</f>
        <v>#DIV/0!</v>
      </c>
      <c r="FG444" s="190" t="e">
        <f t="shared" si="491"/>
        <v>#DIV/0!</v>
      </c>
      <c r="FH444" s="190" t="e">
        <f t="shared" si="492"/>
        <v>#DIV/0!</v>
      </c>
      <c r="FI444" s="193" t="e">
        <f>LOOKUP(FH444,'Datos Mes'!$B$54:$B$69,'Datos Mes'!$C$54:$C$69)</f>
        <v>#DIV/0!</v>
      </c>
      <c r="FJ444" s="190" t="e">
        <f>LOOKUP(FH444,'Datos Mes'!$B$54:$B$69,'Datos Mes'!$E$54:$E$69)</f>
        <v>#DIV/0!</v>
      </c>
      <c r="FK444" s="190" t="e">
        <f t="shared" si="493"/>
        <v>#DIV/0!</v>
      </c>
      <c r="FL444" s="190">
        <f t="shared" si="494"/>
        <v>0</v>
      </c>
      <c r="FM444" s="190">
        <f t="shared" si="495"/>
        <v>0</v>
      </c>
      <c r="FN444" s="190">
        <f t="shared" si="496"/>
        <v>0</v>
      </c>
      <c r="FO444" s="190" t="e">
        <f t="shared" si="497"/>
        <v>#DIV/0!</v>
      </c>
      <c r="FP444" s="190" t="e">
        <f t="shared" si="498"/>
        <v>#DIV/0!</v>
      </c>
      <c r="FQ444" s="320" t="e">
        <f t="shared" si="499"/>
        <v>#DIV/0!</v>
      </c>
      <c r="FR444" s="188"/>
      <c r="FS444" s="190" t="e">
        <f t="shared" si="500"/>
        <v>#DIV/0!</v>
      </c>
      <c r="FT444" s="190" t="e">
        <f>IF($FB444="Activo",LOOKUP($FA444,'Datos Mes'!$A$87:$A$92,'Datos Mes'!$C$87:$C$92),0)*$EO444</f>
        <v>#DIV/0!</v>
      </c>
      <c r="FU444" s="190" t="e">
        <f>IF($FB444="Activo",'Datos Mes'!$B$31,0)*$EO444</f>
        <v>#DIV/0!</v>
      </c>
      <c r="FV444" s="190" t="e">
        <f>'Datos Mes'!$B$32*$EO444</f>
        <v>#DIV/0!</v>
      </c>
      <c r="FW444" s="190" t="e">
        <f>'Datos Mes'!$D$28*$EO444</f>
        <v>#DIV/0!</v>
      </c>
      <c r="FX444" s="188">
        <v>1030412</v>
      </c>
      <c r="FY444" s="190" t="e">
        <f t="shared" si="501"/>
        <v>#DIV/0!</v>
      </c>
      <c r="FZ444" s="190" t="e">
        <f t="shared" si="506"/>
        <v>#DIV/0!</v>
      </c>
      <c r="GA444" s="190" t="e">
        <f t="shared" si="507"/>
        <v>#DIV/0!</v>
      </c>
      <c r="GB444" s="190">
        <f>(AS444+'Datos Mes'!B$24)*30/12</f>
        <v>11356.646825396825</v>
      </c>
      <c r="GC444" s="190" t="e">
        <f t="shared" si="502"/>
        <v>#DIV/0!</v>
      </c>
      <c r="GD444" s="190" t="e">
        <f t="shared" si="503"/>
        <v>#DIV/0!</v>
      </c>
      <c r="GE444" s="192" t="e">
        <f t="shared" si="504"/>
        <v>#DIV/0!</v>
      </c>
    </row>
    <row r="445" spans="1:187">
      <c r="A445" s="248"/>
      <c r="B445" s="248"/>
      <c r="C445" s="173">
        <f t="shared" si="461"/>
        <v>0</v>
      </c>
      <c r="D445" s="255"/>
      <c r="E445" s="255"/>
      <c r="F445" s="255"/>
      <c r="G445" s="255"/>
      <c r="H445" s="255"/>
      <c r="I445" s="255"/>
      <c r="J445" s="255"/>
      <c r="K445" s="255"/>
      <c r="L445" s="255"/>
      <c r="M445" s="255"/>
      <c r="N445" s="255"/>
      <c r="O445" s="255"/>
      <c r="P445" s="255"/>
      <c r="Q445" s="255"/>
      <c r="R445" s="174"/>
      <c r="S445" s="256"/>
      <c r="T445" s="255"/>
      <c r="U445" s="255"/>
      <c r="V445" s="255"/>
      <c r="W445" s="255"/>
      <c r="X445" s="255"/>
      <c r="Y445" s="255"/>
      <c r="Z445" s="255"/>
      <c r="AA445" s="255"/>
      <c r="AB445" s="255"/>
      <c r="AC445" s="255"/>
      <c r="AD445" s="255"/>
      <c r="AE445" s="255"/>
      <c r="AF445" s="255"/>
      <c r="AG445" s="255"/>
      <c r="AH445" s="255"/>
      <c r="AI445" s="257"/>
      <c r="AJ445" s="187"/>
      <c r="AK445" s="176">
        <f t="shared" si="462"/>
        <v>0</v>
      </c>
      <c r="AL445" s="294">
        <f t="shared" si="463"/>
        <v>0</v>
      </c>
      <c r="AM445" s="294">
        <f t="shared" si="464"/>
        <v>0</v>
      </c>
      <c r="AN445" s="295">
        <f t="shared" si="465"/>
        <v>0</v>
      </c>
      <c r="AO445" s="294">
        <f t="shared" si="505"/>
        <v>0</v>
      </c>
      <c r="AP445" s="294">
        <f t="shared" si="460"/>
        <v>0</v>
      </c>
      <c r="AQ445" s="296">
        <f t="shared" si="466"/>
        <v>0</v>
      </c>
      <c r="AR445" s="297">
        <f t="shared" si="467"/>
        <v>0</v>
      </c>
      <c r="AS445" s="249"/>
      <c r="AT445" s="250">
        <f t="shared" si="468"/>
        <v>0</v>
      </c>
      <c r="AU445" s="316"/>
      <c r="AV445" s="177">
        <f t="shared" si="469"/>
        <v>0</v>
      </c>
      <c r="AW445" s="249"/>
      <c r="AX445" s="249"/>
      <c r="AY445" s="177">
        <f t="shared" si="470"/>
        <v>0</v>
      </c>
      <c r="AZ445" s="177">
        <f>(AQ445)*'Datos Mes'!$B$27+DB445</f>
        <v>0</v>
      </c>
      <c r="BA445" s="248"/>
      <c r="BB445" s="254"/>
      <c r="BC445" s="263"/>
      <c r="BD445" s="188"/>
      <c r="BE445" s="188"/>
      <c r="BF445" s="298"/>
      <c r="BG445" s="178">
        <f>(COUNTIF($D445:$AI445,"LL")+DL445)*(AS445-'Datos Mes'!$B$23)</f>
        <v>0</v>
      </c>
      <c r="BH445" s="299">
        <f t="shared" si="471"/>
        <v>0</v>
      </c>
      <c r="BI445" s="230"/>
      <c r="BJ445" s="239"/>
      <c r="BK445" s="231"/>
      <c r="BL445" s="231"/>
      <c r="BM445" s="231"/>
      <c r="BN445" s="231"/>
      <c r="BO445" s="231"/>
      <c r="BP445" s="239"/>
      <c r="BQ445" s="231"/>
      <c r="BR445" s="231"/>
      <c r="BS445" s="231"/>
      <c r="BT445" s="232"/>
      <c r="BU445" s="232"/>
      <c r="BV445" s="231"/>
      <c r="BW445" s="233"/>
      <c r="BX445" s="234"/>
      <c r="BY445" s="231"/>
      <c r="BZ445" s="231"/>
      <c r="CA445" s="235"/>
      <c r="CB445" s="235"/>
      <c r="CC445" s="236"/>
      <c r="CD445" s="236"/>
      <c r="CE445" s="236"/>
      <c r="CF445" s="236"/>
      <c r="CG445" s="236"/>
      <c r="CH445" s="235"/>
      <c r="CI445" s="235"/>
      <c r="CJ445" s="236"/>
      <c r="CK445" s="236"/>
      <c r="CL445" s="236"/>
      <c r="CM445" s="236"/>
      <c r="CN445" s="236"/>
      <c r="CO445" s="235"/>
      <c r="CP445" s="238"/>
      <c r="CQ445" s="237"/>
      <c r="CR445" s="238"/>
      <c r="CS445" s="237"/>
      <c r="CT445" s="237"/>
      <c r="CU445" s="237"/>
      <c r="CV445" s="237"/>
      <c r="CW445" s="237"/>
      <c r="CX445" s="232"/>
      <c r="CY445" s="232"/>
      <c r="CZ445" s="179">
        <f t="shared" si="472"/>
        <v>0</v>
      </c>
      <c r="DA445" s="180"/>
      <c r="DB445" s="241"/>
      <c r="DC445" s="181">
        <f t="shared" si="473"/>
        <v>0</v>
      </c>
      <c r="DD445" s="240"/>
      <c r="DE445" s="241"/>
      <c r="DF445" s="182">
        <f t="shared" si="474"/>
        <v>0</v>
      </c>
      <c r="DG445" s="182">
        <f t="shared" si="475"/>
        <v>0</v>
      </c>
      <c r="DH445" s="183">
        <f t="shared" si="476"/>
        <v>0</v>
      </c>
      <c r="DI445" s="184">
        <f t="shared" si="477"/>
        <v>0</v>
      </c>
      <c r="DJ445" s="42"/>
      <c r="DK445" s="177">
        <f t="shared" si="478"/>
        <v>0</v>
      </c>
      <c r="DL445" s="177">
        <f t="shared" si="479"/>
        <v>0</v>
      </c>
      <c r="DM445" s="177">
        <f t="shared" si="480"/>
        <v>0</v>
      </c>
      <c r="DN445" s="242"/>
      <c r="DO445" s="243"/>
      <c r="DP445" s="243"/>
      <c r="DQ445" s="243"/>
      <c r="DR445" s="303"/>
      <c r="DS445" s="243"/>
      <c r="DT445" s="243"/>
      <c r="DU445" s="243"/>
      <c r="DV445" s="244"/>
      <c r="DW445" s="243"/>
      <c r="DX445" s="243"/>
      <c r="DY445" s="245"/>
      <c r="DZ445" s="245"/>
      <c r="EA445" s="246"/>
      <c r="EB445" s="175" t="s">
        <v>283</v>
      </c>
      <c r="EC445" s="188" t="s">
        <v>298</v>
      </c>
      <c r="ED445" s="188">
        <v>1030413</v>
      </c>
      <c r="EE445" s="188"/>
      <c r="EF445" s="189">
        <f>'Datos Mes'!$B$23</f>
        <v>8033.333333333333</v>
      </c>
      <c r="EG445" s="189">
        <f t="shared" si="481"/>
        <v>0</v>
      </c>
      <c r="EH445" s="189">
        <f t="shared" si="482"/>
        <v>0</v>
      </c>
      <c r="EI445" s="189" t="e">
        <f t="shared" si="483"/>
        <v>#DIV/0!</v>
      </c>
      <c r="EJ445" s="189" t="e">
        <f t="shared" si="484"/>
        <v>#DIV/0!</v>
      </c>
      <c r="EK445" s="189">
        <f t="shared" si="485"/>
        <v>0</v>
      </c>
      <c r="EL445" s="189">
        <f t="shared" si="486"/>
        <v>0</v>
      </c>
      <c r="EM445" s="189">
        <f t="shared" si="487"/>
        <v>0</v>
      </c>
      <c r="EN445" s="189">
        <f>'Datos Mes'!$B$24*AL445</f>
        <v>0</v>
      </c>
      <c r="EO445" s="189" t="e">
        <f>IF(SUM(EH445:EN445)&gt;'Datos Mes'!$B$21,'Datos Mes'!$B$21,SUM(EH445:EN445))</f>
        <v>#DIV/0!</v>
      </c>
      <c r="EP445" s="189" t="e">
        <f>IF(SUM(EH445:EN445)&gt;'Datos Mes'!$B$21,SUM(EH445:EN445)-EO445,0)</f>
        <v>#DIV/0!</v>
      </c>
      <c r="EQ445" s="189"/>
      <c r="ER445" s="189" t="e">
        <f>LOOKUP(EO445/AL445,'Datos Mes'!$B$75:$B$82,'Datos Mes'!$C$75:$C$82)*EQ445</f>
        <v>#DIV/0!</v>
      </c>
      <c r="ES445" s="189">
        <f>'Datos Mes'!$B$25*$AQ445</f>
        <v>0</v>
      </c>
      <c r="ET445" s="189">
        <f>'Datos Mes'!$B$26*$AQ445</f>
        <v>0</v>
      </c>
      <c r="EU445" s="189">
        <f t="shared" si="488"/>
        <v>0</v>
      </c>
      <c r="EV445" s="190" t="e">
        <f t="shared" si="489"/>
        <v>#DIV/0!</v>
      </c>
      <c r="EW445" s="280" t="s">
        <v>140</v>
      </c>
      <c r="EX445" s="281"/>
      <c r="EY445" s="190" t="e">
        <f>'Datos Mes'!$B$28*EO445</f>
        <v>#DIV/0!</v>
      </c>
      <c r="EZ445" s="190" t="e">
        <f>IF(EX445*'Datos Mes'!$B$19-EY445&gt;0,EX445*'Datos Mes'!$B$19-EY445,0)</f>
        <v>#DIV/0!</v>
      </c>
      <c r="FA445" s="281" t="s">
        <v>116</v>
      </c>
      <c r="FB445" s="280" t="s">
        <v>299</v>
      </c>
      <c r="FC445" s="192">
        <f>IF(FB445&lt;&gt;"Pensionado",LOOKUP(FA445,'Datos Mes'!$A$87:$A$92,'Datos Mes'!$B$87:$B$92),0)</f>
        <v>0</v>
      </c>
      <c r="FD445" s="190" t="e">
        <f t="shared" si="490"/>
        <v>#DIV/0!</v>
      </c>
      <c r="FE445" s="190" t="e">
        <f>IF(SUM(EH445:EN445)&gt;'Datos Mes'!$B$22,'Datos Mes'!$B$22,SUM(EH445:EN445))</f>
        <v>#DIV/0!</v>
      </c>
      <c r="FF445" s="190" t="e">
        <f>FE445*'Datos Mes'!$B$30</f>
        <v>#DIV/0!</v>
      </c>
      <c r="FG445" s="190" t="e">
        <f t="shared" si="491"/>
        <v>#DIV/0!</v>
      </c>
      <c r="FH445" s="190" t="e">
        <f t="shared" si="492"/>
        <v>#DIV/0!</v>
      </c>
      <c r="FI445" s="193" t="e">
        <f>LOOKUP(FH445,'Datos Mes'!$B$54:$B$69,'Datos Mes'!$C$54:$C$69)</f>
        <v>#DIV/0!</v>
      </c>
      <c r="FJ445" s="190" t="e">
        <f>LOOKUP(FH445,'Datos Mes'!$B$54:$B$69,'Datos Mes'!$E$54:$E$69)</f>
        <v>#DIV/0!</v>
      </c>
      <c r="FK445" s="190" t="e">
        <f t="shared" si="493"/>
        <v>#DIV/0!</v>
      </c>
      <c r="FL445" s="190">
        <f t="shared" si="494"/>
        <v>0</v>
      </c>
      <c r="FM445" s="190">
        <f t="shared" si="495"/>
        <v>0</v>
      </c>
      <c r="FN445" s="190">
        <f t="shared" si="496"/>
        <v>0</v>
      </c>
      <c r="FO445" s="190" t="e">
        <f t="shared" si="497"/>
        <v>#DIV/0!</v>
      </c>
      <c r="FP445" s="190" t="e">
        <f t="shared" si="498"/>
        <v>#DIV/0!</v>
      </c>
      <c r="FQ445" s="320" t="e">
        <f t="shared" si="499"/>
        <v>#DIV/0!</v>
      </c>
      <c r="FR445" s="188"/>
      <c r="FS445" s="190" t="e">
        <f t="shared" si="500"/>
        <v>#DIV/0!</v>
      </c>
      <c r="FT445" s="190" t="e">
        <f>IF($FB445="Activo",LOOKUP($FA445,'Datos Mes'!$A$87:$A$92,'Datos Mes'!$C$87:$C$92),0)*$EO445</f>
        <v>#DIV/0!</v>
      </c>
      <c r="FU445" s="190" t="e">
        <f>IF($FB445="Activo",'Datos Mes'!$B$31,0)*$EO445</f>
        <v>#DIV/0!</v>
      </c>
      <c r="FV445" s="190" t="e">
        <f>'Datos Mes'!$B$32*$EO445</f>
        <v>#DIV/0!</v>
      </c>
      <c r="FW445" s="190" t="e">
        <f>'Datos Mes'!$D$28*$EO445</f>
        <v>#DIV/0!</v>
      </c>
      <c r="FX445" s="188">
        <v>1030413</v>
      </c>
      <c r="FY445" s="190" t="e">
        <f t="shared" si="501"/>
        <v>#DIV/0!</v>
      </c>
      <c r="FZ445" s="190" t="e">
        <f t="shared" si="506"/>
        <v>#DIV/0!</v>
      </c>
      <c r="GA445" s="190" t="e">
        <f t="shared" si="507"/>
        <v>#DIV/0!</v>
      </c>
      <c r="GB445" s="190">
        <f>(AS445+'Datos Mes'!B$24)*30/12</f>
        <v>11356.646825396825</v>
      </c>
      <c r="GC445" s="190" t="e">
        <f t="shared" si="502"/>
        <v>#DIV/0!</v>
      </c>
      <c r="GD445" s="190" t="e">
        <f t="shared" si="503"/>
        <v>#DIV/0!</v>
      </c>
      <c r="GE445" s="192" t="e">
        <f t="shared" si="504"/>
        <v>#DIV/0!</v>
      </c>
    </row>
    <row r="446" spans="1:187">
      <c r="A446" s="248"/>
      <c r="B446" s="248"/>
      <c r="C446" s="173">
        <f t="shared" si="461"/>
        <v>0</v>
      </c>
      <c r="D446" s="255"/>
      <c r="E446" s="255"/>
      <c r="F446" s="255"/>
      <c r="G446" s="255"/>
      <c r="H446" s="255"/>
      <c r="I446" s="255"/>
      <c r="J446" s="255"/>
      <c r="K446" s="255"/>
      <c r="L446" s="255"/>
      <c r="M446" s="255"/>
      <c r="N446" s="255"/>
      <c r="O446" s="255"/>
      <c r="P446" s="255"/>
      <c r="Q446" s="255"/>
      <c r="R446" s="174"/>
      <c r="S446" s="256"/>
      <c r="T446" s="255"/>
      <c r="U446" s="255"/>
      <c r="V446" s="255"/>
      <c r="W446" s="255"/>
      <c r="X446" s="255"/>
      <c r="Y446" s="255"/>
      <c r="Z446" s="255"/>
      <c r="AA446" s="255"/>
      <c r="AB446" s="255"/>
      <c r="AC446" s="255"/>
      <c r="AD446" s="255"/>
      <c r="AE446" s="255"/>
      <c r="AF446" s="255"/>
      <c r="AG446" s="255"/>
      <c r="AH446" s="255"/>
      <c r="AI446" s="257"/>
      <c r="AJ446" s="187"/>
      <c r="AK446" s="176">
        <f t="shared" si="462"/>
        <v>0</v>
      </c>
      <c r="AL446" s="294">
        <f t="shared" si="463"/>
        <v>0</v>
      </c>
      <c r="AM446" s="294">
        <f t="shared" si="464"/>
        <v>0</v>
      </c>
      <c r="AN446" s="295">
        <f t="shared" si="465"/>
        <v>0</v>
      </c>
      <c r="AO446" s="294">
        <f t="shared" si="505"/>
        <v>0</v>
      </c>
      <c r="AP446" s="294">
        <f t="shared" si="460"/>
        <v>0</v>
      </c>
      <c r="AQ446" s="296">
        <f t="shared" si="466"/>
        <v>0</v>
      </c>
      <c r="AR446" s="297">
        <f t="shared" si="467"/>
        <v>0</v>
      </c>
      <c r="AS446" s="249"/>
      <c r="AT446" s="250">
        <f t="shared" si="468"/>
        <v>0</v>
      </c>
      <c r="AU446" s="316"/>
      <c r="AV446" s="177">
        <f t="shared" si="469"/>
        <v>0</v>
      </c>
      <c r="AW446" s="249"/>
      <c r="AX446" s="249"/>
      <c r="AY446" s="177">
        <f t="shared" si="470"/>
        <v>0</v>
      </c>
      <c r="AZ446" s="177">
        <f>(AQ446)*'Datos Mes'!$B$27+DB446</f>
        <v>0</v>
      </c>
      <c r="BA446" s="248"/>
      <c r="BB446" s="254"/>
      <c r="BC446" s="263"/>
      <c r="BD446" s="188"/>
      <c r="BE446" s="188"/>
      <c r="BF446" s="298"/>
      <c r="BG446" s="178">
        <f>(COUNTIF($D446:$AI446,"LL")+DL446)*(AS446-'Datos Mes'!$B$23)</f>
        <v>0</v>
      </c>
      <c r="BH446" s="299">
        <f t="shared" si="471"/>
        <v>0</v>
      </c>
      <c r="BI446" s="230"/>
      <c r="BJ446" s="239"/>
      <c r="BK446" s="231"/>
      <c r="BL446" s="231"/>
      <c r="BM446" s="231"/>
      <c r="BN446" s="231"/>
      <c r="BO446" s="231"/>
      <c r="BP446" s="239"/>
      <c r="BQ446" s="231"/>
      <c r="BR446" s="231"/>
      <c r="BS446" s="231"/>
      <c r="BT446" s="232"/>
      <c r="BU446" s="232"/>
      <c r="BV446" s="231"/>
      <c r="BW446" s="233"/>
      <c r="BX446" s="234"/>
      <c r="BY446" s="231"/>
      <c r="BZ446" s="231"/>
      <c r="CA446" s="235"/>
      <c r="CB446" s="235"/>
      <c r="CC446" s="236"/>
      <c r="CD446" s="236"/>
      <c r="CE446" s="236"/>
      <c r="CF446" s="236"/>
      <c r="CG446" s="236"/>
      <c r="CH446" s="235"/>
      <c r="CI446" s="235"/>
      <c r="CJ446" s="236"/>
      <c r="CK446" s="236"/>
      <c r="CL446" s="236"/>
      <c r="CM446" s="236"/>
      <c r="CN446" s="236"/>
      <c r="CO446" s="235"/>
      <c r="CP446" s="238"/>
      <c r="CQ446" s="237"/>
      <c r="CR446" s="238"/>
      <c r="CS446" s="237"/>
      <c r="CT446" s="237"/>
      <c r="CU446" s="237"/>
      <c r="CV446" s="237"/>
      <c r="CW446" s="237"/>
      <c r="CX446" s="232"/>
      <c r="CY446" s="232"/>
      <c r="CZ446" s="179">
        <f t="shared" si="472"/>
        <v>0</v>
      </c>
      <c r="DA446" s="180"/>
      <c r="DB446" s="241"/>
      <c r="DC446" s="181">
        <f t="shared" si="473"/>
        <v>0</v>
      </c>
      <c r="DD446" s="240"/>
      <c r="DE446" s="241"/>
      <c r="DF446" s="182">
        <f t="shared" si="474"/>
        <v>0</v>
      </c>
      <c r="DG446" s="182">
        <f t="shared" si="475"/>
        <v>0</v>
      </c>
      <c r="DH446" s="183">
        <f t="shared" si="476"/>
        <v>0</v>
      </c>
      <c r="DI446" s="184">
        <f t="shared" si="477"/>
        <v>0</v>
      </c>
      <c r="DJ446" s="42"/>
      <c r="DK446" s="177">
        <f t="shared" si="478"/>
        <v>0</v>
      </c>
      <c r="DL446" s="177">
        <f t="shared" si="479"/>
        <v>0</v>
      </c>
      <c r="DM446" s="177">
        <f t="shared" si="480"/>
        <v>0</v>
      </c>
      <c r="DN446" s="242"/>
      <c r="DO446" s="243"/>
      <c r="DP446" s="243"/>
      <c r="DQ446" s="243"/>
      <c r="DR446" s="303"/>
      <c r="DS446" s="243"/>
      <c r="DT446" s="243"/>
      <c r="DU446" s="243"/>
      <c r="DV446" s="244"/>
      <c r="DW446" s="243"/>
      <c r="DX446" s="243"/>
      <c r="DY446" s="245"/>
      <c r="DZ446" s="245"/>
      <c r="EA446" s="246"/>
      <c r="EB446" s="175" t="s">
        <v>283</v>
      </c>
      <c r="EC446" s="188" t="s">
        <v>298</v>
      </c>
      <c r="ED446" s="188">
        <v>1030414</v>
      </c>
      <c r="EE446" s="188"/>
      <c r="EF446" s="189">
        <f>'Datos Mes'!$B$23</f>
        <v>8033.333333333333</v>
      </c>
      <c r="EG446" s="189">
        <f t="shared" si="481"/>
        <v>0</v>
      </c>
      <c r="EH446" s="189">
        <f t="shared" si="482"/>
        <v>0</v>
      </c>
      <c r="EI446" s="189" t="e">
        <f t="shared" si="483"/>
        <v>#DIV/0!</v>
      </c>
      <c r="EJ446" s="189" t="e">
        <f t="shared" si="484"/>
        <v>#DIV/0!</v>
      </c>
      <c r="EK446" s="189">
        <f t="shared" si="485"/>
        <v>0</v>
      </c>
      <c r="EL446" s="189">
        <f t="shared" si="486"/>
        <v>0</v>
      </c>
      <c r="EM446" s="189">
        <f t="shared" si="487"/>
        <v>0</v>
      </c>
      <c r="EN446" s="189">
        <f>'Datos Mes'!$B$24*AL446</f>
        <v>0</v>
      </c>
      <c r="EO446" s="189" t="e">
        <f>IF(SUM(EH446:EN446)&gt;'Datos Mes'!$B$21,'Datos Mes'!$B$21,SUM(EH446:EN446))</f>
        <v>#DIV/0!</v>
      </c>
      <c r="EP446" s="189" t="e">
        <f>IF(SUM(EH446:EN446)&gt;'Datos Mes'!$B$21,SUM(EH446:EN446)-EO446,0)</f>
        <v>#DIV/0!</v>
      </c>
      <c r="EQ446" s="189"/>
      <c r="ER446" s="189" t="e">
        <f>LOOKUP(EO446/AL446,'Datos Mes'!$B$75:$B$82,'Datos Mes'!$C$75:$C$82)*EQ446</f>
        <v>#DIV/0!</v>
      </c>
      <c r="ES446" s="189">
        <f>'Datos Mes'!$B$25*$AQ446</f>
        <v>0</v>
      </c>
      <c r="ET446" s="189">
        <f>'Datos Mes'!$B$26*$AQ446</f>
        <v>0</v>
      </c>
      <c r="EU446" s="189">
        <f t="shared" si="488"/>
        <v>0</v>
      </c>
      <c r="EV446" s="190" t="e">
        <f t="shared" si="489"/>
        <v>#DIV/0!</v>
      </c>
      <c r="EW446" s="280" t="s">
        <v>140</v>
      </c>
      <c r="EX446" s="281"/>
      <c r="EY446" s="190" t="e">
        <f>'Datos Mes'!$B$28*EO446</f>
        <v>#DIV/0!</v>
      </c>
      <c r="EZ446" s="190" t="e">
        <f>IF(EX446*'Datos Mes'!$B$19-EY446&gt;0,EX446*'Datos Mes'!$B$19-EY446,0)</f>
        <v>#DIV/0!</v>
      </c>
      <c r="FA446" s="281" t="s">
        <v>116</v>
      </c>
      <c r="FB446" s="280" t="s">
        <v>299</v>
      </c>
      <c r="FC446" s="192">
        <f>IF(FB446&lt;&gt;"Pensionado",LOOKUP(FA446,'Datos Mes'!$A$87:$A$92,'Datos Mes'!$B$87:$B$92),0)</f>
        <v>0</v>
      </c>
      <c r="FD446" s="190" t="e">
        <f t="shared" si="490"/>
        <v>#DIV/0!</v>
      </c>
      <c r="FE446" s="190" t="e">
        <f>IF(SUM(EH446:EN446)&gt;'Datos Mes'!$B$22,'Datos Mes'!$B$22,SUM(EH446:EN446))</f>
        <v>#DIV/0!</v>
      </c>
      <c r="FF446" s="190" t="e">
        <f>FE446*'Datos Mes'!$B$30</f>
        <v>#DIV/0!</v>
      </c>
      <c r="FG446" s="190" t="e">
        <f t="shared" si="491"/>
        <v>#DIV/0!</v>
      </c>
      <c r="FH446" s="190" t="e">
        <f t="shared" si="492"/>
        <v>#DIV/0!</v>
      </c>
      <c r="FI446" s="193" t="e">
        <f>LOOKUP(FH446,'Datos Mes'!$B$54:$B$69,'Datos Mes'!$C$54:$C$69)</f>
        <v>#DIV/0!</v>
      </c>
      <c r="FJ446" s="190" t="e">
        <f>LOOKUP(FH446,'Datos Mes'!$B$54:$B$69,'Datos Mes'!$E$54:$E$69)</f>
        <v>#DIV/0!</v>
      </c>
      <c r="FK446" s="190" t="e">
        <f t="shared" si="493"/>
        <v>#DIV/0!</v>
      </c>
      <c r="FL446" s="190">
        <f t="shared" si="494"/>
        <v>0</v>
      </c>
      <c r="FM446" s="190">
        <f t="shared" si="495"/>
        <v>0</v>
      </c>
      <c r="FN446" s="190">
        <f t="shared" si="496"/>
        <v>0</v>
      </c>
      <c r="FO446" s="190" t="e">
        <f t="shared" si="497"/>
        <v>#DIV/0!</v>
      </c>
      <c r="FP446" s="190" t="e">
        <f t="shared" si="498"/>
        <v>#DIV/0!</v>
      </c>
      <c r="FQ446" s="320" t="e">
        <f t="shared" si="499"/>
        <v>#DIV/0!</v>
      </c>
      <c r="FR446" s="188"/>
      <c r="FS446" s="190" t="e">
        <f t="shared" si="500"/>
        <v>#DIV/0!</v>
      </c>
      <c r="FT446" s="190" t="e">
        <f>IF($FB446="Activo",LOOKUP($FA446,'Datos Mes'!$A$87:$A$92,'Datos Mes'!$C$87:$C$92),0)*$EO446</f>
        <v>#DIV/0!</v>
      </c>
      <c r="FU446" s="190" t="e">
        <f>IF($FB446="Activo",'Datos Mes'!$B$31,0)*$EO446</f>
        <v>#DIV/0!</v>
      </c>
      <c r="FV446" s="190" t="e">
        <f>'Datos Mes'!$B$32*$EO446</f>
        <v>#DIV/0!</v>
      </c>
      <c r="FW446" s="190" t="e">
        <f>'Datos Mes'!$D$28*$EO446</f>
        <v>#DIV/0!</v>
      </c>
      <c r="FX446" s="188">
        <v>1030414</v>
      </c>
      <c r="FY446" s="190" t="e">
        <f t="shared" si="501"/>
        <v>#DIV/0!</v>
      </c>
      <c r="FZ446" s="190" t="e">
        <f t="shared" si="506"/>
        <v>#DIV/0!</v>
      </c>
      <c r="GA446" s="190" t="e">
        <f t="shared" si="507"/>
        <v>#DIV/0!</v>
      </c>
      <c r="GB446" s="190">
        <f>(AS446+'Datos Mes'!B$24)*30/12</f>
        <v>11356.646825396825</v>
      </c>
      <c r="GC446" s="190" t="e">
        <f t="shared" si="502"/>
        <v>#DIV/0!</v>
      </c>
      <c r="GD446" s="190" t="e">
        <f t="shared" si="503"/>
        <v>#DIV/0!</v>
      </c>
      <c r="GE446" s="192" t="e">
        <f t="shared" si="504"/>
        <v>#DIV/0!</v>
      </c>
    </row>
    <row r="447" spans="1:187">
      <c r="A447" s="248"/>
      <c r="B447" s="248"/>
      <c r="C447" s="173">
        <f t="shared" si="461"/>
        <v>0</v>
      </c>
      <c r="D447" s="255"/>
      <c r="E447" s="255"/>
      <c r="F447" s="255"/>
      <c r="G447" s="255"/>
      <c r="H447" s="255"/>
      <c r="I447" s="255"/>
      <c r="J447" s="255"/>
      <c r="K447" s="255"/>
      <c r="L447" s="255"/>
      <c r="M447" s="255"/>
      <c r="N447" s="255"/>
      <c r="O447" s="255"/>
      <c r="P447" s="255"/>
      <c r="Q447" s="255"/>
      <c r="R447" s="174"/>
      <c r="S447" s="256"/>
      <c r="T447" s="255"/>
      <c r="U447" s="255"/>
      <c r="V447" s="255"/>
      <c r="W447" s="255"/>
      <c r="X447" s="255"/>
      <c r="Y447" s="255"/>
      <c r="Z447" s="255"/>
      <c r="AA447" s="255"/>
      <c r="AB447" s="255"/>
      <c r="AC447" s="255"/>
      <c r="AD447" s="255"/>
      <c r="AE447" s="255"/>
      <c r="AF447" s="255"/>
      <c r="AG447" s="255"/>
      <c r="AH447" s="255"/>
      <c r="AI447" s="257"/>
      <c r="AJ447" s="187"/>
      <c r="AK447" s="176">
        <f t="shared" si="462"/>
        <v>0</v>
      </c>
      <c r="AL447" s="294">
        <f t="shared" si="463"/>
        <v>0</v>
      </c>
      <c r="AM447" s="294">
        <f t="shared" si="464"/>
        <v>0</v>
      </c>
      <c r="AN447" s="295">
        <f t="shared" si="465"/>
        <v>0</v>
      </c>
      <c r="AO447" s="294">
        <f t="shared" si="505"/>
        <v>0</v>
      </c>
      <c r="AP447" s="294">
        <f t="shared" si="460"/>
        <v>0</v>
      </c>
      <c r="AQ447" s="296">
        <f t="shared" si="466"/>
        <v>0</v>
      </c>
      <c r="AR447" s="297">
        <f t="shared" si="467"/>
        <v>0</v>
      </c>
      <c r="AS447" s="249"/>
      <c r="AT447" s="250">
        <f t="shared" si="468"/>
        <v>0</v>
      </c>
      <c r="AU447" s="316"/>
      <c r="AV447" s="177">
        <f t="shared" si="469"/>
        <v>0</v>
      </c>
      <c r="AW447" s="249"/>
      <c r="AX447" s="249"/>
      <c r="AY447" s="177">
        <f t="shared" si="470"/>
        <v>0</v>
      </c>
      <c r="AZ447" s="177">
        <f>(AQ447)*'Datos Mes'!$B$27+DB447</f>
        <v>0</v>
      </c>
      <c r="BA447" s="248"/>
      <c r="BB447" s="254"/>
      <c r="BC447" s="263"/>
      <c r="BD447" s="188"/>
      <c r="BE447" s="188"/>
      <c r="BF447" s="298"/>
      <c r="BG447" s="178">
        <f>(COUNTIF($D447:$AI447,"LL")+DL447)*(AS447-'Datos Mes'!$B$23)</f>
        <v>0</v>
      </c>
      <c r="BH447" s="299">
        <f t="shared" si="471"/>
        <v>0</v>
      </c>
      <c r="BI447" s="230"/>
      <c r="BJ447" s="239"/>
      <c r="BK447" s="231"/>
      <c r="BL447" s="231"/>
      <c r="BM447" s="231"/>
      <c r="BN447" s="231"/>
      <c r="BO447" s="231"/>
      <c r="BP447" s="239"/>
      <c r="BQ447" s="231"/>
      <c r="BR447" s="231"/>
      <c r="BS447" s="231"/>
      <c r="BT447" s="232"/>
      <c r="BU447" s="232"/>
      <c r="BV447" s="231"/>
      <c r="BW447" s="233"/>
      <c r="BX447" s="234"/>
      <c r="BY447" s="231"/>
      <c r="BZ447" s="231"/>
      <c r="CA447" s="235"/>
      <c r="CB447" s="235"/>
      <c r="CC447" s="236"/>
      <c r="CD447" s="236"/>
      <c r="CE447" s="236"/>
      <c r="CF447" s="236"/>
      <c r="CG447" s="236"/>
      <c r="CH447" s="235"/>
      <c r="CI447" s="235"/>
      <c r="CJ447" s="236"/>
      <c r="CK447" s="236"/>
      <c r="CL447" s="236"/>
      <c r="CM447" s="236"/>
      <c r="CN447" s="236"/>
      <c r="CO447" s="235"/>
      <c r="CP447" s="238"/>
      <c r="CQ447" s="237"/>
      <c r="CR447" s="238"/>
      <c r="CS447" s="237"/>
      <c r="CT447" s="237"/>
      <c r="CU447" s="237"/>
      <c r="CV447" s="237"/>
      <c r="CW447" s="237"/>
      <c r="CX447" s="232"/>
      <c r="CY447" s="232"/>
      <c r="CZ447" s="179">
        <f t="shared" si="472"/>
        <v>0</v>
      </c>
      <c r="DA447" s="180"/>
      <c r="DB447" s="241"/>
      <c r="DC447" s="181">
        <f t="shared" si="473"/>
        <v>0</v>
      </c>
      <c r="DD447" s="240"/>
      <c r="DE447" s="241"/>
      <c r="DF447" s="182">
        <f t="shared" si="474"/>
        <v>0</v>
      </c>
      <c r="DG447" s="182">
        <f t="shared" si="475"/>
        <v>0</v>
      </c>
      <c r="DH447" s="183">
        <f t="shared" si="476"/>
        <v>0</v>
      </c>
      <c r="DI447" s="184">
        <f t="shared" si="477"/>
        <v>0</v>
      </c>
      <c r="DJ447" s="42"/>
      <c r="DK447" s="177">
        <f t="shared" si="478"/>
        <v>0</v>
      </c>
      <c r="DL447" s="177">
        <f t="shared" si="479"/>
        <v>0</v>
      </c>
      <c r="DM447" s="177">
        <f t="shared" si="480"/>
        <v>0</v>
      </c>
      <c r="DN447" s="242"/>
      <c r="DO447" s="243"/>
      <c r="DP447" s="243"/>
      <c r="DQ447" s="243"/>
      <c r="DR447" s="303"/>
      <c r="DS447" s="243"/>
      <c r="DT447" s="243"/>
      <c r="DU447" s="243"/>
      <c r="DV447" s="244"/>
      <c r="DW447" s="243"/>
      <c r="DX447" s="243"/>
      <c r="DY447" s="245"/>
      <c r="DZ447" s="245"/>
      <c r="EA447" s="246"/>
      <c r="EB447" s="175" t="s">
        <v>283</v>
      </c>
      <c r="EC447" s="188" t="s">
        <v>298</v>
      </c>
      <c r="ED447" s="188">
        <v>1030415</v>
      </c>
      <c r="EE447" s="188"/>
      <c r="EF447" s="189">
        <f>'Datos Mes'!$B$23</f>
        <v>8033.333333333333</v>
      </c>
      <c r="EG447" s="189">
        <f t="shared" si="481"/>
        <v>0</v>
      </c>
      <c r="EH447" s="189">
        <f t="shared" si="482"/>
        <v>0</v>
      </c>
      <c r="EI447" s="189" t="e">
        <f t="shared" si="483"/>
        <v>#DIV/0!</v>
      </c>
      <c r="EJ447" s="189" t="e">
        <f t="shared" si="484"/>
        <v>#DIV/0!</v>
      </c>
      <c r="EK447" s="189">
        <f t="shared" si="485"/>
        <v>0</v>
      </c>
      <c r="EL447" s="189">
        <f t="shared" si="486"/>
        <v>0</v>
      </c>
      <c r="EM447" s="189">
        <f t="shared" si="487"/>
        <v>0</v>
      </c>
      <c r="EN447" s="189">
        <f>'Datos Mes'!$B$24*AL447</f>
        <v>0</v>
      </c>
      <c r="EO447" s="189" t="e">
        <f>IF(SUM(EH447:EN447)&gt;'Datos Mes'!$B$21,'Datos Mes'!$B$21,SUM(EH447:EN447))</f>
        <v>#DIV/0!</v>
      </c>
      <c r="EP447" s="189" t="e">
        <f>IF(SUM(EH447:EN447)&gt;'Datos Mes'!$B$21,SUM(EH447:EN447)-EO447,0)</f>
        <v>#DIV/0!</v>
      </c>
      <c r="EQ447" s="189"/>
      <c r="ER447" s="189" t="e">
        <f>LOOKUP(EO447/AL447,'Datos Mes'!$B$75:$B$82,'Datos Mes'!$C$75:$C$82)*EQ447</f>
        <v>#DIV/0!</v>
      </c>
      <c r="ES447" s="189">
        <f>'Datos Mes'!$B$25*$AQ447</f>
        <v>0</v>
      </c>
      <c r="ET447" s="189">
        <f>'Datos Mes'!$B$26*$AQ447</f>
        <v>0</v>
      </c>
      <c r="EU447" s="189">
        <f t="shared" si="488"/>
        <v>0</v>
      </c>
      <c r="EV447" s="190" t="e">
        <f t="shared" si="489"/>
        <v>#DIV/0!</v>
      </c>
      <c r="EW447" s="280" t="s">
        <v>140</v>
      </c>
      <c r="EX447" s="281"/>
      <c r="EY447" s="190" t="e">
        <f>'Datos Mes'!$B$28*EO447</f>
        <v>#DIV/0!</v>
      </c>
      <c r="EZ447" s="190" t="e">
        <f>IF(EX447*'Datos Mes'!$B$19-EY447&gt;0,EX447*'Datos Mes'!$B$19-EY447,0)</f>
        <v>#DIV/0!</v>
      </c>
      <c r="FA447" s="281" t="s">
        <v>116</v>
      </c>
      <c r="FB447" s="280" t="s">
        <v>299</v>
      </c>
      <c r="FC447" s="192">
        <f>IF(FB447&lt;&gt;"Pensionado",LOOKUP(FA447,'Datos Mes'!$A$87:$A$92,'Datos Mes'!$B$87:$B$92),0)</f>
        <v>0</v>
      </c>
      <c r="FD447" s="190" t="e">
        <f t="shared" si="490"/>
        <v>#DIV/0!</v>
      </c>
      <c r="FE447" s="190" t="e">
        <f>IF(SUM(EH447:EN447)&gt;'Datos Mes'!$B$22,'Datos Mes'!$B$22,SUM(EH447:EN447))</f>
        <v>#DIV/0!</v>
      </c>
      <c r="FF447" s="190" t="e">
        <f>FE447*'Datos Mes'!$B$30</f>
        <v>#DIV/0!</v>
      </c>
      <c r="FG447" s="190" t="e">
        <f t="shared" si="491"/>
        <v>#DIV/0!</v>
      </c>
      <c r="FH447" s="190" t="e">
        <f t="shared" si="492"/>
        <v>#DIV/0!</v>
      </c>
      <c r="FI447" s="193" t="e">
        <f>LOOKUP(FH447,'Datos Mes'!$B$54:$B$69,'Datos Mes'!$C$54:$C$69)</f>
        <v>#DIV/0!</v>
      </c>
      <c r="FJ447" s="190" t="e">
        <f>LOOKUP(FH447,'Datos Mes'!$B$54:$B$69,'Datos Mes'!$E$54:$E$69)</f>
        <v>#DIV/0!</v>
      </c>
      <c r="FK447" s="190" t="e">
        <f t="shared" si="493"/>
        <v>#DIV/0!</v>
      </c>
      <c r="FL447" s="190">
        <f t="shared" si="494"/>
        <v>0</v>
      </c>
      <c r="FM447" s="190">
        <f t="shared" si="495"/>
        <v>0</v>
      </c>
      <c r="FN447" s="190">
        <f t="shared" si="496"/>
        <v>0</v>
      </c>
      <c r="FO447" s="190" t="e">
        <f t="shared" si="497"/>
        <v>#DIV/0!</v>
      </c>
      <c r="FP447" s="190" t="e">
        <f t="shared" si="498"/>
        <v>#DIV/0!</v>
      </c>
      <c r="FQ447" s="320" t="e">
        <f t="shared" si="499"/>
        <v>#DIV/0!</v>
      </c>
      <c r="FR447" s="188"/>
      <c r="FS447" s="190" t="e">
        <f t="shared" si="500"/>
        <v>#DIV/0!</v>
      </c>
      <c r="FT447" s="190" t="e">
        <f>IF($FB447="Activo",LOOKUP($FA447,'Datos Mes'!$A$87:$A$92,'Datos Mes'!$C$87:$C$92),0)*$EO447</f>
        <v>#DIV/0!</v>
      </c>
      <c r="FU447" s="190" t="e">
        <f>IF($FB447="Activo",'Datos Mes'!$B$31,0)*$EO447</f>
        <v>#DIV/0!</v>
      </c>
      <c r="FV447" s="190" t="e">
        <f>'Datos Mes'!$B$32*$EO447</f>
        <v>#DIV/0!</v>
      </c>
      <c r="FW447" s="190" t="e">
        <f>'Datos Mes'!$D$28*$EO447</f>
        <v>#DIV/0!</v>
      </c>
      <c r="FX447" s="188">
        <v>1030415</v>
      </c>
      <c r="FY447" s="190" t="e">
        <f t="shared" si="501"/>
        <v>#DIV/0!</v>
      </c>
      <c r="FZ447" s="190" t="e">
        <f t="shared" si="506"/>
        <v>#DIV/0!</v>
      </c>
      <c r="GA447" s="190" t="e">
        <f t="shared" si="507"/>
        <v>#DIV/0!</v>
      </c>
      <c r="GB447" s="190">
        <f>(AS447+'Datos Mes'!B$24)*30/12</f>
        <v>11356.646825396825</v>
      </c>
      <c r="GC447" s="190" t="e">
        <f t="shared" si="502"/>
        <v>#DIV/0!</v>
      </c>
      <c r="GD447" s="190" t="e">
        <f t="shared" si="503"/>
        <v>#DIV/0!</v>
      </c>
      <c r="GE447" s="192" t="e">
        <f t="shared" si="504"/>
        <v>#DIV/0!</v>
      </c>
    </row>
    <row r="448" spans="1:187">
      <c r="A448" s="248"/>
      <c r="B448" s="248"/>
      <c r="C448" s="173">
        <f t="shared" si="461"/>
        <v>0</v>
      </c>
      <c r="D448" s="255"/>
      <c r="E448" s="255"/>
      <c r="F448" s="255"/>
      <c r="G448" s="255"/>
      <c r="H448" s="255"/>
      <c r="I448" s="255"/>
      <c r="J448" s="255"/>
      <c r="K448" s="255"/>
      <c r="L448" s="255"/>
      <c r="M448" s="255"/>
      <c r="N448" s="255"/>
      <c r="O448" s="255"/>
      <c r="P448" s="255"/>
      <c r="Q448" s="255"/>
      <c r="R448" s="174"/>
      <c r="S448" s="256"/>
      <c r="T448" s="255"/>
      <c r="U448" s="255"/>
      <c r="V448" s="255"/>
      <c r="W448" s="255"/>
      <c r="X448" s="255"/>
      <c r="Y448" s="255"/>
      <c r="Z448" s="255"/>
      <c r="AA448" s="255"/>
      <c r="AB448" s="255"/>
      <c r="AC448" s="255"/>
      <c r="AD448" s="255"/>
      <c r="AE448" s="255"/>
      <c r="AF448" s="255"/>
      <c r="AG448" s="255"/>
      <c r="AH448" s="255"/>
      <c r="AI448" s="257"/>
      <c r="AJ448" s="187"/>
      <c r="AK448" s="176">
        <f t="shared" si="462"/>
        <v>0</v>
      </c>
      <c r="AL448" s="294">
        <f t="shared" si="463"/>
        <v>0</v>
      </c>
      <c r="AM448" s="294">
        <f t="shared" si="464"/>
        <v>0</v>
      </c>
      <c r="AN448" s="295">
        <f t="shared" si="465"/>
        <v>0</v>
      </c>
      <c r="AO448" s="294">
        <f t="shared" si="505"/>
        <v>0</v>
      </c>
      <c r="AP448" s="294">
        <f t="shared" si="460"/>
        <v>0</v>
      </c>
      <c r="AQ448" s="296">
        <f t="shared" si="466"/>
        <v>0</v>
      </c>
      <c r="AR448" s="297">
        <f t="shared" si="467"/>
        <v>0</v>
      </c>
      <c r="AS448" s="249"/>
      <c r="AT448" s="250">
        <f t="shared" si="468"/>
        <v>0</v>
      </c>
      <c r="AU448" s="316"/>
      <c r="AV448" s="177">
        <f t="shared" si="469"/>
        <v>0</v>
      </c>
      <c r="AW448" s="249"/>
      <c r="AX448" s="249"/>
      <c r="AY448" s="177">
        <f t="shared" si="470"/>
        <v>0</v>
      </c>
      <c r="AZ448" s="177">
        <f>(AQ448)*'Datos Mes'!$B$27+DB448</f>
        <v>0</v>
      </c>
      <c r="BA448" s="248"/>
      <c r="BB448" s="254"/>
      <c r="BC448" s="263"/>
      <c r="BD448" s="188"/>
      <c r="BE448" s="188"/>
      <c r="BF448" s="298"/>
      <c r="BG448" s="178">
        <f>(COUNTIF($D448:$AI448,"LL")+DL448)*(AS448-'Datos Mes'!$B$23)</f>
        <v>0</v>
      </c>
      <c r="BH448" s="299">
        <f t="shared" si="471"/>
        <v>0</v>
      </c>
      <c r="BI448" s="230"/>
      <c r="BJ448" s="239"/>
      <c r="BK448" s="231"/>
      <c r="BL448" s="231"/>
      <c r="BM448" s="231"/>
      <c r="BN448" s="231"/>
      <c r="BO448" s="231"/>
      <c r="BP448" s="239"/>
      <c r="BQ448" s="231"/>
      <c r="BR448" s="231"/>
      <c r="BS448" s="231"/>
      <c r="BT448" s="232"/>
      <c r="BU448" s="232"/>
      <c r="BV448" s="231"/>
      <c r="BW448" s="233"/>
      <c r="BX448" s="234"/>
      <c r="BY448" s="231"/>
      <c r="BZ448" s="231"/>
      <c r="CA448" s="235"/>
      <c r="CB448" s="235"/>
      <c r="CC448" s="236"/>
      <c r="CD448" s="236"/>
      <c r="CE448" s="236"/>
      <c r="CF448" s="236"/>
      <c r="CG448" s="236"/>
      <c r="CH448" s="235"/>
      <c r="CI448" s="235"/>
      <c r="CJ448" s="236"/>
      <c r="CK448" s="236"/>
      <c r="CL448" s="236"/>
      <c r="CM448" s="236"/>
      <c r="CN448" s="236"/>
      <c r="CO448" s="235"/>
      <c r="CP448" s="238"/>
      <c r="CQ448" s="237"/>
      <c r="CR448" s="238"/>
      <c r="CS448" s="237"/>
      <c r="CT448" s="237"/>
      <c r="CU448" s="237"/>
      <c r="CV448" s="237"/>
      <c r="CW448" s="237"/>
      <c r="CX448" s="232"/>
      <c r="CY448" s="232"/>
      <c r="CZ448" s="179">
        <f t="shared" si="472"/>
        <v>0</v>
      </c>
      <c r="DA448" s="180"/>
      <c r="DB448" s="241"/>
      <c r="DC448" s="181">
        <f t="shared" si="473"/>
        <v>0</v>
      </c>
      <c r="DD448" s="240"/>
      <c r="DE448" s="241"/>
      <c r="DF448" s="182">
        <f t="shared" si="474"/>
        <v>0</v>
      </c>
      <c r="DG448" s="182">
        <f t="shared" si="475"/>
        <v>0</v>
      </c>
      <c r="DH448" s="183">
        <f t="shared" si="476"/>
        <v>0</v>
      </c>
      <c r="DI448" s="184">
        <f t="shared" si="477"/>
        <v>0</v>
      </c>
      <c r="DJ448" s="42"/>
      <c r="DK448" s="177">
        <f t="shared" si="478"/>
        <v>0</v>
      </c>
      <c r="DL448" s="177">
        <f t="shared" si="479"/>
        <v>0</v>
      </c>
      <c r="DM448" s="177">
        <f t="shared" si="480"/>
        <v>0</v>
      </c>
      <c r="DN448" s="242"/>
      <c r="DO448" s="243"/>
      <c r="DP448" s="243"/>
      <c r="DQ448" s="243"/>
      <c r="DR448" s="303"/>
      <c r="DS448" s="243"/>
      <c r="DT448" s="243"/>
      <c r="DU448" s="243"/>
      <c r="DV448" s="244"/>
      <c r="DW448" s="243"/>
      <c r="DX448" s="243"/>
      <c r="DY448" s="245"/>
      <c r="DZ448" s="245"/>
      <c r="EA448" s="246"/>
      <c r="EB448" s="175" t="s">
        <v>283</v>
      </c>
      <c r="EC448" s="188" t="s">
        <v>298</v>
      </c>
      <c r="ED448" s="188">
        <v>1030416</v>
      </c>
      <c r="EE448" s="188"/>
      <c r="EF448" s="189">
        <f>'Datos Mes'!$B$23</f>
        <v>8033.333333333333</v>
      </c>
      <c r="EG448" s="189">
        <f t="shared" si="481"/>
        <v>0</v>
      </c>
      <c r="EH448" s="189">
        <f t="shared" si="482"/>
        <v>0</v>
      </c>
      <c r="EI448" s="189" t="e">
        <f t="shared" si="483"/>
        <v>#DIV/0!</v>
      </c>
      <c r="EJ448" s="189" t="e">
        <f t="shared" si="484"/>
        <v>#DIV/0!</v>
      </c>
      <c r="EK448" s="189">
        <f t="shared" si="485"/>
        <v>0</v>
      </c>
      <c r="EL448" s="189">
        <f t="shared" si="486"/>
        <v>0</v>
      </c>
      <c r="EM448" s="189">
        <f t="shared" si="487"/>
        <v>0</v>
      </c>
      <c r="EN448" s="189">
        <f>'Datos Mes'!$B$24*AL448</f>
        <v>0</v>
      </c>
      <c r="EO448" s="189" t="e">
        <f>IF(SUM(EH448:EN448)&gt;'Datos Mes'!$B$21,'Datos Mes'!$B$21,SUM(EH448:EN448))</f>
        <v>#DIV/0!</v>
      </c>
      <c r="EP448" s="189" t="e">
        <f>IF(SUM(EH448:EN448)&gt;'Datos Mes'!$B$21,SUM(EH448:EN448)-EO448,0)</f>
        <v>#DIV/0!</v>
      </c>
      <c r="EQ448" s="189"/>
      <c r="ER448" s="189" t="e">
        <f>LOOKUP(EO448/AL448,'Datos Mes'!$B$75:$B$82,'Datos Mes'!$C$75:$C$82)*EQ448</f>
        <v>#DIV/0!</v>
      </c>
      <c r="ES448" s="189">
        <f>'Datos Mes'!$B$25*$AQ448</f>
        <v>0</v>
      </c>
      <c r="ET448" s="189">
        <f>'Datos Mes'!$B$26*$AQ448</f>
        <v>0</v>
      </c>
      <c r="EU448" s="189">
        <f t="shared" si="488"/>
        <v>0</v>
      </c>
      <c r="EV448" s="190" t="e">
        <f t="shared" si="489"/>
        <v>#DIV/0!</v>
      </c>
      <c r="EW448" s="280" t="s">
        <v>140</v>
      </c>
      <c r="EX448" s="281"/>
      <c r="EY448" s="190" t="e">
        <f>'Datos Mes'!$B$28*EO448</f>
        <v>#DIV/0!</v>
      </c>
      <c r="EZ448" s="190" t="e">
        <f>IF(EX448*'Datos Mes'!$B$19-EY448&gt;0,EX448*'Datos Mes'!$B$19-EY448,0)</f>
        <v>#DIV/0!</v>
      </c>
      <c r="FA448" s="281" t="s">
        <v>116</v>
      </c>
      <c r="FB448" s="280" t="s">
        <v>299</v>
      </c>
      <c r="FC448" s="192">
        <f>IF(FB448&lt;&gt;"Pensionado",LOOKUP(FA448,'Datos Mes'!$A$87:$A$92,'Datos Mes'!$B$87:$B$92),0)</f>
        <v>0</v>
      </c>
      <c r="FD448" s="190" t="e">
        <f t="shared" si="490"/>
        <v>#DIV/0!</v>
      </c>
      <c r="FE448" s="190" t="e">
        <f>IF(SUM(EH448:EN448)&gt;'Datos Mes'!$B$22,'Datos Mes'!$B$22,SUM(EH448:EN448))</f>
        <v>#DIV/0!</v>
      </c>
      <c r="FF448" s="190" t="e">
        <f>FE448*'Datos Mes'!$B$30</f>
        <v>#DIV/0!</v>
      </c>
      <c r="FG448" s="190" t="e">
        <f t="shared" si="491"/>
        <v>#DIV/0!</v>
      </c>
      <c r="FH448" s="190" t="e">
        <f t="shared" si="492"/>
        <v>#DIV/0!</v>
      </c>
      <c r="FI448" s="193" t="e">
        <f>LOOKUP(FH448,'Datos Mes'!$B$54:$B$69,'Datos Mes'!$C$54:$C$69)</f>
        <v>#DIV/0!</v>
      </c>
      <c r="FJ448" s="190" t="e">
        <f>LOOKUP(FH448,'Datos Mes'!$B$54:$B$69,'Datos Mes'!$E$54:$E$69)</f>
        <v>#DIV/0!</v>
      </c>
      <c r="FK448" s="190" t="e">
        <f t="shared" si="493"/>
        <v>#DIV/0!</v>
      </c>
      <c r="FL448" s="190">
        <f t="shared" si="494"/>
        <v>0</v>
      </c>
      <c r="FM448" s="190">
        <f t="shared" si="495"/>
        <v>0</v>
      </c>
      <c r="FN448" s="190">
        <f t="shared" si="496"/>
        <v>0</v>
      </c>
      <c r="FO448" s="190" t="e">
        <f t="shared" si="497"/>
        <v>#DIV/0!</v>
      </c>
      <c r="FP448" s="190" t="e">
        <f t="shared" si="498"/>
        <v>#DIV/0!</v>
      </c>
      <c r="FQ448" s="320" t="e">
        <f t="shared" si="499"/>
        <v>#DIV/0!</v>
      </c>
      <c r="FR448" s="188"/>
      <c r="FS448" s="190" t="e">
        <f t="shared" si="500"/>
        <v>#DIV/0!</v>
      </c>
      <c r="FT448" s="190" t="e">
        <f>IF($FB448="Activo",LOOKUP($FA448,'Datos Mes'!$A$87:$A$92,'Datos Mes'!$C$87:$C$92),0)*$EO448</f>
        <v>#DIV/0!</v>
      </c>
      <c r="FU448" s="190" t="e">
        <f>IF($FB448="Activo",'Datos Mes'!$B$31,0)*$EO448</f>
        <v>#DIV/0!</v>
      </c>
      <c r="FV448" s="190" t="e">
        <f>'Datos Mes'!$B$32*$EO448</f>
        <v>#DIV/0!</v>
      </c>
      <c r="FW448" s="190" t="e">
        <f>'Datos Mes'!$D$28*$EO448</f>
        <v>#DIV/0!</v>
      </c>
      <c r="FX448" s="188">
        <v>1030416</v>
      </c>
      <c r="FY448" s="190" t="e">
        <f t="shared" si="501"/>
        <v>#DIV/0!</v>
      </c>
      <c r="FZ448" s="190" t="e">
        <f t="shared" si="506"/>
        <v>#DIV/0!</v>
      </c>
      <c r="GA448" s="190" t="e">
        <f t="shared" si="507"/>
        <v>#DIV/0!</v>
      </c>
      <c r="GB448" s="190">
        <f>(AS448+'Datos Mes'!B$24)*30/12</f>
        <v>11356.646825396825</v>
      </c>
      <c r="GC448" s="190" t="e">
        <f t="shared" si="502"/>
        <v>#DIV/0!</v>
      </c>
      <c r="GD448" s="190" t="e">
        <f t="shared" si="503"/>
        <v>#DIV/0!</v>
      </c>
      <c r="GE448" s="192" t="e">
        <f t="shared" si="504"/>
        <v>#DIV/0!</v>
      </c>
    </row>
    <row r="449" spans="1:187">
      <c r="A449" s="248"/>
      <c r="B449" s="248"/>
      <c r="C449" s="173">
        <f t="shared" si="461"/>
        <v>0</v>
      </c>
      <c r="D449" s="255"/>
      <c r="E449" s="255"/>
      <c r="F449" s="255"/>
      <c r="G449" s="255"/>
      <c r="H449" s="255"/>
      <c r="I449" s="255"/>
      <c r="J449" s="255"/>
      <c r="K449" s="255"/>
      <c r="L449" s="255"/>
      <c r="M449" s="255"/>
      <c r="N449" s="255"/>
      <c r="O449" s="255"/>
      <c r="P449" s="255"/>
      <c r="Q449" s="255"/>
      <c r="R449" s="174"/>
      <c r="S449" s="256"/>
      <c r="T449" s="255"/>
      <c r="U449" s="255"/>
      <c r="V449" s="255"/>
      <c r="W449" s="255"/>
      <c r="X449" s="255"/>
      <c r="Y449" s="255"/>
      <c r="Z449" s="255"/>
      <c r="AA449" s="255"/>
      <c r="AB449" s="255"/>
      <c r="AC449" s="255"/>
      <c r="AD449" s="255"/>
      <c r="AE449" s="255"/>
      <c r="AF449" s="255"/>
      <c r="AG449" s="255"/>
      <c r="AH449" s="255"/>
      <c r="AI449" s="257"/>
      <c r="AJ449" s="187"/>
      <c r="AK449" s="176">
        <f t="shared" si="462"/>
        <v>0</v>
      </c>
      <c r="AL449" s="294">
        <f t="shared" si="463"/>
        <v>0</v>
      </c>
      <c r="AM449" s="294">
        <f t="shared" si="464"/>
        <v>0</v>
      </c>
      <c r="AN449" s="295">
        <f t="shared" si="465"/>
        <v>0</v>
      </c>
      <c r="AO449" s="294">
        <f t="shared" si="505"/>
        <v>0</v>
      </c>
      <c r="AP449" s="294">
        <f t="shared" si="460"/>
        <v>0</v>
      </c>
      <c r="AQ449" s="296">
        <f t="shared" si="466"/>
        <v>0</v>
      </c>
      <c r="AR449" s="297">
        <f t="shared" si="467"/>
        <v>0</v>
      </c>
      <c r="AS449" s="249"/>
      <c r="AT449" s="250">
        <f t="shared" si="468"/>
        <v>0</v>
      </c>
      <c r="AU449" s="316"/>
      <c r="AV449" s="177">
        <f t="shared" si="469"/>
        <v>0</v>
      </c>
      <c r="AW449" s="249"/>
      <c r="AX449" s="249"/>
      <c r="AY449" s="177">
        <f t="shared" si="470"/>
        <v>0</v>
      </c>
      <c r="AZ449" s="177">
        <f>(AQ449)*'Datos Mes'!$B$27+DB449</f>
        <v>0</v>
      </c>
      <c r="BA449" s="248"/>
      <c r="BB449" s="254"/>
      <c r="BC449" s="263"/>
      <c r="BD449" s="188"/>
      <c r="BE449" s="188"/>
      <c r="BF449" s="298"/>
      <c r="BG449" s="178">
        <f>(COUNTIF($D449:$AI449,"LL")+DL449)*(AS449-'Datos Mes'!$B$23)</f>
        <v>0</v>
      </c>
      <c r="BH449" s="299">
        <f t="shared" si="471"/>
        <v>0</v>
      </c>
      <c r="BI449" s="230"/>
      <c r="BJ449" s="239"/>
      <c r="BK449" s="231"/>
      <c r="BL449" s="231"/>
      <c r="BM449" s="231"/>
      <c r="BN449" s="231"/>
      <c r="BO449" s="231"/>
      <c r="BP449" s="239"/>
      <c r="BQ449" s="231"/>
      <c r="BR449" s="231"/>
      <c r="BS449" s="231"/>
      <c r="BT449" s="232"/>
      <c r="BU449" s="232"/>
      <c r="BV449" s="231"/>
      <c r="BW449" s="233"/>
      <c r="BX449" s="234"/>
      <c r="BY449" s="231"/>
      <c r="BZ449" s="231"/>
      <c r="CA449" s="235"/>
      <c r="CB449" s="235"/>
      <c r="CC449" s="236"/>
      <c r="CD449" s="236"/>
      <c r="CE449" s="236"/>
      <c r="CF449" s="236"/>
      <c r="CG449" s="236"/>
      <c r="CH449" s="235"/>
      <c r="CI449" s="235"/>
      <c r="CJ449" s="236"/>
      <c r="CK449" s="236"/>
      <c r="CL449" s="236"/>
      <c r="CM449" s="236"/>
      <c r="CN449" s="236"/>
      <c r="CO449" s="235"/>
      <c r="CP449" s="238"/>
      <c r="CQ449" s="237"/>
      <c r="CR449" s="238"/>
      <c r="CS449" s="237"/>
      <c r="CT449" s="237"/>
      <c r="CU449" s="237"/>
      <c r="CV449" s="237"/>
      <c r="CW449" s="237"/>
      <c r="CX449" s="232"/>
      <c r="CY449" s="232"/>
      <c r="CZ449" s="179">
        <f t="shared" si="472"/>
        <v>0</v>
      </c>
      <c r="DA449" s="180"/>
      <c r="DB449" s="241"/>
      <c r="DC449" s="181">
        <f t="shared" si="473"/>
        <v>0</v>
      </c>
      <c r="DD449" s="240"/>
      <c r="DE449" s="241"/>
      <c r="DF449" s="182">
        <f t="shared" si="474"/>
        <v>0</v>
      </c>
      <c r="DG449" s="182">
        <f t="shared" si="475"/>
        <v>0</v>
      </c>
      <c r="DH449" s="183">
        <f t="shared" si="476"/>
        <v>0</v>
      </c>
      <c r="DI449" s="184">
        <f t="shared" si="477"/>
        <v>0</v>
      </c>
      <c r="DJ449" s="42"/>
      <c r="DK449" s="177">
        <f t="shared" si="478"/>
        <v>0</v>
      </c>
      <c r="DL449" s="177">
        <f t="shared" si="479"/>
        <v>0</v>
      </c>
      <c r="DM449" s="177">
        <f t="shared" si="480"/>
        <v>0</v>
      </c>
      <c r="DN449" s="242"/>
      <c r="DO449" s="243"/>
      <c r="DP449" s="243"/>
      <c r="DQ449" s="243"/>
      <c r="DR449" s="303"/>
      <c r="DS449" s="243"/>
      <c r="DT449" s="243"/>
      <c r="DU449" s="243"/>
      <c r="DV449" s="244"/>
      <c r="DW449" s="243"/>
      <c r="DX449" s="243"/>
      <c r="DY449" s="245"/>
      <c r="DZ449" s="245"/>
      <c r="EA449" s="246"/>
      <c r="EB449" s="175" t="s">
        <v>283</v>
      </c>
      <c r="EC449" s="188" t="s">
        <v>298</v>
      </c>
      <c r="ED449" s="188">
        <v>1030417</v>
      </c>
      <c r="EE449" s="188"/>
      <c r="EF449" s="189">
        <f>'Datos Mes'!$B$23</f>
        <v>8033.333333333333</v>
      </c>
      <c r="EG449" s="189">
        <f t="shared" si="481"/>
        <v>0</v>
      </c>
      <c r="EH449" s="189">
        <f t="shared" si="482"/>
        <v>0</v>
      </c>
      <c r="EI449" s="189" t="e">
        <f t="shared" si="483"/>
        <v>#DIV/0!</v>
      </c>
      <c r="EJ449" s="189" t="e">
        <f t="shared" si="484"/>
        <v>#DIV/0!</v>
      </c>
      <c r="EK449" s="189">
        <f t="shared" si="485"/>
        <v>0</v>
      </c>
      <c r="EL449" s="189">
        <f t="shared" si="486"/>
        <v>0</v>
      </c>
      <c r="EM449" s="189">
        <f t="shared" si="487"/>
        <v>0</v>
      </c>
      <c r="EN449" s="189">
        <f>'Datos Mes'!$B$24*AL449</f>
        <v>0</v>
      </c>
      <c r="EO449" s="189" t="e">
        <f>IF(SUM(EH449:EN449)&gt;'Datos Mes'!$B$21,'Datos Mes'!$B$21,SUM(EH449:EN449))</f>
        <v>#DIV/0!</v>
      </c>
      <c r="EP449" s="189" t="e">
        <f>IF(SUM(EH449:EN449)&gt;'Datos Mes'!$B$21,SUM(EH449:EN449)-EO449,0)</f>
        <v>#DIV/0!</v>
      </c>
      <c r="EQ449" s="189"/>
      <c r="ER449" s="189" t="e">
        <f>LOOKUP(EO449/AL449,'Datos Mes'!$B$75:$B$82,'Datos Mes'!$C$75:$C$82)*EQ449</f>
        <v>#DIV/0!</v>
      </c>
      <c r="ES449" s="189">
        <f>'Datos Mes'!$B$25*$AQ449</f>
        <v>0</v>
      </c>
      <c r="ET449" s="189">
        <f>'Datos Mes'!$B$26*$AQ449</f>
        <v>0</v>
      </c>
      <c r="EU449" s="189">
        <f t="shared" si="488"/>
        <v>0</v>
      </c>
      <c r="EV449" s="190" t="e">
        <f t="shared" si="489"/>
        <v>#DIV/0!</v>
      </c>
      <c r="EW449" s="280" t="s">
        <v>140</v>
      </c>
      <c r="EX449" s="281"/>
      <c r="EY449" s="190" t="e">
        <f>'Datos Mes'!$B$28*EO449</f>
        <v>#DIV/0!</v>
      </c>
      <c r="EZ449" s="190" t="e">
        <f>IF(EX449*'Datos Mes'!$B$19-EY449&gt;0,EX449*'Datos Mes'!$B$19-EY449,0)</f>
        <v>#DIV/0!</v>
      </c>
      <c r="FA449" s="281" t="s">
        <v>116</v>
      </c>
      <c r="FB449" s="280" t="s">
        <v>299</v>
      </c>
      <c r="FC449" s="192">
        <f>IF(FB449&lt;&gt;"Pensionado",LOOKUP(FA449,'Datos Mes'!$A$87:$A$92,'Datos Mes'!$B$87:$B$92),0)</f>
        <v>0</v>
      </c>
      <c r="FD449" s="190" t="e">
        <f t="shared" si="490"/>
        <v>#DIV/0!</v>
      </c>
      <c r="FE449" s="190" t="e">
        <f>IF(SUM(EH449:EN449)&gt;'Datos Mes'!$B$22,'Datos Mes'!$B$22,SUM(EH449:EN449))</f>
        <v>#DIV/0!</v>
      </c>
      <c r="FF449" s="190" t="e">
        <f>FE449*'Datos Mes'!$B$30</f>
        <v>#DIV/0!</v>
      </c>
      <c r="FG449" s="190" t="e">
        <f t="shared" si="491"/>
        <v>#DIV/0!</v>
      </c>
      <c r="FH449" s="190" t="e">
        <f t="shared" si="492"/>
        <v>#DIV/0!</v>
      </c>
      <c r="FI449" s="193" t="e">
        <f>LOOKUP(FH449,'Datos Mes'!$B$54:$B$69,'Datos Mes'!$C$54:$C$69)</f>
        <v>#DIV/0!</v>
      </c>
      <c r="FJ449" s="190" t="e">
        <f>LOOKUP(FH449,'Datos Mes'!$B$54:$B$69,'Datos Mes'!$E$54:$E$69)</f>
        <v>#DIV/0!</v>
      </c>
      <c r="FK449" s="190" t="e">
        <f t="shared" si="493"/>
        <v>#DIV/0!</v>
      </c>
      <c r="FL449" s="190">
        <f t="shared" si="494"/>
        <v>0</v>
      </c>
      <c r="FM449" s="190">
        <f t="shared" si="495"/>
        <v>0</v>
      </c>
      <c r="FN449" s="190">
        <f t="shared" si="496"/>
        <v>0</v>
      </c>
      <c r="FO449" s="190" t="e">
        <f t="shared" si="497"/>
        <v>#DIV/0!</v>
      </c>
      <c r="FP449" s="190" t="e">
        <f t="shared" si="498"/>
        <v>#DIV/0!</v>
      </c>
      <c r="FQ449" s="320" t="e">
        <f t="shared" si="499"/>
        <v>#DIV/0!</v>
      </c>
      <c r="FR449" s="188"/>
      <c r="FS449" s="190" t="e">
        <f t="shared" si="500"/>
        <v>#DIV/0!</v>
      </c>
      <c r="FT449" s="190" t="e">
        <f>IF($FB449="Activo",LOOKUP($FA449,'Datos Mes'!$A$87:$A$92,'Datos Mes'!$C$87:$C$92),0)*$EO449</f>
        <v>#DIV/0!</v>
      </c>
      <c r="FU449" s="190" t="e">
        <f>IF($FB449="Activo",'Datos Mes'!$B$31,0)*$EO449</f>
        <v>#DIV/0!</v>
      </c>
      <c r="FV449" s="190" t="e">
        <f>'Datos Mes'!$B$32*$EO449</f>
        <v>#DIV/0!</v>
      </c>
      <c r="FW449" s="190" t="e">
        <f>'Datos Mes'!$D$28*$EO449</f>
        <v>#DIV/0!</v>
      </c>
      <c r="FX449" s="188">
        <v>1030417</v>
      </c>
      <c r="FY449" s="190" t="e">
        <f t="shared" si="501"/>
        <v>#DIV/0!</v>
      </c>
      <c r="FZ449" s="190" t="e">
        <f t="shared" si="506"/>
        <v>#DIV/0!</v>
      </c>
      <c r="GA449" s="190" t="e">
        <f t="shared" si="507"/>
        <v>#DIV/0!</v>
      </c>
      <c r="GB449" s="190">
        <f>(AS449+'Datos Mes'!B$24)*30/12</f>
        <v>11356.646825396825</v>
      </c>
      <c r="GC449" s="190" t="e">
        <f t="shared" si="502"/>
        <v>#DIV/0!</v>
      </c>
      <c r="GD449" s="190" t="e">
        <f t="shared" si="503"/>
        <v>#DIV/0!</v>
      </c>
      <c r="GE449" s="192" t="e">
        <f t="shared" si="504"/>
        <v>#DIV/0!</v>
      </c>
    </row>
    <row r="450" spans="1:187">
      <c r="A450" s="248"/>
      <c r="B450" s="248"/>
      <c r="C450" s="173">
        <f t="shared" ref="C450:C512" si="508">DK450</f>
        <v>0</v>
      </c>
      <c r="D450" s="255"/>
      <c r="E450" s="255"/>
      <c r="F450" s="255"/>
      <c r="G450" s="255"/>
      <c r="H450" s="255"/>
      <c r="I450" s="255"/>
      <c r="J450" s="255"/>
      <c r="K450" s="255"/>
      <c r="L450" s="255"/>
      <c r="M450" s="255"/>
      <c r="N450" s="255"/>
      <c r="O450" s="255"/>
      <c r="P450" s="255"/>
      <c r="Q450" s="255"/>
      <c r="R450" s="174"/>
      <c r="S450" s="256"/>
      <c r="T450" s="255"/>
      <c r="U450" s="255"/>
      <c r="V450" s="255"/>
      <c r="W450" s="255"/>
      <c r="X450" s="255"/>
      <c r="Y450" s="255"/>
      <c r="Z450" s="255"/>
      <c r="AA450" s="255"/>
      <c r="AB450" s="255"/>
      <c r="AC450" s="255"/>
      <c r="AD450" s="255"/>
      <c r="AE450" s="255"/>
      <c r="AF450" s="255"/>
      <c r="AG450" s="255"/>
      <c r="AH450" s="255"/>
      <c r="AI450" s="257"/>
      <c r="AJ450" s="187"/>
      <c r="AK450" s="176">
        <f t="shared" ref="AK450:AK512" si="509">A450</f>
        <v>0</v>
      </c>
      <c r="AL450" s="294">
        <f t="shared" ref="AL450:AL512" si="510">COUNTIF(D450:AI450,"X")+COUNTIF(D450:AI450,"V")-C450</f>
        <v>0</v>
      </c>
      <c r="AM450" s="294">
        <f t="shared" ref="AM450:AM512" si="511">COUNTIF(D450:AK450,"S")</f>
        <v>0</v>
      </c>
      <c r="AN450" s="295">
        <f t="shared" ref="AN450:AN512" si="512">COUNTIF(D450:AI450,"D")</f>
        <v>0</v>
      </c>
      <c r="AO450" s="294">
        <f t="shared" si="505"/>
        <v>0</v>
      </c>
      <c r="AP450" s="294">
        <f t="shared" si="460"/>
        <v>0</v>
      </c>
      <c r="AQ450" s="296">
        <f t="shared" ref="AQ450:AQ512" si="513">COUNTIF(D450:AK450,"X")+COUNTIF(D450:AK450,"ll")-C450-COUNTIF(DN450:DX450,"S")-COUNTIF(DN450:DX450,"V")</f>
        <v>0</v>
      </c>
      <c r="AR450" s="297">
        <f t="shared" ref="AR450:AR512" si="514">AQ450</f>
        <v>0</v>
      </c>
      <c r="AS450" s="249"/>
      <c r="AT450" s="250">
        <f t="shared" ref="AT450:AT512" si="515">AS450/7.5*1.5*(CZ450-DA450)</f>
        <v>0</v>
      </c>
      <c r="AU450" s="316"/>
      <c r="AV450" s="177">
        <f t="shared" ref="AV450:AV512" si="516">AS450/7.5*AU450+C450*0.2*AS450</f>
        <v>0</v>
      </c>
      <c r="AW450" s="249"/>
      <c r="AX450" s="249"/>
      <c r="AY450" s="177">
        <f t="shared" ref="AY450:AY512" si="517">DI450</f>
        <v>0</v>
      </c>
      <c r="AZ450" s="177">
        <f>(AQ450)*'Datos Mes'!$B$27+DB450</f>
        <v>0</v>
      </c>
      <c r="BA450" s="248"/>
      <c r="BB450" s="254"/>
      <c r="BC450" s="263"/>
      <c r="BD450" s="188"/>
      <c r="BE450" s="188"/>
      <c r="BF450" s="298"/>
      <c r="BG450" s="178">
        <f>(COUNTIF($D450:$AI450,"LL")+DL450)*(AS450-'Datos Mes'!$B$23)</f>
        <v>0</v>
      </c>
      <c r="BH450" s="299">
        <f t="shared" ref="BH450:BH512" si="518">A450</f>
        <v>0</v>
      </c>
      <c r="BI450" s="230"/>
      <c r="BJ450" s="239"/>
      <c r="BK450" s="231"/>
      <c r="BL450" s="231"/>
      <c r="BM450" s="231"/>
      <c r="BN450" s="231"/>
      <c r="BO450" s="231"/>
      <c r="BP450" s="239"/>
      <c r="BQ450" s="231"/>
      <c r="BR450" s="231"/>
      <c r="BS450" s="231"/>
      <c r="BT450" s="232"/>
      <c r="BU450" s="232"/>
      <c r="BV450" s="231"/>
      <c r="BW450" s="233"/>
      <c r="BX450" s="234"/>
      <c r="BY450" s="231"/>
      <c r="BZ450" s="231"/>
      <c r="CA450" s="235"/>
      <c r="CB450" s="235"/>
      <c r="CC450" s="236"/>
      <c r="CD450" s="236"/>
      <c r="CE450" s="236"/>
      <c r="CF450" s="236"/>
      <c r="CG450" s="236"/>
      <c r="CH450" s="235"/>
      <c r="CI450" s="235"/>
      <c r="CJ450" s="236"/>
      <c r="CK450" s="236"/>
      <c r="CL450" s="236"/>
      <c r="CM450" s="236"/>
      <c r="CN450" s="236"/>
      <c r="CO450" s="235"/>
      <c r="CP450" s="238"/>
      <c r="CQ450" s="237"/>
      <c r="CR450" s="238"/>
      <c r="CS450" s="237"/>
      <c r="CT450" s="237"/>
      <c r="CU450" s="237"/>
      <c r="CV450" s="237"/>
      <c r="CW450" s="237"/>
      <c r="CX450" s="232"/>
      <c r="CY450" s="232"/>
      <c r="CZ450" s="179">
        <f t="shared" ref="CZ450:CZ512" si="519">SUM(BI450:CY450)</f>
        <v>0</v>
      </c>
      <c r="DA450" s="180"/>
      <c r="DB450" s="241"/>
      <c r="DC450" s="181">
        <f t="shared" ref="DC450:DC512" si="520">(64+$DC$10/8)*DD450</f>
        <v>0</v>
      </c>
      <c r="DD450" s="240"/>
      <c r="DE450" s="241"/>
      <c r="DF450" s="182">
        <f t="shared" ref="DF450:DF512" si="521">COUNTIF(D450:AI450,"LL")*$DF$10*1.2</f>
        <v>0</v>
      </c>
      <c r="DG450" s="182">
        <f t="shared" ref="DG450:DG512" si="522">DL450*$DF$10</f>
        <v>0</v>
      </c>
      <c r="DH450" s="183">
        <f t="shared" ref="DH450:DH512" si="523">AS450*DM450</f>
        <v>0</v>
      </c>
      <c r="DI450" s="184">
        <f t="shared" ref="DI450:DI512" si="524">+DC450+DE450+DF450+DG450+DH450</f>
        <v>0</v>
      </c>
      <c r="DJ450" s="42"/>
      <c r="DK450" s="177">
        <f t="shared" ref="DK450:DK512" si="525">DL450+COUNTIF(DN450:EA450,"F")+COUNTIF(DN450:EA450,"E")+COUNTIF(DN450:EA450,"P")+COUNTIF(DN450:EA450,"A")</f>
        <v>0</v>
      </c>
      <c r="DL450" s="177">
        <f t="shared" ref="DL450:DL512" si="526">COUNTIF(DN450:EA450,"LL")</f>
        <v>0</v>
      </c>
      <c r="DM450" s="177">
        <f t="shared" ref="DM450:DM512" si="527">COUNTIF(DN450:EA450,"X")</f>
        <v>0</v>
      </c>
      <c r="DN450" s="242"/>
      <c r="DO450" s="243"/>
      <c r="DP450" s="243"/>
      <c r="DQ450" s="243"/>
      <c r="DR450" s="303"/>
      <c r="DS450" s="243"/>
      <c r="DT450" s="243"/>
      <c r="DU450" s="243"/>
      <c r="DV450" s="244"/>
      <c r="DW450" s="243"/>
      <c r="DX450" s="243"/>
      <c r="DY450" s="245"/>
      <c r="DZ450" s="245"/>
      <c r="EA450" s="246"/>
      <c r="EB450" s="175" t="s">
        <v>283</v>
      </c>
      <c r="EC450" s="188" t="s">
        <v>298</v>
      </c>
      <c r="ED450" s="188">
        <v>1030418</v>
      </c>
      <c r="EE450" s="188"/>
      <c r="EF450" s="189">
        <f>'Datos Mes'!$B$23</f>
        <v>8033.333333333333</v>
      </c>
      <c r="EG450" s="189">
        <f t="shared" ref="EG450:EG512" si="528">AS450</f>
        <v>0</v>
      </c>
      <c r="EH450" s="189">
        <f t="shared" ref="EH450:EH512" si="529">EG450*AL450</f>
        <v>0</v>
      </c>
      <c r="EI450" s="189" t="e">
        <f t="shared" ref="EI450:EI512" si="530">(EH450+EL450)/AO450*AM450</f>
        <v>#DIV/0!</v>
      </c>
      <c r="EJ450" s="189" t="e">
        <f t="shared" ref="EJ450:EJ512" si="531">(EH450+EI450+EK450+EL450)/AP450*AN450</f>
        <v>#DIV/0!</v>
      </c>
      <c r="EK450" s="189">
        <f t="shared" ref="EK450:EK512" si="532">AT450</f>
        <v>0</v>
      </c>
      <c r="EL450" s="189">
        <f t="shared" ref="EL450:EL512" si="533">-AV450</f>
        <v>0</v>
      </c>
      <c r="EM450" s="189">
        <f t="shared" ref="EM450:EM512" si="534">AY450</f>
        <v>0</v>
      </c>
      <c r="EN450" s="189">
        <f>'Datos Mes'!$B$24*AL450</f>
        <v>0</v>
      </c>
      <c r="EO450" s="189" t="e">
        <f>IF(SUM(EH450:EN450)&gt;'Datos Mes'!$B$21,'Datos Mes'!$B$21,SUM(EH450:EN450))</f>
        <v>#DIV/0!</v>
      </c>
      <c r="EP450" s="189" t="e">
        <f>IF(SUM(EH450:EN450)&gt;'Datos Mes'!$B$21,SUM(EH450:EN450)-EO450,0)</f>
        <v>#DIV/0!</v>
      </c>
      <c r="EQ450" s="189"/>
      <c r="ER450" s="189" t="e">
        <f>LOOKUP(EO450/AL450,'Datos Mes'!$B$75:$B$82,'Datos Mes'!$C$75:$C$82)*EQ450</f>
        <v>#DIV/0!</v>
      </c>
      <c r="ES450" s="189">
        <f>'Datos Mes'!$B$25*$AQ450</f>
        <v>0</v>
      </c>
      <c r="ET450" s="189">
        <f>'Datos Mes'!$B$26*$AQ450</f>
        <v>0</v>
      </c>
      <c r="EU450" s="189">
        <f t="shared" ref="EU450:EU512" si="535">AZ450</f>
        <v>0</v>
      </c>
      <c r="EV450" s="190" t="e">
        <f t="shared" ref="EV450:EV512" si="536">ER450+ES450+ET450+EU450</f>
        <v>#DIV/0!</v>
      </c>
      <c r="EW450" s="280" t="s">
        <v>140</v>
      </c>
      <c r="EX450" s="281"/>
      <c r="EY450" s="190" t="e">
        <f>'Datos Mes'!$B$28*EO450</f>
        <v>#DIV/0!</v>
      </c>
      <c r="EZ450" s="190" t="e">
        <f>IF(EX450*'Datos Mes'!$B$19-EY450&gt;0,EX450*'Datos Mes'!$B$19-EY450,0)</f>
        <v>#DIV/0!</v>
      </c>
      <c r="FA450" s="281" t="s">
        <v>116</v>
      </c>
      <c r="FB450" s="280" t="s">
        <v>299</v>
      </c>
      <c r="FC450" s="192">
        <f>IF(FB450&lt;&gt;"Pensionado",LOOKUP(FA450,'Datos Mes'!$A$87:$A$92,'Datos Mes'!$B$87:$B$92),0)</f>
        <v>0</v>
      </c>
      <c r="FD450" s="190" t="e">
        <f t="shared" ref="FD450:FD512" si="537">FC450*EO450</f>
        <v>#DIV/0!</v>
      </c>
      <c r="FE450" s="190" t="e">
        <f>IF(SUM(EH450:EN450)&gt;'Datos Mes'!$B$22,'Datos Mes'!$B$22,SUM(EH450:EN450))</f>
        <v>#DIV/0!</v>
      </c>
      <c r="FF450" s="190" t="e">
        <f>FE450*'Datos Mes'!$B$30</f>
        <v>#DIV/0!</v>
      </c>
      <c r="FG450" s="190" t="e">
        <f t="shared" ref="FG450:FG512" si="538">EY450+FD450+EZ450</f>
        <v>#DIV/0!</v>
      </c>
      <c r="FH450" s="190" t="e">
        <f t="shared" ref="FH450:FH512" si="539">EO450+EP450-FG450</f>
        <v>#DIV/0!</v>
      </c>
      <c r="FI450" s="193" t="e">
        <f>LOOKUP(FH450,'Datos Mes'!$B$54:$B$69,'Datos Mes'!$C$54:$C$69)</f>
        <v>#DIV/0!</v>
      </c>
      <c r="FJ450" s="190" t="e">
        <f>LOOKUP(FH450,'Datos Mes'!$B$54:$B$69,'Datos Mes'!$E$54:$E$69)</f>
        <v>#DIV/0!</v>
      </c>
      <c r="FK450" s="190" t="e">
        <f t="shared" ref="FK450:FK512" si="540">FH450*FI450-FJ450</f>
        <v>#DIV/0!</v>
      </c>
      <c r="FL450" s="190">
        <f t="shared" ref="FL450:FL512" si="541">R450</f>
        <v>0</v>
      </c>
      <c r="FM450" s="190">
        <f t="shared" ref="FM450:FM512" si="542">AW450</f>
        <v>0</v>
      </c>
      <c r="FN450" s="190">
        <f t="shared" ref="FN450:FN512" si="543">AX450</f>
        <v>0</v>
      </c>
      <c r="FO450" s="190" t="e">
        <f t="shared" ref="FO450:FO512" si="544">FG450+FK450+FL450+FM450+FN450</f>
        <v>#DIV/0!</v>
      </c>
      <c r="FP450" s="190" t="e">
        <f t="shared" ref="FP450:FP512" si="545">EO450+EP450+EV450-FO450</f>
        <v>#DIV/0!</v>
      </c>
      <c r="FQ450" s="320" t="e">
        <f t="shared" ref="FQ450:FQ512" si="546">FP450+FL450</f>
        <v>#DIV/0!</v>
      </c>
      <c r="FR450" s="188"/>
      <c r="FS450" s="190" t="e">
        <f t="shared" ref="FS450:FS512" si="547">EO450+EP450+EV450</f>
        <v>#DIV/0!</v>
      </c>
      <c r="FT450" s="190" t="e">
        <f>IF($FB450="Activo",LOOKUP($FA450,'Datos Mes'!$A$87:$A$92,'Datos Mes'!$C$87:$C$92),0)*$EO450</f>
        <v>#DIV/0!</v>
      </c>
      <c r="FU450" s="190" t="e">
        <f>IF($FB450="Activo",'Datos Mes'!$B$31,0)*$EO450</f>
        <v>#DIV/0!</v>
      </c>
      <c r="FV450" s="190" t="e">
        <f>'Datos Mes'!$B$32*$EO450</f>
        <v>#DIV/0!</v>
      </c>
      <c r="FW450" s="190" t="e">
        <f>'Datos Mes'!$D$28*$EO450</f>
        <v>#DIV/0!</v>
      </c>
      <c r="FX450" s="188">
        <v>1030418</v>
      </c>
      <c r="FY450" s="190" t="e">
        <f t="shared" ref="FY450:FY512" si="548">SUM(FS450:FV450)</f>
        <v>#DIV/0!</v>
      </c>
      <c r="FZ450" s="190" t="e">
        <f t="shared" si="506"/>
        <v>#DIV/0!</v>
      </c>
      <c r="GA450" s="190" t="e">
        <f t="shared" si="507"/>
        <v>#DIV/0!</v>
      </c>
      <c r="GB450" s="190">
        <f>(AS450+'Datos Mes'!B$24)*30/12</f>
        <v>11356.646825396825</v>
      </c>
      <c r="GC450" s="190" t="e">
        <f t="shared" ref="GC450:GC512" si="549">FY450+SUM(FZ450:GB450)</f>
        <v>#DIV/0!</v>
      </c>
      <c r="GD450" s="190" t="e">
        <f t="shared" ref="GD450:GD512" si="550">GC450/AQ450</f>
        <v>#DIV/0!</v>
      </c>
      <c r="GE450" s="192" t="e">
        <f t="shared" ref="GE450:GE512" si="551">GD450/AS450</f>
        <v>#DIV/0!</v>
      </c>
    </row>
    <row r="451" spans="1:187">
      <c r="A451" s="248"/>
      <c r="B451" s="248"/>
      <c r="C451" s="173">
        <f t="shared" si="508"/>
        <v>0</v>
      </c>
      <c r="D451" s="255"/>
      <c r="E451" s="255"/>
      <c r="F451" s="255"/>
      <c r="G451" s="255"/>
      <c r="H451" s="255"/>
      <c r="I451" s="255"/>
      <c r="J451" s="255"/>
      <c r="K451" s="255"/>
      <c r="L451" s="255"/>
      <c r="M451" s="255"/>
      <c r="N451" s="255"/>
      <c r="O451" s="255"/>
      <c r="P451" s="255"/>
      <c r="Q451" s="255"/>
      <c r="R451" s="174"/>
      <c r="S451" s="256"/>
      <c r="T451" s="255"/>
      <c r="U451" s="255"/>
      <c r="V451" s="255"/>
      <c r="W451" s="255"/>
      <c r="X451" s="255"/>
      <c r="Y451" s="255"/>
      <c r="Z451" s="255"/>
      <c r="AA451" s="255"/>
      <c r="AB451" s="255"/>
      <c r="AC451" s="255"/>
      <c r="AD451" s="255"/>
      <c r="AE451" s="255"/>
      <c r="AF451" s="255"/>
      <c r="AG451" s="255"/>
      <c r="AH451" s="255"/>
      <c r="AI451" s="257"/>
      <c r="AJ451" s="187"/>
      <c r="AK451" s="176">
        <f t="shared" si="509"/>
        <v>0</v>
      </c>
      <c r="AL451" s="294">
        <f t="shared" si="510"/>
        <v>0</v>
      </c>
      <c r="AM451" s="294">
        <f t="shared" si="511"/>
        <v>0</v>
      </c>
      <c r="AN451" s="295">
        <f t="shared" si="512"/>
        <v>0</v>
      </c>
      <c r="AO451" s="294">
        <f t="shared" si="505"/>
        <v>0</v>
      </c>
      <c r="AP451" s="294">
        <f t="shared" si="460"/>
        <v>0</v>
      </c>
      <c r="AQ451" s="296">
        <f t="shared" si="513"/>
        <v>0</v>
      </c>
      <c r="AR451" s="297">
        <f t="shared" si="514"/>
        <v>0</v>
      </c>
      <c r="AS451" s="249"/>
      <c r="AT451" s="250">
        <f t="shared" si="515"/>
        <v>0</v>
      </c>
      <c r="AU451" s="316"/>
      <c r="AV451" s="177">
        <f t="shared" si="516"/>
        <v>0</v>
      </c>
      <c r="AW451" s="249"/>
      <c r="AX451" s="249"/>
      <c r="AY451" s="177">
        <f t="shared" si="517"/>
        <v>0</v>
      </c>
      <c r="AZ451" s="177">
        <f>(AQ451)*'Datos Mes'!$B$27+DB451</f>
        <v>0</v>
      </c>
      <c r="BA451" s="248"/>
      <c r="BB451" s="254"/>
      <c r="BC451" s="263"/>
      <c r="BD451" s="188"/>
      <c r="BE451" s="188"/>
      <c r="BF451" s="298"/>
      <c r="BG451" s="178">
        <f>(COUNTIF($D451:$AI451,"LL")+DL451)*(AS451-'Datos Mes'!$B$23)</f>
        <v>0</v>
      </c>
      <c r="BH451" s="299">
        <f t="shared" si="518"/>
        <v>0</v>
      </c>
      <c r="BI451" s="230"/>
      <c r="BJ451" s="239"/>
      <c r="BK451" s="231"/>
      <c r="BL451" s="231"/>
      <c r="BM451" s="231"/>
      <c r="BN451" s="231"/>
      <c r="BO451" s="231"/>
      <c r="BP451" s="239"/>
      <c r="BQ451" s="231"/>
      <c r="BR451" s="231"/>
      <c r="BS451" s="231"/>
      <c r="BT451" s="232"/>
      <c r="BU451" s="232"/>
      <c r="BV451" s="231"/>
      <c r="BW451" s="233"/>
      <c r="BX451" s="234"/>
      <c r="BY451" s="231"/>
      <c r="BZ451" s="231"/>
      <c r="CA451" s="235"/>
      <c r="CB451" s="235"/>
      <c r="CC451" s="236"/>
      <c r="CD451" s="236"/>
      <c r="CE451" s="236"/>
      <c r="CF451" s="236"/>
      <c r="CG451" s="236"/>
      <c r="CH451" s="235"/>
      <c r="CI451" s="235"/>
      <c r="CJ451" s="236"/>
      <c r="CK451" s="236"/>
      <c r="CL451" s="236"/>
      <c r="CM451" s="236"/>
      <c r="CN451" s="236"/>
      <c r="CO451" s="235"/>
      <c r="CP451" s="238"/>
      <c r="CQ451" s="237"/>
      <c r="CR451" s="238"/>
      <c r="CS451" s="237"/>
      <c r="CT451" s="237"/>
      <c r="CU451" s="237"/>
      <c r="CV451" s="237"/>
      <c r="CW451" s="237"/>
      <c r="CX451" s="232"/>
      <c r="CY451" s="232"/>
      <c r="CZ451" s="179">
        <f t="shared" si="519"/>
        <v>0</v>
      </c>
      <c r="DA451" s="180"/>
      <c r="DB451" s="241"/>
      <c r="DC451" s="181">
        <f t="shared" si="520"/>
        <v>0</v>
      </c>
      <c r="DD451" s="240"/>
      <c r="DE451" s="241"/>
      <c r="DF451" s="182">
        <f t="shared" si="521"/>
        <v>0</v>
      </c>
      <c r="DG451" s="182">
        <f t="shared" si="522"/>
        <v>0</v>
      </c>
      <c r="DH451" s="183">
        <f t="shared" si="523"/>
        <v>0</v>
      </c>
      <c r="DI451" s="184">
        <f t="shared" si="524"/>
        <v>0</v>
      </c>
      <c r="DJ451" s="42"/>
      <c r="DK451" s="177">
        <f t="shared" si="525"/>
        <v>0</v>
      </c>
      <c r="DL451" s="177">
        <f t="shared" si="526"/>
        <v>0</v>
      </c>
      <c r="DM451" s="177">
        <f t="shared" si="527"/>
        <v>0</v>
      </c>
      <c r="DN451" s="242"/>
      <c r="DO451" s="243"/>
      <c r="DP451" s="243"/>
      <c r="DQ451" s="243"/>
      <c r="DR451" s="303"/>
      <c r="DS451" s="243"/>
      <c r="DT451" s="243"/>
      <c r="DU451" s="243"/>
      <c r="DV451" s="244"/>
      <c r="DW451" s="243"/>
      <c r="DX451" s="243"/>
      <c r="DY451" s="245"/>
      <c r="DZ451" s="245"/>
      <c r="EA451" s="246"/>
      <c r="EB451" s="175" t="s">
        <v>283</v>
      </c>
      <c r="EC451" s="188" t="s">
        <v>298</v>
      </c>
      <c r="ED451" s="188">
        <v>1030419</v>
      </c>
      <c r="EE451" s="188"/>
      <c r="EF451" s="189">
        <f>'Datos Mes'!$B$23</f>
        <v>8033.333333333333</v>
      </c>
      <c r="EG451" s="189">
        <f t="shared" si="528"/>
        <v>0</v>
      </c>
      <c r="EH451" s="189">
        <f t="shared" si="529"/>
        <v>0</v>
      </c>
      <c r="EI451" s="189" t="e">
        <f t="shared" si="530"/>
        <v>#DIV/0!</v>
      </c>
      <c r="EJ451" s="189" t="e">
        <f t="shared" si="531"/>
        <v>#DIV/0!</v>
      </c>
      <c r="EK451" s="189">
        <f t="shared" si="532"/>
        <v>0</v>
      </c>
      <c r="EL451" s="189">
        <f t="shared" si="533"/>
        <v>0</v>
      </c>
      <c r="EM451" s="189">
        <f t="shared" si="534"/>
        <v>0</v>
      </c>
      <c r="EN451" s="189">
        <f>'Datos Mes'!$B$24*AL451</f>
        <v>0</v>
      </c>
      <c r="EO451" s="189" t="e">
        <f>IF(SUM(EH451:EN451)&gt;'Datos Mes'!$B$21,'Datos Mes'!$B$21,SUM(EH451:EN451))</f>
        <v>#DIV/0!</v>
      </c>
      <c r="EP451" s="189" t="e">
        <f>IF(SUM(EH451:EN451)&gt;'Datos Mes'!$B$21,SUM(EH451:EN451)-EO451,0)</f>
        <v>#DIV/0!</v>
      </c>
      <c r="EQ451" s="189"/>
      <c r="ER451" s="189" t="e">
        <f>LOOKUP(EO451/AL451,'Datos Mes'!$B$75:$B$82,'Datos Mes'!$C$75:$C$82)*EQ451</f>
        <v>#DIV/0!</v>
      </c>
      <c r="ES451" s="189">
        <f>'Datos Mes'!$B$25*$AQ451</f>
        <v>0</v>
      </c>
      <c r="ET451" s="189">
        <f>'Datos Mes'!$B$26*$AQ451</f>
        <v>0</v>
      </c>
      <c r="EU451" s="189">
        <f t="shared" si="535"/>
        <v>0</v>
      </c>
      <c r="EV451" s="190" t="e">
        <f t="shared" si="536"/>
        <v>#DIV/0!</v>
      </c>
      <c r="EW451" s="280" t="s">
        <v>140</v>
      </c>
      <c r="EX451" s="281"/>
      <c r="EY451" s="190" t="e">
        <f>'Datos Mes'!$B$28*EO451</f>
        <v>#DIV/0!</v>
      </c>
      <c r="EZ451" s="190" t="e">
        <f>IF(EX451*'Datos Mes'!$B$19-EY451&gt;0,EX451*'Datos Mes'!$B$19-EY451,0)</f>
        <v>#DIV/0!</v>
      </c>
      <c r="FA451" s="281" t="s">
        <v>116</v>
      </c>
      <c r="FB451" s="280" t="s">
        <v>299</v>
      </c>
      <c r="FC451" s="192">
        <f>IF(FB451&lt;&gt;"Pensionado",LOOKUP(FA451,'Datos Mes'!$A$87:$A$92,'Datos Mes'!$B$87:$B$92),0)</f>
        <v>0</v>
      </c>
      <c r="FD451" s="190" t="e">
        <f t="shared" si="537"/>
        <v>#DIV/0!</v>
      </c>
      <c r="FE451" s="190" t="e">
        <f>IF(SUM(EH451:EN451)&gt;'Datos Mes'!$B$22,'Datos Mes'!$B$22,SUM(EH451:EN451))</f>
        <v>#DIV/0!</v>
      </c>
      <c r="FF451" s="190" t="e">
        <f>FE451*'Datos Mes'!$B$30</f>
        <v>#DIV/0!</v>
      </c>
      <c r="FG451" s="190" t="e">
        <f t="shared" si="538"/>
        <v>#DIV/0!</v>
      </c>
      <c r="FH451" s="190" t="e">
        <f t="shared" si="539"/>
        <v>#DIV/0!</v>
      </c>
      <c r="FI451" s="193" t="e">
        <f>LOOKUP(FH451,'Datos Mes'!$B$54:$B$69,'Datos Mes'!$C$54:$C$69)</f>
        <v>#DIV/0!</v>
      </c>
      <c r="FJ451" s="190" t="e">
        <f>LOOKUP(FH451,'Datos Mes'!$B$54:$B$69,'Datos Mes'!$E$54:$E$69)</f>
        <v>#DIV/0!</v>
      </c>
      <c r="FK451" s="190" t="e">
        <f t="shared" si="540"/>
        <v>#DIV/0!</v>
      </c>
      <c r="FL451" s="190">
        <f t="shared" si="541"/>
        <v>0</v>
      </c>
      <c r="FM451" s="190">
        <f t="shared" si="542"/>
        <v>0</v>
      </c>
      <c r="FN451" s="190">
        <f t="shared" si="543"/>
        <v>0</v>
      </c>
      <c r="FO451" s="190" t="e">
        <f t="shared" si="544"/>
        <v>#DIV/0!</v>
      </c>
      <c r="FP451" s="190" t="e">
        <f t="shared" si="545"/>
        <v>#DIV/0!</v>
      </c>
      <c r="FQ451" s="320" t="e">
        <f t="shared" si="546"/>
        <v>#DIV/0!</v>
      </c>
      <c r="FR451" s="188"/>
      <c r="FS451" s="190" t="e">
        <f t="shared" si="547"/>
        <v>#DIV/0!</v>
      </c>
      <c r="FT451" s="190" t="e">
        <f>IF($FB451="Activo",LOOKUP($FA451,'Datos Mes'!$A$87:$A$92,'Datos Mes'!$C$87:$C$92),0)*$EO451</f>
        <v>#DIV/0!</v>
      </c>
      <c r="FU451" s="190" t="e">
        <f>IF($FB451="Activo",'Datos Mes'!$B$31,0)*$EO451</f>
        <v>#DIV/0!</v>
      </c>
      <c r="FV451" s="190" t="e">
        <f>'Datos Mes'!$B$32*$EO451</f>
        <v>#DIV/0!</v>
      </c>
      <c r="FW451" s="190" t="e">
        <f>'Datos Mes'!$D$28*$EO451</f>
        <v>#DIV/0!</v>
      </c>
      <c r="FX451" s="188">
        <v>1030419</v>
      </c>
      <c r="FY451" s="190" t="e">
        <f t="shared" si="548"/>
        <v>#DIV/0!</v>
      </c>
      <c r="FZ451" s="190" t="e">
        <f t="shared" si="506"/>
        <v>#DIV/0!</v>
      </c>
      <c r="GA451" s="190" t="e">
        <f t="shared" si="507"/>
        <v>#DIV/0!</v>
      </c>
      <c r="GB451" s="190">
        <f>(AS451+'Datos Mes'!B$24)*30/12</f>
        <v>11356.646825396825</v>
      </c>
      <c r="GC451" s="190" t="e">
        <f t="shared" si="549"/>
        <v>#DIV/0!</v>
      </c>
      <c r="GD451" s="190" t="e">
        <f t="shared" si="550"/>
        <v>#DIV/0!</v>
      </c>
      <c r="GE451" s="192" t="e">
        <f t="shared" si="551"/>
        <v>#DIV/0!</v>
      </c>
    </row>
    <row r="452" spans="1:187">
      <c r="A452" s="248"/>
      <c r="B452" s="248"/>
      <c r="C452" s="173">
        <f t="shared" si="508"/>
        <v>0</v>
      </c>
      <c r="D452" s="255"/>
      <c r="E452" s="255"/>
      <c r="F452" s="255"/>
      <c r="G452" s="255"/>
      <c r="H452" s="255"/>
      <c r="I452" s="255"/>
      <c r="J452" s="255"/>
      <c r="K452" s="255"/>
      <c r="L452" s="255"/>
      <c r="M452" s="255"/>
      <c r="N452" s="255"/>
      <c r="O452" s="255"/>
      <c r="P452" s="255"/>
      <c r="Q452" s="255"/>
      <c r="R452" s="174"/>
      <c r="S452" s="256"/>
      <c r="T452" s="255"/>
      <c r="U452" s="255"/>
      <c r="V452" s="255"/>
      <c r="W452" s="255"/>
      <c r="X452" s="255"/>
      <c r="Y452" s="255"/>
      <c r="Z452" s="255"/>
      <c r="AA452" s="255"/>
      <c r="AB452" s="255"/>
      <c r="AC452" s="255"/>
      <c r="AD452" s="255"/>
      <c r="AE452" s="255"/>
      <c r="AF452" s="255"/>
      <c r="AG452" s="255"/>
      <c r="AH452" s="255"/>
      <c r="AI452" s="257"/>
      <c r="AJ452" s="187"/>
      <c r="AK452" s="176">
        <f t="shared" si="509"/>
        <v>0</v>
      </c>
      <c r="AL452" s="294">
        <f t="shared" si="510"/>
        <v>0</v>
      </c>
      <c r="AM452" s="294">
        <f t="shared" si="511"/>
        <v>0</v>
      </c>
      <c r="AN452" s="295">
        <f t="shared" si="512"/>
        <v>0</v>
      </c>
      <c r="AO452" s="294">
        <f t="shared" si="505"/>
        <v>0</v>
      </c>
      <c r="AP452" s="294">
        <f t="shared" si="460"/>
        <v>0</v>
      </c>
      <c r="AQ452" s="296">
        <f t="shared" si="513"/>
        <v>0</v>
      </c>
      <c r="AR452" s="297">
        <f t="shared" si="514"/>
        <v>0</v>
      </c>
      <c r="AS452" s="249"/>
      <c r="AT452" s="250">
        <f t="shared" si="515"/>
        <v>0</v>
      </c>
      <c r="AU452" s="316"/>
      <c r="AV452" s="177">
        <f t="shared" si="516"/>
        <v>0</v>
      </c>
      <c r="AW452" s="249"/>
      <c r="AX452" s="249"/>
      <c r="AY452" s="177">
        <f t="shared" si="517"/>
        <v>0</v>
      </c>
      <c r="AZ452" s="177">
        <f>(AQ452)*'Datos Mes'!$B$27+DB452</f>
        <v>0</v>
      </c>
      <c r="BA452" s="248"/>
      <c r="BB452" s="254"/>
      <c r="BC452" s="263"/>
      <c r="BD452" s="188"/>
      <c r="BE452" s="188"/>
      <c r="BF452" s="298"/>
      <c r="BG452" s="178">
        <f>(COUNTIF($D452:$AI452,"LL")+DL452)*(AS452-'Datos Mes'!$B$23)</f>
        <v>0</v>
      </c>
      <c r="BH452" s="299">
        <f t="shared" si="518"/>
        <v>0</v>
      </c>
      <c r="BI452" s="230"/>
      <c r="BJ452" s="239"/>
      <c r="BK452" s="231"/>
      <c r="BL452" s="231"/>
      <c r="BM452" s="231"/>
      <c r="BN452" s="231"/>
      <c r="BO452" s="231"/>
      <c r="BP452" s="239"/>
      <c r="BQ452" s="231"/>
      <c r="BR452" s="231"/>
      <c r="BS452" s="231"/>
      <c r="BT452" s="232"/>
      <c r="BU452" s="232"/>
      <c r="BV452" s="231"/>
      <c r="BW452" s="233"/>
      <c r="BX452" s="234"/>
      <c r="BY452" s="231"/>
      <c r="BZ452" s="231"/>
      <c r="CA452" s="235"/>
      <c r="CB452" s="235"/>
      <c r="CC452" s="236"/>
      <c r="CD452" s="236"/>
      <c r="CE452" s="236"/>
      <c r="CF452" s="236"/>
      <c r="CG452" s="236"/>
      <c r="CH452" s="235"/>
      <c r="CI452" s="235"/>
      <c r="CJ452" s="236"/>
      <c r="CK452" s="236"/>
      <c r="CL452" s="236"/>
      <c r="CM452" s="236"/>
      <c r="CN452" s="236"/>
      <c r="CO452" s="235"/>
      <c r="CP452" s="238"/>
      <c r="CQ452" s="237"/>
      <c r="CR452" s="238"/>
      <c r="CS452" s="237"/>
      <c r="CT452" s="237"/>
      <c r="CU452" s="237"/>
      <c r="CV452" s="237"/>
      <c r="CW452" s="237"/>
      <c r="CX452" s="232"/>
      <c r="CY452" s="232"/>
      <c r="CZ452" s="179">
        <f t="shared" si="519"/>
        <v>0</v>
      </c>
      <c r="DA452" s="180"/>
      <c r="DB452" s="241"/>
      <c r="DC452" s="181">
        <f t="shared" si="520"/>
        <v>0</v>
      </c>
      <c r="DD452" s="240"/>
      <c r="DE452" s="241"/>
      <c r="DF452" s="182">
        <f t="shared" si="521"/>
        <v>0</v>
      </c>
      <c r="DG452" s="182">
        <f t="shared" si="522"/>
        <v>0</v>
      </c>
      <c r="DH452" s="183">
        <f t="shared" si="523"/>
        <v>0</v>
      </c>
      <c r="DI452" s="184">
        <f t="shared" si="524"/>
        <v>0</v>
      </c>
      <c r="DJ452" s="42"/>
      <c r="DK452" s="177">
        <f t="shared" si="525"/>
        <v>0</v>
      </c>
      <c r="DL452" s="177">
        <f t="shared" si="526"/>
        <v>0</v>
      </c>
      <c r="DM452" s="177">
        <f t="shared" si="527"/>
        <v>0</v>
      </c>
      <c r="DN452" s="242"/>
      <c r="DO452" s="243"/>
      <c r="DP452" s="243"/>
      <c r="DQ452" s="243"/>
      <c r="DR452" s="303"/>
      <c r="DS452" s="243"/>
      <c r="DT452" s="243"/>
      <c r="DU452" s="243"/>
      <c r="DV452" s="244"/>
      <c r="DW452" s="243"/>
      <c r="DX452" s="243"/>
      <c r="DY452" s="245"/>
      <c r="DZ452" s="245"/>
      <c r="EA452" s="246"/>
      <c r="EB452" s="175" t="s">
        <v>283</v>
      </c>
      <c r="EC452" s="188" t="s">
        <v>298</v>
      </c>
      <c r="ED452" s="188">
        <v>1030420</v>
      </c>
      <c r="EE452" s="188"/>
      <c r="EF452" s="189">
        <f>'Datos Mes'!$B$23</f>
        <v>8033.333333333333</v>
      </c>
      <c r="EG452" s="189">
        <f t="shared" si="528"/>
        <v>0</v>
      </c>
      <c r="EH452" s="189">
        <f t="shared" si="529"/>
        <v>0</v>
      </c>
      <c r="EI452" s="189" t="e">
        <f t="shared" si="530"/>
        <v>#DIV/0!</v>
      </c>
      <c r="EJ452" s="189" t="e">
        <f t="shared" si="531"/>
        <v>#DIV/0!</v>
      </c>
      <c r="EK452" s="189">
        <f t="shared" si="532"/>
        <v>0</v>
      </c>
      <c r="EL452" s="189">
        <f t="shared" si="533"/>
        <v>0</v>
      </c>
      <c r="EM452" s="189">
        <f t="shared" si="534"/>
        <v>0</v>
      </c>
      <c r="EN452" s="189">
        <f>'Datos Mes'!$B$24*AL452</f>
        <v>0</v>
      </c>
      <c r="EO452" s="189" t="e">
        <f>IF(SUM(EH452:EN452)&gt;'Datos Mes'!$B$21,'Datos Mes'!$B$21,SUM(EH452:EN452))</f>
        <v>#DIV/0!</v>
      </c>
      <c r="EP452" s="189" t="e">
        <f>IF(SUM(EH452:EN452)&gt;'Datos Mes'!$B$21,SUM(EH452:EN452)-EO452,0)</f>
        <v>#DIV/0!</v>
      </c>
      <c r="EQ452" s="189"/>
      <c r="ER452" s="189" t="e">
        <f>LOOKUP(EO452/AL452,'Datos Mes'!$B$75:$B$82,'Datos Mes'!$C$75:$C$82)*EQ452</f>
        <v>#DIV/0!</v>
      </c>
      <c r="ES452" s="189">
        <f>'Datos Mes'!$B$25*$AQ452</f>
        <v>0</v>
      </c>
      <c r="ET452" s="189">
        <f>'Datos Mes'!$B$26*$AQ452</f>
        <v>0</v>
      </c>
      <c r="EU452" s="189">
        <f t="shared" si="535"/>
        <v>0</v>
      </c>
      <c r="EV452" s="190" t="e">
        <f t="shared" si="536"/>
        <v>#DIV/0!</v>
      </c>
      <c r="EW452" s="280" t="s">
        <v>140</v>
      </c>
      <c r="EX452" s="281"/>
      <c r="EY452" s="190" t="e">
        <f>'Datos Mes'!$B$28*EO452</f>
        <v>#DIV/0!</v>
      </c>
      <c r="EZ452" s="190" t="e">
        <f>IF(EX452*'Datos Mes'!$B$19-EY452&gt;0,EX452*'Datos Mes'!$B$19-EY452,0)</f>
        <v>#DIV/0!</v>
      </c>
      <c r="FA452" s="281" t="s">
        <v>116</v>
      </c>
      <c r="FB452" s="280" t="s">
        <v>299</v>
      </c>
      <c r="FC452" s="192">
        <f>IF(FB452&lt;&gt;"Pensionado",LOOKUP(FA452,'Datos Mes'!$A$87:$A$92,'Datos Mes'!$B$87:$B$92),0)</f>
        <v>0</v>
      </c>
      <c r="FD452" s="190" t="e">
        <f t="shared" si="537"/>
        <v>#DIV/0!</v>
      </c>
      <c r="FE452" s="190" t="e">
        <f>IF(SUM(EH452:EN452)&gt;'Datos Mes'!$B$22,'Datos Mes'!$B$22,SUM(EH452:EN452))</f>
        <v>#DIV/0!</v>
      </c>
      <c r="FF452" s="190" t="e">
        <f>FE452*'Datos Mes'!$B$30</f>
        <v>#DIV/0!</v>
      </c>
      <c r="FG452" s="190" t="e">
        <f t="shared" si="538"/>
        <v>#DIV/0!</v>
      </c>
      <c r="FH452" s="190" t="e">
        <f t="shared" si="539"/>
        <v>#DIV/0!</v>
      </c>
      <c r="FI452" s="193" t="e">
        <f>LOOKUP(FH452,'Datos Mes'!$B$54:$B$69,'Datos Mes'!$C$54:$C$69)</f>
        <v>#DIV/0!</v>
      </c>
      <c r="FJ452" s="190" t="e">
        <f>LOOKUP(FH452,'Datos Mes'!$B$54:$B$69,'Datos Mes'!$E$54:$E$69)</f>
        <v>#DIV/0!</v>
      </c>
      <c r="FK452" s="190" t="e">
        <f t="shared" si="540"/>
        <v>#DIV/0!</v>
      </c>
      <c r="FL452" s="190">
        <f t="shared" si="541"/>
        <v>0</v>
      </c>
      <c r="FM452" s="190">
        <f t="shared" si="542"/>
        <v>0</v>
      </c>
      <c r="FN452" s="190">
        <f t="shared" si="543"/>
        <v>0</v>
      </c>
      <c r="FO452" s="190" t="e">
        <f t="shared" si="544"/>
        <v>#DIV/0!</v>
      </c>
      <c r="FP452" s="190" t="e">
        <f t="shared" si="545"/>
        <v>#DIV/0!</v>
      </c>
      <c r="FQ452" s="320" t="e">
        <f t="shared" si="546"/>
        <v>#DIV/0!</v>
      </c>
      <c r="FR452" s="188"/>
      <c r="FS452" s="190" t="e">
        <f t="shared" si="547"/>
        <v>#DIV/0!</v>
      </c>
      <c r="FT452" s="190" t="e">
        <f>IF($FB452="Activo",LOOKUP($FA452,'Datos Mes'!$A$87:$A$92,'Datos Mes'!$C$87:$C$92),0)*$EO452</f>
        <v>#DIV/0!</v>
      </c>
      <c r="FU452" s="190" t="e">
        <f>IF($FB452="Activo",'Datos Mes'!$B$31,0)*$EO452</f>
        <v>#DIV/0!</v>
      </c>
      <c r="FV452" s="190" t="e">
        <f>'Datos Mes'!$B$32*$EO452</f>
        <v>#DIV/0!</v>
      </c>
      <c r="FW452" s="190" t="e">
        <f>'Datos Mes'!$D$28*$EO452</f>
        <v>#DIV/0!</v>
      </c>
      <c r="FX452" s="188">
        <v>1030420</v>
      </c>
      <c r="FY452" s="190" t="e">
        <f t="shared" si="548"/>
        <v>#DIV/0!</v>
      </c>
      <c r="FZ452" s="190" t="e">
        <f t="shared" si="506"/>
        <v>#DIV/0!</v>
      </c>
      <c r="GA452" s="190" t="e">
        <f t="shared" si="507"/>
        <v>#DIV/0!</v>
      </c>
      <c r="GB452" s="190">
        <f>(AS452+'Datos Mes'!B$24)*30/12</f>
        <v>11356.646825396825</v>
      </c>
      <c r="GC452" s="190" t="e">
        <f t="shared" si="549"/>
        <v>#DIV/0!</v>
      </c>
      <c r="GD452" s="190" t="e">
        <f t="shared" si="550"/>
        <v>#DIV/0!</v>
      </c>
      <c r="GE452" s="192" t="e">
        <f t="shared" si="551"/>
        <v>#DIV/0!</v>
      </c>
    </row>
    <row r="453" spans="1:187">
      <c r="A453" s="248"/>
      <c r="B453" s="248"/>
      <c r="C453" s="173">
        <f t="shared" si="508"/>
        <v>0</v>
      </c>
      <c r="D453" s="255"/>
      <c r="E453" s="255"/>
      <c r="F453" s="255"/>
      <c r="G453" s="255"/>
      <c r="H453" s="255"/>
      <c r="I453" s="255"/>
      <c r="J453" s="255"/>
      <c r="K453" s="255"/>
      <c r="L453" s="255"/>
      <c r="M453" s="255"/>
      <c r="N453" s="255"/>
      <c r="O453" s="255"/>
      <c r="P453" s="255"/>
      <c r="Q453" s="255"/>
      <c r="R453" s="174"/>
      <c r="S453" s="256"/>
      <c r="T453" s="255"/>
      <c r="U453" s="255"/>
      <c r="V453" s="255"/>
      <c r="W453" s="255"/>
      <c r="X453" s="255"/>
      <c r="Y453" s="255"/>
      <c r="Z453" s="255"/>
      <c r="AA453" s="255"/>
      <c r="AB453" s="255"/>
      <c r="AC453" s="255"/>
      <c r="AD453" s="255"/>
      <c r="AE453" s="255"/>
      <c r="AF453" s="255"/>
      <c r="AG453" s="255"/>
      <c r="AH453" s="255"/>
      <c r="AI453" s="257"/>
      <c r="AJ453" s="187"/>
      <c r="AK453" s="176">
        <f t="shared" si="509"/>
        <v>0</v>
      </c>
      <c r="AL453" s="294">
        <f t="shared" si="510"/>
        <v>0</v>
      </c>
      <c r="AM453" s="294">
        <f t="shared" si="511"/>
        <v>0</v>
      </c>
      <c r="AN453" s="295">
        <f t="shared" si="512"/>
        <v>0</v>
      </c>
      <c r="AO453" s="294">
        <f t="shared" si="505"/>
        <v>0</v>
      </c>
      <c r="AP453" s="294">
        <f t="shared" si="460"/>
        <v>0</v>
      </c>
      <c r="AQ453" s="296">
        <f t="shared" si="513"/>
        <v>0</v>
      </c>
      <c r="AR453" s="297">
        <f t="shared" si="514"/>
        <v>0</v>
      </c>
      <c r="AS453" s="249"/>
      <c r="AT453" s="250">
        <f t="shared" si="515"/>
        <v>0</v>
      </c>
      <c r="AU453" s="316"/>
      <c r="AV453" s="177">
        <f t="shared" si="516"/>
        <v>0</v>
      </c>
      <c r="AW453" s="249"/>
      <c r="AX453" s="249"/>
      <c r="AY453" s="177">
        <f t="shared" si="517"/>
        <v>0</v>
      </c>
      <c r="AZ453" s="177">
        <f>(AQ453)*'Datos Mes'!$B$27+DB453</f>
        <v>0</v>
      </c>
      <c r="BA453" s="248"/>
      <c r="BB453" s="254"/>
      <c r="BC453" s="263"/>
      <c r="BD453" s="188"/>
      <c r="BE453" s="188"/>
      <c r="BF453" s="298"/>
      <c r="BG453" s="178">
        <f>(COUNTIF($D453:$AI453,"LL")+DL453)*(AS453-'Datos Mes'!$B$23)</f>
        <v>0</v>
      </c>
      <c r="BH453" s="299">
        <f t="shared" si="518"/>
        <v>0</v>
      </c>
      <c r="BI453" s="230"/>
      <c r="BJ453" s="239"/>
      <c r="BK453" s="231"/>
      <c r="BL453" s="231"/>
      <c r="BM453" s="231"/>
      <c r="BN453" s="231"/>
      <c r="BO453" s="231"/>
      <c r="BP453" s="239"/>
      <c r="BQ453" s="231"/>
      <c r="BR453" s="231"/>
      <c r="BS453" s="231"/>
      <c r="BT453" s="232"/>
      <c r="BU453" s="232"/>
      <c r="BV453" s="231"/>
      <c r="BW453" s="233"/>
      <c r="BX453" s="234"/>
      <c r="BY453" s="231"/>
      <c r="BZ453" s="231"/>
      <c r="CA453" s="235"/>
      <c r="CB453" s="235"/>
      <c r="CC453" s="236"/>
      <c r="CD453" s="236"/>
      <c r="CE453" s="236"/>
      <c r="CF453" s="236"/>
      <c r="CG453" s="236"/>
      <c r="CH453" s="235"/>
      <c r="CI453" s="235"/>
      <c r="CJ453" s="236"/>
      <c r="CK453" s="236"/>
      <c r="CL453" s="236"/>
      <c r="CM453" s="236"/>
      <c r="CN453" s="236"/>
      <c r="CO453" s="235"/>
      <c r="CP453" s="238"/>
      <c r="CQ453" s="237"/>
      <c r="CR453" s="238"/>
      <c r="CS453" s="237"/>
      <c r="CT453" s="237"/>
      <c r="CU453" s="237"/>
      <c r="CV453" s="237"/>
      <c r="CW453" s="237"/>
      <c r="CX453" s="232"/>
      <c r="CY453" s="232"/>
      <c r="CZ453" s="179">
        <f t="shared" si="519"/>
        <v>0</v>
      </c>
      <c r="DA453" s="180"/>
      <c r="DB453" s="241"/>
      <c r="DC453" s="181">
        <f t="shared" si="520"/>
        <v>0</v>
      </c>
      <c r="DD453" s="240"/>
      <c r="DE453" s="241"/>
      <c r="DF453" s="182">
        <f t="shared" si="521"/>
        <v>0</v>
      </c>
      <c r="DG453" s="182">
        <f t="shared" si="522"/>
        <v>0</v>
      </c>
      <c r="DH453" s="183">
        <f t="shared" si="523"/>
        <v>0</v>
      </c>
      <c r="DI453" s="184">
        <f t="shared" si="524"/>
        <v>0</v>
      </c>
      <c r="DJ453" s="42"/>
      <c r="DK453" s="177">
        <f t="shared" si="525"/>
        <v>0</v>
      </c>
      <c r="DL453" s="177">
        <f t="shared" si="526"/>
        <v>0</v>
      </c>
      <c r="DM453" s="177">
        <f t="shared" si="527"/>
        <v>0</v>
      </c>
      <c r="DN453" s="242"/>
      <c r="DO453" s="243"/>
      <c r="DP453" s="243"/>
      <c r="DQ453" s="243"/>
      <c r="DR453" s="303"/>
      <c r="DS453" s="243"/>
      <c r="DT453" s="243"/>
      <c r="DU453" s="243"/>
      <c r="DV453" s="244"/>
      <c r="DW453" s="243"/>
      <c r="DX453" s="243"/>
      <c r="DY453" s="245"/>
      <c r="DZ453" s="245"/>
      <c r="EA453" s="246"/>
      <c r="EB453" s="175" t="s">
        <v>283</v>
      </c>
      <c r="EC453" s="188" t="s">
        <v>298</v>
      </c>
      <c r="ED453" s="188">
        <v>1030421</v>
      </c>
      <c r="EE453" s="188"/>
      <c r="EF453" s="189">
        <f>'Datos Mes'!$B$23</f>
        <v>8033.333333333333</v>
      </c>
      <c r="EG453" s="189">
        <f t="shared" si="528"/>
        <v>0</v>
      </c>
      <c r="EH453" s="189">
        <f t="shared" si="529"/>
        <v>0</v>
      </c>
      <c r="EI453" s="189" t="e">
        <f t="shared" si="530"/>
        <v>#DIV/0!</v>
      </c>
      <c r="EJ453" s="189" t="e">
        <f t="shared" si="531"/>
        <v>#DIV/0!</v>
      </c>
      <c r="EK453" s="189">
        <f t="shared" si="532"/>
        <v>0</v>
      </c>
      <c r="EL453" s="189">
        <f t="shared" si="533"/>
        <v>0</v>
      </c>
      <c r="EM453" s="189">
        <f t="shared" si="534"/>
        <v>0</v>
      </c>
      <c r="EN453" s="189">
        <f>'Datos Mes'!$B$24*AL453</f>
        <v>0</v>
      </c>
      <c r="EO453" s="189" t="e">
        <f>IF(SUM(EH453:EN453)&gt;'Datos Mes'!$B$21,'Datos Mes'!$B$21,SUM(EH453:EN453))</f>
        <v>#DIV/0!</v>
      </c>
      <c r="EP453" s="189" t="e">
        <f>IF(SUM(EH453:EN453)&gt;'Datos Mes'!$B$21,SUM(EH453:EN453)-EO453,0)</f>
        <v>#DIV/0!</v>
      </c>
      <c r="EQ453" s="189"/>
      <c r="ER453" s="189" t="e">
        <f>LOOKUP(EO453/AL453,'Datos Mes'!$B$75:$B$82,'Datos Mes'!$C$75:$C$82)*EQ453</f>
        <v>#DIV/0!</v>
      </c>
      <c r="ES453" s="189">
        <f>'Datos Mes'!$B$25*$AQ453</f>
        <v>0</v>
      </c>
      <c r="ET453" s="189">
        <f>'Datos Mes'!$B$26*$AQ453</f>
        <v>0</v>
      </c>
      <c r="EU453" s="189">
        <f t="shared" si="535"/>
        <v>0</v>
      </c>
      <c r="EV453" s="190" t="e">
        <f t="shared" si="536"/>
        <v>#DIV/0!</v>
      </c>
      <c r="EW453" s="280" t="s">
        <v>140</v>
      </c>
      <c r="EX453" s="281"/>
      <c r="EY453" s="190" t="e">
        <f>'Datos Mes'!$B$28*EO453</f>
        <v>#DIV/0!</v>
      </c>
      <c r="EZ453" s="190" t="e">
        <f>IF(EX453*'Datos Mes'!$B$19-EY453&gt;0,EX453*'Datos Mes'!$B$19-EY453,0)</f>
        <v>#DIV/0!</v>
      </c>
      <c r="FA453" s="281" t="s">
        <v>116</v>
      </c>
      <c r="FB453" s="280" t="s">
        <v>299</v>
      </c>
      <c r="FC453" s="192">
        <f>IF(FB453&lt;&gt;"Pensionado",LOOKUP(FA453,'Datos Mes'!$A$87:$A$92,'Datos Mes'!$B$87:$B$92),0)</f>
        <v>0</v>
      </c>
      <c r="FD453" s="190" t="e">
        <f t="shared" si="537"/>
        <v>#DIV/0!</v>
      </c>
      <c r="FE453" s="190" t="e">
        <f>IF(SUM(EH453:EN453)&gt;'Datos Mes'!$B$22,'Datos Mes'!$B$22,SUM(EH453:EN453))</f>
        <v>#DIV/0!</v>
      </c>
      <c r="FF453" s="190" t="e">
        <f>FE453*'Datos Mes'!$B$30</f>
        <v>#DIV/0!</v>
      </c>
      <c r="FG453" s="190" t="e">
        <f t="shared" si="538"/>
        <v>#DIV/0!</v>
      </c>
      <c r="FH453" s="190" t="e">
        <f t="shared" si="539"/>
        <v>#DIV/0!</v>
      </c>
      <c r="FI453" s="193" t="e">
        <f>LOOKUP(FH453,'Datos Mes'!$B$54:$B$69,'Datos Mes'!$C$54:$C$69)</f>
        <v>#DIV/0!</v>
      </c>
      <c r="FJ453" s="190" t="e">
        <f>LOOKUP(FH453,'Datos Mes'!$B$54:$B$69,'Datos Mes'!$E$54:$E$69)</f>
        <v>#DIV/0!</v>
      </c>
      <c r="FK453" s="190" t="e">
        <f t="shared" si="540"/>
        <v>#DIV/0!</v>
      </c>
      <c r="FL453" s="190">
        <f t="shared" si="541"/>
        <v>0</v>
      </c>
      <c r="FM453" s="190">
        <f t="shared" si="542"/>
        <v>0</v>
      </c>
      <c r="FN453" s="190">
        <f t="shared" si="543"/>
        <v>0</v>
      </c>
      <c r="FO453" s="190" t="e">
        <f t="shared" si="544"/>
        <v>#DIV/0!</v>
      </c>
      <c r="FP453" s="190" t="e">
        <f t="shared" si="545"/>
        <v>#DIV/0!</v>
      </c>
      <c r="FQ453" s="320" t="e">
        <f t="shared" si="546"/>
        <v>#DIV/0!</v>
      </c>
      <c r="FR453" s="188"/>
      <c r="FS453" s="190" t="e">
        <f t="shared" si="547"/>
        <v>#DIV/0!</v>
      </c>
      <c r="FT453" s="190" t="e">
        <f>IF($FB453="Activo",LOOKUP($FA453,'Datos Mes'!$A$87:$A$92,'Datos Mes'!$C$87:$C$92),0)*$EO453</f>
        <v>#DIV/0!</v>
      </c>
      <c r="FU453" s="190" t="e">
        <f>IF($FB453="Activo",'Datos Mes'!$B$31,0)*$EO453</f>
        <v>#DIV/0!</v>
      </c>
      <c r="FV453" s="190" t="e">
        <f>'Datos Mes'!$B$32*$EO453</f>
        <v>#DIV/0!</v>
      </c>
      <c r="FW453" s="190" t="e">
        <f>'Datos Mes'!$D$28*$EO453</f>
        <v>#DIV/0!</v>
      </c>
      <c r="FX453" s="188">
        <v>1030421</v>
      </c>
      <c r="FY453" s="190" t="e">
        <f t="shared" si="548"/>
        <v>#DIV/0!</v>
      </c>
      <c r="FZ453" s="190" t="e">
        <f t="shared" si="506"/>
        <v>#DIV/0!</v>
      </c>
      <c r="GA453" s="190" t="e">
        <f t="shared" si="507"/>
        <v>#DIV/0!</v>
      </c>
      <c r="GB453" s="190">
        <f>(AS453+'Datos Mes'!B$24)*30/12</f>
        <v>11356.646825396825</v>
      </c>
      <c r="GC453" s="190" t="e">
        <f t="shared" si="549"/>
        <v>#DIV/0!</v>
      </c>
      <c r="GD453" s="190" t="e">
        <f t="shared" si="550"/>
        <v>#DIV/0!</v>
      </c>
      <c r="GE453" s="192" t="e">
        <f t="shared" si="551"/>
        <v>#DIV/0!</v>
      </c>
    </row>
    <row r="454" spans="1:187">
      <c r="A454" s="248"/>
      <c r="B454" s="248"/>
      <c r="C454" s="173">
        <f t="shared" si="508"/>
        <v>0</v>
      </c>
      <c r="D454" s="255"/>
      <c r="E454" s="255"/>
      <c r="F454" s="255"/>
      <c r="G454" s="255"/>
      <c r="H454" s="255"/>
      <c r="I454" s="255"/>
      <c r="J454" s="255"/>
      <c r="K454" s="255"/>
      <c r="L454" s="255"/>
      <c r="M454" s="255"/>
      <c r="N454" s="255"/>
      <c r="O454" s="255"/>
      <c r="P454" s="255"/>
      <c r="Q454" s="255"/>
      <c r="R454" s="174"/>
      <c r="S454" s="256"/>
      <c r="T454" s="255"/>
      <c r="U454" s="255"/>
      <c r="V454" s="255"/>
      <c r="W454" s="255"/>
      <c r="X454" s="255"/>
      <c r="Y454" s="255"/>
      <c r="Z454" s="255"/>
      <c r="AA454" s="255"/>
      <c r="AB454" s="255"/>
      <c r="AC454" s="255"/>
      <c r="AD454" s="255"/>
      <c r="AE454" s="255"/>
      <c r="AF454" s="255"/>
      <c r="AG454" s="255"/>
      <c r="AH454" s="255"/>
      <c r="AI454" s="257"/>
      <c r="AJ454" s="187"/>
      <c r="AK454" s="176">
        <f t="shared" si="509"/>
        <v>0</v>
      </c>
      <c r="AL454" s="294">
        <f t="shared" si="510"/>
        <v>0</v>
      </c>
      <c r="AM454" s="294">
        <f t="shared" si="511"/>
        <v>0</v>
      </c>
      <c r="AN454" s="295">
        <f t="shared" si="512"/>
        <v>0</v>
      </c>
      <c r="AO454" s="294">
        <f t="shared" si="505"/>
        <v>0</v>
      </c>
      <c r="AP454" s="294">
        <f t="shared" si="460"/>
        <v>0</v>
      </c>
      <c r="AQ454" s="296">
        <f t="shared" si="513"/>
        <v>0</v>
      </c>
      <c r="AR454" s="297">
        <f t="shared" si="514"/>
        <v>0</v>
      </c>
      <c r="AS454" s="249"/>
      <c r="AT454" s="250">
        <f t="shared" si="515"/>
        <v>0</v>
      </c>
      <c r="AU454" s="316"/>
      <c r="AV454" s="177">
        <f t="shared" si="516"/>
        <v>0</v>
      </c>
      <c r="AW454" s="249"/>
      <c r="AX454" s="249"/>
      <c r="AY454" s="177">
        <f t="shared" si="517"/>
        <v>0</v>
      </c>
      <c r="AZ454" s="177">
        <f>(AQ454)*'Datos Mes'!$B$27+DB454</f>
        <v>0</v>
      </c>
      <c r="BA454" s="248"/>
      <c r="BB454" s="254"/>
      <c r="BC454" s="263"/>
      <c r="BD454" s="188"/>
      <c r="BE454" s="188"/>
      <c r="BF454" s="298"/>
      <c r="BG454" s="178">
        <f>(COUNTIF($D454:$AI454,"LL")+DL454)*(AS454-'Datos Mes'!$B$23)</f>
        <v>0</v>
      </c>
      <c r="BH454" s="299">
        <f t="shared" si="518"/>
        <v>0</v>
      </c>
      <c r="BI454" s="230"/>
      <c r="BJ454" s="239"/>
      <c r="BK454" s="231"/>
      <c r="BL454" s="231"/>
      <c r="BM454" s="231"/>
      <c r="BN454" s="231"/>
      <c r="BO454" s="231"/>
      <c r="BP454" s="239"/>
      <c r="BQ454" s="231"/>
      <c r="BR454" s="231"/>
      <c r="BS454" s="231"/>
      <c r="BT454" s="232"/>
      <c r="BU454" s="232"/>
      <c r="BV454" s="231"/>
      <c r="BW454" s="233"/>
      <c r="BX454" s="234"/>
      <c r="BY454" s="231"/>
      <c r="BZ454" s="231"/>
      <c r="CA454" s="235"/>
      <c r="CB454" s="235"/>
      <c r="CC454" s="236"/>
      <c r="CD454" s="236"/>
      <c r="CE454" s="236"/>
      <c r="CF454" s="236"/>
      <c r="CG454" s="236"/>
      <c r="CH454" s="235"/>
      <c r="CI454" s="235"/>
      <c r="CJ454" s="236"/>
      <c r="CK454" s="236"/>
      <c r="CL454" s="236"/>
      <c r="CM454" s="236"/>
      <c r="CN454" s="236"/>
      <c r="CO454" s="235"/>
      <c r="CP454" s="238"/>
      <c r="CQ454" s="237"/>
      <c r="CR454" s="238"/>
      <c r="CS454" s="237"/>
      <c r="CT454" s="237"/>
      <c r="CU454" s="237"/>
      <c r="CV454" s="237"/>
      <c r="CW454" s="237"/>
      <c r="CX454" s="232"/>
      <c r="CY454" s="232"/>
      <c r="CZ454" s="179">
        <f t="shared" si="519"/>
        <v>0</v>
      </c>
      <c r="DA454" s="180"/>
      <c r="DB454" s="241"/>
      <c r="DC454" s="181">
        <f t="shared" si="520"/>
        <v>0</v>
      </c>
      <c r="DD454" s="240"/>
      <c r="DE454" s="241"/>
      <c r="DF454" s="182">
        <f t="shared" si="521"/>
        <v>0</v>
      </c>
      <c r="DG454" s="182">
        <f t="shared" si="522"/>
        <v>0</v>
      </c>
      <c r="DH454" s="183">
        <f t="shared" si="523"/>
        <v>0</v>
      </c>
      <c r="DI454" s="184">
        <f t="shared" si="524"/>
        <v>0</v>
      </c>
      <c r="DJ454" s="42"/>
      <c r="DK454" s="177">
        <f t="shared" si="525"/>
        <v>0</v>
      </c>
      <c r="DL454" s="177">
        <f t="shared" si="526"/>
        <v>0</v>
      </c>
      <c r="DM454" s="177">
        <f t="shared" si="527"/>
        <v>0</v>
      </c>
      <c r="DN454" s="242"/>
      <c r="DO454" s="243"/>
      <c r="DP454" s="243"/>
      <c r="DQ454" s="243"/>
      <c r="DR454" s="303"/>
      <c r="DS454" s="243"/>
      <c r="DT454" s="243"/>
      <c r="DU454" s="243"/>
      <c r="DV454" s="244"/>
      <c r="DW454" s="243"/>
      <c r="DX454" s="243"/>
      <c r="DY454" s="245"/>
      <c r="DZ454" s="245"/>
      <c r="EA454" s="246"/>
      <c r="EB454" s="175" t="s">
        <v>283</v>
      </c>
      <c r="EC454" s="188" t="s">
        <v>298</v>
      </c>
      <c r="ED454" s="188">
        <v>1030422</v>
      </c>
      <c r="EE454" s="188"/>
      <c r="EF454" s="189">
        <f>'Datos Mes'!$B$23</f>
        <v>8033.333333333333</v>
      </c>
      <c r="EG454" s="189">
        <f t="shared" si="528"/>
        <v>0</v>
      </c>
      <c r="EH454" s="189">
        <f t="shared" si="529"/>
        <v>0</v>
      </c>
      <c r="EI454" s="189" t="e">
        <f t="shared" si="530"/>
        <v>#DIV/0!</v>
      </c>
      <c r="EJ454" s="189" t="e">
        <f t="shared" si="531"/>
        <v>#DIV/0!</v>
      </c>
      <c r="EK454" s="189">
        <f t="shared" si="532"/>
        <v>0</v>
      </c>
      <c r="EL454" s="189">
        <f t="shared" si="533"/>
        <v>0</v>
      </c>
      <c r="EM454" s="189">
        <f t="shared" si="534"/>
        <v>0</v>
      </c>
      <c r="EN454" s="189">
        <f>'Datos Mes'!$B$24*AL454</f>
        <v>0</v>
      </c>
      <c r="EO454" s="189" t="e">
        <f>IF(SUM(EH454:EN454)&gt;'Datos Mes'!$B$21,'Datos Mes'!$B$21,SUM(EH454:EN454))</f>
        <v>#DIV/0!</v>
      </c>
      <c r="EP454" s="189" t="e">
        <f>IF(SUM(EH454:EN454)&gt;'Datos Mes'!$B$21,SUM(EH454:EN454)-EO454,0)</f>
        <v>#DIV/0!</v>
      </c>
      <c r="EQ454" s="189"/>
      <c r="ER454" s="189" t="e">
        <f>LOOKUP(EO454/AL454,'Datos Mes'!$B$75:$B$82,'Datos Mes'!$C$75:$C$82)*EQ454</f>
        <v>#DIV/0!</v>
      </c>
      <c r="ES454" s="189">
        <f>'Datos Mes'!$B$25*$AQ454</f>
        <v>0</v>
      </c>
      <c r="ET454" s="189">
        <f>'Datos Mes'!$B$26*$AQ454</f>
        <v>0</v>
      </c>
      <c r="EU454" s="189">
        <f t="shared" si="535"/>
        <v>0</v>
      </c>
      <c r="EV454" s="190" t="e">
        <f t="shared" si="536"/>
        <v>#DIV/0!</v>
      </c>
      <c r="EW454" s="280" t="s">
        <v>140</v>
      </c>
      <c r="EX454" s="281"/>
      <c r="EY454" s="190" t="e">
        <f>'Datos Mes'!$B$28*EO454</f>
        <v>#DIV/0!</v>
      </c>
      <c r="EZ454" s="190" t="e">
        <f>IF(EX454*'Datos Mes'!$B$19-EY454&gt;0,EX454*'Datos Mes'!$B$19-EY454,0)</f>
        <v>#DIV/0!</v>
      </c>
      <c r="FA454" s="281" t="s">
        <v>116</v>
      </c>
      <c r="FB454" s="280" t="s">
        <v>299</v>
      </c>
      <c r="FC454" s="192">
        <f>IF(FB454&lt;&gt;"Pensionado",LOOKUP(FA454,'Datos Mes'!$A$87:$A$92,'Datos Mes'!$B$87:$B$92),0)</f>
        <v>0</v>
      </c>
      <c r="FD454" s="190" t="e">
        <f t="shared" si="537"/>
        <v>#DIV/0!</v>
      </c>
      <c r="FE454" s="190" t="e">
        <f>IF(SUM(EH454:EN454)&gt;'Datos Mes'!$B$22,'Datos Mes'!$B$22,SUM(EH454:EN454))</f>
        <v>#DIV/0!</v>
      </c>
      <c r="FF454" s="190" t="e">
        <f>FE454*'Datos Mes'!$B$30</f>
        <v>#DIV/0!</v>
      </c>
      <c r="FG454" s="190" t="e">
        <f t="shared" si="538"/>
        <v>#DIV/0!</v>
      </c>
      <c r="FH454" s="190" t="e">
        <f t="shared" si="539"/>
        <v>#DIV/0!</v>
      </c>
      <c r="FI454" s="193" t="e">
        <f>LOOKUP(FH454,'Datos Mes'!$B$54:$B$69,'Datos Mes'!$C$54:$C$69)</f>
        <v>#DIV/0!</v>
      </c>
      <c r="FJ454" s="190" t="e">
        <f>LOOKUP(FH454,'Datos Mes'!$B$54:$B$69,'Datos Mes'!$E$54:$E$69)</f>
        <v>#DIV/0!</v>
      </c>
      <c r="FK454" s="190" t="e">
        <f t="shared" si="540"/>
        <v>#DIV/0!</v>
      </c>
      <c r="FL454" s="190">
        <f t="shared" si="541"/>
        <v>0</v>
      </c>
      <c r="FM454" s="190">
        <f t="shared" si="542"/>
        <v>0</v>
      </c>
      <c r="FN454" s="190">
        <f t="shared" si="543"/>
        <v>0</v>
      </c>
      <c r="FO454" s="190" t="e">
        <f t="shared" si="544"/>
        <v>#DIV/0!</v>
      </c>
      <c r="FP454" s="190" t="e">
        <f t="shared" si="545"/>
        <v>#DIV/0!</v>
      </c>
      <c r="FQ454" s="320" t="e">
        <f t="shared" si="546"/>
        <v>#DIV/0!</v>
      </c>
      <c r="FR454" s="188"/>
      <c r="FS454" s="190" t="e">
        <f t="shared" si="547"/>
        <v>#DIV/0!</v>
      </c>
      <c r="FT454" s="190" t="e">
        <f>IF($FB454="Activo",LOOKUP($FA454,'Datos Mes'!$A$87:$A$92,'Datos Mes'!$C$87:$C$92),0)*$EO454</f>
        <v>#DIV/0!</v>
      </c>
      <c r="FU454" s="190" t="e">
        <f>IF($FB454="Activo",'Datos Mes'!$B$31,0)*$EO454</f>
        <v>#DIV/0!</v>
      </c>
      <c r="FV454" s="190" t="e">
        <f>'Datos Mes'!$B$32*$EO454</f>
        <v>#DIV/0!</v>
      </c>
      <c r="FW454" s="190" t="e">
        <f>'Datos Mes'!$D$28*$EO454</f>
        <v>#DIV/0!</v>
      </c>
      <c r="FX454" s="188">
        <v>1030422</v>
      </c>
      <c r="FY454" s="190" t="e">
        <f t="shared" si="548"/>
        <v>#DIV/0!</v>
      </c>
      <c r="FZ454" s="190" t="e">
        <f t="shared" si="506"/>
        <v>#DIV/0!</v>
      </c>
      <c r="GA454" s="190" t="e">
        <f t="shared" si="507"/>
        <v>#DIV/0!</v>
      </c>
      <c r="GB454" s="190">
        <f>(AS454+'Datos Mes'!B$24)*30/12</f>
        <v>11356.646825396825</v>
      </c>
      <c r="GC454" s="190" t="e">
        <f t="shared" si="549"/>
        <v>#DIV/0!</v>
      </c>
      <c r="GD454" s="190" t="e">
        <f t="shared" si="550"/>
        <v>#DIV/0!</v>
      </c>
      <c r="GE454" s="192" t="e">
        <f t="shared" si="551"/>
        <v>#DIV/0!</v>
      </c>
    </row>
    <row r="455" spans="1:187">
      <c r="A455" s="248"/>
      <c r="B455" s="248"/>
      <c r="C455" s="173">
        <f t="shared" si="508"/>
        <v>0</v>
      </c>
      <c r="D455" s="255"/>
      <c r="E455" s="255"/>
      <c r="F455" s="255"/>
      <c r="G455" s="255"/>
      <c r="H455" s="255"/>
      <c r="I455" s="255"/>
      <c r="J455" s="255"/>
      <c r="K455" s="255"/>
      <c r="L455" s="255"/>
      <c r="M455" s="255"/>
      <c r="N455" s="255"/>
      <c r="O455" s="255"/>
      <c r="P455" s="255"/>
      <c r="Q455" s="255"/>
      <c r="R455" s="174"/>
      <c r="S455" s="256"/>
      <c r="T455" s="255"/>
      <c r="U455" s="255"/>
      <c r="V455" s="255"/>
      <c r="W455" s="255"/>
      <c r="X455" s="255"/>
      <c r="Y455" s="255"/>
      <c r="Z455" s="255"/>
      <c r="AA455" s="255"/>
      <c r="AB455" s="255"/>
      <c r="AC455" s="255"/>
      <c r="AD455" s="255"/>
      <c r="AE455" s="255"/>
      <c r="AF455" s="255"/>
      <c r="AG455" s="255"/>
      <c r="AH455" s="255"/>
      <c r="AI455" s="257"/>
      <c r="AJ455" s="187"/>
      <c r="AK455" s="176">
        <f t="shared" si="509"/>
        <v>0</v>
      </c>
      <c r="AL455" s="294">
        <f t="shared" si="510"/>
        <v>0</v>
      </c>
      <c r="AM455" s="294">
        <f t="shared" si="511"/>
        <v>0</v>
      </c>
      <c r="AN455" s="295">
        <f t="shared" si="512"/>
        <v>0</v>
      </c>
      <c r="AO455" s="294">
        <f t="shared" si="505"/>
        <v>0</v>
      </c>
      <c r="AP455" s="294">
        <f t="shared" si="460"/>
        <v>0</v>
      </c>
      <c r="AQ455" s="296">
        <f t="shared" si="513"/>
        <v>0</v>
      </c>
      <c r="AR455" s="297">
        <f t="shared" si="514"/>
        <v>0</v>
      </c>
      <c r="AS455" s="249"/>
      <c r="AT455" s="250">
        <f t="shared" si="515"/>
        <v>0</v>
      </c>
      <c r="AU455" s="316"/>
      <c r="AV455" s="177">
        <f t="shared" si="516"/>
        <v>0</v>
      </c>
      <c r="AW455" s="249"/>
      <c r="AX455" s="249"/>
      <c r="AY455" s="177">
        <f t="shared" si="517"/>
        <v>0</v>
      </c>
      <c r="AZ455" s="177">
        <f>(AQ455)*'Datos Mes'!$B$27+DB455</f>
        <v>0</v>
      </c>
      <c r="BA455" s="248"/>
      <c r="BB455" s="254"/>
      <c r="BC455" s="263"/>
      <c r="BD455" s="188"/>
      <c r="BE455" s="188"/>
      <c r="BF455" s="298"/>
      <c r="BG455" s="178">
        <f>(COUNTIF($D455:$AI455,"LL")+DL455)*(AS455-'Datos Mes'!$B$23)</f>
        <v>0</v>
      </c>
      <c r="BH455" s="299">
        <f t="shared" si="518"/>
        <v>0</v>
      </c>
      <c r="BI455" s="230"/>
      <c r="BJ455" s="239"/>
      <c r="BK455" s="231"/>
      <c r="BL455" s="231"/>
      <c r="BM455" s="231"/>
      <c r="BN455" s="231"/>
      <c r="BO455" s="231"/>
      <c r="BP455" s="239"/>
      <c r="BQ455" s="231"/>
      <c r="BR455" s="231"/>
      <c r="BS455" s="231"/>
      <c r="BT455" s="232"/>
      <c r="BU455" s="232"/>
      <c r="BV455" s="231"/>
      <c r="BW455" s="233"/>
      <c r="BX455" s="234"/>
      <c r="BY455" s="231"/>
      <c r="BZ455" s="231"/>
      <c r="CA455" s="235"/>
      <c r="CB455" s="235"/>
      <c r="CC455" s="236"/>
      <c r="CD455" s="236"/>
      <c r="CE455" s="236"/>
      <c r="CF455" s="236"/>
      <c r="CG455" s="236"/>
      <c r="CH455" s="235"/>
      <c r="CI455" s="235"/>
      <c r="CJ455" s="236"/>
      <c r="CK455" s="236"/>
      <c r="CL455" s="236"/>
      <c r="CM455" s="236"/>
      <c r="CN455" s="236"/>
      <c r="CO455" s="235"/>
      <c r="CP455" s="238"/>
      <c r="CQ455" s="237"/>
      <c r="CR455" s="238"/>
      <c r="CS455" s="237"/>
      <c r="CT455" s="237"/>
      <c r="CU455" s="237"/>
      <c r="CV455" s="237"/>
      <c r="CW455" s="237"/>
      <c r="CX455" s="232"/>
      <c r="CY455" s="232"/>
      <c r="CZ455" s="179">
        <f t="shared" si="519"/>
        <v>0</v>
      </c>
      <c r="DA455" s="180"/>
      <c r="DB455" s="241"/>
      <c r="DC455" s="181">
        <f t="shared" si="520"/>
        <v>0</v>
      </c>
      <c r="DD455" s="240"/>
      <c r="DE455" s="241"/>
      <c r="DF455" s="182">
        <f t="shared" si="521"/>
        <v>0</v>
      </c>
      <c r="DG455" s="182">
        <f t="shared" si="522"/>
        <v>0</v>
      </c>
      <c r="DH455" s="183">
        <f t="shared" si="523"/>
        <v>0</v>
      </c>
      <c r="DI455" s="184">
        <f t="shared" si="524"/>
        <v>0</v>
      </c>
      <c r="DJ455" s="42"/>
      <c r="DK455" s="177">
        <f t="shared" si="525"/>
        <v>0</v>
      </c>
      <c r="DL455" s="177">
        <f t="shared" si="526"/>
        <v>0</v>
      </c>
      <c r="DM455" s="177">
        <f t="shared" si="527"/>
        <v>0</v>
      </c>
      <c r="DN455" s="242"/>
      <c r="DO455" s="243"/>
      <c r="DP455" s="243"/>
      <c r="DQ455" s="243"/>
      <c r="DR455" s="303"/>
      <c r="DS455" s="243"/>
      <c r="DT455" s="243"/>
      <c r="DU455" s="243"/>
      <c r="DV455" s="244"/>
      <c r="DW455" s="243"/>
      <c r="DX455" s="243"/>
      <c r="DY455" s="245"/>
      <c r="DZ455" s="245"/>
      <c r="EA455" s="246"/>
      <c r="EB455" s="175" t="s">
        <v>283</v>
      </c>
      <c r="EC455" s="188" t="s">
        <v>298</v>
      </c>
      <c r="ED455" s="188">
        <v>1030423</v>
      </c>
      <c r="EE455" s="188"/>
      <c r="EF455" s="189">
        <f>'Datos Mes'!$B$23</f>
        <v>8033.333333333333</v>
      </c>
      <c r="EG455" s="189">
        <f t="shared" si="528"/>
        <v>0</v>
      </c>
      <c r="EH455" s="189">
        <f t="shared" si="529"/>
        <v>0</v>
      </c>
      <c r="EI455" s="189" t="e">
        <f t="shared" si="530"/>
        <v>#DIV/0!</v>
      </c>
      <c r="EJ455" s="189" t="e">
        <f t="shared" si="531"/>
        <v>#DIV/0!</v>
      </c>
      <c r="EK455" s="189">
        <f t="shared" si="532"/>
        <v>0</v>
      </c>
      <c r="EL455" s="189">
        <f t="shared" si="533"/>
        <v>0</v>
      </c>
      <c r="EM455" s="189">
        <f t="shared" si="534"/>
        <v>0</v>
      </c>
      <c r="EN455" s="189">
        <f>'Datos Mes'!$B$24*AL455</f>
        <v>0</v>
      </c>
      <c r="EO455" s="189" t="e">
        <f>IF(SUM(EH455:EN455)&gt;'Datos Mes'!$B$21,'Datos Mes'!$B$21,SUM(EH455:EN455))</f>
        <v>#DIV/0!</v>
      </c>
      <c r="EP455" s="189" t="e">
        <f>IF(SUM(EH455:EN455)&gt;'Datos Mes'!$B$21,SUM(EH455:EN455)-EO455,0)</f>
        <v>#DIV/0!</v>
      </c>
      <c r="EQ455" s="189"/>
      <c r="ER455" s="189" t="e">
        <f>LOOKUP(EO455/AL455,'Datos Mes'!$B$75:$B$82,'Datos Mes'!$C$75:$C$82)*EQ455</f>
        <v>#DIV/0!</v>
      </c>
      <c r="ES455" s="189">
        <f>'Datos Mes'!$B$25*$AQ455</f>
        <v>0</v>
      </c>
      <c r="ET455" s="189">
        <f>'Datos Mes'!$B$26*$AQ455</f>
        <v>0</v>
      </c>
      <c r="EU455" s="189">
        <f t="shared" si="535"/>
        <v>0</v>
      </c>
      <c r="EV455" s="190" t="e">
        <f t="shared" si="536"/>
        <v>#DIV/0!</v>
      </c>
      <c r="EW455" s="280" t="s">
        <v>140</v>
      </c>
      <c r="EX455" s="281"/>
      <c r="EY455" s="190" t="e">
        <f>'Datos Mes'!$B$28*EO455</f>
        <v>#DIV/0!</v>
      </c>
      <c r="EZ455" s="190" t="e">
        <f>IF(EX455*'Datos Mes'!$B$19-EY455&gt;0,EX455*'Datos Mes'!$B$19-EY455,0)</f>
        <v>#DIV/0!</v>
      </c>
      <c r="FA455" s="281" t="s">
        <v>116</v>
      </c>
      <c r="FB455" s="280" t="s">
        <v>299</v>
      </c>
      <c r="FC455" s="192">
        <f>IF(FB455&lt;&gt;"Pensionado",LOOKUP(FA455,'Datos Mes'!$A$87:$A$92,'Datos Mes'!$B$87:$B$92),0)</f>
        <v>0</v>
      </c>
      <c r="FD455" s="190" t="e">
        <f t="shared" si="537"/>
        <v>#DIV/0!</v>
      </c>
      <c r="FE455" s="190" t="e">
        <f>IF(SUM(EH455:EN455)&gt;'Datos Mes'!$B$22,'Datos Mes'!$B$22,SUM(EH455:EN455))</f>
        <v>#DIV/0!</v>
      </c>
      <c r="FF455" s="190" t="e">
        <f>FE455*'Datos Mes'!$B$30</f>
        <v>#DIV/0!</v>
      </c>
      <c r="FG455" s="190" t="e">
        <f t="shared" si="538"/>
        <v>#DIV/0!</v>
      </c>
      <c r="FH455" s="190" t="e">
        <f t="shared" si="539"/>
        <v>#DIV/0!</v>
      </c>
      <c r="FI455" s="193" t="e">
        <f>LOOKUP(FH455,'Datos Mes'!$B$54:$B$69,'Datos Mes'!$C$54:$C$69)</f>
        <v>#DIV/0!</v>
      </c>
      <c r="FJ455" s="190" t="e">
        <f>LOOKUP(FH455,'Datos Mes'!$B$54:$B$69,'Datos Mes'!$E$54:$E$69)</f>
        <v>#DIV/0!</v>
      </c>
      <c r="FK455" s="190" t="e">
        <f t="shared" si="540"/>
        <v>#DIV/0!</v>
      </c>
      <c r="FL455" s="190">
        <f t="shared" si="541"/>
        <v>0</v>
      </c>
      <c r="FM455" s="190">
        <f t="shared" si="542"/>
        <v>0</v>
      </c>
      <c r="FN455" s="190">
        <f t="shared" si="543"/>
        <v>0</v>
      </c>
      <c r="FO455" s="190" t="e">
        <f t="shared" si="544"/>
        <v>#DIV/0!</v>
      </c>
      <c r="FP455" s="190" t="e">
        <f t="shared" si="545"/>
        <v>#DIV/0!</v>
      </c>
      <c r="FQ455" s="320" t="e">
        <f t="shared" si="546"/>
        <v>#DIV/0!</v>
      </c>
      <c r="FR455" s="188"/>
      <c r="FS455" s="190" t="e">
        <f t="shared" si="547"/>
        <v>#DIV/0!</v>
      </c>
      <c r="FT455" s="190" t="e">
        <f>IF($FB455="Activo",LOOKUP($FA455,'Datos Mes'!$A$87:$A$92,'Datos Mes'!$C$87:$C$92),0)*$EO455</f>
        <v>#DIV/0!</v>
      </c>
      <c r="FU455" s="190" t="e">
        <f>IF($FB455="Activo",'Datos Mes'!$B$31,0)*$EO455</f>
        <v>#DIV/0!</v>
      </c>
      <c r="FV455" s="190" t="e">
        <f>'Datos Mes'!$B$32*$EO455</f>
        <v>#DIV/0!</v>
      </c>
      <c r="FW455" s="190" t="e">
        <f>'Datos Mes'!$D$28*$EO455</f>
        <v>#DIV/0!</v>
      </c>
      <c r="FX455" s="188">
        <v>1030423</v>
      </c>
      <c r="FY455" s="190" t="e">
        <f t="shared" si="548"/>
        <v>#DIV/0!</v>
      </c>
      <c r="FZ455" s="190" t="e">
        <f t="shared" si="506"/>
        <v>#DIV/0!</v>
      </c>
      <c r="GA455" s="190" t="e">
        <f t="shared" si="507"/>
        <v>#DIV/0!</v>
      </c>
      <c r="GB455" s="190">
        <f>(AS455+'Datos Mes'!B$24)*30/12</f>
        <v>11356.646825396825</v>
      </c>
      <c r="GC455" s="190" t="e">
        <f t="shared" si="549"/>
        <v>#DIV/0!</v>
      </c>
      <c r="GD455" s="190" t="e">
        <f t="shared" si="550"/>
        <v>#DIV/0!</v>
      </c>
      <c r="GE455" s="192" t="e">
        <f t="shared" si="551"/>
        <v>#DIV/0!</v>
      </c>
    </row>
    <row r="456" spans="1:187">
      <c r="A456" s="248"/>
      <c r="B456" s="248"/>
      <c r="C456" s="173">
        <f t="shared" si="508"/>
        <v>0</v>
      </c>
      <c r="D456" s="255"/>
      <c r="E456" s="255"/>
      <c r="F456" s="255"/>
      <c r="G456" s="255"/>
      <c r="H456" s="255"/>
      <c r="I456" s="255"/>
      <c r="J456" s="255"/>
      <c r="K456" s="255"/>
      <c r="L456" s="255"/>
      <c r="M456" s="255"/>
      <c r="N456" s="255"/>
      <c r="O456" s="255"/>
      <c r="P456" s="255"/>
      <c r="Q456" s="255"/>
      <c r="R456" s="174"/>
      <c r="S456" s="256"/>
      <c r="T456" s="255"/>
      <c r="U456" s="255"/>
      <c r="V456" s="255"/>
      <c r="W456" s="255"/>
      <c r="X456" s="255"/>
      <c r="Y456" s="255"/>
      <c r="Z456" s="255"/>
      <c r="AA456" s="255"/>
      <c r="AB456" s="255"/>
      <c r="AC456" s="255"/>
      <c r="AD456" s="255"/>
      <c r="AE456" s="255"/>
      <c r="AF456" s="255"/>
      <c r="AG456" s="255"/>
      <c r="AH456" s="255"/>
      <c r="AI456" s="257"/>
      <c r="AJ456" s="187"/>
      <c r="AK456" s="176">
        <f t="shared" si="509"/>
        <v>0</v>
      </c>
      <c r="AL456" s="294">
        <f t="shared" si="510"/>
        <v>0</v>
      </c>
      <c r="AM456" s="294">
        <f t="shared" si="511"/>
        <v>0</v>
      </c>
      <c r="AN456" s="295">
        <f t="shared" si="512"/>
        <v>0</v>
      </c>
      <c r="AO456" s="294">
        <f t="shared" si="505"/>
        <v>0</v>
      </c>
      <c r="AP456" s="294">
        <f t="shared" si="460"/>
        <v>0</v>
      </c>
      <c r="AQ456" s="296">
        <f t="shared" si="513"/>
        <v>0</v>
      </c>
      <c r="AR456" s="297">
        <f t="shared" si="514"/>
        <v>0</v>
      </c>
      <c r="AS456" s="249"/>
      <c r="AT456" s="250">
        <f t="shared" si="515"/>
        <v>0</v>
      </c>
      <c r="AU456" s="316"/>
      <c r="AV456" s="177">
        <f t="shared" si="516"/>
        <v>0</v>
      </c>
      <c r="AW456" s="249"/>
      <c r="AX456" s="249"/>
      <c r="AY456" s="177">
        <f t="shared" si="517"/>
        <v>0</v>
      </c>
      <c r="AZ456" s="177">
        <f>(AQ456)*'Datos Mes'!$B$27+DB456</f>
        <v>0</v>
      </c>
      <c r="BA456" s="248"/>
      <c r="BB456" s="254"/>
      <c r="BC456" s="263"/>
      <c r="BD456" s="188"/>
      <c r="BE456" s="188"/>
      <c r="BF456" s="298"/>
      <c r="BG456" s="178">
        <f>(COUNTIF($D456:$AI456,"LL")+DL456)*(AS456-'Datos Mes'!$B$23)</f>
        <v>0</v>
      </c>
      <c r="BH456" s="299">
        <f t="shared" si="518"/>
        <v>0</v>
      </c>
      <c r="BI456" s="230"/>
      <c r="BJ456" s="239"/>
      <c r="BK456" s="231"/>
      <c r="BL456" s="231"/>
      <c r="BM456" s="231"/>
      <c r="BN456" s="231"/>
      <c r="BO456" s="231"/>
      <c r="BP456" s="239"/>
      <c r="BQ456" s="231"/>
      <c r="BR456" s="231"/>
      <c r="BS456" s="231"/>
      <c r="BT456" s="232"/>
      <c r="BU456" s="232"/>
      <c r="BV456" s="231"/>
      <c r="BW456" s="233"/>
      <c r="BX456" s="234"/>
      <c r="BY456" s="231"/>
      <c r="BZ456" s="231"/>
      <c r="CA456" s="235"/>
      <c r="CB456" s="235"/>
      <c r="CC456" s="236"/>
      <c r="CD456" s="236"/>
      <c r="CE456" s="236"/>
      <c r="CF456" s="236"/>
      <c r="CG456" s="236"/>
      <c r="CH456" s="235"/>
      <c r="CI456" s="235"/>
      <c r="CJ456" s="236"/>
      <c r="CK456" s="236"/>
      <c r="CL456" s="236"/>
      <c r="CM456" s="236"/>
      <c r="CN456" s="236"/>
      <c r="CO456" s="235"/>
      <c r="CP456" s="238"/>
      <c r="CQ456" s="237"/>
      <c r="CR456" s="238"/>
      <c r="CS456" s="237"/>
      <c r="CT456" s="237"/>
      <c r="CU456" s="237"/>
      <c r="CV456" s="237"/>
      <c r="CW456" s="237"/>
      <c r="CX456" s="232"/>
      <c r="CY456" s="232"/>
      <c r="CZ456" s="179">
        <f t="shared" si="519"/>
        <v>0</v>
      </c>
      <c r="DA456" s="180"/>
      <c r="DB456" s="241"/>
      <c r="DC456" s="181">
        <f t="shared" si="520"/>
        <v>0</v>
      </c>
      <c r="DD456" s="240"/>
      <c r="DE456" s="241"/>
      <c r="DF456" s="182">
        <f t="shared" si="521"/>
        <v>0</v>
      </c>
      <c r="DG456" s="182">
        <f t="shared" si="522"/>
        <v>0</v>
      </c>
      <c r="DH456" s="183">
        <f t="shared" si="523"/>
        <v>0</v>
      </c>
      <c r="DI456" s="184">
        <f t="shared" si="524"/>
        <v>0</v>
      </c>
      <c r="DJ456" s="42"/>
      <c r="DK456" s="177">
        <f t="shared" si="525"/>
        <v>0</v>
      </c>
      <c r="DL456" s="177">
        <f t="shared" si="526"/>
        <v>0</v>
      </c>
      <c r="DM456" s="177">
        <f t="shared" si="527"/>
        <v>0</v>
      </c>
      <c r="DN456" s="242"/>
      <c r="DO456" s="243"/>
      <c r="DP456" s="243"/>
      <c r="DQ456" s="243"/>
      <c r="DR456" s="303"/>
      <c r="DS456" s="243"/>
      <c r="DT456" s="243"/>
      <c r="DU456" s="243"/>
      <c r="DV456" s="244"/>
      <c r="DW456" s="243"/>
      <c r="DX456" s="243"/>
      <c r="DY456" s="245"/>
      <c r="DZ456" s="245"/>
      <c r="EA456" s="246"/>
      <c r="EB456" s="175" t="s">
        <v>283</v>
      </c>
      <c r="EC456" s="188" t="s">
        <v>298</v>
      </c>
      <c r="ED456" s="188">
        <v>1030424</v>
      </c>
      <c r="EE456" s="188"/>
      <c r="EF456" s="189">
        <f>'Datos Mes'!$B$23</f>
        <v>8033.333333333333</v>
      </c>
      <c r="EG456" s="189">
        <f t="shared" si="528"/>
        <v>0</v>
      </c>
      <c r="EH456" s="189">
        <f t="shared" si="529"/>
        <v>0</v>
      </c>
      <c r="EI456" s="189" t="e">
        <f t="shared" si="530"/>
        <v>#DIV/0!</v>
      </c>
      <c r="EJ456" s="189" t="e">
        <f t="shared" si="531"/>
        <v>#DIV/0!</v>
      </c>
      <c r="EK456" s="189">
        <f t="shared" si="532"/>
        <v>0</v>
      </c>
      <c r="EL456" s="189">
        <f t="shared" si="533"/>
        <v>0</v>
      </c>
      <c r="EM456" s="189">
        <f t="shared" si="534"/>
        <v>0</v>
      </c>
      <c r="EN456" s="189">
        <f>'Datos Mes'!$B$24*AL456</f>
        <v>0</v>
      </c>
      <c r="EO456" s="189" t="e">
        <f>IF(SUM(EH456:EN456)&gt;'Datos Mes'!$B$21,'Datos Mes'!$B$21,SUM(EH456:EN456))</f>
        <v>#DIV/0!</v>
      </c>
      <c r="EP456" s="189" t="e">
        <f>IF(SUM(EH456:EN456)&gt;'Datos Mes'!$B$21,SUM(EH456:EN456)-EO456,0)</f>
        <v>#DIV/0!</v>
      </c>
      <c r="EQ456" s="189"/>
      <c r="ER456" s="189" t="e">
        <f>LOOKUP(EO456/AL456,'Datos Mes'!$B$75:$B$82,'Datos Mes'!$C$75:$C$82)*EQ456</f>
        <v>#DIV/0!</v>
      </c>
      <c r="ES456" s="189">
        <f>'Datos Mes'!$B$25*$AQ456</f>
        <v>0</v>
      </c>
      <c r="ET456" s="189">
        <f>'Datos Mes'!$B$26*$AQ456</f>
        <v>0</v>
      </c>
      <c r="EU456" s="189">
        <f t="shared" si="535"/>
        <v>0</v>
      </c>
      <c r="EV456" s="190" t="e">
        <f t="shared" si="536"/>
        <v>#DIV/0!</v>
      </c>
      <c r="EW456" s="280" t="s">
        <v>140</v>
      </c>
      <c r="EX456" s="281"/>
      <c r="EY456" s="190" t="e">
        <f>'Datos Mes'!$B$28*EO456</f>
        <v>#DIV/0!</v>
      </c>
      <c r="EZ456" s="190" t="e">
        <f>IF(EX456*'Datos Mes'!$B$19-EY456&gt;0,EX456*'Datos Mes'!$B$19-EY456,0)</f>
        <v>#DIV/0!</v>
      </c>
      <c r="FA456" s="281" t="s">
        <v>116</v>
      </c>
      <c r="FB456" s="280" t="s">
        <v>299</v>
      </c>
      <c r="FC456" s="192">
        <f>IF(FB456&lt;&gt;"Pensionado",LOOKUP(FA456,'Datos Mes'!$A$87:$A$92,'Datos Mes'!$B$87:$B$92),0)</f>
        <v>0</v>
      </c>
      <c r="FD456" s="190" t="e">
        <f t="shared" si="537"/>
        <v>#DIV/0!</v>
      </c>
      <c r="FE456" s="190" t="e">
        <f>IF(SUM(EH456:EN456)&gt;'Datos Mes'!$B$22,'Datos Mes'!$B$22,SUM(EH456:EN456))</f>
        <v>#DIV/0!</v>
      </c>
      <c r="FF456" s="190" t="e">
        <f>FE456*'Datos Mes'!$B$30</f>
        <v>#DIV/0!</v>
      </c>
      <c r="FG456" s="190" t="e">
        <f t="shared" si="538"/>
        <v>#DIV/0!</v>
      </c>
      <c r="FH456" s="190" t="e">
        <f t="shared" si="539"/>
        <v>#DIV/0!</v>
      </c>
      <c r="FI456" s="193" t="e">
        <f>LOOKUP(FH456,'Datos Mes'!$B$54:$B$69,'Datos Mes'!$C$54:$C$69)</f>
        <v>#DIV/0!</v>
      </c>
      <c r="FJ456" s="190" t="e">
        <f>LOOKUP(FH456,'Datos Mes'!$B$54:$B$69,'Datos Mes'!$E$54:$E$69)</f>
        <v>#DIV/0!</v>
      </c>
      <c r="FK456" s="190" t="e">
        <f t="shared" si="540"/>
        <v>#DIV/0!</v>
      </c>
      <c r="FL456" s="190">
        <f t="shared" si="541"/>
        <v>0</v>
      </c>
      <c r="FM456" s="190">
        <f t="shared" si="542"/>
        <v>0</v>
      </c>
      <c r="FN456" s="190">
        <f t="shared" si="543"/>
        <v>0</v>
      </c>
      <c r="FO456" s="190" t="e">
        <f t="shared" si="544"/>
        <v>#DIV/0!</v>
      </c>
      <c r="FP456" s="190" t="e">
        <f t="shared" si="545"/>
        <v>#DIV/0!</v>
      </c>
      <c r="FQ456" s="320" t="e">
        <f t="shared" si="546"/>
        <v>#DIV/0!</v>
      </c>
      <c r="FR456" s="188"/>
      <c r="FS456" s="190" t="e">
        <f t="shared" si="547"/>
        <v>#DIV/0!</v>
      </c>
      <c r="FT456" s="190" t="e">
        <f>IF($FB456="Activo",LOOKUP($FA456,'Datos Mes'!$A$87:$A$92,'Datos Mes'!$C$87:$C$92),0)*$EO456</f>
        <v>#DIV/0!</v>
      </c>
      <c r="FU456" s="190" t="e">
        <f>IF($FB456="Activo",'Datos Mes'!$B$31,0)*$EO456</f>
        <v>#DIV/0!</v>
      </c>
      <c r="FV456" s="190" t="e">
        <f>'Datos Mes'!$B$32*$EO456</f>
        <v>#DIV/0!</v>
      </c>
      <c r="FW456" s="190" t="e">
        <f>'Datos Mes'!$D$28*$EO456</f>
        <v>#DIV/0!</v>
      </c>
      <c r="FX456" s="188">
        <v>1030424</v>
      </c>
      <c r="FY456" s="190" t="e">
        <f t="shared" si="548"/>
        <v>#DIV/0!</v>
      </c>
      <c r="FZ456" s="190" t="e">
        <f t="shared" si="506"/>
        <v>#DIV/0!</v>
      </c>
      <c r="GA456" s="190" t="e">
        <f t="shared" si="507"/>
        <v>#DIV/0!</v>
      </c>
      <c r="GB456" s="190">
        <f>(AS456+'Datos Mes'!B$24)*30/12</f>
        <v>11356.646825396825</v>
      </c>
      <c r="GC456" s="190" t="e">
        <f t="shared" si="549"/>
        <v>#DIV/0!</v>
      </c>
      <c r="GD456" s="190" t="e">
        <f t="shared" si="550"/>
        <v>#DIV/0!</v>
      </c>
      <c r="GE456" s="192" t="e">
        <f t="shared" si="551"/>
        <v>#DIV/0!</v>
      </c>
    </row>
    <row r="457" spans="1:187">
      <c r="A457" s="248"/>
      <c r="B457" s="248"/>
      <c r="C457" s="173">
        <f t="shared" si="508"/>
        <v>0</v>
      </c>
      <c r="D457" s="255"/>
      <c r="E457" s="255"/>
      <c r="F457" s="255"/>
      <c r="G457" s="255"/>
      <c r="H457" s="255"/>
      <c r="I457" s="255"/>
      <c r="J457" s="255"/>
      <c r="K457" s="255"/>
      <c r="L457" s="255"/>
      <c r="M457" s="255"/>
      <c r="N457" s="255"/>
      <c r="O457" s="255"/>
      <c r="P457" s="255"/>
      <c r="Q457" s="255"/>
      <c r="R457" s="174"/>
      <c r="S457" s="256"/>
      <c r="T457" s="255"/>
      <c r="U457" s="255"/>
      <c r="V457" s="255"/>
      <c r="W457" s="255"/>
      <c r="X457" s="255"/>
      <c r="Y457" s="255"/>
      <c r="Z457" s="255"/>
      <c r="AA457" s="255"/>
      <c r="AB457" s="255"/>
      <c r="AC457" s="255"/>
      <c r="AD457" s="255"/>
      <c r="AE457" s="255"/>
      <c r="AF457" s="255"/>
      <c r="AG457" s="255"/>
      <c r="AH457" s="255"/>
      <c r="AI457" s="257"/>
      <c r="AJ457" s="187"/>
      <c r="AK457" s="176">
        <f t="shared" si="509"/>
        <v>0</v>
      </c>
      <c r="AL457" s="294">
        <f t="shared" si="510"/>
        <v>0</v>
      </c>
      <c r="AM457" s="294">
        <f t="shared" si="511"/>
        <v>0</v>
      </c>
      <c r="AN457" s="295">
        <f t="shared" si="512"/>
        <v>0</v>
      </c>
      <c r="AO457" s="294">
        <f t="shared" si="505"/>
        <v>0</v>
      </c>
      <c r="AP457" s="294">
        <f t="shared" si="460"/>
        <v>0</v>
      </c>
      <c r="AQ457" s="296">
        <f t="shared" si="513"/>
        <v>0</v>
      </c>
      <c r="AR457" s="297">
        <f t="shared" si="514"/>
        <v>0</v>
      </c>
      <c r="AS457" s="249"/>
      <c r="AT457" s="250">
        <f t="shared" si="515"/>
        <v>0</v>
      </c>
      <c r="AU457" s="316"/>
      <c r="AV457" s="177">
        <f t="shared" si="516"/>
        <v>0</v>
      </c>
      <c r="AW457" s="249"/>
      <c r="AX457" s="249"/>
      <c r="AY457" s="177">
        <f t="shared" si="517"/>
        <v>0</v>
      </c>
      <c r="AZ457" s="177">
        <f>(AQ457)*'Datos Mes'!$B$27+DB457</f>
        <v>0</v>
      </c>
      <c r="BA457" s="248"/>
      <c r="BB457" s="254"/>
      <c r="BC457" s="263"/>
      <c r="BD457" s="188"/>
      <c r="BE457" s="188"/>
      <c r="BF457" s="298"/>
      <c r="BG457" s="178">
        <f>(COUNTIF($D457:$AI457,"LL")+DL457)*(AS457-'Datos Mes'!$B$23)</f>
        <v>0</v>
      </c>
      <c r="BH457" s="299">
        <f t="shared" si="518"/>
        <v>0</v>
      </c>
      <c r="BI457" s="230"/>
      <c r="BJ457" s="239"/>
      <c r="BK457" s="231"/>
      <c r="BL457" s="231"/>
      <c r="BM457" s="231"/>
      <c r="BN457" s="231"/>
      <c r="BO457" s="231"/>
      <c r="BP457" s="239"/>
      <c r="BQ457" s="231"/>
      <c r="BR457" s="231"/>
      <c r="BS457" s="231"/>
      <c r="BT457" s="232"/>
      <c r="BU457" s="232"/>
      <c r="BV457" s="231"/>
      <c r="BW457" s="233"/>
      <c r="BX457" s="234"/>
      <c r="BY457" s="231"/>
      <c r="BZ457" s="231"/>
      <c r="CA457" s="235"/>
      <c r="CB457" s="235"/>
      <c r="CC457" s="236"/>
      <c r="CD457" s="236"/>
      <c r="CE457" s="236"/>
      <c r="CF457" s="236"/>
      <c r="CG457" s="236"/>
      <c r="CH457" s="235"/>
      <c r="CI457" s="235"/>
      <c r="CJ457" s="236"/>
      <c r="CK457" s="236"/>
      <c r="CL457" s="236"/>
      <c r="CM457" s="236"/>
      <c r="CN457" s="236"/>
      <c r="CO457" s="235"/>
      <c r="CP457" s="238"/>
      <c r="CQ457" s="237"/>
      <c r="CR457" s="238"/>
      <c r="CS457" s="237"/>
      <c r="CT457" s="237"/>
      <c r="CU457" s="237"/>
      <c r="CV457" s="237"/>
      <c r="CW457" s="237"/>
      <c r="CX457" s="232"/>
      <c r="CY457" s="232"/>
      <c r="CZ457" s="179">
        <f t="shared" si="519"/>
        <v>0</v>
      </c>
      <c r="DA457" s="180"/>
      <c r="DB457" s="241"/>
      <c r="DC457" s="181">
        <f t="shared" si="520"/>
        <v>0</v>
      </c>
      <c r="DD457" s="240"/>
      <c r="DE457" s="241"/>
      <c r="DF457" s="182">
        <f t="shared" si="521"/>
        <v>0</v>
      </c>
      <c r="DG457" s="182">
        <f t="shared" si="522"/>
        <v>0</v>
      </c>
      <c r="DH457" s="183">
        <f t="shared" si="523"/>
        <v>0</v>
      </c>
      <c r="DI457" s="184">
        <f t="shared" si="524"/>
        <v>0</v>
      </c>
      <c r="DJ457" s="42"/>
      <c r="DK457" s="177">
        <f t="shared" si="525"/>
        <v>0</v>
      </c>
      <c r="DL457" s="177">
        <f t="shared" si="526"/>
        <v>0</v>
      </c>
      <c r="DM457" s="177">
        <f t="shared" si="527"/>
        <v>0</v>
      </c>
      <c r="DN457" s="242"/>
      <c r="DO457" s="243"/>
      <c r="DP457" s="243"/>
      <c r="DQ457" s="243"/>
      <c r="DR457" s="303"/>
      <c r="DS457" s="243"/>
      <c r="DT457" s="243"/>
      <c r="DU457" s="243"/>
      <c r="DV457" s="244"/>
      <c r="DW457" s="243"/>
      <c r="DX457" s="243"/>
      <c r="DY457" s="245"/>
      <c r="DZ457" s="245"/>
      <c r="EA457" s="246"/>
      <c r="EB457" s="175" t="s">
        <v>283</v>
      </c>
      <c r="EC457" s="188" t="s">
        <v>298</v>
      </c>
      <c r="ED457" s="188">
        <v>1030425</v>
      </c>
      <c r="EE457" s="188"/>
      <c r="EF457" s="189">
        <f>'Datos Mes'!$B$23</f>
        <v>8033.333333333333</v>
      </c>
      <c r="EG457" s="189">
        <f t="shared" si="528"/>
        <v>0</v>
      </c>
      <c r="EH457" s="189">
        <f t="shared" si="529"/>
        <v>0</v>
      </c>
      <c r="EI457" s="189" t="e">
        <f t="shared" si="530"/>
        <v>#DIV/0!</v>
      </c>
      <c r="EJ457" s="189" t="e">
        <f t="shared" si="531"/>
        <v>#DIV/0!</v>
      </c>
      <c r="EK457" s="189">
        <f t="shared" si="532"/>
        <v>0</v>
      </c>
      <c r="EL457" s="189">
        <f t="shared" si="533"/>
        <v>0</v>
      </c>
      <c r="EM457" s="189">
        <f t="shared" si="534"/>
        <v>0</v>
      </c>
      <c r="EN457" s="189">
        <f>'Datos Mes'!$B$24*AL457</f>
        <v>0</v>
      </c>
      <c r="EO457" s="189" t="e">
        <f>IF(SUM(EH457:EN457)&gt;'Datos Mes'!$B$21,'Datos Mes'!$B$21,SUM(EH457:EN457))</f>
        <v>#DIV/0!</v>
      </c>
      <c r="EP457" s="189" t="e">
        <f>IF(SUM(EH457:EN457)&gt;'Datos Mes'!$B$21,SUM(EH457:EN457)-EO457,0)</f>
        <v>#DIV/0!</v>
      </c>
      <c r="EQ457" s="189"/>
      <c r="ER457" s="189" t="e">
        <f>LOOKUP(EO457/AL457,'Datos Mes'!$B$75:$B$82,'Datos Mes'!$C$75:$C$82)*EQ457</f>
        <v>#DIV/0!</v>
      </c>
      <c r="ES457" s="189">
        <f>'Datos Mes'!$B$25*$AQ457</f>
        <v>0</v>
      </c>
      <c r="ET457" s="189">
        <f>'Datos Mes'!$B$26*$AQ457</f>
        <v>0</v>
      </c>
      <c r="EU457" s="189">
        <f t="shared" si="535"/>
        <v>0</v>
      </c>
      <c r="EV457" s="190" t="e">
        <f t="shared" si="536"/>
        <v>#DIV/0!</v>
      </c>
      <c r="EW457" s="280" t="s">
        <v>140</v>
      </c>
      <c r="EX457" s="281"/>
      <c r="EY457" s="190" t="e">
        <f>'Datos Mes'!$B$28*EO457</f>
        <v>#DIV/0!</v>
      </c>
      <c r="EZ457" s="190" t="e">
        <f>IF(EX457*'Datos Mes'!$B$19-EY457&gt;0,EX457*'Datos Mes'!$B$19-EY457,0)</f>
        <v>#DIV/0!</v>
      </c>
      <c r="FA457" s="281" t="s">
        <v>116</v>
      </c>
      <c r="FB457" s="280" t="s">
        <v>299</v>
      </c>
      <c r="FC457" s="192">
        <f>IF(FB457&lt;&gt;"Pensionado",LOOKUP(FA457,'Datos Mes'!$A$87:$A$92,'Datos Mes'!$B$87:$B$92),0)</f>
        <v>0</v>
      </c>
      <c r="FD457" s="190" t="e">
        <f t="shared" si="537"/>
        <v>#DIV/0!</v>
      </c>
      <c r="FE457" s="190" t="e">
        <f>IF(SUM(EH457:EN457)&gt;'Datos Mes'!$B$22,'Datos Mes'!$B$22,SUM(EH457:EN457))</f>
        <v>#DIV/0!</v>
      </c>
      <c r="FF457" s="190" t="e">
        <f>FE457*'Datos Mes'!$B$30</f>
        <v>#DIV/0!</v>
      </c>
      <c r="FG457" s="190" t="e">
        <f t="shared" si="538"/>
        <v>#DIV/0!</v>
      </c>
      <c r="FH457" s="190" t="e">
        <f t="shared" si="539"/>
        <v>#DIV/0!</v>
      </c>
      <c r="FI457" s="193" t="e">
        <f>LOOKUP(FH457,'Datos Mes'!$B$54:$B$69,'Datos Mes'!$C$54:$C$69)</f>
        <v>#DIV/0!</v>
      </c>
      <c r="FJ457" s="190" t="e">
        <f>LOOKUP(FH457,'Datos Mes'!$B$54:$B$69,'Datos Mes'!$E$54:$E$69)</f>
        <v>#DIV/0!</v>
      </c>
      <c r="FK457" s="190" t="e">
        <f t="shared" si="540"/>
        <v>#DIV/0!</v>
      </c>
      <c r="FL457" s="190">
        <f t="shared" si="541"/>
        <v>0</v>
      </c>
      <c r="FM457" s="190">
        <f t="shared" si="542"/>
        <v>0</v>
      </c>
      <c r="FN457" s="190">
        <f t="shared" si="543"/>
        <v>0</v>
      </c>
      <c r="FO457" s="190" t="e">
        <f t="shared" si="544"/>
        <v>#DIV/0!</v>
      </c>
      <c r="FP457" s="190" t="e">
        <f t="shared" si="545"/>
        <v>#DIV/0!</v>
      </c>
      <c r="FQ457" s="320" t="e">
        <f t="shared" si="546"/>
        <v>#DIV/0!</v>
      </c>
      <c r="FR457" s="188"/>
      <c r="FS457" s="190" t="e">
        <f t="shared" si="547"/>
        <v>#DIV/0!</v>
      </c>
      <c r="FT457" s="190" t="e">
        <f>IF($FB457="Activo",LOOKUP($FA457,'Datos Mes'!$A$87:$A$92,'Datos Mes'!$C$87:$C$92),0)*$EO457</f>
        <v>#DIV/0!</v>
      </c>
      <c r="FU457" s="190" t="e">
        <f>IF($FB457="Activo",'Datos Mes'!$B$31,0)*$EO457</f>
        <v>#DIV/0!</v>
      </c>
      <c r="FV457" s="190" t="e">
        <f>'Datos Mes'!$B$32*$EO457</f>
        <v>#DIV/0!</v>
      </c>
      <c r="FW457" s="190" t="e">
        <f>'Datos Mes'!$D$28*$EO457</f>
        <v>#DIV/0!</v>
      </c>
      <c r="FX457" s="188">
        <v>1030425</v>
      </c>
      <c r="FY457" s="190" t="e">
        <f t="shared" si="548"/>
        <v>#DIV/0!</v>
      </c>
      <c r="FZ457" s="190" t="e">
        <f t="shared" si="506"/>
        <v>#DIV/0!</v>
      </c>
      <c r="GA457" s="190" t="e">
        <f t="shared" si="507"/>
        <v>#DIV/0!</v>
      </c>
      <c r="GB457" s="190">
        <f>(AS457+'Datos Mes'!B$24)*30/12</f>
        <v>11356.646825396825</v>
      </c>
      <c r="GC457" s="190" t="e">
        <f t="shared" si="549"/>
        <v>#DIV/0!</v>
      </c>
      <c r="GD457" s="190" t="e">
        <f t="shared" si="550"/>
        <v>#DIV/0!</v>
      </c>
      <c r="GE457" s="192" t="e">
        <f t="shared" si="551"/>
        <v>#DIV/0!</v>
      </c>
    </row>
    <row r="458" spans="1:187">
      <c r="A458" s="248"/>
      <c r="B458" s="248"/>
      <c r="C458" s="173">
        <f t="shared" si="508"/>
        <v>0</v>
      </c>
      <c r="D458" s="255"/>
      <c r="E458" s="255"/>
      <c r="F458" s="255"/>
      <c r="G458" s="255"/>
      <c r="H458" s="255"/>
      <c r="I458" s="255"/>
      <c r="J458" s="255"/>
      <c r="K458" s="255"/>
      <c r="L458" s="255"/>
      <c r="M458" s="255"/>
      <c r="N458" s="255"/>
      <c r="O458" s="255"/>
      <c r="P458" s="255"/>
      <c r="Q458" s="255"/>
      <c r="R458" s="174"/>
      <c r="S458" s="256"/>
      <c r="T458" s="255"/>
      <c r="U458" s="255"/>
      <c r="V458" s="255"/>
      <c r="W458" s="255"/>
      <c r="X458" s="255"/>
      <c r="Y458" s="255"/>
      <c r="Z458" s="255"/>
      <c r="AA458" s="255"/>
      <c r="AB458" s="255"/>
      <c r="AC458" s="255"/>
      <c r="AD458" s="255"/>
      <c r="AE458" s="255"/>
      <c r="AF458" s="255"/>
      <c r="AG458" s="255"/>
      <c r="AH458" s="255"/>
      <c r="AI458" s="257"/>
      <c r="AJ458" s="187"/>
      <c r="AK458" s="176">
        <f t="shared" si="509"/>
        <v>0</v>
      </c>
      <c r="AL458" s="294">
        <f t="shared" si="510"/>
        <v>0</v>
      </c>
      <c r="AM458" s="294">
        <f t="shared" si="511"/>
        <v>0</v>
      </c>
      <c r="AN458" s="295">
        <f t="shared" si="512"/>
        <v>0</v>
      </c>
      <c r="AO458" s="294">
        <f t="shared" si="505"/>
        <v>0</v>
      </c>
      <c r="AP458" s="294">
        <f t="shared" si="460"/>
        <v>0</v>
      </c>
      <c r="AQ458" s="296">
        <f t="shared" si="513"/>
        <v>0</v>
      </c>
      <c r="AR458" s="297">
        <f t="shared" si="514"/>
        <v>0</v>
      </c>
      <c r="AS458" s="249"/>
      <c r="AT458" s="250">
        <f t="shared" si="515"/>
        <v>0</v>
      </c>
      <c r="AU458" s="316"/>
      <c r="AV458" s="177">
        <f t="shared" si="516"/>
        <v>0</v>
      </c>
      <c r="AW458" s="249"/>
      <c r="AX458" s="249"/>
      <c r="AY458" s="177">
        <f t="shared" si="517"/>
        <v>0</v>
      </c>
      <c r="AZ458" s="177">
        <f>(AQ458)*'Datos Mes'!$B$27+DB458</f>
        <v>0</v>
      </c>
      <c r="BA458" s="248"/>
      <c r="BB458" s="254"/>
      <c r="BC458" s="263"/>
      <c r="BD458" s="188"/>
      <c r="BE458" s="188"/>
      <c r="BF458" s="298"/>
      <c r="BG458" s="178">
        <f>(COUNTIF($D458:$AI458,"LL")+DL458)*(AS458-'Datos Mes'!$B$23)</f>
        <v>0</v>
      </c>
      <c r="BH458" s="299">
        <f t="shared" si="518"/>
        <v>0</v>
      </c>
      <c r="BI458" s="230"/>
      <c r="BJ458" s="239"/>
      <c r="BK458" s="231"/>
      <c r="BL458" s="231"/>
      <c r="BM458" s="231"/>
      <c r="BN458" s="231"/>
      <c r="BO458" s="231"/>
      <c r="BP458" s="239"/>
      <c r="BQ458" s="231"/>
      <c r="BR458" s="231"/>
      <c r="BS458" s="231"/>
      <c r="BT458" s="232"/>
      <c r="BU458" s="232"/>
      <c r="BV458" s="231"/>
      <c r="BW458" s="233"/>
      <c r="BX458" s="234"/>
      <c r="BY458" s="231"/>
      <c r="BZ458" s="231"/>
      <c r="CA458" s="235"/>
      <c r="CB458" s="235"/>
      <c r="CC458" s="236"/>
      <c r="CD458" s="236"/>
      <c r="CE458" s="236"/>
      <c r="CF458" s="236"/>
      <c r="CG458" s="236"/>
      <c r="CH458" s="235"/>
      <c r="CI458" s="235"/>
      <c r="CJ458" s="236"/>
      <c r="CK458" s="236"/>
      <c r="CL458" s="236"/>
      <c r="CM458" s="236"/>
      <c r="CN458" s="236"/>
      <c r="CO458" s="235"/>
      <c r="CP458" s="238"/>
      <c r="CQ458" s="237"/>
      <c r="CR458" s="238"/>
      <c r="CS458" s="237"/>
      <c r="CT458" s="237"/>
      <c r="CU458" s="237"/>
      <c r="CV458" s="237"/>
      <c r="CW458" s="237"/>
      <c r="CX458" s="232"/>
      <c r="CY458" s="232"/>
      <c r="CZ458" s="179">
        <f t="shared" si="519"/>
        <v>0</v>
      </c>
      <c r="DA458" s="180"/>
      <c r="DB458" s="241"/>
      <c r="DC458" s="181">
        <f t="shared" si="520"/>
        <v>0</v>
      </c>
      <c r="DD458" s="240"/>
      <c r="DE458" s="241"/>
      <c r="DF458" s="182">
        <f t="shared" si="521"/>
        <v>0</v>
      </c>
      <c r="DG458" s="182">
        <f t="shared" si="522"/>
        <v>0</v>
      </c>
      <c r="DH458" s="183">
        <f t="shared" si="523"/>
        <v>0</v>
      </c>
      <c r="DI458" s="184">
        <f t="shared" si="524"/>
        <v>0</v>
      </c>
      <c r="DJ458" s="42"/>
      <c r="DK458" s="177">
        <f t="shared" si="525"/>
        <v>0</v>
      </c>
      <c r="DL458" s="177">
        <f t="shared" si="526"/>
        <v>0</v>
      </c>
      <c r="DM458" s="177">
        <f t="shared" si="527"/>
        <v>0</v>
      </c>
      <c r="DN458" s="242"/>
      <c r="DO458" s="243"/>
      <c r="DP458" s="243"/>
      <c r="DQ458" s="243"/>
      <c r="DR458" s="303"/>
      <c r="DS458" s="243"/>
      <c r="DT458" s="243"/>
      <c r="DU458" s="243"/>
      <c r="DV458" s="244"/>
      <c r="DW458" s="243"/>
      <c r="DX458" s="243"/>
      <c r="DY458" s="245"/>
      <c r="DZ458" s="245"/>
      <c r="EA458" s="246"/>
      <c r="EB458" s="175" t="s">
        <v>283</v>
      </c>
      <c r="EC458" s="188" t="s">
        <v>298</v>
      </c>
      <c r="ED458" s="188">
        <v>1030426</v>
      </c>
      <c r="EE458" s="188"/>
      <c r="EF458" s="189">
        <f>'Datos Mes'!$B$23</f>
        <v>8033.333333333333</v>
      </c>
      <c r="EG458" s="189">
        <f t="shared" si="528"/>
        <v>0</v>
      </c>
      <c r="EH458" s="189">
        <f t="shared" si="529"/>
        <v>0</v>
      </c>
      <c r="EI458" s="189" t="e">
        <f t="shared" si="530"/>
        <v>#DIV/0!</v>
      </c>
      <c r="EJ458" s="189" t="e">
        <f t="shared" si="531"/>
        <v>#DIV/0!</v>
      </c>
      <c r="EK458" s="189">
        <f t="shared" si="532"/>
        <v>0</v>
      </c>
      <c r="EL458" s="189">
        <f t="shared" si="533"/>
        <v>0</v>
      </c>
      <c r="EM458" s="189">
        <f t="shared" si="534"/>
        <v>0</v>
      </c>
      <c r="EN458" s="189">
        <f>'Datos Mes'!$B$24*AL458</f>
        <v>0</v>
      </c>
      <c r="EO458" s="189" t="e">
        <f>IF(SUM(EH458:EN458)&gt;'Datos Mes'!$B$21,'Datos Mes'!$B$21,SUM(EH458:EN458))</f>
        <v>#DIV/0!</v>
      </c>
      <c r="EP458" s="189" t="e">
        <f>IF(SUM(EH458:EN458)&gt;'Datos Mes'!$B$21,SUM(EH458:EN458)-EO458,0)</f>
        <v>#DIV/0!</v>
      </c>
      <c r="EQ458" s="189"/>
      <c r="ER458" s="189" t="e">
        <f>LOOKUP(EO458/AL458,'Datos Mes'!$B$75:$B$82,'Datos Mes'!$C$75:$C$82)*EQ458</f>
        <v>#DIV/0!</v>
      </c>
      <c r="ES458" s="189">
        <f>'Datos Mes'!$B$25*$AQ458</f>
        <v>0</v>
      </c>
      <c r="ET458" s="189">
        <f>'Datos Mes'!$B$26*$AQ458</f>
        <v>0</v>
      </c>
      <c r="EU458" s="189">
        <f t="shared" si="535"/>
        <v>0</v>
      </c>
      <c r="EV458" s="190" t="e">
        <f t="shared" si="536"/>
        <v>#DIV/0!</v>
      </c>
      <c r="EW458" s="280" t="s">
        <v>140</v>
      </c>
      <c r="EX458" s="281"/>
      <c r="EY458" s="190" t="e">
        <f>'Datos Mes'!$B$28*EO458</f>
        <v>#DIV/0!</v>
      </c>
      <c r="EZ458" s="190" t="e">
        <f>IF(EX458*'Datos Mes'!$B$19-EY458&gt;0,EX458*'Datos Mes'!$B$19-EY458,0)</f>
        <v>#DIV/0!</v>
      </c>
      <c r="FA458" s="281" t="s">
        <v>116</v>
      </c>
      <c r="FB458" s="280" t="s">
        <v>299</v>
      </c>
      <c r="FC458" s="192">
        <f>IF(FB458&lt;&gt;"Pensionado",LOOKUP(FA458,'Datos Mes'!$A$87:$A$92,'Datos Mes'!$B$87:$B$92),0)</f>
        <v>0</v>
      </c>
      <c r="FD458" s="190" t="e">
        <f t="shared" si="537"/>
        <v>#DIV/0!</v>
      </c>
      <c r="FE458" s="190" t="e">
        <f>IF(SUM(EH458:EN458)&gt;'Datos Mes'!$B$22,'Datos Mes'!$B$22,SUM(EH458:EN458))</f>
        <v>#DIV/0!</v>
      </c>
      <c r="FF458" s="190" t="e">
        <f>FE458*'Datos Mes'!$B$30</f>
        <v>#DIV/0!</v>
      </c>
      <c r="FG458" s="190" t="e">
        <f t="shared" si="538"/>
        <v>#DIV/0!</v>
      </c>
      <c r="FH458" s="190" t="e">
        <f t="shared" si="539"/>
        <v>#DIV/0!</v>
      </c>
      <c r="FI458" s="193" t="e">
        <f>LOOKUP(FH458,'Datos Mes'!$B$54:$B$69,'Datos Mes'!$C$54:$C$69)</f>
        <v>#DIV/0!</v>
      </c>
      <c r="FJ458" s="190" t="e">
        <f>LOOKUP(FH458,'Datos Mes'!$B$54:$B$69,'Datos Mes'!$E$54:$E$69)</f>
        <v>#DIV/0!</v>
      </c>
      <c r="FK458" s="190" t="e">
        <f t="shared" si="540"/>
        <v>#DIV/0!</v>
      </c>
      <c r="FL458" s="190">
        <f t="shared" si="541"/>
        <v>0</v>
      </c>
      <c r="FM458" s="190">
        <f t="shared" si="542"/>
        <v>0</v>
      </c>
      <c r="FN458" s="190">
        <f t="shared" si="543"/>
        <v>0</v>
      </c>
      <c r="FO458" s="190" t="e">
        <f t="shared" si="544"/>
        <v>#DIV/0!</v>
      </c>
      <c r="FP458" s="190" t="e">
        <f t="shared" si="545"/>
        <v>#DIV/0!</v>
      </c>
      <c r="FQ458" s="320" t="e">
        <f t="shared" si="546"/>
        <v>#DIV/0!</v>
      </c>
      <c r="FR458" s="188"/>
      <c r="FS458" s="190" t="e">
        <f t="shared" si="547"/>
        <v>#DIV/0!</v>
      </c>
      <c r="FT458" s="190" t="e">
        <f>IF($FB458="Activo",LOOKUP($FA458,'Datos Mes'!$A$87:$A$92,'Datos Mes'!$C$87:$C$92),0)*$EO458</f>
        <v>#DIV/0!</v>
      </c>
      <c r="FU458" s="190" t="e">
        <f>IF($FB458="Activo",'Datos Mes'!$B$31,0)*$EO458</f>
        <v>#DIV/0!</v>
      </c>
      <c r="FV458" s="190" t="e">
        <f>'Datos Mes'!$B$32*$EO458</f>
        <v>#DIV/0!</v>
      </c>
      <c r="FW458" s="190" t="e">
        <f>'Datos Mes'!$D$28*$EO458</f>
        <v>#DIV/0!</v>
      </c>
      <c r="FX458" s="188">
        <v>1030426</v>
      </c>
      <c r="FY458" s="190" t="e">
        <f t="shared" si="548"/>
        <v>#DIV/0!</v>
      </c>
      <c r="FZ458" s="190" t="e">
        <f t="shared" si="506"/>
        <v>#DIV/0!</v>
      </c>
      <c r="GA458" s="190" t="e">
        <f t="shared" si="507"/>
        <v>#DIV/0!</v>
      </c>
      <c r="GB458" s="190">
        <f>(AS458+'Datos Mes'!B$24)*30/12</f>
        <v>11356.646825396825</v>
      </c>
      <c r="GC458" s="190" t="e">
        <f t="shared" si="549"/>
        <v>#DIV/0!</v>
      </c>
      <c r="GD458" s="190" t="e">
        <f t="shared" si="550"/>
        <v>#DIV/0!</v>
      </c>
      <c r="GE458" s="192" t="e">
        <f t="shared" si="551"/>
        <v>#DIV/0!</v>
      </c>
    </row>
    <row r="459" spans="1:187">
      <c r="A459" s="248"/>
      <c r="B459" s="248"/>
      <c r="C459" s="173">
        <f t="shared" si="508"/>
        <v>0</v>
      </c>
      <c r="D459" s="255"/>
      <c r="E459" s="255"/>
      <c r="F459" s="255"/>
      <c r="G459" s="255"/>
      <c r="H459" s="255"/>
      <c r="I459" s="255"/>
      <c r="J459" s="255"/>
      <c r="K459" s="255"/>
      <c r="L459" s="255"/>
      <c r="M459" s="255"/>
      <c r="N459" s="255"/>
      <c r="O459" s="255"/>
      <c r="P459" s="255"/>
      <c r="Q459" s="255"/>
      <c r="R459" s="174"/>
      <c r="S459" s="256"/>
      <c r="T459" s="255"/>
      <c r="U459" s="255"/>
      <c r="V459" s="255"/>
      <c r="W459" s="255"/>
      <c r="X459" s="255"/>
      <c r="Y459" s="255"/>
      <c r="Z459" s="255"/>
      <c r="AA459" s="255"/>
      <c r="AB459" s="255"/>
      <c r="AC459" s="255"/>
      <c r="AD459" s="255"/>
      <c r="AE459" s="255"/>
      <c r="AF459" s="255"/>
      <c r="AG459" s="255"/>
      <c r="AH459" s="255"/>
      <c r="AI459" s="257"/>
      <c r="AJ459" s="187"/>
      <c r="AK459" s="176">
        <f t="shared" si="509"/>
        <v>0</v>
      </c>
      <c r="AL459" s="294">
        <f t="shared" si="510"/>
        <v>0</v>
      </c>
      <c r="AM459" s="294">
        <f t="shared" si="511"/>
        <v>0</v>
      </c>
      <c r="AN459" s="295">
        <f t="shared" si="512"/>
        <v>0</v>
      </c>
      <c r="AO459" s="294">
        <f t="shared" si="505"/>
        <v>0</v>
      </c>
      <c r="AP459" s="294">
        <f t="shared" si="460"/>
        <v>0</v>
      </c>
      <c r="AQ459" s="296">
        <f t="shared" si="513"/>
        <v>0</v>
      </c>
      <c r="AR459" s="297">
        <f t="shared" si="514"/>
        <v>0</v>
      </c>
      <c r="AS459" s="249"/>
      <c r="AT459" s="250">
        <f t="shared" si="515"/>
        <v>0</v>
      </c>
      <c r="AU459" s="316"/>
      <c r="AV459" s="177">
        <f t="shared" si="516"/>
        <v>0</v>
      </c>
      <c r="AW459" s="249"/>
      <c r="AX459" s="249"/>
      <c r="AY459" s="177">
        <f t="shared" si="517"/>
        <v>0</v>
      </c>
      <c r="AZ459" s="177">
        <f>(AQ459)*'Datos Mes'!$B$27+DB459</f>
        <v>0</v>
      </c>
      <c r="BA459" s="248"/>
      <c r="BB459" s="254"/>
      <c r="BC459" s="263"/>
      <c r="BD459" s="188"/>
      <c r="BE459" s="188"/>
      <c r="BF459" s="298"/>
      <c r="BG459" s="178">
        <f>(COUNTIF($D459:$AI459,"LL")+DL459)*(AS459-'Datos Mes'!$B$23)</f>
        <v>0</v>
      </c>
      <c r="BH459" s="299">
        <f t="shared" si="518"/>
        <v>0</v>
      </c>
      <c r="BI459" s="230"/>
      <c r="BJ459" s="239"/>
      <c r="BK459" s="231"/>
      <c r="BL459" s="231"/>
      <c r="BM459" s="231"/>
      <c r="BN459" s="231"/>
      <c r="BO459" s="231"/>
      <c r="BP459" s="239"/>
      <c r="BQ459" s="231"/>
      <c r="BR459" s="231"/>
      <c r="BS459" s="231"/>
      <c r="BT459" s="232"/>
      <c r="BU459" s="232"/>
      <c r="BV459" s="231"/>
      <c r="BW459" s="233"/>
      <c r="BX459" s="234"/>
      <c r="BY459" s="231"/>
      <c r="BZ459" s="231"/>
      <c r="CA459" s="235"/>
      <c r="CB459" s="235"/>
      <c r="CC459" s="236"/>
      <c r="CD459" s="236"/>
      <c r="CE459" s="236"/>
      <c r="CF459" s="236"/>
      <c r="CG459" s="236"/>
      <c r="CH459" s="235"/>
      <c r="CI459" s="235"/>
      <c r="CJ459" s="236"/>
      <c r="CK459" s="236"/>
      <c r="CL459" s="236"/>
      <c r="CM459" s="236"/>
      <c r="CN459" s="236"/>
      <c r="CO459" s="235"/>
      <c r="CP459" s="238"/>
      <c r="CQ459" s="237"/>
      <c r="CR459" s="238"/>
      <c r="CS459" s="237"/>
      <c r="CT459" s="237"/>
      <c r="CU459" s="237"/>
      <c r="CV459" s="237"/>
      <c r="CW459" s="237"/>
      <c r="CX459" s="232"/>
      <c r="CY459" s="232"/>
      <c r="CZ459" s="179">
        <f t="shared" si="519"/>
        <v>0</v>
      </c>
      <c r="DA459" s="180"/>
      <c r="DB459" s="241"/>
      <c r="DC459" s="181">
        <f t="shared" si="520"/>
        <v>0</v>
      </c>
      <c r="DD459" s="240"/>
      <c r="DE459" s="241"/>
      <c r="DF459" s="182">
        <f t="shared" si="521"/>
        <v>0</v>
      </c>
      <c r="DG459" s="182">
        <f t="shared" si="522"/>
        <v>0</v>
      </c>
      <c r="DH459" s="183">
        <f t="shared" si="523"/>
        <v>0</v>
      </c>
      <c r="DI459" s="184">
        <f t="shared" si="524"/>
        <v>0</v>
      </c>
      <c r="DJ459" s="42"/>
      <c r="DK459" s="177">
        <f t="shared" si="525"/>
        <v>0</v>
      </c>
      <c r="DL459" s="177">
        <f t="shared" si="526"/>
        <v>0</v>
      </c>
      <c r="DM459" s="177">
        <f t="shared" si="527"/>
        <v>0</v>
      </c>
      <c r="DN459" s="242"/>
      <c r="DO459" s="243"/>
      <c r="DP459" s="243"/>
      <c r="DQ459" s="243"/>
      <c r="DR459" s="303"/>
      <c r="DS459" s="243"/>
      <c r="DT459" s="243"/>
      <c r="DU459" s="243"/>
      <c r="DV459" s="244"/>
      <c r="DW459" s="243"/>
      <c r="DX459" s="243"/>
      <c r="DY459" s="245"/>
      <c r="DZ459" s="245"/>
      <c r="EA459" s="246"/>
      <c r="EB459" s="175" t="s">
        <v>283</v>
      </c>
      <c r="EC459" s="188" t="s">
        <v>298</v>
      </c>
      <c r="ED459" s="188">
        <v>1030427</v>
      </c>
      <c r="EE459" s="188"/>
      <c r="EF459" s="189">
        <f>'Datos Mes'!$B$23</f>
        <v>8033.333333333333</v>
      </c>
      <c r="EG459" s="189">
        <f t="shared" si="528"/>
        <v>0</v>
      </c>
      <c r="EH459" s="189">
        <f t="shared" si="529"/>
        <v>0</v>
      </c>
      <c r="EI459" s="189" t="e">
        <f t="shared" si="530"/>
        <v>#DIV/0!</v>
      </c>
      <c r="EJ459" s="189" t="e">
        <f t="shared" si="531"/>
        <v>#DIV/0!</v>
      </c>
      <c r="EK459" s="189">
        <f t="shared" si="532"/>
        <v>0</v>
      </c>
      <c r="EL459" s="189">
        <f t="shared" si="533"/>
        <v>0</v>
      </c>
      <c r="EM459" s="189">
        <f t="shared" si="534"/>
        <v>0</v>
      </c>
      <c r="EN459" s="189">
        <f>'Datos Mes'!$B$24*AL459</f>
        <v>0</v>
      </c>
      <c r="EO459" s="189" t="e">
        <f>IF(SUM(EH459:EN459)&gt;'Datos Mes'!$B$21,'Datos Mes'!$B$21,SUM(EH459:EN459))</f>
        <v>#DIV/0!</v>
      </c>
      <c r="EP459" s="189" t="e">
        <f>IF(SUM(EH459:EN459)&gt;'Datos Mes'!$B$21,SUM(EH459:EN459)-EO459,0)</f>
        <v>#DIV/0!</v>
      </c>
      <c r="EQ459" s="189"/>
      <c r="ER459" s="189" t="e">
        <f>LOOKUP(EO459/AL459,'Datos Mes'!$B$75:$B$82,'Datos Mes'!$C$75:$C$82)*EQ459</f>
        <v>#DIV/0!</v>
      </c>
      <c r="ES459" s="189">
        <f>'Datos Mes'!$B$25*$AQ459</f>
        <v>0</v>
      </c>
      <c r="ET459" s="189">
        <f>'Datos Mes'!$B$26*$AQ459</f>
        <v>0</v>
      </c>
      <c r="EU459" s="189">
        <f t="shared" si="535"/>
        <v>0</v>
      </c>
      <c r="EV459" s="190" t="e">
        <f t="shared" si="536"/>
        <v>#DIV/0!</v>
      </c>
      <c r="EW459" s="280" t="s">
        <v>140</v>
      </c>
      <c r="EX459" s="281"/>
      <c r="EY459" s="190" t="e">
        <f>'Datos Mes'!$B$28*EO459</f>
        <v>#DIV/0!</v>
      </c>
      <c r="EZ459" s="190" t="e">
        <f>IF(EX459*'Datos Mes'!$B$19-EY459&gt;0,EX459*'Datos Mes'!$B$19-EY459,0)</f>
        <v>#DIV/0!</v>
      </c>
      <c r="FA459" s="281" t="s">
        <v>116</v>
      </c>
      <c r="FB459" s="280" t="s">
        <v>299</v>
      </c>
      <c r="FC459" s="192">
        <f>IF(FB459&lt;&gt;"Pensionado",LOOKUP(FA459,'Datos Mes'!$A$87:$A$92,'Datos Mes'!$B$87:$B$92),0)</f>
        <v>0</v>
      </c>
      <c r="FD459" s="190" t="e">
        <f t="shared" si="537"/>
        <v>#DIV/0!</v>
      </c>
      <c r="FE459" s="190" t="e">
        <f>IF(SUM(EH459:EN459)&gt;'Datos Mes'!$B$22,'Datos Mes'!$B$22,SUM(EH459:EN459))</f>
        <v>#DIV/0!</v>
      </c>
      <c r="FF459" s="190" t="e">
        <f>FE459*'Datos Mes'!$B$30</f>
        <v>#DIV/0!</v>
      </c>
      <c r="FG459" s="190" t="e">
        <f t="shared" si="538"/>
        <v>#DIV/0!</v>
      </c>
      <c r="FH459" s="190" t="e">
        <f t="shared" si="539"/>
        <v>#DIV/0!</v>
      </c>
      <c r="FI459" s="193" t="e">
        <f>LOOKUP(FH459,'Datos Mes'!$B$54:$B$69,'Datos Mes'!$C$54:$C$69)</f>
        <v>#DIV/0!</v>
      </c>
      <c r="FJ459" s="190" t="e">
        <f>LOOKUP(FH459,'Datos Mes'!$B$54:$B$69,'Datos Mes'!$E$54:$E$69)</f>
        <v>#DIV/0!</v>
      </c>
      <c r="FK459" s="190" t="e">
        <f t="shared" si="540"/>
        <v>#DIV/0!</v>
      </c>
      <c r="FL459" s="190">
        <f t="shared" si="541"/>
        <v>0</v>
      </c>
      <c r="FM459" s="190">
        <f t="shared" si="542"/>
        <v>0</v>
      </c>
      <c r="FN459" s="190">
        <f t="shared" si="543"/>
        <v>0</v>
      </c>
      <c r="FO459" s="190" t="e">
        <f t="shared" si="544"/>
        <v>#DIV/0!</v>
      </c>
      <c r="FP459" s="190" t="e">
        <f t="shared" si="545"/>
        <v>#DIV/0!</v>
      </c>
      <c r="FQ459" s="320" t="e">
        <f t="shared" si="546"/>
        <v>#DIV/0!</v>
      </c>
      <c r="FR459" s="188"/>
      <c r="FS459" s="190" t="e">
        <f t="shared" si="547"/>
        <v>#DIV/0!</v>
      </c>
      <c r="FT459" s="190" t="e">
        <f>IF($FB459="Activo",LOOKUP($FA459,'Datos Mes'!$A$87:$A$92,'Datos Mes'!$C$87:$C$92),0)*$EO459</f>
        <v>#DIV/0!</v>
      </c>
      <c r="FU459" s="190" t="e">
        <f>IF($FB459="Activo",'Datos Mes'!$B$31,0)*$EO459</f>
        <v>#DIV/0!</v>
      </c>
      <c r="FV459" s="190" t="e">
        <f>'Datos Mes'!$B$32*$EO459</f>
        <v>#DIV/0!</v>
      </c>
      <c r="FW459" s="190" t="e">
        <f>'Datos Mes'!$D$28*$EO459</f>
        <v>#DIV/0!</v>
      </c>
      <c r="FX459" s="188">
        <v>1030427</v>
      </c>
      <c r="FY459" s="190" t="e">
        <f t="shared" si="548"/>
        <v>#DIV/0!</v>
      </c>
      <c r="FZ459" s="190" t="e">
        <f t="shared" si="506"/>
        <v>#DIV/0!</v>
      </c>
      <c r="GA459" s="190" t="e">
        <f t="shared" si="507"/>
        <v>#DIV/0!</v>
      </c>
      <c r="GB459" s="190">
        <f>(AS459+'Datos Mes'!B$24)*30/12</f>
        <v>11356.646825396825</v>
      </c>
      <c r="GC459" s="190" t="e">
        <f t="shared" si="549"/>
        <v>#DIV/0!</v>
      </c>
      <c r="GD459" s="190" t="e">
        <f t="shared" si="550"/>
        <v>#DIV/0!</v>
      </c>
      <c r="GE459" s="192" t="e">
        <f t="shared" si="551"/>
        <v>#DIV/0!</v>
      </c>
    </row>
    <row r="460" spans="1:187">
      <c r="A460" s="248"/>
      <c r="B460" s="248"/>
      <c r="C460" s="173">
        <f t="shared" si="508"/>
        <v>0</v>
      </c>
      <c r="D460" s="255"/>
      <c r="E460" s="255"/>
      <c r="F460" s="255"/>
      <c r="G460" s="255"/>
      <c r="H460" s="255"/>
      <c r="I460" s="255"/>
      <c r="J460" s="255"/>
      <c r="K460" s="255"/>
      <c r="L460" s="255"/>
      <c r="M460" s="255"/>
      <c r="N460" s="255"/>
      <c r="O460" s="255"/>
      <c r="P460" s="255"/>
      <c r="Q460" s="255"/>
      <c r="R460" s="174"/>
      <c r="S460" s="256"/>
      <c r="T460" s="255"/>
      <c r="U460" s="255"/>
      <c r="V460" s="255"/>
      <c r="W460" s="255"/>
      <c r="X460" s="255"/>
      <c r="Y460" s="255"/>
      <c r="Z460" s="255"/>
      <c r="AA460" s="255"/>
      <c r="AB460" s="255"/>
      <c r="AC460" s="255"/>
      <c r="AD460" s="255"/>
      <c r="AE460" s="255"/>
      <c r="AF460" s="255"/>
      <c r="AG460" s="255"/>
      <c r="AH460" s="255"/>
      <c r="AI460" s="257"/>
      <c r="AJ460" s="187"/>
      <c r="AK460" s="176">
        <f t="shared" si="509"/>
        <v>0</v>
      </c>
      <c r="AL460" s="294">
        <f t="shared" si="510"/>
        <v>0</v>
      </c>
      <c r="AM460" s="294">
        <f t="shared" si="511"/>
        <v>0</v>
      </c>
      <c r="AN460" s="295">
        <f t="shared" si="512"/>
        <v>0</v>
      </c>
      <c r="AO460" s="294">
        <f t="shared" si="505"/>
        <v>0</v>
      </c>
      <c r="AP460" s="294">
        <f t="shared" si="460"/>
        <v>0</v>
      </c>
      <c r="AQ460" s="296">
        <f t="shared" si="513"/>
        <v>0</v>
      </c>
      <c r="AR460" s="297">
        <f t="shared" si="514"/>
        <v>0</v>
      </c>
      <c r="AS460" s="249"/>
      <c r="AT460" s="250">
        <f t="shared" si="515"/>
        <v>0</v>
      </c>
      <c r="AU460" s="316"/>
      <c r="AV460" s="177">
        <f t="shared" si="516"/>
        <v>0</v>
      </c>
      <c r="AW460" s="249"/>
      <c r="AX460" s="249"/>
      <c r="AY460" s="177">
        <f t="shared" si="517"/>
        <v>0</v>
      </c>
      <c r="AZ460" s="177">
        <f>(AQ460)*'Datos Mes'!$B$27+DB460</f>
        <v>0</v>
      </c>
      <c r="BA460" s="248"/>
      <c r="BB460" s="254"/>
      <c r="BC460" s="263"/>
      <c r="BD460" s="188"/>
      <c r="BE460" s="188"/>
      <c r="BF460" s="298"/>
      <c r="BG460" s="178">
        <f>(COUNTIF($D460:$AI460,"LL")+DL460)*(AS460-'Datos Mes'!$B$23)</f>
        <v>0</v>
      </c>
      <c r="BH460" s="299">
        <f t="shared" si="518"/>
        <v>0</v>
      </c>
      <c r="BI460" s="230"/>
      <c r="BJ460" s="239"/>
      <c r="BK460" s="231"/>
      <c r="BL460" s="231"/>
      <c r="BM460" s="231"/>
      <c r="BN460" s="231"/>
      <c r="BO460" s="231"/>
      <c r="BP460" s="239"/>
      <c r="BQ460" s="231"/>
      <c r="BR460" s="231"/>
      <c r="BS460" s="231"/>
      <c r="BT460" s="232"/>
      <c r="BU460" s="232"/>
      <c r="BV460" s="231"/>
      <c r="BW460" s="233"/>
      <c r="BX460" s="234"/>
      <c r="BY460" s="231"/>
      <c r="BZ460" s="231"/>
      <c r="CA460" s="235"/>
      <c r="CB460" s="235"/>
      <c r="CC460" s="236"/>
      <c r="CD460" s="236"/>
      <c r="CE460" s="236"/>
      <c r="CF460" s="236"/>
      <c r="CG460" s="236"/>
      <c r="CH460" s="235"/>
      <c r="CI460" s="235"/>
      <c r="CJ460" s="236"/>
      <c r="CK460" s="236"/>
      <c r="CL460" s="236"/>
      <c r="CM460" s="236"/>
      <c r="CN460" s="236"/>
      <c r="CO460" s="235"/>
      <c r="CP460" s="238"/>
      <c r="CQ460" s="237"/>
      <c r="CR460" s="238"/>
      <c r="CS460" s="237"/>
      <c r="CT460" s="237"/>
      <c r="CU460" s="237"/>
      <c r="CV460" s="237"/>
      <c r="CW460" s="237"/>
      <c r="CX460" s="232"/>
      <c r="CY460" s="232"/>
      <c r="CZ460" s="179">
        <f t="shared" si="519"/>
        <v>0</v>
      </c>
      <c r="DA460" s="180"/>
      <c r="DB460" s="241"/>
      <c r="DC460" s="181">
        <f t="shared" si="520"/>
        <v>0</v>
      </c>
      <c r="DD460" s="240"/>
      <c r="DE460" s="241"/>
      <c r="DF460" s="182">
        <f t="shared" si="521"/>
        <v>0</v>
      </c>
      <c r="DG460" s="182">
        <f t="shared" si="522"/>
        <v>0</v>
      </c>
      <c r="DH460" s="183">
        <f t="shared" si="523"/>
        <v>0</v>
      </c>
      <c r="DI460" s="184">
        <f t="shared" si="524"/>
        <v>0</v>
      </c>
      <c r="DJ460" s="42"/>
      <c r="DK460" s="177">
        <f t="shared" si="525"/>
        <v>0</v>
      </c>
      <c r="DL460" s="177">
        <f t="shared" si="526"/>
        <v>0</v>
      </c>
      <c r="DM460" s="177">
        <f t="shared" si="527"/>
        <v>0</v>
      </c>
      <c r="DN460" s="242"/>
      <c r="DO460" s="243"/>
      <c r="DP460" s="243"/>
      <c r="DQ460" s="243"/>
      <c r="DR460" s="303"/>
      <c r="DS460" s="243"/>
      <c r="DT460" s="243"/>
      <c r="DU460" s="243"/>
      <c r="DV460" s="244"/>
      <c r="DW460" s="243"/>
      <c r="DX460" s="243"/>
      <c r="DY460" s="245"/>
      <c r="DZ460" s="245"/>
      <c r="EA460" s="246"/>
      <c r="EB460" s="175" t="s">
        <v>283</v>
      </c>
      <c r="EC460" s="188" t="s">
        <v>298</v>
      </c>
      <c r="ED460" s="188">
        <v>1030428</v>
      </c>
      <c r="EE460" s="188"/>
      <c r="EF460" s="189">
        <f>'Datos Mes'!$B$23</f>
        <v>8033.333333333333</v>
      </c>
      <c r="EG460" s="189">
        <f t="shared" si="528"/>
        <v>0</v>
      </c>
      <c r="EH460" s="189">
        <f t="shared" si="529"/>
        <v>0</v>
      </c>
      <c r="EI460" s="189" t="e">
        <f t="shared" si="530"/>
        <v>#DIV/0!</v>
      </c>
      <c r="EJ460" s="189" t="e">
        <f t="shared" si="531"/>
        <v>#DIV/0!</v>
      </c>
      <c r="EK460" s="189">
        <f t="shared" si="532"/>
        <v>0</v>
      </c>
      <c r="EL460" s="189">
        <f t="shared" si="533"/>
        <v>0</v>
      </c>
      <c r="EM460" s="189">
        <f t="shared" si="534"/>
        <v>0</v>
      </c>
      <c r="EN460" s="189">
        <f>'Datos Mes'!$B$24*AL460</f>
        <v>0</v>
      </c>
      <c r="EO460" s="189" t="e">
        <f>IF(SUM(EH460:EN460)&gt;'Datos Mes'!$B$21,'Datos Mes'!$B$21,SUM(EH460:EN460))</f>
        <v>#DIV/0!</v>
      </c>
      <c r="EP460" s="189" t="e">
        <f>IF(SUM(EH460:EN460)&gt;'Datos Mes'!$B$21,SUM(EH460:EN460)-EO460,0)</f>
        <v>#DIV/0!</v>
      </c>
      <c r="EQ460" s="189"/>
      <c r="ER460" s="189" t="e">
        <f>LOOKUP(EO460/AL460,'Datos Mes'!$B$75:$B$82,'Datos Mes'!$C$75:$C$82)*EQ460</f>
        <v>#DIV/0!</v>
      </c>
      <c r="ES460" s="189">
        <f>'Datos Mes'!$B$25*$AQ460</f>
        <v>0</v>
      </c>
      <c r="ET460" s="189">
        <f>'Datos Mes'!$B$26*$AQ460</f>
        <v>0</v>
      </c>
      <c r="EU460" s="189">
        <f t="shared" si="535"/>
        <v>0</v>
      </c>
      <c r="EV460" s="190" t="e">
        <f t="shared" si="536"/>
        <v>#DIV/0!</v>
      </c>
      <c r="EW460" s="280" t="s">
        <v>140</v>
      </c>
      <c r="EX460" s="281"/>
      <c r="EY460" s="190" t="e">
        <f>'Datos Mes'!$B$28*EO460</f>
        <v>#DIV/0!</v>
      </c>
      <c r="EZ460" s="190" t="e">
        <f>IF(EX460*'Datos Mes'!$B$19-EY460&gt;0,EX460*'Datos Mes'!$B$19-EY460,0)</f>
        <v>#DIV/0!</v>
      </c>
      <c r="FA460" s="281" t="s">
        <v>116</v>
      </c>
      <c r="FB460" s="280" t="s">
        <v>299</v>
      </c>
      <c r="FC460" s="192">
        <f>IF(FB460&lt;&gt;"Pensionado",LOOKUP(FA460,'Datos Mes'!$A$87:$A$92,'Datos Mes'!$B$87:$B$92),0)</f>
        <v>0</v>
      </c>
      <c r="FD460" s="190" t="e">
        <f t="shared" si="537"/>
        <v>#DIV/0!</v>
      </c>
      <c r="FE460" s="190" t="e">
        <f>IF(SUM(EH460:EN460)&gt;'Datos Mes'!$B$22,'Datos Mes'!$B$22,SUM(EH460:EN460))</f>
        <v>#DIV/0!</v>
      </c>
      <c r="FF460" s="190" t="e">
        <f>FE460*'Datos Mes'!$B$30</f>
        <v>#DIV/0!</v>
      </c>
      <c r="FG460" s="190" t="e">
        <f t="shared" si="538"/>
        <v>#DIV/0!</v>
      </c>
      <c r="FH460" s="190" t="e">
        <f t="shared" si="539"/>
        <v>#DIV/0!</v>
      </c>
      <c r="FI460" s="193" t="e">
        <f>LOOKUP(FH460,'Datos Mes'!$B$54:$B$69,'Datos Mes'!$C$54:$C$69)</f>
        <v>#DIV/0!</v>
      </c>
      <c r="FJ460" s="190" t="e">
        <f>LOOKUP(FH460,'Datos Mes'!$B$54:$B$69,'Datos Mes'!$E$54:$E$69)</f>
        <v>#DIV/0!</v>
      </c>
      <c r="FK460" s="190" t="e">
        <f t="shared" si="540"/>
        <v>#DIV/0!</v>
      </c>
      <c r="FL460" s="190">
        <f t="shared" si="541"/>
        <v>0</v>
      </c>
      <c r="FM460" s="190">
        <f t="shared" si="542"/>
        <v>0</v>
      </c>
      <c r="FN460" s="190">
        <f t="shared" si="543"/>
        <v>0</v>
      </c>
      <c r="FO460" s="190" t="e">
        <f t="shared" si="544"/>
        <v>#DIV/0!</v>
      </c>
      <c r="FP460" s="190" t="e">
        <f t="shared" si="545"/>
        <v>#DIV/0!</v>
      </c>
      <c r="FQ460" s="320" t="e">
        <f t="shared" si="546"/>
        <v>#DIV/0!</v>
      </c>
      <c r="FR460" s="188"/>
      <c r="FS460" s="190" t="e">
        <f t="shared" si="547"/>
        <v>#DIV/0!</v>
      </c>
      <c r="FT460" s="190" t="e">
        <f>IF($FB460="Activo",LOOKUP($FA460,'Datos Mes'!$A$87:$A$92,'Datos Mes'!$C$87:$C$92),0)*$EO460</f>
        <v>#DIV/0!</v>
      </c>
      <c r="FU460" s="190" t="e">
        <f>IF($FB460="Activo",'Datos Mes'!$B$31,0)*$EO460</f>
        <v>#DIV/0!</v>
      </c>
      <c r="FV460" s="190" t="e">
        <f>'Datos Mes'!$B$32*$EO460</f>
        <v>#DIV/0!</v>
      </c>
      <c r="FW460" s="190" t="e">
        <f>'Datos Mes'!$D$28*$EO460</f>
        <v>#DIV/0!</v>
      </c>
      <c r="FX460" s="188">
        <v>1030428</v>
      </c>
      <c r="FY460" s="190" t="e">
        <f t="shared" si="548"/>
        <v>#DIV/0!</v>
      </c>
      <c r="FZ460" s="190" t="e">
        <f t="shared" si="506"/>
        <v>#DIV/0!</v>
      </c>
      <c r="GA460" s="190" t="e">
        <f t="shared" si="507"/>
        <v>#DIV/0!</v>
      </c>
      <c r="GB460" s="190">
        <f>(AS460+'Datos Mes'!B$24)*30/12</f>
        <v>11356.646825396825</v>
      </c>
      <c r="GC460" s="190" t="e">
        <f t="shared" si="549"/>
        <v>#DIV/0!</v>
      </c>
      <c r="GD460" s="190" t="e">
        <f t="shared" si="550"/>
        <v>#DIV/0!</v>
      </c>
      <c r="GE460" s="192" t="e">
        <f t="shared" si="551"/>
        <v>#DIV/0!</v>
      </c>
    </row>
    <row r="461" spans="1:187">
      <c r="A461" s="248"/>
      <c r="B461" s="248"/>
      <c r="C461" s="173">
        <f t="shared" si="508"/>
        <v>0</v>
      </c>
      <c r="D461" s="255"/>
      <c r="E461" s="255"/>
      <c r="F461" s="255"/>
      <c r="G461" s="255"/>
      <c r="H461" s="255"/>
      <c r="I461" s="255"/>
      <c r="J461" s="255"/>
      <c r="K461" s="255"/>
      <c r="L461" s="255"/>
      <c r="M461" s="255"/>
      <c r="N461" s="255"/>
      <c r="O461" s="255"/>
      <c r="P461" s="255"/>
      <c r="Q461" s="255"/>
      <c r="R461" s="174"/>
      <c r="S461" s="256"/>
      <c r="T461" s="255"/>
      <c r="U461" s="255"/>
      <c r="V461" s="255"/>
      <c r="W461" s="255"/>
      <c r="X461" s="255"/>
      <c r="Y461" s="255"/>
      <c r="Z461" s="255"/>
      <c r="AA461" s="255"/>
      <c r="AB461" s="255"/>
      <c r="AC461" s="255"/>
      <c r="AD461" s="255"/>
      <c r="AE461" s="255"/>
      <c r="AF461" s="255"/>
      <c r="AG461" s="255"/>
      <c r="AH461" s="255"/>
      <c r="AI461" s="257"/>
      <c r="AJ461" s="187"/>
      <c r="AK461" s="176">
        <f t="shared" si="509"/>
        <v>0</v>
      </c>
      <c r="AL461" s="294">
        <f t="shared" si="510"/>
        <v>0</v>
      </c>
      <c r="AM461" s="294">
        <f t="shared" si="511"/>
        <v>0</v>
      </c>
      <c r="AN461" s="295">
        <f t="shared" si="512"/>
        <v>0</v>
      </c>
      <c r="AO461" s="294">
        <f t="shared" si="505"/>
        <v>0</v>
      </c>
      <c r="AP461" s="294">
        <f t="shared" si="460"/>
        <v>0</v>
      </c>
      <c r="AQ461" s="296">
        <f t="shared" si="513"/>
        <v>0</v>
      </c>
      <c r="AR461" s="297">
        <f t="shared" si="514"/>
        <v>0</v>
      </c>
      <c r="AS461" s="249"/>
      <c r="AT461" s="250">
        <f t="shared" si="515"/>
        <v>0</v>
      </c>
      <c r="AU461" s="316"/>
      <c r="AV461" s="177">
        <f t="shared" si="516"/>
        <v>0</v>
      </c>
      <c r="AW461" s="249"/>
      <c r="AX461" s="249"/>
      <c r="AY461" s="177">
        <f t="shared" si="517"/>
        <v>0</v>
      </c>
      <c r="AZ461" s="177">
        <f>(AQ461)*'Datos Mes'!$B$27+DB461</f>
        <v>0</v>
      </c>
      <c r="BA461" s="248"/>
      <c r="BB461" s="254"/>
      <c r="BC461" s="263"/>
      <c r="BD461" s="188"/>
      <c r="BE461" s="188"/>
      <c r="BF461" s="298"/>
      <c r="BG461" s="178">
        <f>(COUNTIF($D461:$AI461,"LL")+DL461)*(AS461-'Datos Mes'!$B$23)</f>
        <v>0</v>
      </c>
      <c r="BH461" s="299">
        <f t="shared" si="518"/>
        <v>0</v>
      </c>
      <c r="BI461" s="230"/>
      <c r="BJ461" s="239"/>
      <c r="BK461" s="231"/>
      <c r="BL461" s="231"/>
      <c r="BM461" s="231"/>
      <c r="BN461" s="231"/>
      <c r="BO461" s="231"/>
      <c r="BP461" s="239"/>
      <c r="BQ461" s="231"/>
      <c r="BR461" s="231"/>
      <c r="BS461" s="231"/>
      <c r="BT461" s="232"/>
      <c r="BU461" s="232"/>
      <c r="BV461" s="231"/>
      <c r="BW461" s="233"/>
      <c r="BX461" s="234"/>
      <c r="BY461" s="231"/>
      <c r="BZ461" s="231"/>
      <c r="CA461" s="235"/>
      <c r="CB461" s="235"/>
      <c r="CC461" s="236"/>
      <c r="CD461" s="236"/>
      <c r="CE461" s="236"/>
      <c r="CF461" s="236"/>
      <c r="CG461" s="236"/>
      <c r="CH461" s="235"/>
      <c r="CI461" s="235"/>
      <c r="CJ461" s="236"/>
      <c r="CK461" s="236"/>
      <c r="CL461" s="236"/>
      <c r="CM461" s="236"/>
      <c r="CN461" s="236"/>
      <c r="CO461" s="235"/>
      <c r="CP461" s="238"/>
      <c r="CQ461" s="237"/>
      <c r="CR461" s="238"/>
      <c r="CS461" s="237"/>
      <c r="CT461" s="237"/>
      <c r="CU461" s="237"/>
      <c r="CV461" s="237"/>
      <c r="CW461" s="237"/>
      <c r="CX461" s="232"/>
      <c r="CY461" s="232"/>
      <c r="CZ461" s="179">
        <f t="shared" si="519"/>
        <v>0</v>
      </c>
      <c r="DA461" s="180"/>
      <c r="DB461" s="241"/>
      <c r="DC461" s="181">
        <f t="shared" si="520"/>
        <v>0</v>
      </c>
      <c r="DD461" s="240"/>
      <c r="DE461" s="241"/>
      <c r="DF461" s="182">
        <f t="shared" si="521"/>
        <v>0</v>
      </c>
      <c r="DG461" s="182">
        <f t="shared" si="522"/>
        <v>0</v>
      </c>
      <c r="DH461" s="183">
        <f t="shared" si="523"/>
        <v>0</v>
      </c>
      <c r="DI461" s="184">
        <f t="shared" si="524"/>
        <v>0</v>
      </c>
      <c r="DJ461" s="42"/>
      <c r="DK461" s="177">
        <f t="shared" si="525"/>
        <v>0</v>
      </c>
      <c r="DL461" s="177">
        <f t="shared" si="526"/>
        <v>0</v>
      </c>
      <c r="DM461" s="177">
        <f t="shared" si="527"/>
        <v>0</v>
      </c>
      <c r="DN461" s="242"/>
      <c r="DO461" s="243"/>
      <c r="DP461" s="243"/>
      <c r="DQ461" s="243"/>
      <c r="DR461" s="303"/>
      <c r="DS461" s="243"/>
      <c r="DT461" s="243"/>
      <c r="DU461" s="243"/>
      <c r="DV461" s="244"/>
      <c r="DW461" s="243"/>
      <c r="DX461" s="243"/>
      <c r="DY461" s="245"/>
      <c r="DZ461" s="245"/>
      <c r="EA461" s="246"/>
      <c r="EB461" s="175" t="s">
        <v>283</v>
      </c>
      <c r="EC461" s="188" t="s">
        <v>298</v>
      </c>
      <c r="ED461" s="188">
        <v>1030429</v>
      </c>
      <c r="EE461" s="188"/>
      <c r="EF461" s="189">
        <f>'Datos Mes'!$B$23</f>
        <v>8033.333333333333</v>
      </c>
      <c r="EG461" s="189">
        <f t="shared" si="528"/>
        <v>0</v>
      </c>
      <c r="EH461" s="189">
        <f t="shared" si="529"/>
        <v>0</v>
      </c>
      <c r="EI461" s="189" t="e">
        <f t="shared" si="530"/>
        <v>#DIV/0!</v>
      </c>
      <c r="EJ461" s="189" t="e">
        <f t="shared" si="531"/>
        <v>#DIV/0!</v>
      </c>
      <c r="EK461" s="189">
        <f t="shared" si="532"/>
        <v>0</v>
      </c>
      <c r="EL461" s="189">
        <f t="shared" si="533"/>
        <v>0</v>
      </c>
      <c r="EM461" s="189">
        <f t="shared" si="534"/>
        <v>0</v>
      </c>
      <c r="EN461" s="189">
        <f>'Datos Mes'!$B$24*AL461</f>
        <v>0</v>
      </c>
      <c r="EO461" s="189" t="e">
        <f>IF(SUM(EH461:EN461)&gt;'Datos Mes'!$B$21,'Datos Mes'!$B$21,SUM(EH461:EN461))</f>
        <v>#DIV/0!</v>
      </c>
      <c r="EP461" s="189" t="e">
        <f>IF(SUM(EH461:EN461)&gt;'Datos Mes'!$B$21,SUM(EH461:EN461)-EO461,0)</f>
        <v>#DIV/0!</v>
      </c>
      <c r="EQ461" s="189"/>
      <c r="ER461" s="189" t="e">
        <f>LOOKUP(EO461/AL461,'Datos Mes'!$B$75:$B$82,'Datos Mes'!$C$75:$C$82)*EQ461</f>
        <v>#DIV/0!</v>
      </c>
      <c r="ES461" s="189">
        <f>'Datos Mes'!$B$25*$AQ461</f>
        <v>0</v>
      </c>
      <c r="ET461" s="189">
        <f>'Datos Mes'!$B$26*$AQ461</f>
        <v>0</v>
      </c>
      <c r="EU461" s="189">
        <f t="shared" si="535"/>
        <v>0</v>
      </c>
      <c r="EV461" s="190" t="e">
        <f t="shared" si="536"/>
        <v>#DIV/0!</v>
      </c>
      <c r="EW461" s="280" t="s">
        <v>140</v>
      </c>
      <c r="EX461" s="281"/>
      <c r="EY461" s="190" t="e">
        <f>'Datos Mes'!$B$28*EO461</f>
        <v>#DIV/0!</v>
      </c>
      <c r="EZ461" s="190" t="e">
        <f>IF(EX461*'Datos Mes'!$B$19-EY461&gt;0,EX461*'Datos Mes'!$B$19-EY461,0)</f>
        <v>#DIV/0!</v>
      </c>
      <c r="FA461" s="281" t="s">
        <v>116</v>
      </c>
      <c r="FB461" s="280" t="s">
        <v>299</v>
      </c>
      <c r="FC461" s="192">
        <f>IF(FB461&lt;&gt;"Pensionado",LOOKUP(FA461,'Datos Mes'!$A$87:$A$92,'Datos Mes'!$B$87:$B$92),0)</f>
        <v>0</v>
      </c>
      <c r="FD461" s="190" t="e">
        <f t="shared" si="537"/>
        <v>#DIV/0!</v>
      </c>
      <c r="FE461" s="190" t="e">
        <f>IF(SUM(EH461:EN461)&gt;'Datos Mes'!$B$22,'Datos Mes'!$B$22,SUM(EH461:EN461))</f>
        <v>#DIV/0!</v>
      </c>
      <c r="FF461" s="190" t="e">
        <f>FE461*'Datos Mes'!$B$30</f>
        <v>#DIV/0!</v>
      </c>
      <c r="FG461" s="190" t="e">
        <f t="shared" si="538"/>
        <v>#DIV/0!</v>
      </c>
      <c r="FH461" s="190" t="e">
        <f t="shared" si="539"/>
        <v>#DIV/0!</v>
      </c>
      <c r="FI461" s="193" t="e">
        <f>LOOKUP(FH461,'Datos Mes'!$B$54:$B$69,'Datos Mes'!$C$54:$C$69)</f>
        <v>#DIV/0!</v>
      </c>
      <c r="FJ461" s="190" t="e">
        <f>LOOKUP(FH461,'Datos Mes'!$B$54:$B$69,'Datos Mes'!$E$54:$E$69)</f>
        <v>#DIV/0!</v>
      </c>
      <c r="FK461" s="190" t="e">
        <f t="shared" si="540"/>
        <v>#DIV/0!</v>
      </c>
      <c r="FL461" s="190">
        <f t="shared" si="541"/>
        <v>0</v>
      </c>
      <c r="FM461" s="190">
        <f t="shared" si="542"/>
        <v>0</v>
      </c>
      <c r="FN461" s="190">
        <f t="shared" si="543"/>
        <v>0</v>
      </c>
      <c r="FO461" s="190" t="e">
        <f t="shared" si="544"/>
        <v>#DIV/0!</v>
      </c>
      <c r="FP461" s="190" t="e">
        <f t="shared" si="545"/>
        <v>#DIV/0!</v>
      </c>
      <c r="FQ461" s="320" t="e">
        <f t="shared" si="546"/>
        <v>#DIV/0!</v>
      </c>
      <c r="FR461" s="188"/>
      <c r="FS461" s="190" t="e">
        <f t="shared" si="547"/>
        <v>#DIV/0!</v>
      </c>
      <c r="FT461" s="190" t="e">
        <f>IF($FB461="Activo",LOOKUP($FA461,'Datos Mes'!$A$87:$A$92,'Datos Mes'!$C$87:$C$92),0)*$EO461</f>
        <v>#DIV/0!</v>
      </c>
      <c r="FU461" s="190" t="e">
        <f>IF($FB461="Activo",'Datos Mes'!$B$31,0)*$EO461</f>
        <v>#DIV/0!</v>
      </c>
      <c r="FV461" s="190" t="e">
        <f>'Datos Mes'!$B$32*$EO461</f>
        <v>#DIV/0!</v>
      </c>
      <c r="FW461" s="190" t="e">
        <f>'Datos Mes'!$D$28*$EO461</f>
        <v>#DIV/0!</v>
      </c>
      <c r="FX461" s="188">
        <v>1030429</v>
      </c>
      <c r="FY461" s="190" t="e">
        <f t="shared" si="548"/>
        <v>#DIV/0!</v>
      </c>
      <c r="FZ461" s="190" t="e">
        <f t="shared" si="506"/>
        <v>#DIV/0!</v>
      </c>
      <c r="GA461" s="190" t="e">
        <f t="shared" si="507"/>
        <v>#DIV/0!</v>
      </c>
      <c r="GB461" s="190">
        <f>(AS461+'Datos Mes'!B$24)*30/12</f>
        <v>11356.646825396825</v>
      </c>
      <c r="GC461" s="190" t="e">
        <f t="shared" si="549"/>
        <v>#DIV/0!</v>
      </c>
      <c r="GD461" s="190" t="e">
        <f t="shared" si="550"/>
        <v>#DIV/0!</v>
      </c>
      <c r="GE461" s="192" t="e">
        <f t="shared" si="551"/>
        <v>#DIV/0!</v>
      </c>
    </row>
    <row r="462" spans="1:187">
      <c r="A462" s="248"/>
      <c r="B462" s="248"/>
      <c r="C462" s="173">
        <f t="shared" si="508"/>
        <v>0</v>
      </c>
      <c r="D462" s="255"/>
      <c r="E462" s="255"/>
      <c r="F462" s="255"/>
      <c r="G462" s="255"/>
      <c r="H462" s="255"/>
      <c r="I462" s="255"/>
      <c r="J462" s="255"/>
      <c r="K462" s="255"/>
      <c r="L462" s="255"/>
      <c r="M462" s="255"/>
      <c r="N462" s="255"/>
      <c r="O462" s="255"/>
      <c r="P462" s="255"/>
      <c r="Q462" s="255"/>
      <c r="R462" s="174"/>
      <c r="S462" s="256"/>
      <c r="T462" s="255"/>
      <c r="U462" s="255"/>
      <c r="V462" s="255"/>
      <c r="W462" s="255"/>
      <c r="X462" s="255"/>
      <c r="Y462" s="255"/>
      <c r="Z462" s="255"/>
      <c r="AA462" s="255"/>
      <c r="AB462" s="255"/>
      <c r="AC462" s="255"/>
      <c r="AD462" s="255"/>
      <c r="AE462" s="255"/>
      <c r="AF462" s="255"/>
      <c r="AG462" s="255"/>
      <c r="AH462" s="255"/>
      <c r="AI462" s="257"/>
      <c r="AJ462" s="187"/>
      <c r="AK462" s="176">
        <f t="shared" si="509"/>
        <v>0</v>
      </c>
      <c r="AL462" s="294">
        <f t="shared" si="510"/>
        <v>0</v>
      </c>
      <c r="AM462" s="294">
        <f t="shared" si="511"/>
        <v>0</v>
      </c>
      <c r="AN462" s="295">
        <f t="shared" si="512"/>
        <v>0</v>
      </c>
      <c r="AO462" s="294">
        <f t="shared" si="505"/>
        <v>0</v>
      </c>
      <c r="AP462" s="294">
        <f t="shared" ref="AP462:AP512" si="552">COUNTIF($D462:$AI462,"X")+COUNTIF($D462:$AK462,"S")+COUNTIF($D462:$AI462,"LL")+COUNTIF($D462:$AK462,"P")+COUNTIF($D462:$AI462,"R")+COUNTIF($D462:$AI462,"F")+COUNTIF($D462:$AI462,"V")</f>
        <v>0</v>
      </c>
      <c r="AQ462" s="296">
        <f t="shared" si="513"/>
        <v>0</v>
      </c>
      <c r="AR462" s="297">
        <f t="shared" si="514"/>
        <v>0</v>
      </c>
      <c r="AS462" s="249"/>
      <c r="AT462" s="250">
        <f t="shared" si="515"/>
        <v>0</v>
      </c>
      <c r="AU462" s="316"/>
      <c r="AV462" s="177">
        <f t="shared" si="516"/>
        <v>0</v>
      </c>
      <c r="AW462" s="249"/>
      <c r="AX462" s="249"/>
      <c r="AY462" s="177">
        <f t="shared" si="517"/>
        <v>0</v>
      </c>
      <c r="AZ462" s="177">
        <f>(AQ462)*'Datos Mes'!$B$27+DB462</f>
        <v>0</v>
      </c>
      <c r="BA462" s="248"/>
      <c r="BB462" s="254"/>
      <c r="BC462" s="263"/>
      <c r="BD462" s="188"/>
      <c r="BE462" s="188"/>
      <c r="BF462" s="298"/>
      <c r="BG462" s="178">
        <f>(COUNTIF($D462:$AI462,"LL")+DL462)*(AS462-'Datos Mes'!$B$23)</f>
        <v>0</v>
      </c>
      <c r="BH462" s="299">
        <f t="shared" si="518"/>
        <v>0</v>
      </c>
      <c r="BI462" s="230"/>
      <c r="BJ462" s="239"/>
      <c r="BK462" s="231"/>
      <c r="BL462" s="231"/>
      <c r="BM462" s="231"/>
      <c r="BN462" s="231"/>
      <c r="BO462" s="231"/>
      <c r="BP462" s="239"/>
      <c r="BQ462" s="231"/>
      <c r="BR462" s="231"/>
      <c r="BS462" s="231"/>
      <c r="BT462" s="232"/>
      <c r="BU462" s="232"/>
      <c r="BV462" s="231"/>
      <c r="BW462" s="233"/>
      <c r="BX462" s="234"/>
      <c r="BY462" s="231"/>
      <c r="BZ462" s="231"/>
      <c r="CA462" s="235"/>
      <c r="CB462" s="235"/>
      <c r="CC462" s="236"/>
      <c r="CD462" s="236"/>
      <c r="CE462" s="236"/>
      <c r="CF462" s="236"/>
      <c r="CG462" s="236"/>
      <c r="CH462" s="235"/>
      <c r="CI462" s="235"/>
      <c r="CJ462" s="236"/>
      <c r="CK462" s="236"/>
      <c r="CL462" s="236"/>
      <c r="CM462" s="236"/>
      <c r="CN462" s="236"/>
      <c r="CO462" s="235"/>
      <c r="CP462" s="238"/>
      <c r="CQ462" s="237"/>
      <c r="CR462" s="238"/>
      <c r="CS462" s="237"/>
      <c r="CT462" s="237"/>
      <c r="CU462" s="237"/>
      <c r="CV462" s="237"/>
      <c r="CW462" s="237"/>
      <c r="CX462" s="232"/>
      <c r="CY462" s="232"/>
      <c r="CZ462" s="179">
        <f t="shared" si="519"/>
        <v>0</v>
      </c>
      <c r="DA462" s="180"/>
      <c r="DB462" s="241"/>
      <c r="DC462" s="181">
        <f t="shared" si="520"/>
        <v>0</v>
      </c>
      <c r="DD462" s="240"/>
      <c r="DE462" s="241"/>
      <c r="DF462" s="182">
        <f t="shared" si="521"/>
        <v>0</v>
      </c>
      <c r="DG462" s="182">
        <f t="shared" si="522"/>
        <v>0</v>
      </c>
      <c r="DH462" s="183">
        <f t="shared" si="523"/>
        <v>0</v>
      </c>
      <c r="DI462" s="184">
        <f t="shared" si="524"/>
        <v>0</v>
      </c>
      <c r="DJ462" s="42"/>
      <c r="DK462" s="177">
        <f t="shared" si="525"/>
        <v>0</v>
      </c>
      <c r="DL462" s="177">
        <f t="shared" si="526"/>
        <v>0</v>
      </c>
      <c r="DM462" s="177">
        <f t="shared" si="527"/>
        <v>0</v>
      </c>
      <c r="DN462" s="242"/>
      <c r="DO462" s="243"/>
      <c r="DP462" s="243"/>
      <c r="DQ462" s="243"/>
      <c r="DR462" s="303"/>
      <c r="DS462" s="243"/>
      <c r="DT462" s="243"/>
      <c r="DU462" s="243"/>
      <c r="DV462" s="244"/>
      <c r="DW462" s="243"/>
      <c r="DX462" s="243"/>
      <c r="DY462" s="245"/>
      <c r="DZ462" s="245"/>
      <c r="EA462" s="246"/>
      <c r="EB462" s="175" t="s">
        <v>283</v>
      </c>
      <c r="EC462" s="188" t="s">
        <v>298</v>
      </c>
      <c r="ED462" s="188">
        <v>1030430</v>
      </c>
      <c r="EE462" s="188"/>
      <c r="EF462" s="189">
        <f>'Datos Mes'!$B$23</f>
        <v>8033.333333333333</v>
      </c>
      <c r="EG462" s="189">
        <f t="shared" si="528"/>
        <v>0</v>
      </c>
      <c r="EH462" s="189">
        <f t="shared" si="529"/>
        <v>0</v>
      </c>
      <c r="EI462" s="189" t="e">
        <f t="shared" si="530"/>
        <v>#DIV/0!</v>
      </c>
      <c r="EJ462" s="189" t="e">
        <f t="shared" si="531"/>
        <v>#DIV/0!</v>
      </c>
      <c r="EK462" s="189">
        <f t="shared" si="532"/>
        <v>0</v>
      </c>
      <c r="EL462" s="189">
        <f t="shared" si="533"/>
        <v>0</v>
      </c>
      <c r="EM462" s="189">
        <f t="shared" si="534"/>
        <v>0</v>
      </c>
      <c r="EN462" s="189">
        <f>'Datos Mes'!$B$24*AL462</f>
        <v>0</v>
      </c>
      <c r="EO462" s="189" t="e">
        <f>IF(SUM(EH462:EN462)&gt;'Datos Mes'!$B$21,'Datos Mes'!$B$21,SUM(EH462:EN462))</f>
        <v>#DIV/0!</v>
      </c>
      <c r="EP462" s="189" t="e">
        <f>IF(SUM(EH462:EN462)&gt;'Datos Mes'!$B$21,SUM(EH462:EN462)-EO462,0)</f>
        <v>#DIV/0!</v>
      </c>
      <c r="EQ462" s="189"/>
      <c r="ER462" s="189" t="e">
        <f>LOOKUP(EO462/AL462,'Datos Mes'!$B$75:$B$82,'Datos Mes'!$C$75:$C$82)*EQ462</f>
        <v>#DIV/0!</v>
      </c>
      <c r="ES462" s="189">
        <f>'Datos Mes'!$B$25*$AQ462</f>
        <v>0</v>
      </c>
      <c r="ET462" s="189">
        <f>'Datos Mes'!$B$26*$AQ462</f>
        <v>0</v>
      </c>
      <c r="EU462" s="189">
        <f t="shared" si="535"/>
        <v>0</v>
      </c>
      <c r="EV462" s="190" t="e">
        <f t="shared" si="536"/>
        <v>#DIV/0!</v>
      </c>
      <c r="EW462" s="280" t="s">
        <v>140</v>
      </c>
      <c r="EX462" s="281"/>
      <c r="EY462" s="190" t="e">
        <f>'Datos Mes'!$B$28*EO462</f>
        <v>#DIV/0!</v>
      </c>
      <c r="EZ462" s="190" t="e">
        <f>IF(EX462*'Datos Mes'!$B$19-EY462&gt;0,EX462*'Datos Mes'!$B$19-EY462,0)</f>
        <v>#DIV/0!</v>
      </c>
      <c r="FA462" s="281" t="s">
        <v>116</v>
      </c>
      <c r="FB462" s="280" t="s">
        <v>299</v>
      </c>
      <c r="FC462" s="192">
        <f>IF(FB462&lt;&gt;"Pensionado",LOOKUP(FA462,'Datos Mes'!$A$87:$A$92,'Datos Mes'!$B$87:$B$92),0)</f>
        <v>0</v>
      </c>
      <c r="FD462" s="190" t="e">
        <f t="shared" si="537"/>
        <v>#DIV/0!</v>
      </c>
      <c r="FE462" s="190" t="e">
        <f>IF(SUM(EH462:EN462)&gt;'Datos Mes'!$B$22,'Datos Mes'!$B$22,SUM(EH462:EN462))</f>
        <v>#DIV/0!</v>
      </c>
      <c r="FF462" s="190" t="e">
        <f>FE462*'Datos Mes'!$B$30</f>
        <v>#DIV/0!</v>
      </c>
      <c r="FG462" s="190" t="e">
        <f t="shared" si="538"/>
        <v>#DIV/0!</v>
      </c>
      <c r="FH462" s="190" t="e">
        <f t="shared" si="539"/>
        <v>#DIV/0!</v>
      </c>
      <c r="FI462" s="193" t="e">
        <f>LOOKUP(FH462,'Datos Mes'!$B$54:$B$69,'Datos Mes'!$C$54:$C$69)</f>
        <v>#DIV/0!</v>
      </c>
      <c r="FJ462" s="190" t="e">
        <f>LOOKUP(FH462,'Datos Mes'!$B$54:$B$69,'Datos Mes'!$E$54:$E$69)</f>
        <v>#DIV/0!</v>
      </c>
      <c r="FK462" s="190" t="e">
        <f t="shared" si="540"/>
        <v>#DIV/0!</v>
      </c>
      <c r="FL462" s="190">
        <f t="shared" si="541"/>
        <v>0</v>
      </c>
      <c r="FM462" s="190">
        <f t="shared" si="542"/>
        <v>0</v>
      </c>
      <c r="FN462" s="190">
        <f t="shared" si="543"/>
        <v>0</v>
      </c>
      <c r="FO462" s="190" t="e">
        <f t="shared" si="544"/>
        <v>#DIV/0!</v>
      </c>
      <c r="FP462" s="190" t="e">
        <f t="shared" si="545"/>
        <v>#DIV/0!</v>
      </c>
      <c r="FQ462" s="320" t="e">
        <f t="shared" si="546"/>
        <v>#DIV/0!</v>
      </c>
      <c r="FR462" s="188"/>
      <c r="FS462" s="190" t="e">
        <f t="shared" si="547"/>
        <v>#DIV/0!</v>
      </c>
      <c r="FT462" s="190" t="e">
        <f>IF($FB462="Activo",LOOKUP($FA462,'Datos Mes'!$A$87:$A$92,'Datos Mes'!$C$87:$C$92),0)*$EO462</f>
        <v>#DIV/0!</v>
      </c>
      <c r="FU462" s="190" t="e">
        <f>IF($FB462="Activo",'Datos Mes'!$B$31,0)*$EO462</f>
        <v>#DIV/0!</v>
      </c>
      <c r="FV462" s="190" t="e">
        <f>'Datos Mes'!$B$32*$EO462</f>
        <v>#DIV/0!</v>
      </c>
      <c r="FW462" s="190" t="e">
        <f>'Datos Mes'!$D$28*$EO462</f>
        <v>#DIV/0!</v>
      </c>
      <c r="FX462" s="188">
        <v>1030430</v>
      </c>
      <c r="FY462" s="190" t="e">
        <f t="shared" si="548"/>
        <v>#DIV/0!</v>
      </c>
      <c r="FZ462" s="190" t="e">
        <f t="shared" si="506"/>
        <v>#DIV/0!</v>
      </c>
      <c r="GA462" s="190" t="e">
        <f t="shared" si="507"/>
        <v>#DIV/0!</v>
      </c>
      <c r="GB462" s="190">
        <f>(AS462+'Datos Mes'!B$24)*30/12</f>
        <v>11356.646825396825</v>
      </c>
      <c r="GC462" s="190" t="e">
        <f t="shared" si="549"/>
        <v>#DIV/0!</v>
      </c>
      <c r="GD462" s="190" t="e">
        <f t="shared" si="550"/>
        <v>#DIV/0!</v>
      </c>
      <c r="GE462" s="192" t="e">
        <f t="shared" si="551"/>
        <v>#DIV/0!</v>
      </c>
    </row>
    <row r="463" spans="1:187">
      <c r="A463" s="248"/>
      <c r="B463" s="248"/>
      <c r="C463" s="173">
        <f t="shared" si="508"/>
        <v>0</v>
      </c>
      <c r="D463" s="255"/>
      <c r="E463" s="255"/>
      <c r="F463" s="255"/>
      <c r="G463" s="255"/>
      <c r="H463" s="255"/>
      <c r="I463" s="255"/>
      <c r="J463" s="255"/>
      <c r="K463" s="255"/>
      <c r="L463" s="255"/>
      <c r="M463" s="255"/>
      <c r="N463" s="255"/>
      <c r="O463" s="255"/>
      <c r="P463" s="255"/>
      <c r="Q463" s="255"/>
      <c r="R463" s="174"/>
      <c r="S463" s="256"/>
      <c r="T463" s="255"/>
      <c r="U463" s="255"/>
      <c r="V463" s="255"/>
      <c r="W463" s="255"/>
      <c r="X463" s="255"/>
      <c r="Y463" s="255"/>
      <c r="Z463" s="255"/>
      <c r="AA463" s="255"/>
      <c r="AB463" s="255"/>
      <c r="AC463" s="255"/>
      <c r="AD463" s="255"/>
      <c r="AE463" s="255"/>
      <c r="AF463" s="255"/>
      <c r="AG463" s="255"/>
      <c r="AH463" s="255"/>
      <c r="AI463" s="257"/>
      <c r="AJ463" s="187"/>
      <c r="AK463" s="176">
        <f t="shared" si="509"/>
        <v>0</v>
      </c>
      <c r="AL463" s="294">
        <f t="shared" si="510"/>
        <v>0</v>
      </c>
      <c r="AM463" s="294">
        <f t="shared" si="511"/>
        <v>0</v>
      </c>
      <c r="AN463" s="295">
        <f t="shared" si="512"/>
        <v>0</v>
      </c>
      <c r="AO463" s="294">
        <f t="shared" si="505"/>
        <v>0</v>
      </c>
      <c r="AP463" s="294">
        <f t="shared" si="552"/>
        <v>0</v>
      </c>
      <c r="AQ463" s="296">
        <f t="shared" si="513"/>
        <v>0</v>
      </c>
      <c r="AR463" s="297">
        <f t="shared" si="514"/>
        <v>0</v>
      </c>
      <c r="AS463" s="249"/>
      <c r="AT463" s="250">
        <f t="shared" si="515"/>
        <v>0</v>
      </c>
      <c r="AU463" s="316"/>
      <c r="AV463" s="177">
        <f t="shared" si="516"/>
        <v>0</v>
      </c>
      <c r="AW463" s="249"/>
      <c r="AX463" s="249"/>
      <c r="AY463" s="177">
        <f t="shared" si="517"/>
        <v>0</v>
      </c>
      <c r="AZ463" s="177">
        <f>(AQ463)*'Datos Mes'!$B$27+DB463</f>
        <v>0</v>
      </c>
      <c r="BA463" s="248"/>
      <c r="BB463" s="254"/>
      <c r="BC463" s="263"/>
      <c r="BD463" s="188"/>
      <c r="BE463" s="188"/>
      <c r="BF463" s="298"/>
      <c r="BG463" s="178">
        <f>(COUNTIF($D463:$AI463,"LL")+DL463)*(AS463-'Datos Mes'!$B$23)</f>
        <v>0</v>
      </c>
      <c r="BH463" s="299">
        <f t="shared" si="518"/>
        <v>0</v>
      </c>
      <c r="BI463" s="230"/>
      <c r="BJ463" s="239"/>
      <c r="BK463" s="231"/>
      <c r="BL463" s="231"/>
      <c r="BM463" s="231"/>
      <c r="BN463" s="231"/>
      <c r="BO463" s="231"/>
      <c r="BP463" s="239"/>
      <c r="BQ463" s="231"/>
      <c r="BR463" s="231"/>
      <c r="BS463" s="231"/>
      <c r="BT463" s="232"/>
      <c r="BU463" s="232"/>
      <c r="BV463" s="231"/>
      <c r="BW463" s="233"/>
      <c r="BX463" s="234"/>
      <c r="BY463" s="231"/>
      <c r="BZ463" s="231"/>
      <c r="CA463" s="235"/>
      <c r="CB463" s="235"/>
      <c r="CC463" s="236"/>
      <c r="CD463" s="236"/>
      <c r="CE463" s="236"/>
      <c r="CF463" s="236"/>
      <c r="CG463" s="236"/>
      <c r="CH463" s="235"/>
      <c r="CI463" s="235"/>
      <c r="CJ463" s="236"/>
      <c r="CK463" s="236"/>
      <c r="CL463" s="236"/>
      <c r="CM463" s="236"/>
      <c r="CN463" s="236"/>
      <c r="CO463" s="235"/>
      <c r="CP463" s="238"/>
      <c r="CQ463" s="237"/>
      <c r="CR463" s="238"/>
      <c r="CS463" s="237"/>
      <c r="CT463" s="237"/>
      <c r="CU463" s="237"/>
      <c r="CV463" s="237"/>
      <c r="CW463" s="237"/>
      <c r="CX463" s="232"/>
      <c r="CY463" s="232"/>
      <c r="CZ463" s="179">
        <f t="shared" si="519"/>
        <v>0</v>
      </c>
      <c r="DA463" s="180"/>
      <c r="DB463" s="241"/>
      <c r="DC463" s="181">
        <f t="shared" si="520"/>
        <v>0</v>
      </c>
      <c r="DD463" s="240"/>
      <c r="DE463" s="241"/>
      <c r="DF463" s="182">
        <f t="shared" si="521"/>
        <v>0</v>
      </c>
      <c r="DG463" s="182">
        <f t="shared" si="522"/>
        <v>0</v>
      </c>
      <c r="DH463" s="183">
        <f t="shared" si="523"/>
        <v>0</v>
      </c>
      <c r="DI463" s="184">
        <f t="shared" si="524"/>
        <v>0</v>
      </c>
      <c r="DJ463" s="42"/>
      <c r="DK463" s="177">
        <f t="shared" si="525"/>
        <v>0</v>
      </c>
      <c r="DL463" s="177">
        <f t="shared" si="526"/>
        <v>0</v>
      </c>
      <c r="DM463" s="177">
        <f t="shared" si="527"/>
        <v>0</v>
      </c>
      <c r="DN463" s="242"/>
      <c r="DO463" s="243"/>
      <c r="DP463" s="243"/>
      <c r="DQ463" s="243"/>
      <c r="DR463" s="303"/>
      <c r="DS463" s="243"/>
      <c r="DT463" s="243"/>
      <c r="DU463" s="243"/>
      <c r="DV463" s="244"/>
      <c r="DW463" s="243"/>
      <c r="DX463" s="243"/>
      <c r="DY463" s="245"/>
      <c r="DZ463" s="245"/>
      <c r="EA463" s="246"/>
      <c r="EB463" s="175" t="s">
        <v>283</v>
      </c>
      <c r="EC463" s="188" t="s">
        <v>298</v>
      </c>
      <c r="ED463" s="188">
        <v>1030431</v>
      </c>
      <c r="EE463" s="188"/>
      <c r="EF463" s="189">
        <f>'Datos Mes'!$B$23</f>
        <v>8033.333333333333</v>
      </c>
      <c r="EG463" s="189">
        <f t="shared" si="528"/>
        <v>0</v>
      </c>
      <c r="EH463" s="189">
        <f t="shared" si="529"/>
        <v>0</v>
      </c>
      <c r="EI463" s="189" t="e">
        <f t="shared" si="530"/>
        <v>#DIV/0!</v>
      </c>
      <c r="EJ463" s="189" t="e">
        <f t="shared" si="531"/>
        <v>#DIV/0!</v>
      </c>
      <c r="EK463" s="189">
        <f t="shared" si="532"/>
        <v>0</v>
      </c>
      <c r="EL463" s="189">
        <f t="shared" si="533"/>
        <v>0</v>
      </c>
      <c r="EM463" s="189">
        <f t="shared" si="534"/>
        <v>0</v>
      </c>
      <c r="EN463" s="189">
        <f>'Datos Mes'!$B$24*AL463</f>
        <v>0</v>
      </c>
      <c r="EO463" s="189" t="e">
        <f>IF(SUM(EH463:EN463)&gt;'Datos Mes'!$B$21,'Datos Mes'!$B$21,SUM(EH463:EN463))</f>
        <v>#DIV/0!</v>
      </c>
      <c r="EP463" s="189" t="e">
        <f>IF(SUM(EH463:EN463)&gt;'Datos Mes'!$B$21,SUM(EH463:EN463)-EO463,0)</f>
        <v>#DIV/0!</v>
      </c>
      <c r="EQ463" s="189"/>
      <c r="ER463" s="189" t="e">
        <f>LOOKUP(EO463/AL463,'Datos Mes'!$B$75:$B$82,'Datos Mes'!$C$75:$C$82)*EQ463</f>
        <v>#DIV/0!</v>
      </c>
      <c r="ES463" s="189">
        <f>'Datos Mes'!$B$25*$AQ463</f>
        <v>0</v>
      </c>
      <c r="ET463" s="189">
        <f>'Datos Mes'!$B$26*$AQ463</f>
        <v>0</v>
      </c>
      <c r="EU463" s="189">
        <f t="shared" si="535"/>
        <v>0</v>
      </c>
      <c r="EV463" s="190" t="e">
        <f t="shared" si="536"/>
        <v>#DIV/0!</v>
      </c>
      <c r="EW463" s="280" t="s">
        <v>140</v>
      </c>
      <c r="EX463" s="281"/>
      <c r="EY463" s="190" t="e">
        <f>'Datos Mes'!$B$28*EO463</f>
        <v>#DIV/0!</v>
      </c>
      <c r="EZ463" s="190" t="e">
        <f>IF(EX463*'Datos Mes'!$B$19-EY463&gt;0,EX463*'Datos Mes'!$B$19-EY463,0)</f>
        <v>#DIV/0!</v>
      </c>
      <c r="FA463" s="281" t="s">
        <v>116</v>
      </c>
      <c r="FB463" s="280" t="s">
        <v>299</v>
      </c>
      <c r="FC463" s="192">
        <f>IF(FB463&lt;&gt;"Pensionado",LOOKUP(FA463,'Datos Mes'!$A$87:$A$92,'Datos Mes'!$B$87:$B$92),0)</f>
        <v>0</v>
      </c>
      <c r="FD463" s="190" t="e">
        <f t="shared" si="537"/>
        <v>#DIV/0!</v>
      </c>
      <c r="FE463" s="190" t="e">
        <f>IF(SUM(EH463:EN463)&gt;'Datos Mes'!$B$22,'Datos Mes'!$B$22,SUM(EH463:EN463))</f>
        <v>#DIV/0!</v>
      </c>
      <c r="FF463" s="190" t="e">
        <f>FE463*'Datos Mes'!$B$30</f>
        <v>#DIV/0!</v>
      </c>
      <c r="FG463" s="190" t="e">
        <f t="shared" si="538"/>
        <v>#DIV/0!</v>
      </c>
      <c r="FH463" s="190" t="e">
        <f t="shared" si="539"/>
        <v>#DIV/0!</v>
      </c>
      <c r="FI463" s="193" t="e">
        <f>LOOKUP(FH463,'Datos Mes'!$B$54:$B$69,'Datos Mes'!$C$54:$C$69)</f>
        <v>#DIV/0!</v>
      </c>
      <c r="FJ463" s="190" t="e">
        <f>LOOKUP(FH463,'Datos Mes'!$B$54:$B$69,'Datos Mes'!$E$54:$E$69)</f>
        <v>#DIV/0!</v>
      </c>
      <c r="FK463" s="190" t="e">
        <f t="shared" si="540"/>
        <v>#DIV/0!</v>
      </c>
      <c r="FL463" s="190">
        <f t="shared" si="541"/>
        <v>0</v>
      </c>
      <c r="FM463" s="190">
        <f t="shared" si="542"/>
        <v>0</v>
      </c>
      <c r="FN463" s="190">
        <f t="shared" si="543"/>
        <v>0</v>
      </c>
      <c r="FO463" s="190" t="e">
        <f t="shared" si="544"/>
        <v>#DIV/0!</v>
      </c>
      <c r="FP463" s="190" t="e">
        <f t="shared" si="545"/>
        <v>#DIV/0!</v>
      </c>
      <c r="FQ463" s="320" t="e">
        <f t="shared" si="546"/>
        <v>#DIV/0!</v>
      </c>
      <c r="FR463" s="188"/>
      <c r="FS463" s="190" t="e">
        <f t="shared" si="547"/>
        <v>#DIV/0!</v>
      </c>
      <c r="FT463" s="190" t="e">
        <f>IF($FB463="Activo",LOOKUP($FA463,'Datos Mes'!$A$87:$A$92,'Datos Mes'!$C$87:$C$92),0)*$EO463</f>
        <v>#DIV/0!</v>
      </c>
      <c r="FU463" s="190" t="e">
        <f>IF($FB463="Activo",'Datos Mes'!$B$31,0)*$EO463</f>
        <v>#DIV/0!</v>
      </c>
      <c r="FV463" s="190" t="e">
        <f>'Datos Mes'!$B$32*$EO463</f>
        <v>#DIV/0!</v>
      </c>
      <c r="FW463" s="190" t="e">
        <f>'Datos Mes'!$D$28*$EO463</f>
        <v>#DIV/0!</v>
      </c>
      <c r="FX463" s="188">
        <v>1030431</v>
      </c>
      <c r="FY463" s="190" t="e">
        <f t="shared" si="548"/>
        <v>#DIV/0!</v>
      </c>
      <c r="FZ463" s="190" t="e">
        <f t="shared" si="506"/>
        <v>#DIV/0!</v>
      </c>
      <c r="GA463" s="190" t="e">
        <f t="shared" si="507"/>
        <v>#DIV/0!</v>
      </c>
      <c r="GB463" s="190">
        <f>(AS463+'Datos Mes'!B$24)*30/12</f>
        <v>11356.646825396825</v>
      </c>
      <c r="GC463" s="190" t="e">
        <f t="shared" si="549"/>
        <v>#DIV/0!</v>
      </c>
      <c r="GD463" s="190" t="e">
        <f t="shared" si="550"/>
        <v>#DIV/0!</v>
      </c>
      <c r="GE463" s="192" t="e">
        <f t="shared" si="551"/>
        <v>#DIV/0!</v>
      </c>
    </row>
    <row r="464" spans="1:187">
      <c r="A464" s="248"/>
      <c r="B464" s="248"/>
      <c r="C464" s="173">
        <f t="shared" si="508"/>
        <v>0</v>
      </c>
      <c r="D464" s="255"/>
      <c r="E464" s="255"/>
      <c r="F464" s="255"/>
      <c r="G464" s="255"/>
      <c r="H464" s="255"/>
      <c r="I464" s="255"/>
      <c r="J464" s="255"/>
      <c r="K464" s="255"/>
      <c r="L464" s="255"/>
      <c r="M464" s="255"/>
      <c r="N464" s="255"/>
      <c r="O464" s="255"/>
      <c r="P464" s="255"/>
      <c r="Q464" s="255"/>
      <c r="R464" s="174"/>
      <c r="S464" s="256"/>
      <c r="T464" s="255"/>
      <c r="U464" s="255"/>
      <c r="V464" s="255"/>
      <c r="W464" s="255"/>
      <c r="X464" s="255"/>
      <c r="Y464" s="255"/>
      <c r="Z464" s="255"/>
      <c r="AA464" s="255"/>
      <c r="AB464" s="255"/>
      <c r="AC464" s="255"/>
      <c r="AD464" s="255"/>
      <c r="AE464" s="255"/>
      <c r="AF464" s="255"/>
      <c r="AG464" s="255"/>
      <c r="AH464" s="255"/>
      <c r="AI464" s="257"/>
      <c r="AJ464" s="187"/>
      <c r="AK464" s="176">
        <f t="shared" si="509"/>
        <v>0</v>
      </c>
      <c r="AL464" s="294">
        <f t="shared" si="510"/>
        <v>0</v>
      </c>
      <c r="AM464" s="294">
        <f t="shared" si="511"/>
        <v>0</v>
      </c>
      <c r="AN464" s="295">
        <f t="shared" si="512"/>
        <v>0</v>
      </c>
      <c r="AO464" s="294">
        <f t="shared" si="505"/>
        <v>0</v>
      </c>
      <c r="AP464" s="294">
        <f t="shared" si="552"/>
        <v>0</v>
      </c>
      <c r="AQ464" s="296">
        <f t="shared" si="513"/>
        <v>0</v>
      </c>
      <c r="AR464" s="297">
        <f t="shared" si="514"/>
        <v>0</v>
      </c>
      <c r="AS464" s="249"/>
      <c r="AT464" s="250">
        <f t="shared" si="515"/>
        <v>0</v>
      </c>
      <c r="AU464" s="316"/>
      <c r="AV464" s="177">
        <f t="shared" si="516"/>
        <v>0</v>
      </c>
      <c r="AW464" s="249"/>
      <c r="AX464" s="249"/>
      <c r="AY464" s="177">
        <f t="shared" si="517"/>
        <v>0</v>
      </c>
      <c r="AZ464" s="177">
        <f>(AQ464)*'Datos Mes'!$B$27+DB464</f>
        <v>0</v>
      </c>
      <c r="BA464" s="248"/>
      <c r="BB464" s="254"/>
      <c r="BC464" s="263"/>
      <c r="BD464" s="188"/>
      <c r="BE464" s="188"/>
      <c r="BF464" s="298"/>
      <c r="BG464" s="178">
        <f>(COUNTIF($D464:$AI464,"LL")+DL464)*(AS464-'Datos Mes'!$B$23)</f>
        <v>0</v>
      </c>
      <c r="BH464" s="299">
        <f t="shared" si="518"/>
        <v>0</v>
      </c>
      <c r="BI464" s="230"/>
      <c r="BJ464" s="239"/>
      <c r="BK464" s="231"/>
      <c r="BL464" s="231"/>
      <c r="BM464" s="231"/>
      <c r="BN464" s="231"/>
      <c r="BO464" s="231"/>
      <c r="BP464" s="239"/>
      <c r="BQ464" s="231"/>
      <c r="BR464" s="231"/>
      <c r="BS464" s="231"/>
      <c r="BT464" s="232"/>
      <c r="BU464" s="232"/>
      <c r="BV464" s="231"/>
      <c r="BW464" s="233"/>
      <c r="BX464" s="234"/>
      <c r="BY464" s="231"/>
      <c r="BZ464" s="231"/>
      <c r="CA464" s="235"/>
      <c r="CB464" s="235"/>
      <c r="CC464" s="236"/>
      <c r="CD464" s="236"/>
      <c r="CE464" s="236"/>
      <c r="CF464" s="236"/>
      <c r="CG464" s="236"/>
      <c r="CH464" s="235"/>
      <c r="CI464" s="235"/>
      <c r="CJ464" s="236"/>
      <c r="CK464" s="236"/>
      <c r="CL464" s="236"/>
      <c r="CM464" s="236"/>
      <c r="CN464" s="236"/>
      <c r="CO464" s="235"/>
      <c r="CP464" s="238"/>
      <c r="CQ464" s="237"/>
      <c r="CR464" s="238"/>
      <c r="CS464" s="237"/>
      <c r="CT464" s="237"/>
      <c r="CU464" s="237"/>
      <c r="CV464" s="237"/>
      <c r="CW464" s="237"/>
      <c r="CX464" s="232"/>
      <c r="CY464" s="232"/>
      <c r="CZ464" s="179">
        <f t="shared" si="519"/>
        <v>0</v>
      </c>
      <c r="DA464" s="180"/>
      <c r="DB464" s="241"/>
      <c r="DC464" s="181">
        <f t="shared" si="520"/>
        <v>0</v>
      </c>
      <c r="DD464" s="240"/>
      <c r="DE464" s="241"/>
      <c r="DF464" s="182">
        <f t="shared" si="521"/>
        <v>0</v>
      </c>
      <c r="DG464" s="182">
        <f t="shared" si="522"/>
        <v>0</v>
      </c>
      <c r="DH464" s="183">
        <f t="shared" si="523"/>
        <v>0</v>
      </c>
      <c r="DI464" s="184">
        <f t="shared" si="524"/>
        <v>0</v>
      </c>
      <c r="DJ464" s="42"/>
      <c r="DK464" s="177">
        <f t="shared" si="525"/>
        <v>0</v>
      </c>
      <c r="DL464" s="177">
        <f t="shared" si="526"/>
        <v>0</v>
      </c>
      <c r="DM464" s="177">
        <f t="shared" si="527"/>
        <v>0</v>
      </c>
      <c r="DN464" s="242"/>
      <c r="DO464" s="243"/>
      <c r="DP464" s="243"/>
      <c r="DQ464" s="243"/>
      <c r="DR464" s="303"/>
      <c r="DS464" s="243"/>
      <c r="DT464" s="243"/>
      <c r="DU464" s="243"/>
      <c r="DV464" s="244"/>
      <c r="DW464" s="243"/>
      <c r="DX464" s="243"/>
      <c r="DY464" s="245"/>
      <c r="DZ464" s="245"/>
      <c r="EA464" s="246"/>
      <c r="EB464" s="175" t="s">
        <v>283</v>
      </c>
      <c r="EC464" s="188" t="s">
        <v>298</v>
      </c>
      <c r="ED464" s="188">
        <v>1030432</v>
      </c>
      <c r="EE464" s="188"/>
      <c r="EF464" s="189">
        <f>'Datos Mes'!$B$23</f>
        <v>8033.333333333333</v>
      </c>
      <c r="EG464" s="189">
        <f t="shared" si="528"/>
        <v>0</v>
      </c>
      <c r="EH464" s="189">
        <f t="shared" si="529"/>
        <v>0</v>
      </c>
      <c r="EI464" s="189" t="e">
        <f t="shared" si="530"/>
        <v>#DIV/0!</v>
      </c>
      <c r="EJ464" s="189" t="e">
        <f t="shared" si="531"/>
        <v>#DIV/0!</v>
      </c>
      <c r="EK464" s="189">
        <f t="shared" si="532"/>
        <v>0</v>
      </c>
      <c r="EL464" s="189">
        <f t="shared" si="533"/>
        <v>0</v>
      </c>
      <c r="EM464" s="189">
        <f t="shared" si="534"/>
        <v>0</v>
      </c>
      <c r="EN464" s="189">
        <f>'Datos Mes'!$B$24*AL464</f>
        <v>0</v>
      </c>
      <c r="EO464" s="189" t="e">
        <f>IF(SUM(EH464:EN464)&gt;'Datos Mes'!$B$21,'Datos Mes'!$B$21,SUM(EH464:EN464))</f>
        <v>#DIV/0!</v>
      </c>
      <c r="EP464" s="189" t="e">
        <f>IF(SUM(EH464:EN464)&gt;'Datos Mes'!$B$21,SUM(EH464:EN464)-EO464,0)</f>
        <v>#DIV/0!</v>
      </c>
      <c r="EQ464" s="189"/>
      <c r="ER464" s="189" t="e">
        <f>LOOKUP(EO464/AL464,'Datos Mes'!$B$75:$B$82,'Datos Mes'!$C$75:$C$82)*EQ464</f>
        <v>#DIV/0!</v>
      </c>
      <c r="ES464" s="189">
        <f>'Datos Mes'!$B$25*$AQ464</f>
        <v>0</v>
      </c>
      <c r="ET464" s="189">
        <f>'Datos Mes'!$B$26*$AQ464</f>
        <v>0</v>
      </c>
      <c r="EU464" s="189">
        <f t="shared" si="535"/>
        <v>0</v>
      </c>
      <c r="EV464" s="190" t="e">
        <f t="shared" si="536"/>
        <v>#DIV/0!</v>
      </c>
      <c r="EW464" s="280" t="s">
        <v>140</v>
      </c>
      <c r="EX464" s="281"/>
      <c r="EY464" s="190" t="e">
        <f>'Datos Mes'!$B$28*EO464</f>
        <v>#DIV/0!</v>
      </c>
      <c r="EZ464" s="190" t="e">
        <f>IF(EX464*'Datos Mes'!$B$19-EY464&gt;0,EX464*'Datos Mes'!$B$19-EY464,0)</f>
        <v>#DIV/0!</v>
      </c>
      <c r="FA464" s="281" t="s">
        <v>116</v>
      </c>
      <c r="FB464" s="280" t="s">
        <v>299</v>
      </c>
      <c r="FC464" s="192">
        <f>IF(FB464&lt;&gt;"Pensionado",LOOKUP(FA464,'Datos Mes'!$A$87:$A$92,'Datos Mes'!$B$87:$B$92),0)</f>
        <v>0</v>
      </c>
      <c r="FD464" s="190" t="e">
        <f t="shared" si="537"/>
        <v>#DIV/0!</v>
      </c>
      <c r="FE464" s="190" t="e">
        <f>IF(SUM(EH464:EN464)&gt;'Datos Mes'!$B$22,'Datos Mes'!$B$22,SUM(EH464:EN464))</f>
        <v>#DIV/0!</v>
      </c>
      <c r="FF464" s="190" t="e">
        <f>FE464*'Datos Mes'!$B$30</f>
        <v>#DIV/0!</v>
      </c>
      <c r="FG464" s="190" t="e">
        <f t="shared" si="538"/>
        <v>#DIV/0!</v>
      </c>
      <c r="FH464" s="190" t="e">
        <f t="shared" si="539"/>
        <v>#DIV/0!</v>
      </c>
      <c r="FI464" s="193" t="e">
        <f>LOOKUP(FH464,'Datos Mes'!$B$54:$B$69,'Datos Mes'!$C$54:$C$69)</f>
        <v>#DIV/0!</v>
      </c>
      <c r="FJ464" s="190" t="e">
        <f>LOOKUP(FH464,'Datos Mes'!$B$54:$B$69,'Datos Mes'!$E$54:$E$69)</f>
        <v>#DIV/0!</v>
      </c>
      <c r="FK464" s="190" t="e">
        <f t="shared" si="540"/>
        <v>#DIV/0!</v>
      </c>
      <c r="FL464" s="190">
        <f t="shared" si="541"/>
        <v>0</v>
      </c>
      <c r="FM464" s="190">
        <f t="shared" si="542"/>
        <v>0</v>
      </c>
      <c r="FN464" s="190">
        <f t="shared" si="543"/>
        <v>0</v>
      </c>
      <c r="FO464" s="190" t="e">
        <f t="shared" si="544"/>
        <v>#DIV/0!</v>
      </c>
      <c r="FP464" s="190" t="e">
        <f t="shared" si="545"/>
        <v>#DIV/0!</v>
      </c>
      <c r="FQ464" s="320" t="e">
        <f t="shared" si="546"/>
        <v>#DIV/0!</v>
      </c>
      <c r="FR464" s="188"/>
      <c r="FS464" s="190" t="e">
        <f t="shared" si="547"/>
        <v>#DIV/0!</v>
      </c>
      <c r="FT464" s="190" t="e">
        <f>IF($FB464="Activo",LOOKUP($FA464,'Datos Mes'!$A$87:$A$92,'Datos Mes'!$C$87:$C$92),0)*$EO464</f>
        <v>#DIV/0!</v>
      </c>
      <c r="FU464" s="190" t="e">
        <f>IF($FB464="Activo",'Datos Mes'!$B$31,0)*$EO464</f>
        <v>#DIV/0!</v>
      </c>
      <c r="FV464" s="190" t="e">
        <f>'Datos Mes'!$B$32*$EO464</f>
        <v>#DIV/0!</v>
      </c>
      <c r="FW464" s="190" t="e">
        <f>'Datos Mes'!$D$28*$EO464</f>
        <v>#DIV/0!</v>
      </c>
      <c r="FX464" s="188">
        <v>1030432</v>
      </c>
      <c r="FY464" s="190" t="e">
        <f t="shared" si="548"/>
        <v>#DIV/0!</v>
      </c>
      <c r="FZ464" s="190" t="e">
        <f t="shared" si="506"/>
        <v>#DIV/0!</v>
      </c>
      <c r="GA464" s="190" t="e">
        <f t="shared" si="507"/>
        <v>#DIV/0!</v>
      </c>
      <c r="GB464" s="190">
        <f>(AS464+'Datos Mes'!B$24)*30/12</f>
        <v>11356.646825396825</v>
      </c>
      <c r="GC464" s="190" t="e">
        <f t="shared" si="549"/>
        <v>#DIV/0!</v>
      </c>
      <c r="GD464" s="190" t="e">
        <f t="shared" si="550"/>
        <v>#DIV/0!</v>
      </c>
      <c r="GE464" s="192" t="e">
        <f t="shared" si="551"/>
        <v>#DIV/0!</v>
      </c>
    </row>
    <row r="465" spans="1:187">
      <c r="A465" s="248"/>
      <c r="B465" s="248"/>
      <c r="C465" s="173">
        <f t="shared" si="508"/>
        <v>0</v>
      </c>
      <c r="D465" s="255"/>
      <c r="E465" s="255"/>
      <c r="F465" s="255"/>
      <c r="G465" s="255"/>
      <c r="H465" s="255"/>
      <c r="I465" s="255"/>
      <c r="J465" s="255"/>
      <c r="K465" s="255"/>
      <c r="L465" s="255"/>
      <c r="M465" s="255"/>
      <c r="N465" s="255"/>
      <c r="O465" s="255"/>
      <c r="P465" s="255"/>
      <c r="Q465" s="255"/>
      <c r="R465" s="174"/>
      <c r="S465" s="256"/>
      <c r="T465" s="255"/>
      <c r="U465" s="255"/>
      <c r="V465" s="255"/>
      <c r="W465" s="255"/>
      <c r="X465" s="255"/>
      <c r="Y465" s="255"/>
      <c r="Z465" s="255"/>
      <c r="AA465" s="255"/>
      <c r="AB465" s="255"/>
      <c r="AC465" s="255"/>
      <c r="AD465" s="255"/>
      <c r="AE465" s="255"/>
      <c r="AF465" s="255"/>
      <c r="AG465" s="255"/>
      <c r="AH465" s="255"/>
      <c r="AI465" s="257"/>
      <c r="AJ465" s="187"/>
      <c r="AK465" s="176">
        <f t="shared" si="509"/>
        <v>0</v>
      </c>
      <c r="AL465" s="294">
        <f t="shared" si="510"/>
        <v>0</v>
      </c>
      <c r="AM465" s="294">
        <f t="shared" si="511"/>
        <v>0</v>
      </c>
      <c r="AN465" s="295">
        <f t="shared" si="512"/>
        <v>0</v>
      </c>
      <c r="AO465" s="294">
        <f t="shared" si="505"/>
        <v>0</v>
      </c>
      <c r="AP465" s="294">
        <f t="shared" si="552"/>
        <v>0</v>
      </c>
      <c r="AQ465" s="296">
        <f t="shared" si="513"/>
        <v>0</v>
      </c>
      <c r="AR465" s="297">
        <f t="shared" si="514"/>
        <v>0</v>
      </c>
      <c r="AS465" s="249"/>
      <c r="AT465" s="250">
        <f t="shared" si="515"/>
        <v>0</v>
      </c>
      <c r="AU465" s="316"/>
      <c r="AV465" s="177">
        <f t="shared" si="516"/>
        <v>0</v>
      </c>
      <c r="AW465" s="249"/>
      <c r="AX465" s="249"/>
      <c r="AY465" s="177">
        <f t="shared" si="517"/>
        <v>0</v>
      </c>
      <c r="AZ465" s="177">
        <f>(AQ465)*'Datos Mes'!$B$27+DB465</f>
        <v>0</v>
      </c>
      <c r="BA465" s="248"/>
      <c r="BB465" s="254"/>
      <c r="BC465" s="263"/>
      <c r="BD465" s="188"/>
      <c r="BE465" s="188"/>
      <c r="BF465" s="298"/>
      <c r="BG465" s="178">
        <f>(COUNTIF($D465:$AI465,"LL")+DL465)*(AS465-'Datos Mes'!$B$23)</f>
        <v>0</v>
      </c>
      <c r="BH465" s="299">
        <f t="shared" si="518"/>
        <v>0</v>
      </c>
      <c r="BI465" s="230"/>
      <c r="BJ465" s="239"/>
      <c r="BK465" s="231"/>
      <c r="BL465" s="231"/>
      <c r="BM465" s="231"/>
      <c r="BN465" s="231"/>
      <c r="BO465" s="231"/>
      <c r="BP465" s="239"/>
      <c r="BQ465" s="231"/>
      <c r="BR465" s="231"/>
      <c r="BS465" s="231"/>
      <c r="BT465" s="232"/>
      <c r="BU465" s="232"/>
      <c r="BV465" s="231"/>
      <c r="BW465" s="233"/>
      <c r="BX465" s="234"/>
      <c r="BY465" s="231"/>
      <c r="BZ465" s="231"/>
      <c r="CA465" s="235"/>
      <c r="CB465" s="235"/>
      <c r="CC465" s="236"/>
      <c r="CD465" s="236"/>
      <c r="CE465" s="236"/>
      <c r="CF465" s="236"/>
      <c r="CG465" s="236"/>
      <c r="CH465" s="235"/>
      <c r="CI465" s="235"/>
      <c r="CJ465" s="236"/>
      <c r="CK465" s="236"/>
      <c r="CL465" s="236"/>
      <c r="CM465" s="236"/>
      <c r="CN465" s="236"/>
      <c r="CO465" s="235"/>
      <c r="CP465" s="238"/>
      <c r="CQ465" s="237"/>
      <c r="CR465" s="238"/>
      <c r="CS465" s="237"/>
      <c r="CT465" s="237"/>
      <c r="CU465" s="237"/>
      <c r="CV465" s="237"/>
      <c r="CW465" s="237"/>
      <c r="CX465" s="232"/>
      <c r="CY465" s="232"/>
      <c r="CZ465" s="179">
        <f t="shared" si="519"/>
        <v>0</v>
      </c>
      <c r="DA465" s="180"/>
      <c r="DB465" s="241"/>
      <c r="DC465" s="181">
        <f t="shared" si="520"/>
        <v>0</v>
      </c>
      <c r="DD465" s="240"/>
      <c r="DE465" s="241"/>
      <c r="DF465" s="182">
        <f t="shared" si="521"/>
        <v>0</v>
      </c>
      <c r="DG465" s="182">
        <f t="shared" si="522"/>
        <v>0</v>
      </c>
      <c r="DH465" s="183">
        <f t="shared" si="523"/>
        <v>0</v>
      </c>
      <c r="DI465" s="184">
        <f t="shared" si="524"/>
        <v>0</v>
      </c>
      <c r="DJ465" s="42"/>
      <c r="DK465" s="177">
        <f t="shared" si="525"/>
        <v>0</v>
      </c>
      <c r="DL465" s="177">
        <f t="shared" si="526"/>
        <v>0</v>
      </c>
      <c r="DM465" s="177">
        <f t="shared" si="527"/>
        <v>0</v>
      </c>
      <c r="DN465" s="242"/>
      <c r="DO465" s="243"/>
      <c r="DP465" s="243"/>
      <c r="DQ465" s="243"/>
      <c r="DR465" s="303"/>
      <c r="DS465" s="243"/>
      <c r="DT465" s="243"/>
      <c r="DU465" s="243"/>
      <c r="DV465" s="244"/>
      <c r="DW465" s="243"/>
      <c r="DX465" s="243"/>
      <c r="DY465" s="245"/>
      <c r="DZ465" s="245"/>
      <c r="EA465" s="246"/>
      <c r="EB465" s="175" t="s">
        <v>283</v>
      </c>
      <c r="EC465" s="188" t="s">
        <v>298</v>
      </c>
      <c r="ED465" s="188">
        <v>1030433</v>
      </c>
      <c r="EE465" s="188"/>
      <c r="EF465" s="189">
        <f>'Datos Mes'!$B$23</f>
        <v>8033.333333333333</v>
      </c>
      <c r="EG465" s="189">
        <f t="shared" si="528"/>
        <v>0</v>
      </c>
      <c r="EH465" s="189">
        <f t="shared" si="529"/>
        <v>0</v>
      </c>
      <c r="EI465" s="189" t="e">
        <f t="shared" si="530"/>
        <v>#DIV/0!</v>
      </c>
      <c r="EJ465" s="189" t="e">
        <f t="shared" si="531"/>
        <v>#DIV/0!</v>
      </c>
      <c r="EK465" s="189">
        <f t="shared" si="532"/>
        <v>0</v>
      </c>
      <c r="EL465" s="189">
        <f t="shared" si="533"/>
        <v>0</v>
      </c>
      <c r="EM465" s="189">
        <f t="shared" si="534"/>
        <v>0</v>
      </c>
      <c r="EN465" s="189">
        <f>'Datos Mes'!$B$24*AL465</f>
        <v>0</v>
      </c>
      <c r="EO465" s="189" t="e">
        <f>IF(SUM(EH465:EN465)&gt;'Datos Mes'!$B$21,'Datos Mes'!$B$21,SUM(EH465:EN465))</f>
        <v>#DIV/0!</v>
      </c>
      <c r="EP465" s="189" t="e">
        <f>IF(SUM(EH465:EN465)&gt;'Datos Mes'!$B$21,SUM(EH465:EN465)-EO465,0)</f>
        <v>#DIV/0!</v>
      </c>
      <c r="EQ465" s="189"/>
      <c r="ER465" s="189" t="e">
        <f>LOOKUP(EO465/AL465,'Datos Mes'!$B$75:$B$82,'Datos Mes'!$C$75:$C$82)*EQ465</f>
        <v>#DIV/0!</v>
      </c>
      <c r="ES465" s="189">
        <f>'Datos Mes'!$B$25*$AQ465</f>
        <v>0</v>
      </c>
      <c r="ET465" s="189">
        <f>'Datos Mes'!$B$26*$AQ465</f>
        <v>0</v>
      </c>
      <c r="EU465" s="189">
        <f t="shared" si="535"/>
        <v>0</v>
      </c>
      <c r="EV465" s="190" t="e">
        <f t="shared" si="536"/>
        <v>#DIV/0!</v>
      </c>
      <c r="EW465" s="280" t="s">
        <v>140</v>
      </c>
      <c r="EX465" s="281"/>
      <c r="EY465" s="190" t="e">
        <f>'Datos Mes'!$B$28*EO465</f>
        <v>#DIV/0!</v>
      </c>
      <c r="EZ465" s="190" t="e">
        <f>IF(EX465*'Datos Mes'!$B$19-EY465&gt;0,EX465*'Datos Mes'!$B$19-EY465,0)</f>
        <v>#DIV/0!</v>
      </c>
      <c r="FA465" s="281" t="s">
        <v>116</v>
      </c>
      <c r="FB465" s="280" t="s">
        <v>299</v>
      </c>
      <c r="FC465" s="192">
        <f>IF(FB465&lt;&gt;"Pensionado",LOOKUP(FA465,'Datos Mes'!$A$87:$A$92,'Datos Mes'!$B$87:$B$92),0)</f>
        <v>0</v>
      </c>
      <c r="FD465" s="190" t="e">
        <f t="shared" si="537"/>
        <v>#DIV/0!</v>
      </c>
      <c r="FE465" s="190" t="e">
        <f>IF(SUM(EH465:EN465)&gt;'Datos Mes'!$B$22,'Datos Mes'!$B$22,SUM(EH465:EN465))</f>
        <v>#DIV/0!</v>
      </c>
      <c r="FF465" s="190" t="e">
        <f>FE465*'Datos Mes'!$B$30</f>
        <v>#DIV/0!</v>
      </c>
      <c r="FG465" s="190" t="e">
        <f t="shared" si="538"/>
        <v>#DIV/0!</v>
      </c>
      <c r="FH465" s="190" t="e">
        <f t="shared" si="539"/>
        <v>#DIV/0!</v>
      </c>
      <c r="FI465" s="193" t="e">
        <f>LOOKUP(FH465,'Datos Mes'!$B$54:$B$69,'Datos Mes'!$C$54:$C$69)</f>
        <v>#DIV/0!</v>
      </c>
      <c r="FJ465" s="190" t="e">
        <f>LOOKUP(FH465,'Datos Mes'!$B$54:$B$69,'Datos Mes'!$E$54:$E$69)</f>
        <v>#DIV/0!</v>
      </c>
      <c r="FK465" s="190" t="e">
        <f t="shared" si="540"/>
        <v>#DIV/0!</v>
      </c>
      <c r="FL465" s="190">
        <f t="shared" si="541"/>
        <v>0</v>
      </c>
      <c r="FM465" s="190">
        <f t="shared" si="542"/>
        <v>0</v>
      </c>
      <c r="FN465" s="190">
        <f t="shared" si="543"/>
        <v>0</v>
      </c>
      <c r="FO465" s="190" t="e">
        <f t="shared" si="544"/>
        <v>#DIV/0!</v>
      </c>
      <c r="FP465" s="190" t="e">
        <f t="shared" si="545"/>
        <v>#DIV/0!</v>
      </c>
      <c r="FQ465" s="320" t="e">
        <f t="shared" si="546"/>
        <v>#DIV/0!</v>
      </c>
      <c r="FR465" s="188"/>
      <c r="FS465" s="190" t="e">
        <f t="shared" si="547"/>
        <v>#DIV/0!</v>
      </c>
      <c r="FT465" s="190" t="e">
        <f>IF($FB465="Activo",LOOKUP($FA465,'Datos Mes'!$A$87:$A$92,'Datos Mes'!$C$87:$C$92),0)*$EO465</f>
        <v>#DIV/0!</v>
      </c>
      <c r="FU465" s="190" t="e">
        <f>IF($FB465="Activo",'Datos Mes'!$B$31,0)*$EO465</f>
        <v>#DIV/0!</v>
      </c>
      <c r="FV465" s="190" t="e">
        <f>'Datos Mes'!$B$32*$EO465</f>
        <v>#DIV/0!</v>
      </c>
      <c r="FW465" s="190" t="e">
        <f>'Datos Mes'!$D$28*$EO465</f>
        <v>#DIV/0!</v>
      </c>
      <c r="FX465" s="188">
        <v>1030433</v>
      </c>
      <c r="FY465" s="190" t="e">
        <f t="shared" si="548"/>
        <v>#DIV/0!</v>
      </c>
      <c r="FZ465" s="190" t="e">
        <f t="shared" si="506"/>
        <v>#DIV/0!</v>
      </c>
      <c r="GA465" s="190" t="e">
        <f t="shared" si="507"/>
        <v>#DIV/0!</v>
      </c>
      <c r="GB465" s="190">
        <f>(AS465+'Datos Mes'!B$24)*30/12</f>
        <v>11356.646825396825</v>
      </c>
      <c r="GC465" s="190" t="e">
        <f t="shared" si="549"/>
        <v>#DIV/0!</v>
      </c>
      <c r="GD465" s="190" t="e">
        <f t="shared" si="550"/>
        <v>#DIV/0!</v>
      </c>
      <c r="GE465" s="192" t="e">
        <f t="shared" si="551"/>
        <v>#DIV/0!</v>
      </c>
    </row>
    <row r="466" spans="1:187">
      <c r="A466" s="248"/>
      <c r="B466" s="248"/>
      <c r="C466" s="173">
        <f t="shared" si="508"/>
        <v>0</v>
      </c>
      <c r="D466" s="255"/>
      <c r="E466" s="255"/>
      <c r="F466" s="255"/>
      <c r="G466" s="255"/>
      <c r="H466" s="255"/>
      <c r="I466" s="255"/>
      <c r="J466" s="255"/>
      <c r="K466" s="255"/>
      <c r="L466" s="255"/>
      <c r="M466" s="255"/>
      <c r="N466" s="255"/>
      <c r="O466" s="255"/>
      <c r="P466" s="255"/>
      <c r="Q466" s="255"/>
      <c r="R466" s="174"/>
      <c r="S466" s="256"/>
      <c r="T466" s="255"/>
      <c r="U466" s="255"/>
      <c r="V466" s="255"/>
      <c r="W466" s="255"/>
      <c r="X466" s="255"/>
      <c r="Y466" s="255"/>
      <c r="Z466" s="255"/>
      <c r="AA466" s="255"/>
      <c r="AB466" s="255"/>
      <c r="AC466" s="255"/>
      <c r="AD466" s="255"/>
      <c r="AE466" s="255"/>
      <c r="AF466" s="255"/>
      <c r="AG466" s="255"/>
      <c r="AH466" s="255"/>
      <c r="AI466" s="257"/>
      <c r="AJ466" s="187"/>
      <c r="AK466" s="176">
        <f t="shared" si="509"/>
        <v>0</v>
      </c>
      <c r="AL466" s="294">
        <f t="shared" si="510"/>
        <v>0</v>
      </c>
      <c r="AM466" s="294">
        <f t="shared" si="511"/>
        <v>0</v>
      </c>
      <c r="AN466" s="295">
        <f t="shared" si="512"/>
        <v>0</v>
      </c>
      <c r="AO466" s="294">
        <f t="shared" si="505"/>
        <v>0</v>
      </c>
      <c r="AP466" s="294">
        <f t="shared" si="552"/>
        <v>0</v>
      </c>
      <c r="AQ466" s="296">
        <f t="shared" si="513"/>
        <v>0</v>
      </c>
      <c r="AR466" s="297">
        <f t="shared" si="514"/>
        <v>0</v>
      </c>
      <c r="AS466" s="249"/>
      <c r="AT466" s="250">
        <f t="shared" si="515"/>
        <v>0</v>
      </c>
      <c r="AU466" s="316"/>
      <c r="AV466" s="177">
        <f t="shared" si="516"/>
        <v>0</v>
      </c>
      <c r="AW466" s="249"/>
      <c r="AX466" s="249"/>
      <c r="AY466" s="177">
        <f t="shared" si="517"/>
        <v>0</v>
      </c>
      <c r="AZ466" s="177">
        <f>(AQ466)*'Datos Mes'!$B$27+DB466</f>
        <v>0</v>
      </c>
      <c r="BA466" s="248"/>
      <c r="BB466" s="254"/>
      <c r="BC466" s="263"/>
      <c r="BD466" s="188"/>
      <c r="BE466" s="188"/>
      <c r="BF466" s="298"/>
      <c r="BG466" s="178">
        <f>(COUNTIF($D466:$AI466,"LL")+DL466)*(AS466-'Datos Mes'!$B$23)</f>
        <v>0</v>
      </c>
      <c r="BH466" s="299">
        <f t="shared" si="518"/>
        <v>0</v>
      </c>
      <c r="BI466" s="230"/>
      <c r="BJ466" s="239"/>
      <c r="BK466" s="231"/>
      <c r="BL466" s="231"/>
      <c r="BM466" s="231"/>
      <c r="BN466" s="231"/>
      <c r="BO466" s="231"/>
      <c r="BP466" s="239"/>
      <c r="BQ466" s="231"/>
      <c r="BR466" s="231"/>
      <c r="BS466" s="231"/>
      <c r="BT466" s="232"/>
      <c r="BU466" s="232"/>
      <c r="BV466" s="231"/>
      <c r="BW466" s="233"/>
      <c r="BX466" s="234"/>
      <c r="BY466" s="231"/>
      <c r="BZ466" s="231"/>
      <c r="CA466" s="235"/>
      <c r="CB466" s="235"/>
      <c r="CC466" s="236"/>
      <c r="CD466" s="236"/>
      <c r="CE466" s="236"/>
      <c r="CF466" s="236"/>
      <c r="CG466" s="236"/>
      <c r="CH466" s="235"/>
      <c r="CI466" s="235"/>
      <c r="CJ466" s="236"/>
      <c r="CK466" s="236"/>
      <c r="CL466" s="236"/>
      <c r="CM466" s="236"/>
      <c r="CN466" s="236"/>
      <c r="CO466" s="235"/>
      <c r="CP466" s="238"/>
      <c r="CQ466" s="237"/>
      <c r="CR466" s="238"/>
      <c r="CS466" s="237"/>
      <c r="CT466" s="237"/>
      <c r="CU466" s="237"/>
      <c r="CV466" s="237"/>
      <c r="CW466" s="237"/>
      <c r="CX466" s="232"/>
      <c r="CY466" s="232"/>
      <c r="CZ466" s="179">
        <f t="shared" si="519"/>
        <v>0</v>
      </c>
      <c r="DA466" s="180"/>
      <c r="DB466" s="241"/>
      <c r="DC466" s="181">
        <f t="shared" si="520"/>
        <v>0</v>
      </c>
      <c r="DD466" s="240"/>
      <c r="DE466" s="241"/>
      <c r="DF466" s="182">
        <f t="shared" si="521"/>
        <v>0</v>
      </c>
      <c r="DG466" s="182">
        <f t="shared" si="522"/>
        <v>0</v>
      </c>
      <c r="DH466" s="183">
        <f t="shared" si="523"/>
        <v>0</v>
      </c>
      <c r="DI466" s="184">
        <f t="shared" si="524"/>
        <v>0</v>
      </c>
      <c r="DJ466" s="42"/>
      <c r="DK466" s="177">
        <f t="shared" si="525"/>
        <v>0</v>
      </c>
      <c r="DL466" s="177">
        <f t="shared" si="526"/>
        <v>0</v>
      </c>
      <c r="DM466" s="177">
        <f t="shared" si="527"/>
        <v>0</v>
      </c>
      <c r="DN466" s="242"/>
      <c r="DO466" s="243"/>
      <c r="DP466" s="243"/>
      <c r="DQ466" s="243"/>
      <c r="DR466" s="303"/>
      <c r="DS466" s="243"/>
      <c r="DT466" s="243"/>
      <c r="DU466" s="243"/>
      <c r="DV466" s="244"/>
      <c r="DW466" s="243"/>
      <c r="DX466" s="243"/>
      <c r="DY466" s="245"/>
      <c r="DZ466" s="245"/>
      <c r="EA466" s="246"/>
      <c r="EB466" s="175" t="s">
        <v>283</v>
      </c>
      <c r="EC466" s="188" t="s">
        <v>298</v>
      </c>
      <c r="ED466" s="188">
        <v>1030434</v>
      </c>
      <c r="EE466" s="188"/>
      <c r="EF466" s="189">
        <f>'Datos Mes'!$B$23</f>
        <v>8033.333333333333</v>
      </c>
      <c r="EG466" s="189">
        <f t="shared" si="528"/>
        <v>0</v>
      </c>
      <c r="EH466" s="189">
        <f t="shared" si="529"/>
        <v>0</v>
      </c>
      <c r="EI466" s="189" t="e">
        <f t="shared" si="530"/>
        <v>#DIV/0!</v>
      </c>
      <c r="EJ466" s="189" t="e">
        <f t="shared" si="531"/>
        <v>#DIV/0!</v>
      </c>
      <c r="EK466" s="189">
        <f t="shared" si="532"/>
        <v>0</v>
      </c>
      <c r="EL466" s="189">
        <f t="shared" si="533"/>
        <v>0</v>
      </c>
      <c r="EM466" s="189">
        <f t="shared" si="534"/>
        <v>0</v>
      </c>
      <c r="EN466" s="189">
        <f>'Datos Mes'!$B$24*AL466</f>
        <v>0</v>
      </c>
      <c r="EO466" s="189" t="e">
        <f>IF(SUM(EH466:EN466)&gt;'Datos Mes'!$B$21,'Datos Mes'!$B$21,SUM(EH466:EN466))</f>
        <v>#DIV/0!</v>
      </c>
      <c r="EP466" s="189" t="e">
        <f>IF(SUM(EH466:EN466)&gt;'Datos Mes'!$B$21,SUM(EH466:EN466)-EO466,0)</f>
        <v>#DIV/0!</v>
      </c>
      <c r="EQ466" s="189"/>
      <c r="ER466" s="189" t="e">
        <f>LOOKUP(EO466/AL466,'Datos Mes'!$B$75:$B$82,'Datos Mes'!$C$75:$C$82)*EQ466</f>
        <v>#DIV/0!</v>
      </c>
      <c r="ES466" s="189">
        <f>'Datos Mes'!$B$25*$AQ466</f>
        <v>0</v>
      </c>
      <c r="ET466" s="189">
        <f>'Datos Mes'!$B$26*$AQ466</f>
        <v>0</v>
      </c>
      <c r="EU466" s="189">
        <f t="shared" si="535"/>
        <v>0</v>
      </c>
      <c r="EV466" s="190" t="e">
        <f t="shared" si="536"/>
        <v>#DIV/0!</v>
      </c>
      <c r="EW466" s="280" t="s">
        <v>140</v>
      </c>
      <c r="EX466" s="281"/>
      <c r="EY466" s="190" t="e">
        <f>'Datos Mes'!$B$28*EO466</f>
        <v>#DIV/0!</v>
      </c>
      <c r="EZ466" s="190" t="e">
        <f>IF(EX466*'Datos Mes'!$B$19-EY466&gt;0,EX466*'Datos Mes'!$B$19-EY466,0)</f>
        <v>#DIV/0!</v>
      </c>
      <c r="FA466" s="281" t="s">
        <v>116</v>
      </c>
      <c r="FB466" s="280" t="s">
        <v>299</v>
      </c>
      <c r="FC466" s="192">
        <f>IF(FB466&lt;&gt;"Pensionado",LOOKUP(FA466,'Datos Mes'!$A$87:$A$92,'Datos Mes'!$B$87:$B$92),0)</f>
        <v>0</v>
      </c>
      <c r="FD466" s="190" t="e">
        <f t="shared" si="537"/>
        <v>#DIV/0!</v>
      </c>
      <c r="FE466" s="190" t="e">
        <f>IF(SUM(EH466:EN466)&gt;'Datos Mes'!$B$22,'Datos Mes'!$B$22,SUM(EH466:EN466))</f>
        <v>#DIV/0!</v>
      </c>
      <c r="FF466" s="190" t="e">
        <f>FE466*'Datos Mes'!$B$30</f>
        <v>#DIV/0!</v>
      </c>
      <c r="FG466" s="190" t="e">
        <f t="shared" si="538"/>
        <v>#DIV/0!</v>
      </c>
      <c r="FH466" s="190" t="e">
        <f t="shared" si="539"/>
        <v>#DIV/0!</v>
      </c>
      <c r="FI466" s="193" t="e">
        <f>LOOKUP(FH466,'Datos Mes'!$B$54:$B$69,'Datos Mes'!$C$54:$C$69)</f>
        <v>#DIV/0!</v>
      </c>
      <c r="FJ466" s="190" t="e">
        <f>LOOKUP(FH466,'Datos Mes'!$B$54:$B$69,'Datos Mes'!$E$54:$E$69)</f>
        <v>#DIV/0!</v>
      </c>
      <c r="FK466" s="190" t="e">
        <f t="shared" si="540"/>
        <v>#DIV/0!</v>
      </c>
      <c r="FL466" s="190">
        <f t="shared" si="541"/>
        <v>0</v>
      </c>
      <c r="FM466" s="190">
        <f t="shared" si="542"/>
        <v>0</v>
      </c>
      <c r="FN466" s="190">
        <f t="shared" si="543"/>
        <v>0</v>
      </c>
      <c r="FO466" s="190" t="e">
        <f t="shared" si="544"/>
        <v>#DIV/0!</v>
      </c>
      <c r="FP466" s="190" t="e">
        <f t="shared" si="545"/>
        <v>#DIV/0!</v>
      </c>
      <c r="FQ466" s="320" t="e">
        <f t="shared" si="546"/>
        <v>#DIV/0!</v>
      </c>
      <c r="FR466" s="188"/>
      <c r="FS466" s="190" t="e">
        <f t="shared" si="547"/>
        <v>#DIV/0!</v>
      </c>
      <c r="FT466" s="190" t="e">
        <f>IF($FB466="Activo",LOOKUP($FA466,'Datos Mes'!$A$87:$A$92,'Datos Mes'!$C$87:$C$92),0)*$EO466</f>
        <v>#DIV/0!</v>
      </c>
      <c r="FU466" s="190" t="e">
        <f>IF($FB466="Activo",'Datos Mes'!$B$31,0)*$EO466</f>
        <v>#DIV/0!</v>
      </c>
      <c r="FV466" s="190" t="e">
        <f>'Datos Mes'!$B$32*$EO466</f>
        <v>#DIV/0!</v>
      </c>
      <c r="FW466" s="190" t="e">
        <f>'Datos Mes'!$D$28*$EO466</f>
        <v>#DIV/0!</v>
      </c>
      <c r="FX466" s="188">
        <v>1030434</v>
      </c>
      <c r="FY466" s="190" t="e">
        <f t="shared" si="548"/>
        <v>#DIV/0!</v>
      </c>
      <c r="FZ466" s="190" t="e">
        <f t="shared" si="506"/>
        <v>#DIV/0!</v>
      </c>
      <c r="GA466" s="190" t="e">
        <f t="shared" si="507"/>
        <v>#DIV/0!</v>
      </c>
      <c r="GB466" s="190">
        <f>(AS466+'Datos Mes'!B$24)*30/12</f>
        <v>11356.646825396825</v>
      </c>
      <c r="GC466" s="190" t="e">
        <f t="shared" si="549"/>
        <v>#DIV/0!</v>
      </c>
      <c r="GD466" s="190" t="e">
        <f t="shared" si="550"/>
        <v>#DIV/0!</v>
      </c>
      <c r="GE466" s="192" t="e">
        <f t="shared" si="551"/>
        <v>#DIV/0!</v>
      </c>
    </row>
    <row r="467" spans="1:187">
      <c r="A467" s="248"/>
      <c r="B467" s="248"/>
      <c r="C467" s="173">
        <f t="shared" si="508"/>
        <v>0</v>
      </c>
      <c r="D467" s="255"/>
      <c r="E467" s="255"/>
      <c r="F467" s="255"/>
      <c r="G467" s="255"/>
      <c r="H467" s="255"/>
      <c r="I467" s="255"/>
      <c r="J467" s="255"/>
      <c r="K467" s="255"/>
      <c r="L467" s="255"/>
      <c r="M467" s="255"/>
      <c r="N467" s="255"/>
      <c r="O467" s="255"/>
      <c r="P467" s="255"/>
      <c r="Q467" s="255"/>
      <c r="R467" s="174"/>
      <c r="S467" s="256"/>
      <c r="T467" s="255"/>
      <c r="U467" s="255"/>
      <c r="V467" s="255"/>
      <c r="W467" s="255"/>
      <c r="X467" s="255"/>
      <c r="Y467" s="255"/>
      <c r="Z467" s="255"/>
      <c r="AA467" s="255"/>
      <c r="AB467" s="255"/>
      <c r="AC467" s="255"/>
      <c r="AD467" s="255"/>
      <c r="AE467" s="255"/>
      <c r="AF467" s="255"/>
      <c r="AG467" s="255"/>
      <c r="AH467" s="255"/>
      <c r="AI467" s="257"/>
      <c r="AJ467" s="187"/>
      <c r="AK467" s="176">
        <f t="shared" si="509"/>
        <v>0</v>
      </c>
      <c r="AL467" s="294">
        <f t="shared" si="510"/>
        <v>0</v>
      </c>
      <c r="AM467" s="294">
        <f t="shared" si="511"/>
        <v>0</v>
      </c>
      <c r="AN467" s="295">
        <f t="shared" si="512"/>
        <v>0</v>
      </c>
      <c r="AO467" s="294">
        <f t="shared" si="505"/>
        <v>0</v>
      </c>
      <c r="AP467" s="294">
        <f t="shared" si="552"/>
        <v>0</v>
      </c>
      <c r="AQ467" s="296">
        <f t="shared" si="513"/>
        <v>0</v>
      </c>
      <c r="AR467" s="297">
        <f t="shared" si="514"/>
        <v>0</v>
      </c>
      <c r="AS467" s="249"/>
      <c r="AT467" s="250">
        <f t="shared" si="515"/>
        <v>0</v>
      </c>
      <c r="AU467" s="316"/>
      <c r="AV467" s="177">
        <f t="shared" si="516"/>
        <v>0</v>
      </c>
      <c r="AW467" s="249"/>
      <c r="AX467" s="249"/>
      <c r="AY467" s="177">
        <f t="shared" si="517"/>
        <v>0</v>
      </c>
      <c r="AZ467" s="177">
        <f>(AQ467)*'Datos Mes'!$B$27+DB467</f>
        <v>0</v>
      </c>
      <c r="BA467" s="248"/>
      <c r="BB467" s="254"/>
      <c r="BC467" s="263"/>
      <c r="BD467" s="188"/>
      <c r="BE467" s="188"/>
      <c r="BF467" s="298"/>
      <c r="BG467" s="178">
        <f>(COUNTIF($D467:$AI467,"LL")+DL467)*(AS467-'Datos Mes'!$B$23)</f>
        <v>0</v>
      </c>
      <c r="BH467" s="299">
        <f t="shared" si="518"/>
        <v>0</v>
      </c>
      <c r="BI467" s="230"/>
      <c r="BJ467" s="239"/>
      <c r="BK467" s="231"/>
      <c r="BL467" s="231"/>
      <c r="BM467" s="231"/>
      <c r="BN467" s="231"/>
      <c r="BO467" s="231"/>
      <c r="BP467" s="239"/>
      <c r="BQ467" s="231"/>
      <c r="BR467" s="231"/>
      <c r="BS467" s="231"/>
      <c r="BT467" s="232"/>
      <c r="BU467" s="232"/>
      <c r="BV467" s="231"/>
      <c r="BW467" s="233"/>
      <c r="BX467" s="234"/>
      <c r="BY467" s="231"/>
      <c r="BZ467" s="231"/>
      <c r="CA467" s="235"/>
      <c r="CB467" s="235"/>
      <c r="CC467" s="236"/>
      <c r="CD467" s="236"/>
      <c r="CE467" s="236"/>
      <c r="CF467" s="236"/>
      <c r="CG467" s="236"/>
      <c r="CH467" s="235"/>
      <c r="CI467" s="235"/>
      <c r="CJ467" s="236"/>
      <c r="CK467" s="236"/>
      <c r="CL467" s="236"/>
      <c r="CM467" s="236"/>
      <c r="CN467" s="236"/>
      <c r="CO467" s="235"/>
      <c r="CP467" s="238"/>
      <c r="CQ467" s="237"/>
      <c r="CR467" s="238"/>
      <c r="CS467" s="237"/>
      <c r="CT467" s="237"/>
      <c r="CU467" s="237"/>
      <c r="CV467" s="237"/>
      <c r="CW467" s="237"/>
      <c r="CX467" s="232"/>
      <c r="CY467" s="232"/>
      <c r="CZ467" s="179">
        <f t="shared" si="519"/>
        <v>0</v>
      </c>
      <c r="DA467" s="180"/>
      <c r="DB467" s="241"/>
      <c r="DC467" s="181">
        <f t="shared" si="520"/>
        <v>0</v>
      </c>
      <c r="DD467" s="240"/>
      <c r="DE467" s="241"/>
      <c r="DF467" s="182">
        <f t="shared" si="521"/>
        <v>0</v>
      </c>
      <c r="DG467" s="182">
        <f t="shared" si="522"/>
        <v>0</v>
      </c>
      <c r="DH467" s="183">
        <f t="shared" si="523"/>
        <v>0</v>
      </c>
      <c r="DI467" s="184">
        <f t="shared" si="524"/>
        <v>0</v>
      </c>
      <c r="DJ467" s="42"/>
      <c r="DK467" s="177">
        <f t="shared" si="525"/>
        <v>0</v>
      </c>
      <c r="DL467" s="177">
        <f t="shared" si="526"/>
        <v>0</v>
      </c>
      <c r="DM467" s="177">
        <f t="shared" si="527"/>
        <v>0</v>
      </c>
      <c r="DN467" s="242"/>
      <c r="DO467" s="243"/>
      <c r="DP467" s="243"/>
      <c r="DQ467" s="243"/>
      <c r="DR467" s="303"/>
      <c r="DS467" s="243"/>
      <c r="DT467" s="243"/>
      <c r="DU467" s="243"/>
      <c r="DV467" s="244"/>
      <c r="DW467" s="243"/>
      <c r="DX467" s="243"/>
      <c r="DY467" s="245"/>
      <c r="DZ467" s="245"/>
      <c r="EA467" s="246"/>
      <c r="EB467" s="175" t="s">
        <v>283</v>
      </c>
      <c r="EC467" s="188" t="s">
        <v>298</v>
      </c>
      <c r="ED467" s="188">
        <v>1030435</v>
      </c>
      <c r="EE467" s="188"/>
      <c r="EF467" s="189">
        <f>'Datos Mes'!$B$23</f>
        <v>8033.333333333333</v>
      </c>
      <c r="EG467" s="189">
        <f t="shared" si="528"/>
        <v>0</v>
      </c>
      <c r="EH467" s="189">
        <f t="shared" si="529"/>
        <v>0</v>
      </c>
      <c r="EI467" s="189" t="e">
        <f t="shared" si="530"/>
        <v>#DIV/0!</v>
      </c>
      <c r="EJ467" s="189" t="e">
        <f t="shared" si="531"/>
        <v>#DIV/0!</v>
      </c>
      <c r="EK467" s="189">
        <f t="shared" si="532"/>
        <v>0</v>
      </c>
      <c r="EL467" s="189">
        <f t="shared" si="533"/>
        <v>0</v>
      </c>
      <c r="EM467" s="189">
        <f t="shared" si="534"/>
        <v>0</v>
      </c>
      <c r="EN467" s="189">
        <f>'Datos Mes'!$B$24*AL467</f>
        <v>0</v>
      </c>
      <c r="EO467" s="189" t="e">
        <f>IF(SUM(EH467:EN467)&gt;'Datos Mes'!$B$21,'Datos Mes'!$B$21,SUM(EH467:EN467))</f>
        <v>#DIV/0!</v>
      </c>
      <c r="EP467" s="189" t="e">
        <f>IF(SUM(EH467:EN467)&gt;'Datos Mes'!$B$21,SUM(EH467:EN467)-EO467,0)</f>
        <v>#DIV/0!</v>
      </c>
      <c r="EQ467" s="189"/>
      <c r="ER467" s="189" t="e">
        <f>LOOKUP(EO467/AL467,'Datos Mes'!$B$75:$B$82,'Datos Mes'!$C$75:$C$82)*EQ467</f>
        <v>#DIV/0!</v>
      </c>
      <c r="ES467" s="189">
        <f>'Datos Mes'!$B$25*$AQ467</f>
        <v>0</v>
      </c>
      <c r="ET467" s="189">
        <f>'Datos Mes'!$B$26*$AQ467</f>
        <v>0</v>
      </c>
      <c r="EU467" s="189">
        <f t="shared" si="535"/>
        <v>0</v>
      </c>
      <c r="EV467" s="190" t="e">
        <f t="shared" si="536"/>
        <v>#DIV/0!</v>
      </c>
      <c r="EW467" s="280" t="s">
        <v>140</v>
      </c>
      <c r="EX467" s="281"/>
      <c r="EY467" s="190" t="e">
        <f>'Datos Mes'!$B$28*EO467</f>
        <v>#DIV/0!</v>
      </c>
      <c r="EZ467" s="190" t="e">
        <f>IF(EX467*'Datos Mes'!$B$19-EY467&gt;0,EX467*'Datos Mes'!$B$19-EY467,0)</f>
        <v>#DIV/0!</v>
      </c>
      <c r="FA467" s="281" t="s">
        <v>116</v>
      </c>
      <c r="FB467" s="280" t="s">
        <v>299</v>
      </c>
      <c r="FC467" s="192">
        <f>IF(FB467&lt;&gt;"Pensionado",LOOKUP(FA467,'Datos Mes'!$A$87:$A$92,'Datos Mes'!$B$87:$B$92),0)</f>
        <v>0</v>
      </c>
      <c r="FD467" s="190" t="e">
        <f t="shared" si="537"/>
        <v>#DIV/0!</v>
      </c>
      <c r="FE467" s="190" t="e">
        <f>IF(SUM(EH467:EN467)&gt;'Datos Mes'!$B$22,'Datos Mes'!$B$22,SUM(EH467:EN467))</f>
        <v>#DIV/0!</v>
      </c>
      <c r="FF467" s="190" t="e">
        <f>FE467*'Datos Mes'!$B$30</f>
        <v>#DIV/0!</v>
      </c>
      <c r="FG467" s="190" t="e">
        <f t="shared" si="538"/>
        <v>#DIV/0!</v>
      </c>
      <c r="FH467" s="190" t="e">
        <f t="shared" si="539"/>
        <v>#DIV/0!</v>
      </c>
      <c r="FI467" s="193" t="e">
        <f>LOOKUP(FH467,'Datos Mes'!$B$54:$B$69,'Datos Mes'!$C$54:$C$69)</f>
        <v>#DIV/0!</v>
      </c>
      <c r="FJ467" s="190" t="e">
        <f>LOOKUP(FH467,'Datos Mes'!$B$54:$B$69,'Datos Mes'!$E$54:$E$69)</f>
        <v>#DIV/0!</v>
      </c>
      <c r="FK467" s="190" t="e">
        <f t="shared" si="540"/>
        <v>#DIV/0!</v>
      </c>
      <c r="FL467" s="190">
        <f t="shared" si="541"/>
        <v>0</v>
      </c>
      <c r="FM467" s="190">
        <f t="shared" si="542"/>
        <v>0</v>
      </c>
      <c r="FN467" s="190">
        <f t="shared" si="543"/>
        <v>0</v>
      </c>
      <c r="FO467" s="190" t="e">
        <f t="shared" si="544"/>
        <v>#DIV/0!</v>
      </c>
      <c r="FP467" s="190" t="e">
        <f t="shared" si="545"/>
        <v>#DIV/0!</v>
      </c>
      <c r="FQ467" s="320" t="e">
        <f t="shared" si="546"/>
        <v>#DIV/0!</v>
      </c>
      <c r="FR467" s="188"/>
      <c r="FS467" s="190" t="e">
        <f t="shared" si="547"/>
        <v>#DIV/0!</v>
      </c>
      <c r="FT467" s="190" t="e">
        <f>IF($FB467="Activo",LOOKUP($FA467,'Datos Mes'!$A$87:$A$92,'Datos Mes'!$C$87:$C$92),0)*$EO467</f>
        <v>#DIV/0!</v>
      </c>
      <c r="FU467" s="190" t="e">
        <f>IF($FB467="Activo",'Datos Mes'!$B$31,0)*$EO467</f>
        <v>#DIV/0!</v>
      </c>
      <c r="FV467" s="190" t="e">
        <f>'Datos Mes'!$B$32*$EO467</f>
        <v>#DIV/0!</v>
      </c>
      <c r="FW467" s="190" t="e">
        <f>'Datos Mes'!$D$28*$EO467</f>
        <v>#DIV/0!</v>
      </c>
      <c r="FX467" s="188">
        <v>1030435</v>
      </c>
      <c r="FY467" s="190" t="e">
        <f t="shared" si="548"/>
        <v>#DIV/0!</v>
      </c>
      <c r="FZ467" s="190" t="e">
        <f t="shared" si="506"/>
        <v>#DIV/0!</v>
      </c>
      <c r="GA467" s="190" t="e">
        <f t="shared" si="507"/>
        <v>#DIV/0!</v>
      </c>
      <c r="GB467" s="190">
        <f>(AS467+'Datos Mes'!B$24)*30/12</f>
        <v>11356.646825396825</v>
      </c>
      <c r="GC467" s="190" t="e">
        <f t="shared" si="549"/>
        <v>#DIV/0!</v>
      </c>
      <c r="GD467" s="190" t="e">
        <f t="shared" si="550"/>
        <v>#DIV/0!</v>
      </c>
      <c r="GE467" s="192" t="e">
        <f t="shared" si="551"/>
        <v>#DIV/0!</v>
      </c>
    </row>
    <row r="468" spans="1:187">
      <c r="A468" s="248"/>
      <c r="B468" s="248"/>
      <c r="C468" s="173">
        <f t="shared" si="508"/>
        <v>0</v>
      </c>
      <c r="D468" s="255"/>
      <c r="E468" s="255"/>
      <c r="F468" s="255"/>
      <c r="G468" s="255"/>
      <c r="H468" s="255"/>
      <c r="I468" s="255"/>
      <c r="J468" s="255"/>
      <c r="K468" s="255"/>
      <c r="L468" s="255"/>
      <c r="M468" s="255"/>
      <c r="N468" s="255"/>
      <c r="O468" s="255"/>
      <c r="P468" s="255"/>
      <c r="Q468" s="255"/>
      <c r="R468" s="174"/>
      <c r="S468" s="256"/>
      <c r="T468" s="255"/>
      <c r="U468" s="255"/>
      <c r="V468" s="255"/>
      <c r="W468" s="255"/>
      <c r="X468" s="255"/>
      <c r="Y468" s="255"/>
      <c r="Z468" s="255"/>
      <c r="AA468" s="255"/>
      <c r="AB468" s="255"/>
      <c r="AC468" s="255"/>
      <c r="AD468" s="255"/>
      <c r="AE468" s="255"/>
      <c r="AF468" s="255"/>
      <c r="AG468" s="255"/>
      <c r="AH468" s="255"/>
      <c r="AI468" s="257"/>
      <c r="AJ468" s="187"/>
      <c r="AK468" s="176">
        <f t="shared" si="509"/>
        <v>0</v>
      </c>
      <c r="AL468" s="294">
        <f t="shared" si="510"/>
        <v>0</v>
      </c>
      <c r="AM468" s="294">
        <f t="shared" si="511"/>
        <v>0</v>
      </c>
      <c r="AN468" s="295">
        <f t="shared" si="512"/>
        <v>0</v>
      </c>
      <c r="AO468" s="294">
        <f t="shared" si="505"/>
        <v>0</v>
      </c>
      <c r="AP468" s="294">
        <f t="shared" si="552"/>
        <v>0</v>
      </c>
      <c r="AQ468" s="296">
        <f t="shared" si="513"/>
        <v>0</v>
      </c>
      <c r="AR468" s="297">
        <f t="shared" si="514"/>
        <v>0</v>
      </c>
      <c r="AS468" s="249"/>
      <c r="AT468" s="250">
        <f t="shared" si="515"/>
        <v>0</v>
      </c>
      <c r="AU468" s="316"/>
      <c r="AV468" s="177">
        <f t="shared" si="516"/>
        <v>0</v>
      </c>
      <c r="AW468" s="249"/>
      <c r="AX468" s="249"/>
      <c r="AY468" s="177">
        <f t="shared" si="517"/>
        <v>0</v>
      </c>
      <c r="AZ468" s="177">
        <f>(AQ468)*'Datos Mes'!$B$27+DB468</f>
        <v>0</v>
      </c>
      <c r="BA468" s="248"/>
      <c r="BB468" s="254"/>
      <c r="BC468" s="263"/>
      <c r="BD468" s="188"/>
      <c r="BE468" s="188"/>
      <c r="BF468" s="298"/>
      <c r="BG468" s="178">
        <f>(COUNTIF($D468:$AI468,"LL")+DL468)*(AS468-'Datos Mes'!$B$23)</f>
        <v>0</v>
      </c>
      <c r="BH468" s="299">
        <f t="shared" si="518"/>
        <v>0</v>
      </c>
      <c r="BI468" s="230"/>
      <c r="BJ468" s="239"/>
      <c r="BK468" s="231"/>
      <c r="BL468" s="231"/>
      <c r="BM468" s="231"/>
      <c r="BN468" s="231"/>
      <c r="BO468" s="231"/>
      <c r="BP468" s="239"/>
      <c r="BQ468" s="231"/>
      <c r="BR468" s="231"/>
      <c r="BS468" s="231"/>
      <c r="BT468" s="232"/>
      <c r="BU468" s="232"/>
      <c r="BV468" s="231"/>
      <c r="BW468" s="233"/>
      <c r="BX468" s="234"/>
      <c r="BY468" s="231"/>
      <c r="BZ468" s="231"/>
      <c r="CA468" s="235"/>
      <c r="CB468" s="235"/>
      <c r="CC468" s="236"/>
      <c r="CD468" s="236"/>
      <c r="CE468" s="236"/>
      <c r="CF468" s="236"/>
      <c r="CG468" s="236"/>
      <c r="CH468" s="235"/>
      <c r="CI468" s="235"/>
      <c r="CJ468" s="236"/>
      <c r="CK468" s="236"/>
      <c r="CL468" s="236"/>
      <c r="CM468" s="236"/>
      <c r="CN468" s="236"/>
      <c r="CO468" s="235"/>
      <c r="CP468" s="238"/>
      <c r="CQ468" s="237"/>
      <c r="CR468" s="238"/>
      <c r="CS468" s="237"/>
      <c r="CT468" s="237"/>
      <c r="CU468" s="237"/>
      <c r="CV468" s="237"/>
      <c r="CW468" s="237"/>
      <c r="CX468" s="232"/>
      <c r="CY468" s="232"/>
      <c r="CZ468" s="179">
        <f t="shared" si="519"/>
        <v>0</v>
      </c>
      <c r="DA468" s="180"/>
      <c r="DB468" s="241"/>
      <c r="DC468" s="181">
        <f t="shared" si="520"/>
        <v>0</v>
      </c>
      <c r="DD468" s="240"/>
      <c r="DE468" s="241"/>
      <c r="DF468" s="182">
        <f t="shared" si="521"/>
        <v>0</v>
      </c>
      <c r="DG468" s="182">
        <f t="shared" si="522"/>
        <v>0</v>
      </c>
      <c r="DH468" s="183">
        <f t="shared" si="523"/>
        <v>0</v>
      </c>
      <c r="DI468" s="184">
        <f t="shared" si="524"/>
        <v>0</v>
      </c>
      <c r="DJ468" s="42"/>
      <c r="DK468" s="177">
        <f t="shared" si="525"/>
        <v>0</v>
      </c>
      <c r="DL468" s="177">
        <f t="shared" si="526"/>
        <v>0</v>
      </c>
      <c r="DM468" s="177">
        <f t="shared" si="527"/>
        <v>0</v>
      </c>
      <c r="DN468" s="242"/>
      <c r="DO468" s="243"/>
      <c r="DP468" s="243"/>
      <c r="DQ468" s="243"/>
      <c r="DR468" s="303"/>
      <c r="DS468" s="243"/>
      <c r="DT468" s="243"/>
      <c r="DU468" s="243"/>
      <c r="DV468" s="244"/>
      <c r="DW468" s="243"/>
      <c r="DX468" s="243"/>
      <c r="DY468" s="245"/>
      <c r="DZ468" s="245"/>
      <c r="EA468" s="246"/>
      <c r="EB468" s="175" t="s">
        <v>283</v>
      </c>
      <c r="EC468" s="188" t="s">
        <v>298</v>
      </c>
      <c r="ED468" s="188">
        <v>1030436</v>
      </c>
      <c r="EE468" s="188"/>
      <c r="EF468" s="189">
        <f>'Datos Mes'!$B$23</f>
        <v>8033.333333333333</v>
      </c>
      <c r="EG468" s="189">
        <f t="shared" si="528"/>
        <v>0</v>
      </c>
      <c r="EH468" s="189">
        <f t="shared" si="529"/>
        <v>0</v>
      </c>
      <c r="EI468" s="189" t="e">
        <f t="shared" si="530"/>
        <v>#DIV/0!</v>
      </c>
      <c r="EJ468" s="189" t="e">
        <f t="shared" si="531"/>
        <v>#DIV/0!</v>
      </c>
      <c r="EK468" s="189">
        <f t="shared" si="532"/>
        <v>0</v>
      </c>
      <c r="EL468" s="189">
        <f t="shared" si="533"/>
        <v>0</v>
      </c>
      <c r="EM468" s="189">
        <f t="shared" si="534"/>
        <v>0</v>
      </c>
      <c r="EN468" s="189">
        <f>'Datos Mes'!$B$24*AL468</f>
        <v>0</v>
      </c>
      <c r="EO468" s="189" t="e">
        <f>IF(SUM(EH468:EN468)&gt;'Datos Mes'!$B$21,'Datos Mes'!$B$21,SUM(EH468:EN468))</f>
        <v>#DIV/0!</v>
      </c>
      <c r="EP468" s="189" t="e">
        <f>IF(SUM(EH468:EN468)&gt;'Datos Mes'!$B$21,SUM(EH468:EN468)-EO468,0)</f>
        <v>#DIV/0!</v>
      </c>
      <c r="EQ468" s="189"/>
      <c r="ER468" s="189" t="e">
        <f>LOOKUP(EO468/AL468,'Datos Mes'!$B$75:$B$82,'Datos Mes'!$C$75:$C$82)*EQ468</f>
        <v>#DIV/0!</v>
      </c>
      <c r="ES468" s="189">
        <f>'Datos Mes'!$B$25*$AQ468</f>
        <v>0</v>
      </c>
      <c r="ET468" s="189">
        <f>'Datos Mes'!$B$26*$AQ468</f>
        <v>0</v>
      </c>
      <c r="EU468" s="189">
        <f t="shared" si="535"/>
        <v>0</v>
      </c>
      <c r="EV468" s="190" t="e">
        <f t="shared" si="536"/>
        <v>#DIV/0!</v>
      </c>
      <c r="EW468" s="280" t="s">
        <v>140</v>
      </c>
      <c r="EX468" s="281"/>
      <c r="EY468" s="190" t="e">
        <f>'Datos Mes'!$B$28*EO468</f>
        <v>#DIV/0!</v>
      </c>
      <c r="EZ468" s="190" t="e">
        <f>IF(EX468*'Datos Mes'!$B$19-EY468&gt;0,EX468*'Datos Mes'!$B$19-EY468,0)</f>
        <v>#DIV/0!</v>
      </c>
      <c r="FA468" s="281" t="s">
        <v>116</v>
      </c>
      <c r="FB468" s="280" t="s">
        <v>299</v>
      </c>
      <c r="FC468" s="192">
        <f>IF(FB468&lt;&gt;"Pensionado",LOOKUP(FA468,'Datos Mes'!$A$87:$A$92,'Datos Mes'!$B$87:$B$92),0)</f>
        <v>0</v>
      </c>
      <c r="FD468" s="190" t="e">
        <f t="shared" si="537"/>
        <v>#DIV/0!</v>
      </c>
      <c r="FE468" s="190" t="e">
        <f>IF(SUM(EH468:EN468)&gt;'Datos Mes'!$B$22,'Datos Mes'!$B$22,SUM(EH468:EN468))</f>
        <v>#DIV/0!</v>
      </c>
      <c r="FF468" s="190" t="e">
        <f>FE468*'Datos Mes'!$B$30</f>
        <v>#DIV/0!</v>
      </c>
      <c r="FG468" s="190" t="e">
        <f t="shared" si="538"/>
        <v>#DIV/0!</v>
      </c>
      <c r="FH468" s="190" t="e">
        <f t="shared" si="539"/>
        <v>#DIV/0!</v>
      </c>
      <c r="FI468" s="193" t="e">
        <f>LOOKUP(FH468,'Datos Mes'!$B$54:$B$69,'Datos Mes'!$C$54:$C$69)</f>
        <v>#DIV/0!</v>
      </c>
      <c r="FJ468" s="190" t="e">
        <f>LOOKUP(FH468,'Datos Mes'!$B$54:$B$69,'Datos Mes'!$E$54:$E$69)</f>
        <v>#DIV/0!</v>
      </c>
      <c r="FK468" s="190" t="e">
        <f t="shared" si="540"/>
        <v>#DIV/0!</v>
      </c>
      <c r="FL468" s="190">
        <f t="shared" si="541"/>
        <v>0</v>
      </c>
      <c r="FM468" s="190">
        <f t="shared" si="542"/>
        <v>0</v>
      </c>
      <c r="FN468" s="190">
        <f t="shared" si="543"/>
        <v>0</v>
      </c>
      <c r="FO468" s="190" t="e">
        <f t="shared" si="544"/>
        <v>#DIV/0!</v>
      </c>
      <c r="FP468" s="190" t="e">
        <f t="shared" si="545"/>
        <v>#DIV/0!</v>
      </c>
      <c r="FQ468" s="320" t="e">
        <f t="shared" si="546"/>
        <v>#DIV/0!</v>
      </c>
      <c r="FR468" s="188"/>
      <c r="FS468" s="190" t="e">
        <f t="shared" si="547"/>
        <v>#DIV/0!</v>
      </c>
      <c r="FT468" s="190" t="e">
        <f>IF($FB468="Activo",LOOKUP($FA468,'Datos Mes'!$A$87:$A$92,'Datos Mes'!$C$87:$C$92),0)*$EO468</f>
        <v>#DIV/0!</v>
      </c>
      <c r="FU468" s="190" t="e">
        <f>IF($FB468="Activo",'Datos Mes'!$B$31,0)*$EO468</f>
        <v>#DIV/0!</v>
      </c>
      <c r="FV468" s="190" t="e">
        <f>'Datos Mes'!$B$32*$EO468</f>
        <v>#DIV/0!</v>
      </c>
      <c r="FW468" s="190" t="e">
        <f>'Datos Mes'!$D$28*$EO468</f>
        <v>#DIV/0!</v>
      </c>
      <c r="FX468" s="188">
        <v>1030436</v>
      </c>
      <c r="FY468" s="190" t="e">
        <f t="shared" si="548"/>
        <v>#DIV/0!</v>
      </c>
      <c r="FZ468" s="190" t="e">
        <f t="shared" si="506"/>
        <v>#DIV/0!</v>
      </c>
      <c r="GA468" s="190" t="e">
        <f t="shared" si="507"/>
        <v>#DIV/0!</v>
      </c>
      <c r="GB468" s="190">
        <f>(AS468+'Datos Mes'!B$24)*30/12</f>
        <v>11356.646825396825</v>
      </c>
      <c r="GC468" s="190" t="e">
        <f t="shared" si="549"/>
        <v>#DIV/0!</v>
      </c>
      <c r="GD468" s="190" t="e">
        <f t="shared" si="550"/>
        <v>#DIV/0!</v>
      </c>
      <c r="GE468" s="192" t="e">
        <f t="shared" si="551"/>
        <v>#DIV/0!</v>
      </c>
    </row>
    <row r="469" spans="1:187">
      <c r="A469" s="248"/>
      <c r="B469" s="248"/>
      <c r="C469" s="173">
        <f t="shared" si="508"/>
        <v>0</v>
      </c>
      <c r="D469" s="255"/>
      <c r="E469" s="255"/>
      <c r="F469" s="255"/>
      <c r="G469" s="255"/>
      <c r="H469" s="255"/>
      <c r="I469" s="255"/>
      <c r="J469" s="255"/>
      <c r="K469" s="255"/>
      <c r="L469" s="255"/>
      <c r="M469" s="255"/>
      <c r="N469" s="255"/>
      <c r="O469" s="255"/>
      <c r="P469" s="255"/>
      <c r="Q469" s="255"/>
      <c r="R469" s="174"/>
      <c r="S469" s="256"/>
      <c r="T469" s="255"/>
      <c r="U469" s="255"/>
      <c r="V469" s="255"/>
      <c r="W469" s="255"/>
      <c r="X469" s="255"/>
      <c r="Y469" s="255"/>
      <c r="Z469" s="255"/>
      <c r="AA469" s="255"/>
      <c r="AB469" s="255"/>
      <c r="AC469" s="255"/>
      <c r="AD469" s="255"/>
      <c r="AE469" s="255"/>
      <c r="AF469" s="255"/>
      <c r="AG469" s="255"/>
      <c r="AH469" s="255"/>
      <c r="AI469" s="257"/>
      <c r="AJ469" s="187"/>
      <c r="AK469" s="176">
        <f t="shared" si="509"/>
        <v>0</v>
      </c>
      <c r="AL469" s="294">
        <f t="shared" si="510"/>
        <v>0</v>
      </c>
      <c r="AM469" s="294">
        <f t="shared" si="511"/>
        <v>0</v>
      </c>
      <c r="AN469" s="295">
        <f t="shared" si="512"/>
        <v>0</v>
      </c>
      <c r="AO469" s="294">
        <f t="shared" si="505"/>
        <v>0</v>
      </c>
      <c r="AP469" s="294">
        <f t="shared" si="552"/>
        <v>0</v>
      </c>
      <c r="AQ469" s="296">
        <f t="shared" si="513"/>
        <v>0</v>
      </c>
      <c r="AR469" s="297">
        <f t="shared" si="514"/>
        <v>0</v>
      </c>
      <c r="AS469" s="249"/>
      <c r="AT469" s="250">
        <f t="shared" si="515"/>
        <v>0</v>
      </c>
      <c r="AU469" s="316"/>
      <c r="AV469" s="177">
        <f t="shared" si="516"/>
        <v>0</v>
      </c>
      <c r="AW469" s="249"/>
      <c r="AX469" s="249"/>
      <c r="AY469" s="177">
        <f t="shared" si="517"/>
        <v>0</v>
      </c>
      <c r="AZ469" s="177">
        <f>(AQ469)*'Datos Mes'!$B$27+DB469</f>
        <v>0</v>
      </c>
      <c r="BA469" s="248"/>
      <c r="BB469" s="254"/>
      <c r="BC469" s="263"/>
      <c r="BD469" s="188"/>
      <c r="BE469" s="188"/>
      <c r="BF469" s="298"/>
      <c r="BG469" s="178">
        <f>(COUNTIF($D469:$AI469,"LL")+DL469)*(AS469-'Datos Mes'!$B$23)</f>
        <v>0</v>
      </c>
      <c r="BH469" s="299">
        <f t="shared" si="518"/>
        <v>0</v>
      </c>
      <c r="BI469" s="230"/>
      <c r="BJ469" s="239"/>
      <c r="BK469" s="231"/>
      <c r="BL469" s="231"/>
      <c r="BM469" s="231"/>
      <c r="BN469" s="231"/>
      <c r="BO469" s="231"/>
      <c r="BP469" s="239"/>
      <c r="BQ469" s="231"/>
      <c r="BR469" s="231"/>
      <c r="BS469" s="231"/>
      <c r="BT469" s="232"/>
      <c r="BU469" s="232"/>
      <c r="BV469" s="231"/>
      <c r="BW469" s="233"/>
      <c r="BX469" s="234"/>
      <c r="BY469" s="231"/>
      <c r="BZ469" s="231"/>
      <c r="CA469" s="235"/>
      <c r="CB469" s="235"/>
      <c r="CC469" s="236"/>
      <c r="CD469" s="236"/>
      <c r="CE469" s="236"/>
      <c r="CF469" s="236"/>
      <c r="CG469" s="236"/>
      <c r="CH469" s="235"/>
      <c r="CI469" s="235"/>
      <c r="CJ469" s="236"/>
      <c r="CK469" s="236"/>
      <c r="CL469" s="236"/>
      <c r="CM469" s="236"/>
      <c r="CN469" s="236"/>
      <c r="CO469" s="235"/>
      <c r="CP469" s="238"/>
      <c r="CQ469" s="237"/>
      <c r="CR469" s="238"/>
      <c r="CS469" s="237"/>
      <c r="CT469" s="237"/>
      <c r="CU469" s="237"/>
      <c r="CV469" s="237"/>
      <c r="CW469" s="237"/>
      <c r="CX469" s="232"/>
      <c r="CY469" s="232"/>
      <c r="CZ469" s="179">
        <f t="shared" si="519"/>
        <v>0</v>
      </c>
      <c r="DA469" s="180"/>
      <c r="DB469" s="241"/>
      <c r="DC469" s="181">
        <f t="shared" si="520"/>
        <v>0</v>
      </c>
      <c r="DD469" s="240"/>
      <c r="DE469" s="241"/>
      <c r="DF469" s="182">
        <f t="shared" si="521"/>
        <v>0</v>
      </c>
      <c r="DG469" s="182">
        <f t="shared" si="522"/>
        <v>0</v>
      </c>
      <c r="DH469" s="183">
        <f t="shared" si="523"/>
        <v>0</v>
      </c>
      <c r="DI469" s="184">
        <f t="shared" si="524"/>
        <v>0</v>
      </c>
      <c r="DJ469" s="42"/>
      <c r="DK469" s="177">
        <f t="shared" si="525"/>
        <v>0</v>
      </c>
      <c r="DL469" s="177">
        <f t="shared" si="526"/>
        <v>0</v>
      </c>
      <c r="DM469" s="177">
        <f t="shared" si="527"/>
        <v>0</v>
      </c>
      <c r="DN469" s="242"/>
      <c r="DO469" s="243"/>
      <c r="DP469" s="243"/>
      <c r="DQ469" s="243"/>
      <c r="DR469" s="303"/>
      <c r="DS469" s="243"/>
      <c r="DT469" s="243"/>
      <c r="DU469" s="243"/>
      <c r="DV469" s="244"/>
      <c r="DW469" s="243"/>
      <c r="DX469" s="243"/>
      <c r="DY469" s="245"/>
      <c r="DZ469" s="245"/>
      <c r="EA469" s="246"/>
      <c r="EB469" s="175" t="s">
        <v>283</v>
      </c>
      <c r="EC469" s="188" t="s">
        <v>298</v>
      </c>
      <c r="ED469" s="188">
        <v>1030437</v>
      </c>
      <c r="EE469" s="188"/>
      <c r="EF469" s="189">
        <f>'Datos Mes'!$B$23</f>
        <v>8033.333333333333</v>
      </c>
      <c r="EG469" s="189">
        <f t="shared" si="528"/>
        <v>0</v>
      </c>
      <c r="EH469" s="189">
        <f t="shared" si="529"/>
        <v>0</v>
      </c>
      <c r="EI469" s="189" t="e">
        <f t="shared" si="530"/>
        <v>#DIV/0!</v>
      </c>
      <c r="EJ469" s="189" t="e">
        <f t="shared" si="531"/>
        <v>#DIV/0!</v>
      </c>
      <c r="EK469" s="189">
        <f t="shared" si="532"/>
        <v>0</v>
      </c>
      <c r="EL469" s="189">
        <f t="shared" si="533"/>
        <v>0</v>
      </c>
      <c r="EM469" s="189">
        <f t="shared" si="534"/>
        <v>0</v>
      </c>
      <c r="EN469" s="189">
        <f>'Datos Mes'!$B$24*AL469</f>
        <v>0</v>
      </c>
      <c r="EO469" s="189" t="e">
        <f>IF(SUM(EH469:EN469)&gt;'Datos Mes'!$B$21,'Datos Mes'!$B$21,SUM(EH469:EN469))</f>
        <v>#DIV/0!</v>
      </c>
      <c r="EP469" s="189" t="e">
        <f>IF(SUM(EH469:EN469)&gt;'Datos Mes'!$B$21,SUM(EH469:EN469)-EO469,0)</f>
        <v>#DIV/0!</v>
      </c>
      <c r="EQ469" s="189"/>
      <c r="ER469" s="189" t="e">
        <f>LOOKUP(EO469/AL469,'Datos Mes'!$B$75:$B$82,'Datos Mes'!$C$75:$C$82)*EQ469</f>
        <v>#DIV/0!</v>
      </c>
      <c r="ES469" s="189">
        <f>'Datos Mes'!$B$25*$AQ469</f>
        <v>0</v>
      </c>
      <c r="ET469" s="189">
        <f>'Datos Mes'!$B$26*$AQ469</f>
        <v>0</v>
      </c>
      <c r="EU469" s="189">
        <f t="shared" si="535"/>
        <v>0</v>
      </c>
      <c r="EV469" s="190" t="e">
        <f t="shared" si="536"/>
        <v>#DIV/0!</v>
      </c>
      <c r="EW469" s="280" t="s">
        <v>140</v>
      </c>
      <c r="EX469" s="281"/>
      <c r="EY469" s="190" t="e">
        <f>'Datos Mes'!$B$28*EO469</f>
        <v>#DIV/0!</v>
      </c>
      <c r="EZ469" s="190" t="e">
        <f>IF(EX469*'Datos Mes'!$B$19-EY469&gt;0,EX469*'Datos Mes'!$B$19-EY469,0)</f>
        <v>#DIV/0!</v>
      </c>
      <c r="FA469" s="281" t="s">
        <v>116</v>
      </c>
      <c r="FB469" s="280" t="s">
        <v>299</v>
      </c>
      <c r="FC469" s="192">
        <f>IF(FB469&lt;&gt;"Pensionado",LOOKUP(FA469,'Datos Mes'!$A$87:$A$92,'Datos Mes'!$B$87:$B$92),0)</f>
        <v>0</v>
      </c>
      <c r="FD469" s="190" t="e">
        <f t="shared" si="537"/>
        <v>#DIV/0!</v>
      </c>
      <c r="FE469" s="190" t="e">
        <f>IF(SUM(EH469:EN469)&gt;'Datos Mes'!$B$22,'Datos Mes'!$B$22,SUM(EH469:EN469))</f>
        <v>#DIV/0!</v>
      </c>
      <c r="FF469" s="190" t="e">
        <f>FE469*'Datos Mes'!$B$30</f>
        <v>#DIV/0!</v>
      </c>
      <c r="FG469" s="190" t="e">
        <f t="shared" si="538"/>
        <v>#DIV/0!</v>
      </c>
      <c r="FH469" s="190" t="e">
        <f t="shared" si="539"/>
        <v>#DIV/0!</v>
      </c>
      <c r="FI469" s="193" t="e">
        <f>LOOKUP(FH469,'Datos Mes'!$B$54:$B$69,'Datos Mes'!$C$54:$C$69)</f>
        <v>#DIV/0!</v>
      </c>
      <c r="FJ469" s="190" t="e">
        <f>LOOKUP(FH469,'Datos Mes'!$B$54:$B$69,'Datos Mes'!$E$54:$E$69)</f>
        <v>#DIV/0!</v>
      </c>
      <c r="FK469" s="190" t="e">
        <f t="shared" si="540"/>
        <v>#DIV/0!</v>
      </c>
      <c r="FL469" s="190">
        <f t="shared" si="541"/>
        <v>0</v>
      </c>
      <c r="FM469" s="190">
        <f t="shared" si="542"/>
        <v>0</v>
      </c>
      <c r="FN469" s="190">
        <f t="shared" si="543"/>
        <v>0</v>
      </c>
      <c r="FO469" s="190" t="e">
        <f t="shared" si="544"/>
        <v>#DIV/0!</v>
      </c>
      <c r="FP469" s="190" t="e">
        <f t="shared" si="545"/>
        <v>#DIV/0!</v>
      </c>
      <c r="FQ469" s="320" t="e">
        <f t="shared" si="546"/>
        <v>#DIV/0!</v>
      </c>
      <c r="FR469" s="188"/>
      <c r="FS469" s="190" t="e">
        <f t="shared" si="547"/>
        <v>#DIV/0!</v>
      </c>
      <c r="FT469" s="190" t="e">
        <f>IF($FB469="Activo",LOOKUP($FA469,'Datos Mes'!$A$87:$A$92,'Datos Mes'!$C$87:$C$92),0)*$EO469</f>
        <v>#DIV/0!</v>
      </c>
      <c r="FU469" s="190" t="e">
        <f>IF($FB469="Activo",'Datos Mes'!$B$31,0)*$EO469</f>
        <v>#DIV/0!</v>
      </c>
      <c r="FV469" s="190" t="e">
        <f>'Datos Mes'!$B$32*$EO469</f>
        <v>#DIV/0!</v>
      </c>
      <c r="FW469" s="190" t="e">
        <f>'Datos Mes'!$D$28*$EO469</f>
        <v>#DIV/0!</v>
      </c>
      <c r="FX469" s="188">
        <v>1030437</v>
      </c>
      <c r="FY469" s="190" t="e">
        <f t="shared" si="548"/>
        <v>#DIV/0!</v>
      </c>
      <c r="FZ469" s="190" t="e">
        <f t="shared" si="506"/>
        <v>#DIV/0!</v>
      </c>
      <c r="GA469" s="190" t="e">
        <f t="shared" si="507"/>
        <v>#DIV/0!</v>
      </c>
      <c r="GB469" s="190">
        <f>(AS469+'Datos Mes'!B$24)*30/12</f>
        <v>11356.646825396825</v>
      </c>
      <c r="GC469" s="190" t="e">
        <f t="shared" si="549"/>
        <v>#DIV/0!</v>
      </c>
      <c r="GD469" s="190" t="e">
        <f t="shared" si="550"/>
        <v>#DIV/0!</v>
      </c>
      <c r="GE469" s="192" t="e">
        <f t="shared" si="551"/>
        <v>#DIV/0!</v>
      </c>
    </row>
    <row r="470" spans="1:187">
      <c r="A470" s="248"/>
      <c r="B470" s="248"/>
      <c r="C470" s="173">
        <f t="shared" si="508"/>
        <v>0</v>
      </c>
      <c r="D470" s="255"/>
      <c r="E470" s="255"/>
      <c r="F470" s="255"/>
      <c r="G470" s="255"/>
      <c r="H470" s="255"/>
      <c r="I470" s="255"/>
      <c r="J470" s="255"/>
      <c r="K470" s="255"/>
      <c r="L470" s="255"/>
      <c r="M470" s="255"/>
      <c r="N470" s="255"/>
      <c r="O470" s="255"/>
      <c r="P470" s="255"/>
      <c r="Q470" s="255"/>
      <c r="R470" s="174"/>
      <c r="S470" s="256"/>
      <c r="T470" s="255"/>
      <c r="U470" s="255"/>
      <c r="V470" s="255"/>
      <c r="W470" s="255"/>
      <c r="X470" s="255"/>
      <c r="Y470" s="255"/>
      <c r="Z470" s="255"/>
      <c r="AA470" s="255"/>
      <c r="AB470" s="255"/>
      <c r="AC470" s="255"/>
      <c r="AD470" s="255"/>
      <c r="AE470" s="255"/>
      <c r="AF470" s="255"/>
      <c r="AG470" s="255"/>
      <c r="AH470" s="255"/>
      <c r="AI470" s="257"/>
      <c r="AJ470" s="187"/>
      <c r="AK470" s="176">
        <f t="shared" si="509"/>
        <v>0</v>
      </c>
      <c r="AL470" s="294">
        <f t="shared" si="510"/>
        <v>0</v>
      </c>
      <c r="AM470" s="294">
        <f t="shared" si="511"/>
        <v>0</v>
      </c>
      <c r="AN470" s="295">
        <f t="shared" si="512"/>
        <v>0</v>
      </c>
      <c r="AO470" s="294">
        <f t="shared" si="505"/>
        <v>0</v>
      </c>
      <c r="AP470" s="294">
        <f t="shared" si="552"/>
        <v>0</v>
      </c>
      <c r="AQ470" s="296">
        <f t="shared" si="513"/>
        <v>0</v>
      </c>
      <c r="AR470" s="297">
        <f t="shared" si="514"/>
        <v>0</v>
      </c>
      <c r="AS470" s="249"/>
      <c r="AT470" s="250">
        <f t="shared" si="515"/>
        <v>0</v>
      </c>
      <c r="AU470" s="316"/>
      <c r="AV470" s="177">
        <f t="shared" si="516"/>
        <v>0</v>
      </c>
      <c r="AW470" s="249"/>
      <c r="AX470" s="249"/>
      <c r="AY470" s="177">
        <f t="shared" si="517"/>
        <v>0</v>
      </c>
      <c r="AZ470" s="177">
        <f>(AQ470)*'Datos Mes'!$B$27+DB470</f>
        <v>0</v>
      </c>
      <c r="BA470" s="248"/>
      <c r="BB470" s="254"/>
      <c r="BC470" s="263"/>
      <c r="BD470" s="188"/>
      <c r="BE470" s="188"/>
      <c r="BF470" s="298"/>
      <c r="BG470" s="178">
        <f>(COUNTIF($D470:$AI470,"LL")+DL470)*(AS470-'Datos Mes'!$B$23)</f>
        <v>0</v>
      </c>
      <c r="BH470" s="299">
        <f t="shared" si="518"/>
        <v>0</v>
      </c>
      <c r="BI470" s="230"/>
      <c r="BJ470" s="239"/>
      <c r="BK470" s="231"/>
      <c r="BL470" s="231"/>
      <c r="BM470" s="231"/>
      <c r="BN470" s="231"/>
      <c r="BO470" s="231"/>
      <c r="BP470" s="239"/>
      <c r="BQ470" s="231"/>
      <c r="BR470" s="231"/>
      <c r="BS470" s="231"/>
      <c r="BT470" s="232"/>
      <c r="BU470" s="232"/>
      <c r="BV470" s="231"/>
      <c r="BW470" s="233"/>
      <c r="BX470" s="234"/>
      <c r="BY470" s="231"/>
      <c r="BZ470" s="231"/>
      <c r="CA470" s="235"/>
      <c r="CB470" s="235"/>
      <c r="CC470" s="236"/>
      <c r="CD470" s="236"/>
      <c r="CE470" s="236"/>
      <c r="CF470" s="236"/>
      <c r="CG470" s="236"/>
      <c r="CH470" s="235"/>
      <c r="CI470" s="235"/>
      <c r="CJ470" s="236"/>
      <c r="CK470" s="236"/>
      <c r="CL470" s="236"/>
      <c r="CM470" s="236"/>
      <c r="CN470" s="236"/>
      <c r="CO470" s="235"/>
      <c r="CP470" s="238"/>
      <c r="CQ470" s="237"/>
      <c r="CR470" s="238"/>
      <c r="CS470" s="237"/>
      <c r="CT470" s="237"/>
      <c r="CU470" s="237"/>
      <c r="CV470" s="237"/>
      <c r="CW470" s="237"/>
      <c r="CX470" s="232"/>
      <c r="CY470" s="232"/>
      <c r="CZ470" s="179">
        <f t="shared" si="519"/>
        <v>0</v>
      </c>
      <c r="DA470" s="180"/>
      <c r="DB470" s="241"/>
      <c r="DC470" s="181">
        <f t="shared" si="520"/>
        <v>0</v>
      </c>
      <c r="DD470" s="240"/>
      <c r="DE470" s="241"/>
      <c r="DF470" s="182">
        <f t="shared" si="521"/>
        <v>0</v>
      </c>
      <c r="DG470" s="182">
        <f t="shared" si="522"/>
        <v>0</v>
      </c>
      <c r="DH470" s="183">
        <f t="shared" si="523"/>
        <v>0</v>
      </c>
      <c r="DI470" s="184">
        <f t="shared" si="524"/>
        <v>0</v>
      </c>
      <c r="DJ470" s="42"/>
      <c r="DK470" s="177">
        <f t="shared" si="525"/>
        <v>0</v>
      </c>
      <c r="DL470" s="177">
        <f t="shared" si="526"/>
        <v>0</v>
      </c>
      <c r="DM470" s="177">
        <f t="shared" si="527"/>
        <v>0</v>
      </c>
      <c r="DN470" s="242"/>
      <c r="DO470" s="243"/>
      <c r="DP470" s="243"/>
      <c r="DQ470" s="243"/>
      <c r="DR470" s="303"/>
      <c r="DS470" s="243"/>
      <c r="DT470" s="243"/>
      <c r="DU470" s="243"/>
      <c r="DV470" s="244"/>
      <c r="DW470" s="243"/>
      <c r="DX470" s="243"/>
      <c r="DY470" s="245"/>
      <c r="DZ470" s="245"/>
      <c r="EA470" s="246"/>
      <c r="EB470" s="175" t="s">
        <v>283</v>
      </c>
      <c r="EC470" s="188" t="s">
        <v>298</v>
      </c>
      <c r="ED470" s="188">
        <v>1030438</v>
      </c>
      <c r="EE470" s="188"/>
      <c r="EF470" s="189">
        <f>'Datos Mes'!$B$23</f>
        <v>8033.333333333333</v>
      </c>
      <c r="EG470" s="189">
        <f t="shared" si="528"/>
        <v>0</v>
      </c>
      <c r="EH470" s="189">
        <f t="shared" si="529"/>
        <v>0</v>
      </c>
      <c r="EI470" s="189" t="e">
        <f t="shared" si="530"/>
        <v>#DIV/0!</v>
      </c>
      <c r="EJ470" s="189" t="e">
        <f t="shared" si="531"/>
        <v>#DIV/0!</v>
      </c>
      <c r="EK470" s="189">
        <f t="shared" si="532"/>
        <v>0</v>
      </c>
      <c r="EL470" s="189">
        <f t="shared" si="533"/>
        <v>0</v>
      </c>
      <c r="EM470" s="189">
        <f t="shared" si="534"/>
        <v>0</v>
      </c>
      <c r="EN470" s="189">
        <f>'Datos Mes'!$B$24*AL470</f>
        <v>0</v>
      </c>
      <c r="EO470" s="189" t="e">
        <f>IF(SUM(EH470:EN470)&gt;'Datos Mes'!$B$21,'Datos Mes'!$B$21,SUM(EH470:EN470))</f>
        <v>#DIV/0!</v>
      </c>
      <c r="EP470" s="189" t="e">
        <f>IF(SUM(EH470:EN470)&gt;'Datos Mes'!$B$21,SUM(EH470:EN470)-EO470,0)</f>
        <v>#DIV/0!</v>
      </c>
      <c r="EQ470" s="189"/>
      <c r="ER470" s="189" t="e">
        <f>LOOKUP(EO470/AL470,'Datos Mes'!$B$75:$B$82,'Datos Mes'!$C$75:$C$82)*EQ470</f>
        <v>#DIV/0!</v>
      </c>
      <c r="ES470" s="189">
        <f>'Datos Mes'!$B$25*$AQ470</f>
        <v>0</v>
      </c>
      <c r="ET470" s="189">
        <f>'Datos Mes'!$B$26*$AQ470</f>
        <v>0</v>
      </c>
      <c r="EU470" s="189">
        <f t="shared" si="535"/>
        <v>0</v>
      </c>
      <c r="EV470" s="190" t="e">
        <f t="shared" si="536"/>
        <v>#DIV/0!</v>
      </c>
      <c r="EW470" s="280" t="s">
        <v>140</v>
      </c>
      <c r="EX470" s="281"/>
      <c r="EY470" s="190" t="e">
        <f>'Datos Mes'!$B$28*EO470</f>
        <v>#DIV/0!</v>
      </c>
      <c r="EZ470" s="190" t="e">
        <f>IF(EX470*'Datos Mes'!$B$19-EY470&gt;0,EX470*'Datos Mes'!$B$19-EY470,0)</f>
        <v>#DIV/0!</v>
      </c>
      <c r="FA470" s="281" t="s">
        <v>116</v>
      </c>
      <c r="FB470" s="280" t="s">
        <v>299</v>
      </c>
      <c r="FC470" s="192">
        <f>IF(FB470&lt;&gt;"Pensionado",LOOKUP(FA470,'Datos Mes'!$A$87:$A$92,'Datos Mes'!$B$87:$B$92),0)</f>
        <v>0</v>
      </c>
      <c r="FD470" s="190" t="e">
        <f t="shared" si="537"/>
        <v>#DIV/0!</v>
      </c>
      <c r="FE470" s="190" t="e">
        <f>IF(SUM(EH470:EN470)&gt;'Datos Mes'!$B$22,'Datos Mes'!$B$22,SUM(EH470:EN470))</f>
        <v>#DIV/0!</v>
      </c>
      <c r="FF470" s="190" t="e">
        <f>FE470*'Datos Mes'!$B$30</f>
        <v>#DIV/0!</v>
      </c>
      <c r="FG470" s="190" t="e">
        <f t="shared" si="538"/>
        <v>#DIV/0!</v>
      </c>
      <c r="FH470" s="190" t="e">
        <f t="shared" si="539"/>
        <v>#DIV/0!</v>
      </c>
      <c r="FI470" s="193" t="e">
        <f>LOOKUP(FH470,'Datos Mes'!$B$54:$B$69,'Datos Mes'!$C$54:$C$69)</f>
        <v>#DIV/0!</v>
      </c>
      <c r="FJ470" s="190" t="e">
        <f>LOOKUP(FH470,'Datos Mes'!$B$54:$B$69,'Datos Mes'!$E$54:$E$69)</f>
        <v>#DIV/0!</v>
      </c>
      <c r="FK470" s="190" t="e">
        <f t="shared" si="540"/>
        <v>#DIV/0!</v>
      </c>
      <c r="FL470" s="190">
        <f t="shared" si="541"/>
        <v>0</v>
      </c>
      <c r="FM470" s="190">
        <f t="shared" si="542"/>
        <v>0</v>
      </c>
      <c r="FN470" s="190">
        <f t="shared" si="543"/>
        <v>0</v>
      </c>
      <c r="FO470" s="190" t="e">
        <f t="shared" si="544"/>
        <v>#DIV/0!</v>
      </c>
      <c r="FP470" s="190" t="e">
        <f t="shared" si="545"/>
        <v>#DIV/0!</v>
      </c>
      <c r="FQ470" s="320" t="e">
        <f t="shared" si="546"/>
        <v>#DIV/0!</v>
      </c>
      <c r="FR470" s="188"/>
      <c r="FS470" s="190" t="e">
        <f t="shared" si="547"/>
        <v>#DIV/0!</v>
      </c>
      <c r="FT470" s="190" t="e">
        <f>IF($FB470="Activo",LOOKUP($FA470,'Datos Mes'!$A$87:$A$92,'Datos Mes'!$C$87:$C$92),0)*$EO470</f>
        <v>#DIV/0!</v>
      </c>
      <c r="FU470" s="190" t="e">
        <f>IF($FB470="Activo",'Datos Mes'!$B$31,0)*$EO470</f>
        <v>#DIV/0!</v>
      </c>
      <c r="FV470" s="190" t="e">
        <f>'Datos Mes'!$B$32*$EO470</f>
        <v>#DIV/0!</v>
      </c>
      <c r="FW470" s="190" t="e">
        <f>'Datos Mes'!$D$28*$EO470</f>
        <v>#DIV/0!</v>
      </c>
      <c r="FX470" s="188">
        <v>1030438</v>
      </c>
      <c r="FY470" s="190" t="e">
        <f t="shared" si="548"/>
        <v>#DIV/0!</v>
      </c>
      <c r="FZ470" s="190" t="e">
        <f t="shared" si="506"/>
        <v>#DIV/0!</v>
      </c>
      <c r="GA470" s="190" t="e">
        <f t="shared" si="507"/>
        <v>#DIV/0!</v>
      </c>
      <c r="GB470" s="190">
        <f>(AS470+'Datos Mes'!B$24)*30/12</f>
        <v>11356.646825396825</v>
      </c>
      <c r="GC470" s="190" t="e">
        <f t="shared" si="549"/>
        <v>#DIV/0!</v>
      </c>
      <c r="GD470" s="190" t="e">
        <f t="shared" si="550"/>
        <v>#DIV/0!</v>
      </c>
      <c r="GE470" s="192" t="e">
        <f t="shared" si="551"/>
        <v>#DIV/0!</v>
      </c>
    </row>
    <row r="471" spans="1:187">
      <c r="A471" s="248"/>
      <c r="B471" s="248"/>
      <c r="C471" s="173">
        <f t="shared" si="508"/>
        <v>0</v>
      </c>
      <c r="D471" s="255"/>
      <c r="E471" s="255"/>
      <c r="F471" s="255"/>
      <c r="G471" s="255"/>
      <c r="H471" s="255"/>
      <c r="I471" s="255"/>
      <c r="J471" s="255"/>
      <c r="K471" s="255"/>
      <c r="L471" s="255"/>
      <c r="M471" s="255"/>
      <c r="N471" s="255"/>
      <c r="O471" s="255"/>
      <c r="P471" s="255"/>
      <c r="Q471" s="255"/>
      <c r="R471" s="174"/>
      <c r="S471" s="256"/>
      <c r="T471" s="255"/>
      <c r="U471" s="255"/>
      <c r="V471" s="255"/>
      <c r="W471" s="255"/>
      <c r="X471" s="255"/>
      <c r="Y471" s="255"/>
      <c r="Z471" s="255"/>
      <c r="AA471" s="255"/>
      <c r="AB471" s="255"/>
      <c r="AC471" s="255"/>
      <c r="AD471" s="255"/>
      <c r="AE471" s="255"/>
      <c r="AF471" s="255"/>
      <c r="AG471" s="255"/>
      <c r="AH471" s="255"/>
      <c r="AI471" s="257"/>
      <c r="AJ471" s="187"/>
      <c r="AK471" s="176">
        <f t="shared" si="509"/>
        <v>0</v>
      </c>
      <c r="AL471" s="294">
        <f t="shared" si="510"/>
        <v>0</v>
      </c>
      <c r="AM471" s="294">
        <f t="shared" si="511"/>
        <v>0</v>
      </c>
      <c r="AN471" s="295">
        <f t="shared" si="512"/>
        <v>0</v>
      </c>
      <c r="AO471" s="294">
        <f t="shared" si="505"/>
        <v>0</v>
      </c>
      <c r="AP471" s="294">
        <f t="shared" si="552"/>
        <v>0</v>
      </c>
      <c r="AQ471" s="296">
        <f t="shared" si="513"/>
        <v>0</v>
      </c>
      <c r="AR471" s="297">
        <f t="shared" si="514"/>
        <v>0</v>
      </c>
      <c r="AS471" s="249"/>
      <c r="AT471" s="250">
        <f t="shared" si="515"/>
        <v>0</v>
      </c>
      <c r="AU471" s="316"/>
      <c r="AV471" s="177">
        <f t="shared" si="516"/>
        <v>0</v>
      </c>
      <c r="AW471" s="249"/>
      <c r="AX471" s="249"/>
      <c r="AY471" s="177">
        <f t="shared" si="517"/>
        <v>0</v>
      </c>
      <c r="AZ471" s="177">
        <f>(AQ471)*'Datos Mes'!$B$27+DB471</f>
        <v>0</v>
      </c>
      <c r="BA471" s="248"/>
      <c r="BB471" s="254"/>
      <c r="BC471" s="263"/>
      <c r="BD471" s="188"/>
      <c r="BE471" s="188"/>
      <c r="BF471" s="298"/>
      <c r="BG471" s="178">
        <f>(COUNTIF($D471:$AI471,"LL")+DL471)*(AS471-'Datos Mes'!$B$23)</f>
        <v>0</v>
      </c>
      <c r="BH471" s="299">
        <f t="shared" si="518"/>
        <v>0</v>
      </c>
      <c r="BI471" s="230"/>
      <c r="BJ471" s="239"/>
      <c r="BK471" s="231"/>
      <c r="BL471" s="231"/>
      <c r="BM471" s="231"/>
      <c r="BN471" s="231"/>
      <c r="BO471" s="231"/>
      <c r="BP471" s="239"/>
      <c r="BQ471" s="231"/>
      <c r="BR471" s="231"/>
      <c r="BS471" s="231"/>
      <c r="BT471" s="232"/>
      <c r="BU471" s="232"/>
      <c r="BV471" s="231"/>
      <c r="BW471" s="233"/>
      <c r="BX471" s="234"/>
      <c r="BY471" s="231"/>
      <c r="BZ471" s="231"/>
      <c r="CA471" s="235"/>
      <c r="CB471" s="235"/>
      <c r="CC471" s="236"/>
      <c r="CD471" s="236"/>
      <c r="CE471" s="236"/>
      <c r="CF471" s="236"/>
      <c r="CG471" s="236"/>
      <c r="CH471" s="235"/>
      <c r="CI471" s="235"/>
      <c r="CJ471" s="236"/>
      <c r="CK471" s="236"/>
      <c r="CL471" s="236"/>
      <c r="CM471" s="236"/>
      <c r="CN471" s="236"/>
      <c r="CO471" s="235"/>
      <c r="CP471" s="238"/>
      <c r="CQ471" s="237"/>
      <c r="CR471" s="238"/>
      <c r="CS471" s="237"/>
      <c r="CT471" s="237"/>
      <c r="CU471" s="237"/>
      <c r="CV471" s="237"/>
      <c r="CW471" s="237"/>
      <c r="CX471" s="232"/>
      <c r="CY471" s="232"/>
      <c r="CZ471" s="179">
        <f t="shared" si="519"/>
        <v>0</v>
      </c>
      <c r="DA471" s="180"/>
      <c r="DB471" s="241"/>
      <c r="DC471" s="181">
        <f t="shared" si="520"/>
        <v>0</v>
      </c>
      <c r="DD471" s="240"/>
      <c r="DE471" s="241"/>
      <c r="DF471" s="182">
        <f t="shared" si="521"/>
        <v>0</v>
      </c>
      <c r="DG471" s="182">
        <f t="shared" si="522"/>
        <v>0</v>
      </c>
      <c r="DH471" s="183">
        <f t="shared" si="523"/>
        <v>0</v>
      </c>
      <c r="DI471" s="184">
        <f t="shared" si="524"/>
        <v>0</v>
      </c>
      <c r="DJ471" s="42"/>
      <c r="DK471" s="177">
        <f t="shared" si="525"/>
        <v>0</v>
      </c>
      <c r="DL471" s="177">
        <f t="shared" si="526"/>
        <v>0</v>
      </c>
      <c r="DM471" s="177">
        <f t="shared" si="527"/>
        <v>0</v>
      </c>
      <c r="DN471" s="242"/>
      <c r="DO471" s="243"/>
      <c r="DP471" s="243"/>
      <c r="DQ471" s="243"/>
      <c r="DR471" s="303"/>
      <c r="DS471" s="243"/>
      <c r="DT471" s="243"/>
      <c r="DU471" s="243"/>
      <c r="DV471" s="244"/>
      <c r="DW471" s="243"/>
      <c r="DX471" s="243"/>
      <c r="DY471" s="245"/>
      <c r="DZ471" s="245"/>
      <c r="EA471" s="246"/>
      <c r="EB471" s="175" t="s">
        <v>283</v>
      </c>
      <c r="EC471" s="188" t="s">
        <v>298</v>
      </c>
      <c r="ED471" s="188">
        <v>1030439</v>
      </c>
      <c r="EE471" s="188"/>
      <c r="EF471" s="189">
        <f>'Datos Mes'!$B$23</f>
        <v>8033.333333333333</v>
      </c>
      <c r="EG471" s="189">
        <f t="shared" si="528"/>
        <v>0</v>
      </c>
      <c r="EH471" s="189">
        <f t="shared" si="529"/>
        <v>0</v>
      </c>
      <c r="EI471" s="189" t="e">
        <f t="shared" si="530"/>
        <v>#DIV/0!</v>
      </c>
      <c r="EJ471" s="189" t="e">
        <f t="shared" si="531"/>
        <v>#DIV/0!</v>
      </c>
      <c r="EK471" s="189">
        <f t="shared" si="532"/>
        <v>0</v>
      </c>
      <c r="EL471" s="189">
        <f t="shared" si="533"/>
        <v>0</v>
      </c>
      <c r="EM471" s="189">
        <f t="shared" si="534"/>
        <v>0</v>
      </c>
      <c r="EN471" s="189">
        <f>'Datos Mes'!$B$24*AL471</f>
        <v>0</v>
      </c>
      <c r="EO471" s="189" t="e">
        <f>IF(SUM(EH471:EN471)&gt;'Datos Mes'!$B$21,'Datos Mes'!$B$21,SUM(EH471:EN471))</f>
        <v>#DIV/0!</v>
      </c>
      <c r="EP471" s="189" t="e">
        <f>IF(SUM(EH471:EN471)&gt;'Datos Mes'!$B$21,SUM(EH471:EN471)-EO471,0)</f>
        <v>#DIV/0!</v>
      </c>
      <c r="EQ471" s="189"/>
      <c r="ER471" s="189" t="e">
        <f>LOOKUP(EO471/AL471,'Datos Mes'!$B$75:$B$82,'Datos Mes'!$C$75:$C$82)*EQ471</f>
        <v>#DIV/0!</v>
      </c>
      <c r="ES471" s="189">
        <f>'Datos Mes'!$B$25*$AQ471</f>
        <v>0</v>
      </c>
      <c r="ET471" s="189">
        <f>'Datos Mes'!$B$26*$AQ471</f>
        <v>0</v>
      </c>
      <c r="EU471" s="189">
        <f t="shared" si="535"/>
        <v>0</v>
      </c>
      <c r="EV471" s="190" t="e">
        <f t="shared" si="536"/>
        <v>#DIV/0!</v>
      </c>
      <c r="EW471" s="280" t="s">
        <v>140</v>
      </c>
      <c r="EX471" s="281"/>
      <c r="EY471" s="190" t="e">
        <f>'Datos Mes'!$B$28*EO471</f>
        <v>#DIV/0!</v>
      </c>
      <c r="EZ471" s="190" t="e">
        <f>IF(EX471*'Datos Mes'!$B$19-EY471&gt;0,EX471*'Datos Mes'!$B$19-EY471,0)</f>
        <v>#DIV/0!</v>
      </c>
      <c r="FA471" s="281" t="s">
        <v>116</v>
      </c>
      <c r="FB471" s="280" t="s">
        <v>299</v>
      </c>
      <c r="FC471" s="192">
        <f>IF(FB471&lt;&gt;"Pensionado",LOOKUP(FA471,'Datos Mes'!$A$87:$A$92,'Datos Mes'!$B$87:$B$92),0)</f>
        <v>0</v>
      </c>
      <c r="FD471" s="190" t="e">
        <f t="shared" si="537"/>
        <v>#DIV/0!</v>
      </c>
      <c r="FE471" s="190" t="e">
        <f>IF(SUM(EH471:EN471)&gt;'Datos Mes'!$B$22,'Datos Mes'!$B$22,SUM(EH471:EN471))</f>
        <v>#DIV/0!</v>
      </c>
      <c r="FF471" s="190" t="e">
        <f>FE471*'Datos Mes'!$B$30</f>
        <v>#DIV/0!</v>
      </c>
      <c r="FG471" s="190" t="e">
        <f t="shared" si="538"/>
        <v>#DIV/0!</v>
      </c>
      <c r="FH471" s="190" t="e">
        <f t="shared" si="539"/>
        <v>#DIV/0!</v>
      </c>
      <c r="FI471" s="193" t="e">
        <f>LOOKUP(FH471,'Datos Mes'!$B$54:$B$69,'Datos Mes'!$C$54:$C$69)</f>
        <v>#DIV/0!</v>
      </c>
      <c r="FJ471" s="190" t="e">
        <f>LOOKUP(FH471,'Datos Mes'!$B$54:$B$69,'Datos Mes'!$E$54:$E$69)</f>
        <v>#DIV/0!</v>
      </c>
      <c r="FK471" s="190" t="e">
        <f t="shared" si="540"/>
        <v>#DIV/0!</v>
      </c>
      <c r="FL471" s="190">
        <f t="shared" si="541"/>
        <v>0</v>
      </c>
      <c r="FM471" s="190">
        <f t="shared" si="542"/>
        <v>0</v>
      </c>
      <c r="FN471" s="190">
        <f t="shared" si="543"/>
        <v>0</v>
      </c>
      <c r="FO471" s="190" t="e">
        <f t="shared" si="544"/>
        <v>#DIV/0!</v>
      </c>
      <c r="FP471" s="190" t="e">
        <f t="shared" si="545"/>
        <v>#DIV/0!</v>
      </c>
      <c r="FQ471" s="320" t="e">
        <f t="shared" si="546"/>
        <v>#DIV/0!</v>
      </c>
      <c r="FR471" s="188"/>
      <c r="FS471" s="190" t="e">
        <f t="shared" si="547"/>
        <v>#DIV/0!</v>
      </c>
      <c r="FT471" s="190" t="e">
        <f>IF($FB471="Activo",LOOKUP($FA471,'Datos Mes'!$A$87:$A$92,'Datos Mes'!$C$87:$C$92),0)*$EO471</f>
        <v>#DIV/0!</v>
      </c>
      <c r="FU471" s="190" t="e">
        <f>IF($FB471="Activo",'Datos Mes'!$B$31,0)*$EO471</f>
        <v>#DIV/0!</v>
      </c>
      <c r="FV471" s="190" t="e">
        <f>'Datos Mes'!$B$32*$EO471</f>
        <v>#DIV/0!</v>
      </c>
      <c r="FW471" s="190" t="e">
        <f>'Datos Mes'!$D$28*$EO471</f>
        <v>#DIV/0!</v>
      </c>
      <c r="FX471" s="188">
        <v>1030439</v>
      </c>
      <c r="FY471" s="190" t="e">
        <f t="shared" si="548"/>
        <v>#DIV/0!</v>
      </c>
      <c r="FZ471" s="190" t="e">
        <f t="shared" si="506"/>
        <v>#DIV/0!</v>
      </c>
      <c r="GA471" s="190" t="e">
        <f t="shared" si="507"/>
        <v>#DIV/0!</v>
      </c>
      <c r="GB471" s="190">
        <f>(AS471+'Datos Mes'!B$24)*30/12</f>
        <v>11356.646825396825</v>
      </c>
      <c r="GC471" s="190" t="e">
        <f t="shared" si="549"/>
        <v>#DIV/0!</v>
      </c>
      <c r="GD471" s="190" t="e">
        <f t="shared" si="550"/>
        <v>#DIV/0!</v>
      </c>
      <c r="GE471" s="192" t="e">
        <f t="shared" si="551"/>
        <v>#DIV/0!</v>
      </c>
    </row>
    <row r="472" spans="1:187">
      <c r="A472" s="248"/>
      <c r="B472" s="248"/>
      <c r="C472" s="173">
        <f t="shared" si="508"/>
        <v>0</v>
      </c>
      <c r="D472" s="255"/>
      <c r="E472" s="255"/>
      <c r="F472" s="255"/>
      <c r="G472" s="255"/>
      <c r="H472" s="255"/>
      <c r="I472" s="255"/>
      <c r="J472" s="255"/>
      <c r="K472" s="255"/>
      <c r="L472" s="255"/>
      <c r="M472" s="255"/>
      <c r="N472" s="255"/>
      <c r="O472" s="255"/>
      <c r="P472" s="255"/>
      <c r="Q472" s="255"/>
      <c r="R472" s="174"/>
      <c r="S472" s="256"/>
      <c r="T472" s="255"/>
      <c r="U472" s="255"/>
      <c r="V472" s="255"/>
      <c r="W472" s="255"/>
      <c r="X472" s="255"/>
      <c r="Y472" s="255"/>
      <c r="Z472" s="255"/>
      <c r="AA472" s="255"/>
      <c r="AB472" s="255"/>
      <c r="AC472" s="255"/>
      <c r="AD472" s="255"/>
      <c r="AE472" s="255"/>
      <c r="AF472" s="255"/>
      <c r="AG472" s="255"/>
      <c r="AH472" s="255"/>
      <c r="AI472" s="257"/>
      <c r="AJ472" s="187"/>
      <c r="AK472" s="176">
        <f t="shared" si="509"/>
        <v>0</v>
      </c>
      <c r="AL472" s="294">
        <f t="shared" si="510"/>
        <v>0</v>
      </c>
      <c r="AM472" s="294">
        <f t="shared" si="511"/>
        <v>0</v>
      </c>
      <c r="AN472" s="295">
        <f t="shared" si="512"/>
        <v>0</v>
      </c>
      <c r="AO472" s="294">
        <f t="shared" si="505"/>
        <v>0</v>
      </c>
      <c r="AP472" s="294">
        <f t="shared" si="552"/>
        <v>0</v>
      </c>
      <c r="AQ472" s="296">
        <f t="shared" si="513"/>
        <v>0</v>
      </c>
      <c r="AR472" s="297">
        <f t="shared" si="514"/>
        <v>0</v>
      </c>
      <c r="AS472" s="249"/>
      <c r="AT472" s="250">
        <f t="shared" si="515"/>
        <v>0</v>
      </c>
      <c r="AU472" s="316"/>
      <c r="AV472" s="177">
        <f t="shared" si="516"/>
        <v>0</v>
      </c>
      <c r="AW472" s="249"/>
      <c r="AX472" s="249"/>
      <c r="AY472" s="177">
        <f t="shared" si="517"/>
        <v>0</v>
      </c>
      <c r="AZ472" s="177">
        <f>(AQ472)*'Datos Mes'!$B$27+DB472</f>
        <v>0</v>
      </c>
      <c r="BA472" s="248"/>
      <c r="BB472" s="254"/>
      <c r="BC472" s="263"/>
      <c r="BD472" s="188"/>
      <c r="BE472" s="188"/>
      <c r="BF472" s="298"/>
      <c r="BG472" s="178">
        <f>(COUNTIF($D472:$AI472,"LL")+DL472)*(AS472-'Datos Mes'!$B$23)</f>
        <v>0</v>
      </c>
      <c r="BH472" s="299">
        <f t="shared" si="518"/>
        <v>0</v>
      </c>
      <c r="BI472" s="230"/>
      <c r="BJ472" s="239"/>
      <c r="BK472" s="231"/>
      <c r="BL472" s="231"/>
      <c r="BM472" s="231"/>
      <c r="BN472" s="231"/>
      <c r="BO472" s="231"/>
      <c r="BP472" s="239"/>
      <c r="BQ472" s="231"/>
      <c r="BR472" s="231"/>
      <c r="BS472" s="231"/>
      <c r="BT472" s="232"/>
      <c r="BU472" s="232"/>
      <c r="BV472" s="231"/>
      <c r="BW472" s="233"/>
      <c r="BX472" s="234"/>
      <c r="BY472" s="231"/>
      <c r="BZ472" s="231"/>
      <c r="CA472" s="235"/>
      <c r="CB472" s="235"/>
      <c r="CC472" s="236"/>
      <c r="CD472" s="236"/>
      <c r="CE472" s="236"/>
      <c r="CF472" s="236"/>
      <c r="CG472" s="236"/>
      <c r="CH472" s="235"/>
      <c r="CI472" s="235"/>
      <c r="CJ472" s="236"/>
      <c r="CK472" s="236"/>
      <c r="CL472" s="236"/>
      <c r="CM472" s="236"/>
      <c r="CN472" s="236"/>
      <c r="CO472" s="235"/>
      <c r="CP472" s="238"/>
      <c r="CQ472" s="237"/>
      <c r="CR472" s="238"/>
      <c r="CS472" s="237"/>
      <c r="CT472" s="237"/>
      <c r="CU472" s="237"/>
      <c r="CV472" s="237"/>
      <c r="CW472" s="237"/>
      <c r="CX472" s="232"/>
      <c r="CY472" s="232"/>
      <c r="CZ472" s="179">
        <f t="shared" si="519"/>
        <v>0</v>
      </c>
      <c r="DA472" s="180"/>
      <c r="DB472" s="241"/>
      <c r="DC472" s="181">
        <f t="shared" si="520"/>
        <v>0</v>
      </c>
      <c r="DD472" s="240"/>
      <c r="DE472" s="241"/>
      <c r="DF472" s="182">
        <f t="shared" si="521"/>
        <v>0</v>
      </c>
      <c r="DG472" s="182">
        <f t="shared" si="522"/>
        <v>0</v>
      </c>
      <c r="DH472" s="183">
        <f t="shared" si="523"/>
        <v>0</v>
      </c>
      <c r="DI472" s="184">
        <f t="shared" si="524"/>
        <v>0</v>
      </c>
      <c r="DJ472" s="42"/>
      <c r="DK472" s="177">
        <f t="shared" si="525"/>
        <v>0</v>
      </c>
      <c r="DL472" s="177">
        <f t="shared" si="526"/>
        <v>0</v>
      </c>
      <c r="DM472" s="177">
        <f t="shared" si="527"/>
        <v>0</v>
      </c>
      <c r="DN472" s="242"/>
      <c r="DO472" s="243"/>
      <c r="DP472" s="243"/>
      <c r="DQ472" s="243"/>
      <c r="DR472" s="303"/>
      <c r="DS472" s="243"/>
      <c r="DT472" s="243"/>
      <c r="DU472" s="243"/>
      <c r="DV472" s="244"/>
      <c r="DW472" s="243"/>
      <c r="DX472" s="243"/>
      <c r="DY472" s="245"/>
      <c r="DZ472" s="245"/>
      <c r="EA472" s="246"/>
      <c r="EB472" s="175" t="s">
        <v>283</v>
      </c>
      <c r="EC472" s="188" t="s">
        <v>298</v>
      </c>
      <c r="ED472" s="188">
        <v>1030440</v>
      </c>
      <c r="EE472" s="188"/>
      <c r="EF472" s="189">
        <f>'Datos Mes'!$B$23</f>
        <v>8033.333333333333</v>
      </c>
      <c r="EG472" s="189">
        <f t="shared" si="528"/>
        <v>0</v>
      </c>
      <c r="EH472" s="189">
        <f t="shared" si="529"/>
        <v>0</v>
      </c>
      <c r="EI472" s="189" t="e">
        <f t="shared" si="530"/>
        <v>#DIV/0!</v>
      </c>
      <c r="EJ472" s="189" t="e">
        <f t="shared" si="531"/>
        <v>#DIV/0!</v>
      </c>
      <c r="EK472" s="189">
        <f t="shared" si="532"/>
        <v>0</v>
      </c>
      <c r="EL472" s="189">
        <f t="shared" si="533"/>
        <v>0</v>
      </c>
      <c r="EM472" s="189">
        <f t="shared" si="534"/>
        <v>0</v>
      </c>
      <c r="EN472" s="189">
        <f>'Datos Mes'!$B$24*AL472</f>
        <v>0</v>
      </c>
      <c r="EO472" s="189" t="e">
        <f>IF(SUM(EH472:EN472)&gt;'Datos Mes'!$B$21,'Datos Mes'!$B$21,SUM(EH472:EN472))</f>
        <v>#DIV/0!</v>
      </c>
      <c r="EP472" s="189" t="e">
        <f>IF(SUM(EH472:EN472)&gt;'Datos Mes'!$B$21,SUM(EH472:EN472)-EO472,0)</f>
        <v>#DIV/0!</v>
      </c>
      <c r="EQ472" s="189"/>
      <c r="ER472" s="189" t="e">
        <f>LOOKUP(EO472/AL472,'Datos Mes'!$B$75:$B$82,'Datos Mes'!$C$75:$C$82)*EQ472</f>
        <v>#DIV/0!</v>
      </c>
      <c r="ES472" s="189">
        <f>'Datos Mes'!$B$25*$AQ472</f>
        <v>0</v>
      </c>
      <c r="ET472" s="189">
        <f>'Datos Mes'!$B$26*$AQ472</f>
        <v>0</v>
      </c>
      <c r="EU472" s="189">
        <f t="shared" si="535"/>
        <v>0</v>
      </c>
      <c r="EV472" s="190" t="e">
        <f t="shared" si="536"/>
        <v>#DIV/0!</v>
      </c>
      <c r="EW472" s="280" t="s">
        <v>140</v>
      </c>
      <c r="EX472" s="281"/>
      <c r="EY472" s="190" t="e">
        <f>'Datos Mes'!$B$28*EO472</f>
        <v>#DIV/0!</v>
      </c>
      <c r="EZ472" s="190" t="e">
        <f>IF(EX472*'Datos Mes'!$B$19-EY472&gt;0,EX472*'Datos Mes'!$B$19-EY472,0)</f>
        <v>#DIV/0!</v>
      </c>
      <c r="FA472" s="281" t="s">
        <v>116</v>
      </c>
      <c r="FB472" s="280" t="s">
        <v>299</v>
      </c>
      <c r="FC472" s="192">
        <f>IF(FB472&lt;&gt;"Pensionado",LOOKUP(FA472,'Datos Mes'!$A$87:$A$92,'Datos Mes'!$B$87:$B$92),0)</f>
        <v>0</v>
      </c>
      <c r="FD472" s="190" t="e">
        <f t="shared" si="537"/>
        <v>#DIV/0!</v>
      </c>
      <c r="FE472" s="190" t="e">
        <f>IF(SUM(EH472:EN472)&gt;'Datos Mes'!$B$22,'Datos Mes'!$B$22,SUM(EH472:EN472))</f>
        <v>#DIV/0!</v>
      </c>
      <c r="FF472" s="190" t="e">
        <f>FE472*'Datos Mes'!$B$30</f>
        <v>#DIV/0!</v>
      </c>
      <c r="FG472" s="190" t="e">
        <f t="shared" si="538"/>
        <v>#DIV/0!</v>
      </c>
      <c r="FH472" s="190" t="e">
        <f t="shared" si="539"/>
        <v>#DIV/0!</v>
      </c>
      <c r="FI472" s="193" t="e">
        <f>LOOKUP(FH472,'Datos Mes'!$B$54:$B$69,'Datos Mes'!$C$54:$C$69)</f>
        <v>#DIV/0!</v>
      </c>
      <c r="FJ472" s="190" t="e">
        <f>LOOKUP(FH472,'Datos Mes'!$B$54:$B$69,'Datos Mes'!$E$54:$E$69)</f>
        <v>#DIV/0!</v>
      </c>
      <c r="FK472" s="190" t="e">
        <f t="shared" si="540"/>
        <v>#DIV/0!</v>
      </c>
      <c r="FL472" s="190">
        <f t="shared" si="541"/>
        <v>0</v>
      </c>
      <c r="FM472" s="190">
        <f t="shared" si="542"/>
        <v>0</v>
      </c>
      <c r="FN472" s="190">
        <f t="shared" si="543"/>
        <v>0</v>
      </c>
      <c r="FO472" s="190" t="e">
        <f t="shared" si="544"/>
        <v>#DIV/0!</v>
      </c>
      <c r="FP472" s="190" t="e">
        <f t="shared" si="545"/>
        <v>#DIV/0!</v>
      </c>
      <c r="FQ472" s="320" t="e">
        <f t="shared" si="546"/>
        <v>#DIV/0!</v>
      </c>
      <c r="FR472" s="188"/>
      <c r="FS472" s="190" t="e">
        <f t="shared" si="547"/>
        <v>#DIV/0!</v>
      </c>
      <c r="FT472" s="190" t="e">
        <f>IF($FB472="Activo",LOOKUP($FA472,'Datos Mes'!$A$87:$A$92,'Datos Mes'!$C$87:$C$92),0)*$EO472</f>
        <v>#DIV/0!</v>
      </c>
      <c r="FU472" s="190" t="e">
        <f>IF($FB472="Activo",'Datos Mes'!$B$31,0)*$EO472</f>
        <v>#DIV/0!</v>
      </c>
      <c r="FV472" s="190" t="e">
        <f>'Datos Mes'!$B$32*$EO472</f>
        <v>#DIV/0!</v>
      </c>
      <c r="FW472" s="190" t="e">
        <f>'Datos Mes'!$D$28*$EO472</f>
        <v>#DIV/0!</v>
      </c>
      <c r="FX472" s="188">
        <v>1030440</v>
      </c>
      <c r="FY472" s="190" t="e">
        <f t="shared" si="548"/>
        <v>#DIV/0!</v>
      </c>
      <c r="FZ472" s="190" t="e">
        <f t="shared" si="506"/>
        <v>#DIV/0!</v>
      </c>
      <c r="GA472" s="190" t="e">
        <f t="shared" si="507"/>
        <v>#DIV/0!</v>
      </c>
      <c r="GB472" s="190">
        <f>(AS472+'Datos Mes'!B$24)*30/12</f>
        <v>11356.646825396825</v>
      </c>
      <c r="GC472" s="190" t="e">
        <f t="shared" si="549"/>
        <v>#DIV/0!</v>
      </c>
      <c r="GD472" s="190" t="e">
        <f t="shared" si="550"/>
        <v>#DIV/0!</v>
      </c>
      <c r="GE472" s="192" t="e">
        <f t="shared" si="551"/>
        <v>#DIV/0!</v>
      </c>
    </row>
    <row r="473" spans="1:187">
      <c r="A473" s="248"/>
      <c r="B473" s="248"/>
      <c r="C473" s="173">
        <f t="shared" si="508"/>
        <v>0</v>
      </c>
      <c r="D473" s="255"/>
      <c r="E473" s="255"/>
      <c r="F473" s="255"/>
      <c r="G473" s="255"/>
      <c r="H473" s="255"/>
      <c r="I473" s="255"/>
      <c r="J473" s="255"/>
      <c r="K473" s="255"/>
      <c r="L473" s="255"/>
      <c r="M473" s="255"/>
      <c r="N473" s="255"/>
      <c r="O473" s="255"/>
      <c r="P473" s="255"/>
      <c r="Q473" s="255"/>
      <c r="R473" s="174"/>
      <c r="S473" s="256"/>
      <c r="T473" s="255"/>
      <c r="U473" s="255"/>
      <c r="V473" s="255"/>
      <c r="W473" s="255"/>
      <c r="X473" s="255"/>
      <c r="Y473" s="255"/>
      <c r="Z473" s="255"/>
      <c r="AA473" s="255"/>
      <c r="AB473" s="255"/>
      <c r="AC473" s="255"/>
      <c r="AD473" s="255"/>
      <c r="AE473" s="255"/>
      <c r="AF473" s="255"/>
      <c r="AG473" s="255"/>
      <c r="AH473" s="255"/>
      <c r="AI473" s="257"/>
      <c r="AJ473" s="187"/>
      <c r="AK473" s="176">
        <f t="shared" si="509"/>
        <v>0</v>
      </c>
      <c r="AL473" s="294">
        <f t="shared" si="510"/>
        <v>0</v>
      </c>
      <c r="AM473" s="294">
        <f t="shared" si="511"/>
        <v>0</v>
      </c>
      <c r="AN473" s="295">
        <f t="shared" si="512"/>
        <v>0</v>
      </c>
      <c r="AO473" s="294">
        <f t="shared" si="505"/>
        <v>0</v>
      </c>
      <c r="AP473" s="294">
        <f t="shared" si="552"/>
        <v>0</v>
      </c>
      <c r="AQ473" s="296">
        <f t="shared" si="513"/>
        <v>0</v>
      </c>
      <c r="AR473" s="297">
        <f t="shared" si="514"/>
        <v>0</v>
      </c>
      <c r="AS473" s="249"/>
      <c r="AT473" s="250">
        <f t="shared" si="515"/>
        <v>0</v>
      </c>
      <c r="AU473" s="316"/>
      <c r="AV473" s="177">
        <f t="shared" si="516"/>
        <v>0</v>
      </c>
      <c r="AW473" s="249"/>
      <c r="AX473" s="249"/>
      <c r="AY473" s="177">
        <f t="shared" si="517"/>
        <v>0</v>
      </c>
      <c r="AZ473" s="177">
        <f>(AQ473)*'Datos Mes'!$B$27+DB473</f>
        <v>0</v>
      </c>
      <c r="BA473" s="248"/>
      <c r="BB473" s="254"/>
      <c r="BC473" s="263"/>
      <c r="BD473" s="188"/>
      <c r="BE473" s="188"/>
      <c r="BF473" s="298"/>
      <c r="BG473" s="178">
        <f>(COUNTIF($D473:$AI473,"LL")+DL473)*(AS473-'Datos Mes'!$B$23)</f>
        <v>0</v>
      </c>
      <c r="BH473" s="299">
        <f t="shared" si="518"/>
        <v>0</v>
      </c>
      <c r="BI473" s="230"/>
      <c r="BJ473" s="239"/>
      <c r="BK473" s="231"/>
      <c r="BL473" s="231"/>
      <c r="BM473" s="231"/>
      <c r="BN473" s="231"/>
      <c r="BO473" s="231"/>
      <c r="BP473" s="239"/>
      <c r="BQ473" s="231"/>
      <c r="BR473" s="231"/>
      <c r="BS473" s="231"/>
      <c r="BT473" s="232"/>
      <c r="BU473" s="232"/>
      <c r="BV473" s="231"/>
      <c r="BW473" s="233"/>
      <c r="BX473" s="234"/>
      <c r="BY473" s="231"/>
      <c r="BZ473" s="231"/>
      <c r="CA473" s="235"/>
      <c r="CB473" s="235"/>
      <c r="CC473" s="236"/>
      <c r="CD473" s="236"/>
      <c r="CE473" s="236"/>
      <c r="CF473" s="236"/>
      <c r="CG473" s="236"/>
      <c r="CH473" s="235"/>
      <c r="CI473" s="235"/>
      <c r="CJ473" s="236"/>
      <c r="CK473" s="236"/>
      <c r="CL473" s="236"/>
      <c r="CM473" s="236"/>
      <c r="CN473" s="236"/>
      <c r="CO473" s="235"/>
      <c r="CP473" s="238"/>
      <c r="CQ473" s="237"/>
      <c r="CR473" s="238"/>
      <c r="CS473" s="237"/>
      <c r="CT473" s="237"/>
      <c r="CU473" s="237"/>
      <c r="CV473" s="237"/>
      <c r="CW473" s="237"/>
      <c r="CX473" s="232"/>
      <c r="CY473" s="232"/>
      <c r="CZ473" s="179">
        <f t="shared" si="519"/>
        <v>0</v>
      </c>
      <c r="DA473" s="180"/>
      <c r="DB473" s="241"/>
      <c r="DC473" s="181">
        <f t="shared" si="520"/>
        <v>0</v>
      </c>
      <c r="DD473" s="240"/>
      <c r="DE473" s="241"/>
      <c r="DF473" s="182">
        <f t="shared" si="521"/>
        <v>0</v>
      </c>
      <c r="DG473" s="182">
        <f t="shared" si="522"/>
        <v>0</v>
      </c>
      <c r="DH473" s="183">
        <f t="shared" si="523"/>
        <v>0</v>
      </c>
      <c r="DI473" s="184">
        <f t="shared" si="524"/>
        <v>0</v>
      </c>
      <c r="DJ473" s="42"/>
      <c r="DK473" s="177">
        <f t="shared" si="525"/>
        <v>0</v>
      </c>
      <c r="DL473" s="177">
        <f t="shared" si="526"/>
        <v>0</v>
      </c>
      <c r="DM473" s="177">
        <f t="shared" si="527"/>
        <v>0</v>
      </c>
      <c r="DN473" s="242"/>
      <c r="DO473" s="243"/>
      <c r="DP473" s="243"/>
      <c r="DQ473" s="243"/>
      <c r="DR473" s="303"/>
      <c r="DS473" s="243"/>
      <c r="DT473" s="243"/>
      <c r="DU473" s="243"/>
      <c r="DV473" s="244"/>
      <c r="DW473" s="243"/>
      <c r="DX473" s="243"/>
      <c r="DY473" s="245"/>
      <c r="DZ473" s="245"/>
      <c r="EA473" s="246"/>
      <c r="EB473" s="175" t="s">
        <v>283</v>
      </c>
      <c r="EC473" s="188" t="s">
        <v>298</v>
      </c>
      <c r="ED473" s="188">
        <v>1030441</v>
      </c>
      <c r="EE473" s="188"/>
      <c r="EF473" s="189">
        <f>'Datos Mes'!$B$23</f>
        <v>8033.333333333333</v>
      </c>
      <c r="EG473" s="189">
        <f t="shared" si="528"/>
        <v>0</v>
      </c>
      <c r="EH473" s="189">
        <f t="shared" si="529"/>
        <v>0</v>
      </c>
      <c r="EI473" s="189" t="e">
        <f t="shared" si="530"/>
        <v>#DIV/0!</v>
      </c>
      <c r="EJ473" s="189" t="e">
        <f t="shared" si="531"/>
        <v>#DIV/0!</v>
      </c>
      <c r="EK473" s="189">
        <f t="shared" si="532"/>
        <v>0</v>
      </c>
      <c r="EL473" s="189">
        <f t="shared" si="533"/>
        <v>0</v>
      </c>
      <c r="EM473" s="189">
        <f t="shared" si="534"/>
        <v>0</v>
      </c>
      <c r="EN473" s="189">
        <f>'Datos Mes'!$B$24*AL473</f>
        <v>0</v>
      </c>
      <c r="EO473" s="189" t="e">
        <f>IF(SUM(EH473:EN473)&gt;'Datos Mes'!$B$21,'Datos Mes'!$B$21,SUM(EH473:EN473))</f>
        <v>#DIV/0!</v>
      </c>
      <c r="EP473" s="189" t="e">
        <f>IF(SUM(EH473:EN473)&gt;'Datos Mes'!$B$21,SUM(EH473:EN473)-EO473,0)</f>
        <v>#DIV/0!</v>
      </c>
      <c r="EQ473" s="189"/>
      <c r="ER473" s="189" t="e">
        <f>LOOKUP(EO473/AL473,'Datos Mes'!$B$75:$B$82,'Datos Mes'!$C$75:$C$82)*EQ473</f>
        <v>#DIV/0!</v>
      </c>
      <c r="ES473" s="189">
        <f>'Datos Mes'!$B$25*$AQ473</f>
        <v>0</v>
      </c>
      <c r="ET473" s="189">
        <f>'Datos Mes'!$B$26*$AQ473</f>
        <v>0</v>
      </c>
      <c r="EU473" s="189">
        <f t="shared" si="535"/>
        <v>0</v>
      </c>
      <c r="EV473" s="190" t="e">
        <f t="shared" si="536"/>
        <v>#DIV/0!</v>
      </c>
      <c r="EW473" s="280" t="s">
        <v>140</v>
      </c>
      <c r="EX473" s="281"/>
      <c r="EY473" s="190" t="e">
        <f>'Datos Mes'!$B$28*EO473</f>
        <v>#DIV/0!</v>
      </c>
      <c r="EZ473" s="190" t="e">
        <f>IF(EX473*'Datos Mes'!$B$19-EY473&gt;0,EX473*'Datos Mes'!$B$19-EY473,0)</f>
        <v>#DIV/0!</v>
      </c>
      <c r="FA473" s="281" t="s">
        <v>116</v>
      </c>
      <c r="FB473" s="280" t="s">
        <v>299</v>
      </c>
      <c r="FC473" s="192">
        <f>IF(FB473&lt;&gt;"Pensionado",LOOKUP(FA473,'Datos Mes'!$A$87:$A$92,'Datos Mes'!$B$87:$B$92),0)</f>
        <v>0</v>
      </c>
      <c r="FD473" s="190" t="e">
        <f t="shared" si="537"/>
        <v>#DIV/0!</v>
      </c>
      <c r="FE473" s="190" t="e">
        <f>IF(SUM(EH473:EN473)&gt;'Datos Mes'!$B$22,'Datos Mes'!$B$22,SUM(EH473:EN473))</f>
        <v>#DIV/0!</v>
      </c>
      <c r="FF473" s="190" t="e">
        <f>FE473*'Datos Mes'!$B$30</f>
        <v>#DIV/0!</v>
      </c>
      <c r="FG473" s="190" t="e">
        <f t="shared" si="538"/>
        <v>#DIV/0!</v>
      </c>
      <c r="FH473" s="190" t="e">
        <f t="shared" si="539"/>
        <v>#DIV/0!</v>
      </c>
      <c r="FI473" s="193" t="e">
        <f>LOOKUP(FH473,'Datos Mes'!$B$54:$B$69,'Datos Mes'!$C$54:$C$69)</f>
        <v>#DIV/0!</v>
      </c>
      <c r="FJ473" s="190" t="e">
        <f>LOOKUP(FH473,'Datos Mes'!$B$54:$B$69,'Datos Mes'!$E$54:$E$69)</f>
        <v>#DIV/0!</v>
      </c>
      <c r="FK473" s="190" t="e">
        <f t="shared" si="540"/>
        <v>#DIV/0!</v>
      </c>
      <c r="FL473" s="190">
        <f t="shared" si="541"/>
        <v>0</v>
      </c>
      <c r="FM473" s="190">
        <f t="shared" si="542"/>
        <v>0</v>
      </c>
      <c r="FN473" s="190">
        <f t="shared" si="543"/>
        <v>0</v>
      </c>
      <c r="FO473" s="190" t="e">
        <f t="shared" si="544"/>
        <v>#DIV/0!</v>
      </c>
      <c r="FP473" s="190" t="e">
        <f t="shared" si="545"/>
        <v>#DIV/0!</v>
      </c>
      <c r="FQ473" s="320" t="e">
        <f t="shared" si="546"/>
        <v>#DIV/0!</v>
      </c>
      <c r="FR473" s="188"/>
      <c r="FS473" s="190" t="e">
        <f t="shared" si="547"/>
        <v>#DIV/0!</v>
      </c>
      <c r="FT473" s="190" t="e">
        <f>IF($FB473="Activo",LOOKUP($FA473,'Datos Mes'!$A$87:$A$92,'Datos Mes'!$C$87:$C$92),0)*$EO473</f>
        <v>#DIV/0!</v>
      </c>
      <c r="FU473" s="190" t="e">
        <f>IF($FB473="Activo",'Datos Mes'!$B$31,0)*$EO473</f>
        <v>#DIV/0!</v>
      </c>
      <c r="FV473" s="190" t="e">
        <f>'Datos Mes'!$B$32*$EO473</f>
        <v>#DIV/0!</v>
      </c>
      <c r="FW473" s="190" t="e">
        <f>'Datos Mes'!$D$28*$EO473</f>
        <v>#DIV/0!</v>
      </c>
      <c r="FX473" s="188">
        <v>1030441</v>
      </c>
      <c r="FY473" s="190" t="e">
        <f t="shared" si="548"/>
        <v>#DIV/0!</v>
      </c>
      <c r="FZ473" s="190" t="e">
        <f t="shared" si="506"/>
        <v>#DIV/0!</v>
      </c>
      <c r="GA473" s="190" t="e">
        <f t="shared" si="507"/>
        <v>#DIV/0!</v>
      </c>
      <c r="GB473" s="190">
        <f>(AS473+'Datos Mes'!B$24)*30/12</f>
        <v>11356.646825396825</v>
      </c>
      <c r="GC473" s="190" t="e">
        <f t="shared" si="549"/>
        <v>#DIV/0!</v>
      </c>
      <c r="GD473" s="190" t="e">
        <f t="shared" si="550"/>
        <v>#DIV/0!</v>
      </c>
      <c r="GE473" s="192" t="e">
        <f t="shared" si="551"/>
        <v>#DIV/0!</v>
      </c>
    </row>
    <row r="474" spans="1:187">
      <c r="A474" s="248"/>
      <c r="B474" s="248"/>
      <c r="C474" s="173">
        <f t="shared" si="508"/>
        <v>0</v>
      </c>
      <c r="D474" s="255"/>
      <c r="E474" s="255"/>
      <c r="F474" s="255"/>
      <c r="G474" s="255"/>
      <c r="H474" s="255"/>
      <c r="I474" s="255"/>
      <c r="J474" s="255"/>
      <c r="K474" s="255"/>
      <c r="L474" s="255"/>
      <c r="M474" s="255"/>
      <c r="N474" s="255"/>
      <c r="O474" s="255"/>
      <c r="P474" s="255"/>
      <c r="Q474" s="255"/>
      <c r="R474" s="174"/>
      <c r="S474" s="256"/>
      <c r="T474" s="255"/>
      <c r="U474" s="255"/>
      <c r="V474" s="255"/>
      <c r="W474" s="255"/>
      <c r="X474" s="255"/>
      <c r="Y474" s="255"/>
      <c r="Z474" s="255"/>
      <c r="AA474" s="255"/>
      <c r="AB474" s="255"/>
      <c r="AC474" s="255"/>
      <c r="AD474" s="255"/>
      <c r="AE474" s="255"/>
      <c r="AF474" s="255"/>
      <c r="AG474" s="255"/>
      <c r="AH474" s="255"/>
      <c r="AI474" s="257"/>
      <c r="AJ474" s="187"/>
      <c r="AK474" s="176">
        <f t="shared" si="509"/>
        <v>0</v>
      </c>
      <c r="AL474" s="294">
        <f t="shared" si="510"/>
        <v>0</v>
      </c>
      <c r="AM474" s="294">
        <f t="shared" si="511"/>
        <v>0</v>
      </c>
      <c r="AN474" s="295">
        <f t="shared" si="512"/>
        <v>0</v>
      </c>
      <c r="AO474" s="294">
        <f t="shared" si="505"/>
        <v>0</v>
      </c>
      <c r="AP474" s="294">
        <f t="shared" si="552"/>
        <v>0</v>
      </c>
      <c r="AQ474" s="296">
        <f t="shared" si="513"/>
        <v>0</v>
      </c>
      <c r="AR474" s="297">
        <f t="shared" si="514"/>
        <v>0</v>
      </c>
      <c r="AS474" s="249"/>
      <c r="AT474" s="250">
        <f t="shared" si="515"/>
        <v>0</v>
      </c>
      <c r="AU474" s="316"/>
      <c r="AV474" s="177">
        <f t="shared" si="516"/>
        <v>0</v>
      </c>
      <c r="AW474" s="249"/>
      <c r="AX474" s="249"/>
      <c r="AY474" s="177">
        <f t="shared" si="517"/>
        <v>0</v>
      </c>
      <c r="AZ474" s="177">
        <f>(AQ474)*'Datos Mes'!$B$27+DB474</f>
        <v>0</v>
      </c>
      <c r="BA474" s="248"/>
      <c r="BB474" s="254"/>
      <c r="BC474" s="263"/>
      <c r="BD474" s="188"/>
      <c r="BE474" s="188"/>
      <c r="BF474" s="298"/>
      <c r="BG474" s="178">
        <f>(COUNTIF($D474:$AI474,"LL")+DL474)*(AS474-'Datos Mes'!$B$23)</f>
        <v>0</v>
      </c>
      <c r="BH474" s="299">
        <f t="shared" si="518"/>
        <v>0</v>
      </c>
      <c r="BI474" s="230"/>
      <c r="BJ474" s="239"/>
      <c r="BK474" s="231"/>
      <c r="BL474" s="231"/>
      <c r="BM474" s="231"/>
      <c r="BN474" s="231"/>
      <c r="BO474" s="231"/>
      <c r="BP474" s="239"/>
      <c r="BQ474" s="231"/>
      <c r="BR474" s="231"/>
      <c r="BS474" s="231"/>
      <c r="BT474" s="232"/>
      <c r="BU474" s="232"/>
      <c r="BV474" s="231"/>
      <c r="BW474" s="233"/>
      <c r="BX474" s="234"/>
      <c r="BY474" s="231"/>
      <c r="BZ474" s="231"/>
      <c r="CA474" s="235"/>
      <c r="CB474" s="235"/>
      <c r="CC474" s="236"/>
      <c r="CD474" s="236"/>
      <c r="CE474" s="236"/>
      <c r="CF474" s="236"/>
      <c r="CG474" s="236"/>
      <c r="CH474" s="235"/>
      <c r="CI474" s="235"/>
      <c r="CJ474" s="236"/>
      <c r="CK474" s="236"/>
      <c r="CL474" s="236"/>
      <c r="CM474" s="236"/>
      <c r="CN474" s="236"/>
      <c r="CO474" s="235"/>
      <c r="CP474" s="238"/>
      <c r="CQ474" s="237"/>
      <c r="CR474" s="238"/>
      <c r="CS474" s="237"/>
      <c r="CT474" s="237"/>
      <c r="CU474" s="237"/>
      <c r="CV474" s="237"/>
      <c r="CW474" s="237"/>
      <c r="CX474" s="232"/>
      <c r="CY474" s="232"/>
      <c r="CZ474" s="179">
        <f t="shared" si="519"/>
        <v>0</v>
      </c>
      <c r="DA474" s="180"/>
      <c r="DB474" s="241"/>
      <c r="DC474" s="181">
        <f t="shared" si="520"/>
        <v>0</v>
      </c>
      <c r="DD474" s="240"/>
      <c r="DE474" s="241"/>
      <c r="DF474" s="182">
        <f t="shared" si="521"/>
        <v>0</v>
      </c>
      <c r="DG474" s="182">
        <f t="shared" si="522"/>
        <v>0</v>
      </c>
      <c r="DH474" s="183">
        <f t="shared" si="523"/>
        <v>0</v>
      </c>
      <c r="DI474" s="184">
        <f t="shared" si="524"/>
        <v>0</v>
      </c>
      <c r="DJ474" s="42"/>
      <c r="DK474" s="177">
        <f t="shared" si="525"/>
        <v>0</v>
      </c>
      <c r="DL474" s="177">
        <f t="shared" si="526"/>
        <v>0</v>
      </c>
      <c r="DM474" s="177">
        <f t="shared" si="527"/>
        <v>0</v>
      </c>
      <c r="DN474" s="242"/>
      <c r="DO474" s="243"/>
      <c r="DP474" s="243"/>
      <c r="DQ474" s="243"/>
      <c r="DR474" s="303"/>
      <c r="DS474" s="243"/>
      <c r="DT474" s="243"/>
      <c r="DU474" s="243"/>
      <c r="DV474" s="244"/>
      <c r="DW474" s="243"/>
      <c r="DX474" s="243"/>
      <c r="DY474" s="245"/>
      <c r="DZ474" s="245"/>
      <c r="EA474" s="246"/>
      <c r="EB474" s="175" t="s">
        <v>283</v>
      </c>
      <c r="EC474" s="188" t="s">
        <v>298</v>
      </c>
      <c r="ED474" s="188">
        <v>1030442</v>
      </c>
      <c r="EE474" s="188"/>
      <c r="EF474" s="189">
        <f>'Datos Mes'!$B$23</f>
        <v>8033.333333333333</v>
      </c>
      <c r="EG474" s="189">
        <f t="shared" si="528"/>
        <v>0</v>
      </c>
      <c r="EH474" s="189">
        <f t="shared" si="529"/>
        <v>0</v>
      </c>
      <c r="EI474" s="189" t="e">
        <f t="shared" si="530"/>
        <v>#DIV/0!</v>
      </c>
      <c r="EJ474" s="189" t="e">
        <f t="shared" si="531"/>
        <v>#DIV/0!</v>
      </c>
      <c r="EK474" s="189">
        <f t="shared" si="532"/>
        <v>0</v>
      </c>
      <c r="EL474" s="189">
        <f t="shared" si="533"/>
        <v>0</v>
      </c>
      <c r="EM474" s="189">
        <f t="shared" si="534"/>
        <v>0</v>
      </c>
      <c r="EN474" s="189">
        <f>'Datos Mes'!$B$24*AL474</f>
        <v>0</v>
      </c>
      <c r="EO474" s="189" t="e">
        <f>IF(SUM(EH474:EN474)&gt;'Datos Mes'!$B$21,'Datos Mes'!$B$21,SUM(EH474:EN474))</f>
        <v>#DIV/0!</v>
      </c>
      <c r="EP474" s="189" t="e">
        <f>IF(SUM(EH474:EN474)&gt;'Datos Mes'!$B$21,SUM(EH474:EN474)-EO474,0)</f>
        <v>#DIV/0!</v>
      </c>
      <c r="EQ474" s="189"/>
      <c r="ER474" s="189" t="e">
        <f>LOOKUP(EO474/AL474,'Datos Mes'!$B$75:$B$82,'Datos Mes'!$C$75:$C$82)*EQ474</f>
        <v>#DIV/0!</v>
      </c>
      <c r="ES474" s="189">
        <f>'Datos Mes'!$B$25*$AQ474</f>
        <v>0</v>
      </c>
      <c r="ET474" s="189">
        <f>'Datos Mes'!$B$26*$AQ474</f>
        <v>0</v>
      </c>
      <c r="EU474" s="189">
        <f t="shared" si="535"/>
        <v>0</v>
      </c>
      <c r="EV474" s="190" t="e">
        <f t="shared" si="536"/>
        <v>#DIV/0!</v>
      </c>
      <c r="EW474" s="280" t="s">
        <v>140</v>
      </c>
      <c r="EX474" s="281"/>
      <c r="EY474" s="190" t="e">
        <f>'Datos Mes'!$B$28*EO474</f>
        <v>#DIV/0!</v>
      </c>
      <c r="EZ474" s="190" t="e">
        <f>IF(EX474*'Datos Mes'!$B$19-EY474&gt;0,EX474*'Datos Mes'!$B$19-EY474,0)</f>
        <v>#DIV/0!</v>
      </c>
      <c r="FA474" s="281" t="s">
        <v>116</v>
      </c>
      <c r="FB474" s="280" t="s">
        <v>299</v>
      </c>
      <c r="FC474" s="192">
        <f>IF(FB474&lt;&gt;"Pensionado",LOOKUP(FA474,'Datos Mes'!$A$87:$A$92,'Datos Mes'!$B$87:$B$92),0)</f>
        <v>0</v>
      </c>
      <c r="FD474" s="190" t="e">
        <f t="shared" si="537"/>
        <v>#DIV/0!</v>
      </c>
      <c r="FE474" s="190" t="e">
        <f>IF(SUM(EH474:EN474)&gt;'Datos Mes'!$B$22,'Datos Mes'!$B$22,SUM(EH474:EN474))</f>
        <v>#DIV/0!</v>
      </c>
      <c r="FF474" s="190" t="e">
        <f>FE474*'Datos Mes'!$B$30</f>
        <v>#DIV/0!</v>
      </c>
      <c r="FG474" s="190" t="e">
        <f t="shared" si="538"/>
        <v>#DIV/0!</v>
      </c>
      <c r="FH474" s="190" t="e">
        <f t="shared" si="539"/>
        <v>#DIV/0!</v>
      </c>
      <c r="FI474" s="193" t="e">
        <f>LOOKUP(FH474,'Datos Mes'!$B$54:$B$69,'Datos Mes'!$C$54:$C$69)</f>
        <v>#DIV/0!</v>
      </c>
      <c r="FJ474" s="190" t="e">
        <f>LOOKUP(FH474,'Datos Mes'!$B$54:$B$69,'Datos Mes'!$E$54:$E$69)</f>
        <v>#DIV/0!</v>
      </c>
      <c r="FK474" s="190" t="e">
        <f t="shared" si="540"/>
        <v>#DIV/0!</v>
      </c>
      <c r="FL474" s="190">
        <f t="shared" si="541"/>
        <v>0</v>
      </c>
      <c r="FM474" s="190">
        <f t="shared" si="542"/>
        <v>0</v>
      </c>
      <c r="FN474" s="190">
        <f t="shared" si="543"/>
        <v>0</v>
      </c>
      <c r="FO474" s="190" t="e">
        <f t="shared" si="544"/>
        <v>#DIV/0!</v>
      </c>
      <c r="FP474" s="190" t="e">
        <f t="shared" si="545"/>
        <v>#DIV/0!</v>
      </c>
      <c r="FQ474" s="320" t="e">
        <f t="shared" si="546"/>
        <v>#DIV/0!</v>
      </c>
      <c r="FR474" s="188"/>
      <c r="FS474" s="190" t="e">
        <f t="shared" si="547"/>
        <v>#DIV/0!</v>
      </c>
      <c r="FT474" s="190" t="e">
        <f>IF($FB474="Activo",LOOKUP($FA474,'Datos Mes'!$A$87:$A$92,'Datos Mes'!$C$87:$C$92),0)*$EO474</f>
        <v>#DIV/0!</v>
      </c>
      <c r="FU474" s="190" t="e">
        <f>IF($FB474="Activo",'Datos Mes'!$B$31,0)*$EO474</f>
        <v>#DIV/0!</v>
      </c>
      <c r="FV474" s="190" t="e">
        <f>'Datos Mes'!$B$32*$EO474</f>
        <v>#DIV/0!</v>
      </c>
      <c r="FW474" s="190" t="e">
        <f>'Datos Mes'!$D$28*$EO474</f>
        <v>#DIV/0!</v>
      </c>
      <c r="FX474" s="188">
        <v>1030442</v>
      </c>
      <c r="FY474" s="190" t="e">
        <f t="shared" si="548"/>
        <v>#DIV/0!</v>
      </c>
      <c r="FZ474" s="190" t="e">
        <f t="shared" si="506"/>
        <v>#DIV/0!</v>
      </c>
      <c r="GA474" s="190" t="e">
        <f t="shared" si="507"/>
        <v>#DIV/0!</v>
      </c>
      <c r="GB474" s="190">
        <f>(AS474+'Datos Mes'!B$24)*30/12</f>
        <v>11356.646825396825</v>
      </c>
      <c r="GC474" s="190" t="e">
        <f t="shared" si="549"/>
        <v>#DIV/0!</v>
      </c>
      <c r="GD474" s="190" t="e">
        <f t="shared" si="550"/>
        <v>#DIV/0!</v>
      </c>
      <c r="GE474" s="192" t="e">
        <f t="shared" si="551"/>
        <v>#DIV/0!</v>
      </c>
    </row>
    <row r="475" spans="1:187">
      <c r="A475" s="248"/>
      <c r="B475" s="248"/>
      <c r="C475" s="173">
        <f t="shared" si="508"/>
        <v>0</v>
      </c>
      <c r="D475" s="255"/>
      <c r="E475" s="255"/>
      <c r="F475" s="255"/>
      <c r="G475" s="255"/>
      <c r="H475" s="255"/>
      <c r="I475" s="255"/>
      <c r="J475" s="255"/>
      <c r="K475" s="255"/>
      <c r="L475" s="255"/>
      <c r="M475" s="255"/>
      <c r="N475" s="255"/>
      <c r="O475" s="255"/>
      <c r="P475" s="255"/>
      <c r="Q475" s="255"/>
      <c r="R475" s="174"/>
      <c r="S475" s="256"/>
      <c r="T475" s="255"/>
      <c r="U475" s="255"/>
      <c r="V475" s="255"/>
      <c r="W475" s="255"/>
      <c r="X475" s="255"/>
      <c r="Y475" s="255"/>
      <c r="Z475" s="255"/>
      <c r="AA475" s="255"/>
      <c r="AB475" s="255"/>
      <c r="AC475" s="255"/>
      <c r="AD475" s="255"/>
      <c r="AE475" s="255"/>
      <c r="AF475" s="255"/>
      <c r="AG475" s="255"/>
      <c r="AH475" s="255"/>
      <c r="AI475" s="257"/>
      <c r="AJ475" s="187"/>
      <c r="AK475" s="176">
        <f t="shared" si="509"/>
        <v>0</v>
      </c>
      <c r="AL475" s="294">
        <f t="shared" si="510"/>
        <v>0</v>
      </c>
      <c r="AM475" s="294">
        <f t="shared" si="511"/>
        <v>0</v>
      </c>
      <c r="AN475" s="295">
        <f t="shared" si="512"/>
        <v>0</v>
      </c>
      <c r="AO475" s="294">
        <f t="shared" ref="AO475:AO512" si="553">COUNTIF($D475:$AI475,"X")+COUNTIF($D475:$AI475,"LL")+COUNTIF($D475:$AK475,"P")+COUNTIF($D475:$AI475,"R")+COUNTIF($D475:$AI475,"F")+COUNTIF($D475:$AI475,"V")</f>
        <v>0</v>
      </c>
      <c r="AP475" s="294">
        <f t="shared" si="552"/>
        <v>0</v>
      </c>
      <c r="AQ475" s="296">
        <f t="shared" si="513"/>
        <v>0</v>
      </c>
      <c r="AR475" s="297">
        <f t="shared" si="514"/>
        <v>0</v>
      </c>
      <c r="AS475" s="249"/>
      <c r="AT475" s="250">
        <f t="shared" si="515"/>
        <v>0</v>
      </c>
      <c r="AU475" s="316"/>
      <c r="AV475" s="177">
        <f t="shared" si="516"/>
        <v>0</v>
      </c>
      <c r="AW475" s="249"/>
      <c r="AX475" s="249"/>
      <c r="AY475" s="177">
        <f t="shared" si="517"/>
        <v>0</v>
      </c>
      <c r="AZ475" s="177">
        <f>(AQ475)*'Datos Mes'!$B$27+DB475</f>
        <v>0</v>
      </c>
      <c r="BA475" s="248"/>
      <c r="BB475" s="254"/>
      <c r="BC475" s="263"/>
      <c r="BD475" s="188"/>
      <c r="BE475" s="188"/>
      <c r="BF475" s="298"/>
      <c r="BG475" s="178">
        <f>(COUNTIF($D475:$AI475,"LL")+DL475)*(AS475-'Datos Mes'!$B$23)</f>
        <v>0</v>
      </c>
      <c r="BH475" s="299">
        <f t="shared" si="518"/>
        <v>0</v>
      </c>
      <c r="BI475" s="230"/>
      <c r="BJ475" s="239"/>
      <c r="BK475" s="231"/>
      <c r="BL475" s="231"/>
      <c r="BM475" s="231"/>
      <c r="BN475" s="231"/>
      <c r="BO475" s="231"/>
      <c r="BP475" s="239"/>
      <c r="BQ475" s="231"/>
      <c r="BR475" s="231"/>
      <c r="BS475" s="231"/>
      <c r="BT475" s="232"/>
      <c r="BU475" s="232"/>
      <c r="BV475" s="231"/>
      <c r="BW475" s="233"/>
      <c r="BX475" s="234"/>
      <c r="BY475" s="231"/>
      <c r="BZ475" s="231"/>
      <c r="CA475" s="235"/>
      <c r="CB475" s="235"/>
      <c r="CC475" s="236"/>
      <c r="CD475" s="236"/>
      <c r="CE475" s="236"/>
      <c r="CF475" s="236"/>
      <c r="CG475" s="236"/>
      <c r="CH475" s="235"/>
      <c r="CI475" s="235"/>
      <c r="CJ475" s="236"/>
      <c r="CK475" s="236"/>
      <c r="CL475" s="236"/>
      <c r="CM475" s="236"/>
      <c r="CN475" s="236"/>
      <c r="CO475" s="235"/>
      <c r="CP475" s="238"/>
      <c r="CQ475" s="237"/>
      <c r="CR475" s="238"/>
      <c r="CS475" s="237"/>
      <c r="CT475" s="237"/>
      <c r="CU475" s="237"/>
      <c r="CV475" s="237"/>
      <c r="CW475" s="237"/>
      <c r="CX475" s="232"/>
      <c r="CY475" s="232"/>
      <c r="CZ475" s="179">
        <f t="shared" si="519"/>
        <v>0</v>
      </c>
      <c r="DA475" s="180"/>
      <c r="DB475" s="241"/>
      <c r="DC475" s="181">
        <f t="shared" si="520"/>
        <v>0</v>
      </c>
      <c r="DD475" s="240"/>
      <c r="DE475" s="241"/>
      <c r="DF475" s="182">
        <f t="shared" si="521"/>
        <v>0</v>
      </c>
      <c r="DG475" s="182">
        <f t="shared" si="522"/>
        <v>0</v>
      </c>
      <c r="DH475" s="183">
        <f t="shared" si="523"/>
        <v>0</v>
      </c>
      <c r="DI475" s="184">
        <f t="shared" si="524"/>
        <v>0</v>
      </c>
      <c r="DJ475" s="42"/>
      <c r="DK475" s="177">
        <f t="shared" si="525"/>
        <v>0</v>
      </c>
      <c r="DL475" s="177">
        <f t="shared" si="526"/>
        <v>0</v>
      </c>
      <c r="DM475" s="177">
        <f t="shared" si="527"/>
        <v>0</v>
      </c>
      <c r="DN475" s="242"/>
      <c r="DO475" s="243"/>
      <c r="DP475" s="243"/>
      <c r="DQ475" s="243"/>
      <c r="DR475" s="303"/>
      <c r="DS475" s="243"/>
      <c r="DT475" s="243"/>
      <c r="DU475" s="243"/>
      <c r="DV475" s="244"/>
      <c r="DW475" s="243"/>
      <c r="DX475" s="243"/>
      <c r="DY475" s="245"/>
      <c r="DZ475" s="245"/>
      <c r="EA475" s="246"/>
      <c r="EB475" s="175" t="s">
        <v>283</v>
      </c>
      <c r="EC475" s="188" t="s">
        <v>298</v>
      </c>
      <c r="ED475" s="188">
        <v>1030443</v>
      </c>
      <c r="EE475" s="188"/>
      <c r="EF475" s="189">
        <f>'Datos Mes'!$B$23</f>
        <v>8033.333333333333</v>
      </c>
      <c r="EG475" s="189">
        <f t="shared" si="528"/>
        <v>0</v>
      </c>
      <c r="EH475" s="189">
        <f t="shared" si="529"/>
        <v>0</v>
      </c>
      <c r="EI475" s="189" t="e">
        <f t="shared" si="530"/>
        <v>#DIV/0!</v>
      </c>
      <c r="EJ475" s="189" t="e">
        <f t="shared" si="531"/>
        <v>#DIV/0!</v>
      </c>
      <c r="EK475" s="189">
        <f t="shared" si="532"/>
        <v>0</v>
      </c>
      <c r="EL475" s="189">
        <f t="shared" si="533"/>
        <v>0</v>
      </c>
      <c r="EM475" s="189">
        <f t="shared" si="534"/>
        <v>0</v>
      </c>
      <c r="EN475" s="189">
        <f>'Datos Mes'!$B$24*AL475</f>
        <v>0</v>
      </c>
      <c r="EO475" s="189" t="e">
        <f>IF(SUM(EH475:EN475)&gt;'Datos Mes'!$B$21,'Datos Mes'!$B$21,SUM(EH475:EN475))</f>
        <v>#DIV/0!</v>
      </c>
      <c r="EP475" s="189" t="e">
        <f>IF(SUM(EH475:EN475)&gt;'Datos Mes'!$B$21,SUM(EH475:EN475)-EO475,0)</f>
        <v>#DIV/0!</v>
      </c>
      <c r="EQ475" s="189"/>
      <c r="ER475" s="189" t="e">
        <f>LOOKUP(EO475/AL475,'Datos Mes'!$B$75:$B$82,'Datos Mes'!$C$75:$C$82)*EQ475</f>
        <v>#DIV/0!</v>
      </c>
      <c r="ES475" s="189">
        <f>'Datos Mes'!$B$25*$AQ475</f>
        <v>0</v>
      </c>
      <c r="ET475" s="189">
        <f>'Datos Mes'!$B$26*$AQ475</f>
        <v>0</v>
      </c>
      <c r="EU475" s="189">
        <f t="shared" si="535"/>
        <v>0</v>
      </c>
      <c r="EV475" s="190" t="e">
        <f t="shared" si="536"/>
        <v>#DIV/0!</v>
      </c>
      <c r="EW475" s="280" t="s">
        <v>140</v>
      </c>
      <c r="EX475" s="281"/>
      <c r="EY475" s="190" t="e">
        <f>'Datos Mes'!$B$28*EO475</f>
        <v>#DIV/0!</v>
      </c>
      <c r="EZ475" s="190" t="e">
        <f>IF(EX475*'Datos Mes'!$B$19-EY475&gt;0,EX475*'Datos Mes'!$B$19-EY475,0)</f>
        <v>#DIV/0!</v>
      </c>
      <c r="FA475" s="281" t="s">
        <v>116</v>
      </c>
      <c r="FB475" s="280" t="s">
        <v>299</v>
      </c>
      <c r="FC475" s="192">
        <f>IF(FB475&lt;&gt;"Pensionado",LOOKUP(FA475,'Datos Mes'!$A$87:$A$92,'Datos Mes'!$B$87:$B$92),0)</f>
        <v>0</v>
      </c>
      <c r="FD475" s="190" t="e">
        <f t="shared" si="537"/>
        <v>#DIV/0!</v>
      </c>
      <c r="FE475" s="190" t="e">
        <f>IF(SUM(EH475:EN475)&gt;'Datos Mes'!$B$22,'Datos Mes'!$B$22,SUM(EH475:EN475))</f>
        <v>#DIV/0!</v>
      </c>
      <c r="FF475" s="190" t="e">
        <f>FE475*'Datos Mes'!$B$30</f>
        <v>#DIV/0!</v>
      </c>
      <c r="FG475" s="190" t="e">
        <f t="shared" si="538"/>
        <v>#DIV/0!</v>
      </c>
      <c r="FH475" s="190" t="e">
        <f t="shared" si="539"/>
        <v>#DIV/0!</v>
      </c>
      <c r="FI475" s="193" t="e">
        <f>LOOKUP(FH475,'Datos Mes'!$B$54:$B$69,'Datos Mes'!$C$54:$C$69)</f>
        <v>#DIV/0!</v>
      </c>
      <c r="FJ475" s="190" t="e">
        <f>LOOKUP(FH475,'Datos Mes'!$B$54:$B$69,'Datos Mes'!$E$54:$E$69)</f>
        <v>#DIV/0!</v>
      </c>
      <c r="FK475" s="190" t="e">
        <f t="shared" si="540"/>
        <v>#DIV/0!</v>
      </c>
      <c r="FL475" s="190">
        <f t="shared" si="541"/>
        <v>0</v>
      </c>
      <c r="FM475" s="190">
        <f t="shared" si="542"/>
        <v>0</v>
      </c>
      <c r="FN475" s="190">
        <f t="shared" si="543"/>
        <v>0</v>
      </c>
      <c r="FO475" s="190" t="e">
        <f t="shared" si="544"/>
        <v>#DIV/0!</v>
      </c>
      <c r="FP475" s="190" t="e">
        <f t="shared" si="545"/>
        <v>#DIV/0!</v>
      </c>
      <c r="FQ475" s="320" t="e">
        <f t="shared" si="546"/>
        <v>#DIV/0!</v>
      </c>
      <c r="FR475" s="188"/>
      <c r="FS475" s="190" t="e">
        <f t="shared" si="547"/>
        <v>#DIV/0!</v>
      </c>
      <c r="FT475" s="190" t="e">
        <f>IF($FB475="Activo",LOOKUP($FA475,'Datos Mes'!$A$87:$A$92,'Datos Mes'!$C$87:$C$92),0)*$EO475</f>
        <v>#DIV/0!</v>
      </c>
      <c r="FU475" s="190" t="e">
        <f>IF($FB475="Activo",'Datos Mes'!$B$31,0)*$EO475</f>
        <v>#DIV/0!</v>
      </c>
      <c r="FV475" s="190" t="e">
        <f>'Datos Mes'!$B$32*$EO475</f>
        <v>#DIV/0!</v>
      </c>
      <c r="FW475" s="190" t="e">
        <f>'Datos Mes'!$D$28*$EO475</f>
        <v>#DIV/0!</v>
      </c>
      <c r="FX475" s="188">
        <v>1030443</v>
      </c>
      <c r="FY475" s="190" t="e">
        <f t="shared" si="548"/>
        <v>#DIV/0!</v>
      </c>
      <c r="FZ475" s="190" t="e">
        <f t="shared" ref="FZ475:FZ512" si="554">$FY475/($AL475+$AN475)*1.75</f>
        <v>#DIV/0!</v>
      </c>
      <c r="GA475" s="190" t="e">
        <f t="shared" ref="GA475:GA512" si="555">$FY475/($AL475+$AN475)*13/12</f>
        <v>#DIV/0!</v>
      </c>
      <c r="GB475" s="190">
        <f>(AS475+'Datos Mes'!B$24)*30/12</f>
        <v>11356.646825396825</v>
      </c>
      <c r="GC475" s="190" t="e">
        <f t="shared" si="549"/>
        <v>#DIV/0!</v>
      </c>
      <c r="GD475" s="190" t="e">
        <f t="shared" si="550"/>
        <v>#DIV/0!</v>
      </c>
      <c r="GE475" s="192" t="e">
        <f t="shared" si="551"/>
        <v>#DIV/0!</v>
      </c>
    </row>
    <row r="476" spans="1:187">
      <c r="A476" s="248"/>
      <c r="B476" s="248"/>
      <c r="C476" s="173">
        <f t="shared" si="508"/>
        <v>0</v>
      </c>
      <c r="D476" s="255"/>
      <c r="E476" s="255"/>
      <c r="F476" s="255"/>
      <c r="G476" s="255"/>
      <c r="H476" s="255"/>
      <c r="I476" s="255"/>
      <c r="J476" s="255"/>
      <c r="K476" s="255"/>
      <c r="L476" s="255"/>
      <c r="M476" s="255"/>
      <c r="N476" s="255"/>
      <c r="O476" s="255"/>
      <c r="P476" s="255"/>
      <c r="Q476" s="255"/>
      <c r="R476" s="174"/>
      <c r="S476" s="256"/>
      <c r="T476" s="255"/>
      <c r="U476" s="255"/>
      <c r="V476" s="255"/>
      <c r="W476" s="255"/>
      <c r="X476" s="255"/>
      <c r="Y476" s="255"/>
      <c r="Z476" s="255"/>
      <c r="AA476" s="255"/>
      <c r="AB476" s="255"/>
      <c r="AC476" s="255"/>
      <c r="AD476" s="255"/>
      <c r="AE476" s="255"/>
      <c r="AF476" s="255"/>
      <c r="AG476" s="255"/>
      <c r="AH476" s="255"/>
      <c r="AI476" s="257"/>
      <c r="AJ476" s="187"/>
      <c r="AK476" s="176">
        <f t="shared" si="509"/>
        <v>0</v>
      </c>
      <c r="AL476" s="294">
        <f t="shared" si="510"/>
        <v>0</v>
      </c>
      <c r="AM476" s="294">
        <f t="shared" si="511"/>
        <v>0</v>
      </c>
      <c r="AN476" s="295">
        <f t="shared" si="512"/>
        <v>0</v>
      </c>
      <c r="AO476" s="294">
        <f t="shared" si="553"/>
        <v>0</v>
      </c>
      <c r="AP476" s="294">
        <f t="shared" si="552"/>
        <v>0</v>
      </c>
      <c r="AQ476" s="296">
        <f t="shared" si="513"/>
        <v>0</v>
      </c>
      <c r="AR476" s="297">
        <f t="shared" si="514"/>
        <v>0</v>
      </c>
      <c r="AS476" s="249"/>
      <c r="AT476" s="250">
        <f t="shared" si="515"/>
        <v>0</v>
      </c>
      <c r="AU476" s="316"/>
      <c r="AV476" s="177">
        <f t="shared" si="516"/>
        <v>0</v>
      </c>
      <c r="AW476" s="249"/>
      <c r="AX476" s="249"/>
      <c r="AY476" s="177">
        <f t="shared" si="517"/>
        <v>0</v>
      </c>
      <c r="AZ476" s="177">
        <f>(AQ476)*'Datos Mes'!$B$27+DB476</f>
        <v>0</v>
      </c>
      <c r="BA476" s="248"/>
      <c r="BB476" s="254"/>
      <c r="BC476" s="263"/>
      <c r="BD476" s="188"/>
      <c r="BE476" s="188"/>
      <c r="BF476" s="298"/>
      <c r="BG476" s="178">
        <f>(COUNTIF($D476:$AI476,"LL")+DL476)*(AS476-'Datos Mes'!$B$23)</f>
        <v>0</v>
      </c>
      <c r="BH476" s="299">
        <f t="shared" si="518"/>
        <v>0</v>
      </c>
      <c r="BI476" s="230"/>
      <c r="BJ476" s="239"/>
      <c r="BK476" s="231"/>
      <c r="BL476" s="231"/>
      <c r="BM476" s="231"/>
      <c r="BN476" s="231"/>
      <c r="BO476" s="231"/>
      <c r="BP476" s="239"/>
      <c r="BQ476" s="231"/>
      <c r="BR476" s="231"/>
      <c r="BS476" s="231"/>
      <c r="BT476" s="232"/>
      <c r="BU476" s="232"/>
      <c r="BV476" s="231"/>
      <c r="BW476" s="233"/>
      <c r="BX476" s="234"/>
      <c r="BY476" s="231"/>
      <c r="BZ476" s="231"/>
      <c r="CA476" s="235"/>
      <c r="CB476" s="235"/>
      <c r="CC476" s="236"/>
      <c r="CD476" s="236"/>
      <c r="CE476" s="236"/>
      <c r="CF476" s="236"/>
      <c r="CG476" s="236"/>
      <c r="CH476" s="235"/>
      <c r="CI476" s="235"/>
      <c r="CJ476" s="236"/>
      <c r="CK476" s="236"/>
      <c r="CL476" s="236"/>
      <c r="CM476" s="236"/>
      <c r="CN476" s="236"/>
      <c r="CO476" s="235"/>
      <c r="CP476" s="238"/>
      <c r="CQ476" s="237"/>
      <c r="CR476" s="238"/>
      <c r="CS476" s="237"/>
      <c r="CT476" s="237"/>
      <c r="CU476" s="237"/>
      <c r="CV476" s="237"/>
      <c r="CW476" s="237"/>
      <c r="CX476" s="232"/>
      <c r="CY476" s="232"/>
      <c r="CZ476" s="179">
        <f t="shared" si="519"/>
        <v>0</v>
      </c>
      <c r="DA476" s="180"/>
      <c r="DB476" s="241"/>
      <c r="DC476" s="181">
        <f t="shared" si="520"/>
        <v>0</v>
      </c>
      <c r="DD476" s="240"/>
      <c r="DE476" s="241"/>
      <c r="DF476" s="182">
        <f t="shared" si="521"/>
        <v>0</v>
      </c>
      <c r="DG476" s="182">
        <f t="shared" si="522"/>
        <v>0</v>
      </c>
      <c r="DH476" s="183">
        <f t="shared" si="523"/>
        <v>0</v>
      </c>
      <c r="DI476" s="184">
        <f t="shared" si="524"/>
        <v>0</v>
      </c>
      <c r="DJ476" s="42"/>
      <c r="DK476" s="177">
        <f t="shared" si="525"/>
        <v>0</v>
      </c>
      <c r="DL476" s="177">
        <f t="shared" si="526"/>
        <v>0</v>
      </c>
      <c r="DM476" s="177">
        <f t="shared" si="527"/>
        <v>0</v>
      </c>
      <c r="DN476" s="242"/>
      <c r="DO476" s="243"/>
      <c r="DP476" s="243"/>
      <c r="DQ476" s="243"/>
      <c r="DR476" s="303"/>
      <c r="DS476" s="243"/>
      <c r="DT476" s="243"/>
      <c r="DU476" s="243"/>
      <c r="DV476" s="244"/>
      <c r="DW476" s="243"/>
      <c r="DX476" s="243"/>
      <c r="DY476" s="245"/>
      <c r="DZ476" s="245"/>
      <c r="EA476" s="246"/>
      <c r="EB476" s="175" t="s">
        <v>283</v>
      </c>
      <c r="EC476" s="188" t="s">
        <v>298</v>
      </c>
      <c r="ED476" s="188">
        <v>1030444</v>
      </c>
      <c r="EE476" s="188"/>
      <c r="EF476" s="189">
        <f>'Datos Mes'!$B$23</f>
        <v>8033.333333333333</v>
      </c>
      <c r="EG476" s="189">
        <f t="shared" si="528"/>
        <v>0</v>
      </c>
      <c r="EH476" s="189">
        <f t="shared" si="529"/>
        <v>0</v>
      </c>
      <c r="EI476" s="189" t="e">
        <f t="shared" si="530"/>
        <v>#DIV/0!</v>
      </c>
      <c r="EJ476" s="189" t="e">
        <f t="shared" si="531"/>
        <v>#DIV/0!</v>
      </c>
      <c r="EK476" s="189">
        <f t="shared" si="532"/>
        <v>0</v>
      </c>
      <c r="EL476" s="189">
        <f t="shared" si="533"/>
        <v>0</v>
      </c>
      <c r="EM476" s="189">
        <f t="shared" si="534"/>
        <v>0</v>
      </c>
      <c r="EN476" s="189">
        <f>'Datos Mes'!$B$24*AL476</f>
        <v>0</v>
      </c>
      <c r="EO476" s="189" t="e">
        <f>IF(SUM(EH476:EN476)&gt;'Datos Mes'!$B$21,'Datos Mes'!$B$21,SUM(EH476:EN476))</f>
        <v>#DIV/0!</v>
      </c>
      <c r="EP476" s="189" t="e">
        <f>IF(SUM(EH476:EN476)&gt;'Datos Mes'!$B$21,SUM(EH476:EN476)-EO476,0)</f>
        <v>#DIV/0!</v>
      </c>
      <c r="EQ476" s="189"/>
      <c r="ER476" s="189" t="e">
        <f>LOOKUP(EO476/AL476,'Datos Mes'!$B$75:$B$82,'Datos Mes'!$C$75:$C$82)*EQ476</f>
        <v>#DIV/0!</v>
      </c>
      <c r="ES476" s="189">
        <f>'Datos Mes'!$B$25*$AQ476</f>
        <v>0</v>
      </c>
      <c r="ET476" s="189">
        <f>'Datos Mes'!$B$26*$AQ476</f>
        <v>0</v>
      </c>
      <c r="EU476" s="189">
        <f t="shared" si="535"/>
        <v>0</v>
      </c>
      <c r="EV476" s="190" t="e">
        <f t="shared" si="536"/>
        <v>#DIV/0!</v>
      </c>
      <c r="EW476" s="280" t="s">
        <v>140</v>
      </c>
      <c r="EX476" s="281"/>
      <c r="EY476" s="190" t="e">
        <f>'Datos Mes'!$B$28*EO476</f>
        <v>#DIV/0!</v>
      </c>
      <c r="EZ476" s="190" t="e">
        <f>IF(EX476*'Datos Mes'!$B$19-EY476&gt;0,EX476*'Datos Mes'!$B$19-EY476,0)</f>
        <v>#DIV/0!</v>
      </c>
      <c r="FA476" s="281" t="s">
        <v>116</v>
      </c>
      <c r="FB476" s="280" t="s">
        <v>299</v>
      </c>
      <c r="FC476" s="192">
        <f>IF(FB476&lt;&gt;"Pensionado",LOOKUP(FA476,'Datos Mes'!$A$87:$A$92,'Datos Mes'!$B$87:$B$92),0)</f>
        <v>0</v>
      </c>
      <c r="FD476" s="190" t="e">
        <f t="shared" si="537"/>
        <v>#DIV/0!</v>
      </c>
      <c r="FE476" s="190" t="e">
        <f>IF(SUM(EH476:EN476)&gt;'Datos Mes'!$B$22,'Datos Mes'!$B$22,SUM(EH476:EN476))</f>
        <v>#DIV/0!</v>
      </c>
      <c r="FF476" s="190" t="e">
        <f>FE476*'Datos Mes'!$B$30</f>
        <v>#DIV/0!</v>
      </c>
      <c r="FG476" s="190" t="e">
        <f t="shared" si="538"/>
        <v>#DIV/0!</v>
      </c>
      <c r="FH476" s="190" t="e">
        <f t="shared" si="539"/>
        <v>#DIV/0!</v>
      </c>
      <c r="FI476" s="193" t="e">
        <f>LOOKUP(FH476,'Datos Mes'!$B$54:$B$69,'Datos Mes'!$C$54:$C$69)</f>
        <v>#DIV/0!</v>
      </c>
      <c r="FJ476" s="190" t="e">
        <f>LOOKUP(FH476,'Datos Mes'!$B$54:$B$69,'Datos Mes'!$E$54:$E$69)</f>
        <v>#DIV/0!</v>
      </c>
      <c r="FK476" s="190" t="e">
        <f t="shared" si="540"/>
        <v>#DIV/0!</v>
      </c>
      <c r="FL476" s="190">
        <f t="shared" si="541"/>
        <v>0</v>
      </c>
      <c r="FM476" s="190">
        <f t="shared" si="542"/>
        <v>0</v>
      </c>
      <c r="FN476" s="190">
        <f t="shared" si="543"/>
        <v>0</v>
      </c>
      <c r="FO476" s="190" t="e">
        <f t="shared" si="544"/>
        <v>#DIV/0!</v>
      </c>
      <c r="FP476" s="190" t="e">
        <f t="shared" si="545"/>
        <v>#DIV/0!</v>
      </c>
      <c r="FQ476" s="320" t="e">
        <f t="shared" si="546"/>
        <v>#DIV/0!</v>
      </c>
      <c r="FR476" s="188"/>
      <c r="FS476" s="190" t="e">
        <f t="shared" si="547"/>
        <v>#DIV/0!</v>
      </c>
      <c r="FT476" s="190" t="e">
        <f>IF($FB476="Activo",LOOKUP($FA476,'Datos Mes'!$A$87:$A$92,'Datos Mes'!$C$87:$C$92),0)*$EO476</f>
        <v>#DIV/0!</v>
      </c>
      <c r="FU476" s="190" t="e">
        <f>IF($FB476="Activo",'Datos Mes'!$B$31,0)*$EO476</f>
        <v>#DIV/0!</v>
      </c>
      <c r="FV476" s="190" t="e">
        <f>'Datos Mes'!$B$32*$EO476</f>
        <v>#DIV/0!</v>
      </c>
      <c r="FW476" s="190" t="e">
        <f>'Datos Mes'!$D$28*$EO476</f>
        <v>#DIV/0!</v>
      </c>
      <c r="FX476" s="188">
        <v>1030444</v>
      </c>
      <c r="FY476" s="190" t="e">
        <f t="shared" si="548"/>
        <v>#DIV/0!</v>
      </c>
      <c r="FZ476" s="190" t="e">
        <f t="shared" si="554"/>
        <v>#DIV/0!</v>
      </c>
      <c r="GA476" s="190" t="e">
        <f t="shared" si="555"/>
        <v>#DIV/0!</v>
      </c>
      <c r="GB476" s="190">
        <f>(AS476+'Datos Mes'!B$24)*30/12</f>
        <v>11356.646825396825</v>
      </c>
      <c r="GC476" s="190" t="e">
        <f t="shared" si="549"/>
        <v>#DIV/0!</v>
      </c>
      <c r="GD476" s="190" t="e">
        <f t="shared" si="550"/>
        <v>#DIV/0!</v>
      </c>
      <c r="GE476" s="192" t="e">
        <f t="shared" si="551"/>
        <v>#DIV/0!</v>
      </c>
    </row>
    <row r="477" spans="1:187">
      <c r="A477" s="248"/>
      <c r="B477" s="248"/>
      <c r="C477" s="173">
        <f t="shared" si="508"/>
        <v>0</v>
      </c>
      <c r="D477" s="255"/>
      <c r="E477" s="255"/>
      <c r="F477" s="255"/>
      <c r="G477" s="255"/>
      <c r="H477" s="255"/>
      <c r="I477" s="255"/>
      <c r="J477" s="255"/>
      <c r="K477" s="255"/>
      <c r="L477" s="255"/>
      <c r="M477" s="255"/>
      <c r="N477" s="255"/>
      <c r="O477" s="255"/>
      <c r="P477" s="255"/>
      <c r="Q477" s="255"/>
      <c r="R477" s="174"/>
      <c r="S477" s="256"/>
      <c r="T477" s="255"/>
      <c r="U477" s="255"/>
      <c r="V477" s="255"/>
      <c r="W477" s="255"/>
      <c r="X477" s="255"/>
      <c r="Y477" s="255"/>
      <c r="Z477" s="255"/>
      <c r="AA477" s="255"/>
      <c r="AB477" s="255"/>
      <c r="AC477" s="255"/>
      <c r="AD477" s="255"/>
      <c r="AE477" s="255"/>
      <c r="AF477" s="255"/>
      <c r="AG477" s="255"/>
      <c r="AH477" s="255"/>
      <c r="AI477" s="257"/>
      <c r="AJ477" s="187"/>
      <c r="AK477" s="176">
        <f t="shared" si="509"/>
        <v>0</v>
      </c>
      <c r="AL477" s="294">
        <f t="shared" si="510"/>
        <v>0</v>
      </c>
      <c r="AM477" s="294">
        <f t="shared" si="511"/>
        <v>0</v>
      </c>
      <c r="AN477" s="295">
        <f t="shared" si="512"/>
        <v>0</v>
      </c>
      <c r="AO477" s="294">
        <f t="shared" si="553"/>
        <v>0</v>
      </c>
      <c r="AP477" s="294">
        <f t="shared" si="552"/>
        <v>0</v>
      </c>
      <c r="AQ477" s="296">
        <f t="shared" si="513"/>
        <v>0</v>
      </c>
      <c r="AR477" s="297">
        <f t="shared" si="514"/>
        <v>0</v>
      </c>
      <c r="AS477" s="249"/>
      <c r="AT477" s="250">
        <f t="shared" si="515"/>
        <v>0</v>
      </c>
      <c r="AU477" s="316"/>
      <c r="AV477" s="177">
        <f t="shared" si="516"/>
        <v>0</v>
      </c>
      <c r="AW477" s="249"/>
      <c r="AX477" s="249"/>
      <c r="AY477" s="177">
        <f t="shared" si="517"/>
        <v>0</v>
      </c>
      <c r="AZ477" s="177">
        <f>(AQ477)*'Datos Mes'!$B$27+DB477</f>
        <v>0</v>
      </c>
      <c r="BA477" s="248"/>
      <c r="BB477" s="254"/>
      <c r="BC477" s="263"/>
      <c r="BD477" s="188"/>
      <c r="BE477" s="188"/>
      <c r="BF477" s="298"/>
      <c r="BG477" s="178">
        <f>(COUNTIF($D477:$AI477,"LL")+DL477)*(AS477-'Datos Mes'!$B$23)</f>
        <v>0</v>
      </c>
      <c r="BH477" s="299">
        <f t="shared" si="518"/>
        <v>0</v>
      </c>
      <c r="BI477" s="230"/>
      <c r="BJ477" s="239"/>
      <c r="BK477" s="231"/>
      <c r="BL477" s="231"/>
      <c r="BM477" s="231"/>
      <c r="BN477" s="231"/>
      <c r="BO477" s="231"/>
      <c r="BP477" s="239"/>
      <c r="BQ477" s="231"/>
      <c r="BR477" s="231"/>
      <c r="BS477" s="231"/>
      <c r="BT477" s="232"/>
      <c r="BU477" s="232"/>
      <c r="BV477" s="231"/>
      <c r="BW477" s="233"/>
      <c r="BX477" s="234"/>
      <c r="BY477" s="231"/>
      <c r="BZ477" s="231"/>
      <c r="CA477" s="235"/>
      <c r="CB477" s="235"/>
      <c r="CC477" s="236"/>
      <c r="CD477" s="236"/>
      <c r="CE477" s="236"/>
      <c r="CF477" s="236"/>
      <c r="CG477" s="236"/>
      <c r="CH477" s="235"/>
      <c r="CI477" s="235"/>
      <c r="CJ477" s="236"/>
      <c r="CK477" s="236"/>
      <c r="CL477" s="236"/>
      <c r="CM477" s="236"/>
      <c r="CN477" s="236"/>
      <c r="CO477" s="235"/>
      <c r="CP477" s="238"/>
      <c r="CQ477" s="237"/>
      <c r="CR477" s="238"/>
      <c r="CS477" s="237"/>
      <c r="CT477" s="237"/>
      <c r="CU477" s="237"/>
      <c r="CV477" s="237"/>
      <c r="CW477" s="237"/>
      <c r="CX477" s="232"/>
      <c r="CY477" s="232"/>
      <c r="CZ477" s="179">
        <f t="shared" si="519"/>
        <v>0</v>
      </c>
      <c r="DA477" s="180"/>
      <c r="DB477" s="241"/>
      <c r="DC477" s="181">
        <f t="shared" si="520"/>
        <v>0</v>
      </c>
      <c r="DD477" s="240"/>
      <c r="DE477" s="241"/>
      <c r="DF477" s="182">
        <f t="shared" si="521"/>
        <v>0</v>
      </c>
      <c r="DG477" s="182">
        <f t="shared" si="522"/>
        <v>0</v>
      </c>
      <c r="DH477" s="183">
        <f t="shared" si="523"/>
        <v>0</v>
      </c>
      <c r="DI477" s="184">
        <f t="shared" si="524"/>
        <v>0</v>
      </c>
      <c r="DJ477" s="42"/>
      <c r="DK477" s="177">
        <f t="shared" si="525"/>
        <v>0</v>
      </c>
      <c r="DL477" s="177">
        <f t="shared" si="526"/>
        <v>0</v>
      </c>
      <c r="DM477" s="177">
        <f t="shared" si="527"/>
        <v>0</v>
      </c>
      <c r="DN477" s="242"/>
      <c r="DO477" s="243"/>
      <c r="DP477" s="243"/>
      <c r="DQ477" s="243"/>
      <c r="DR477" s="303"/>
      <c r="DS477" s="243"/>
      <c r="DT477" s="243"/>
      <c r="DU477" s="243"/>
      <c r="DV477" s="244"/>
      <c r="DW477" s="243"/>
      <c r="DX477" s="243"/>
      <c r="DY477" s="245"/>
      <c r="DZ477" s="245"/>
      <c r="EA477" s="246"/>
      <c r="EB477" s="175" t="s">
        <v>283</v>
      </c>
      <c r="EC477" s="188" t="s">
        <v>298</v>
      </c>
      <c r="ED477" s="188">
        <v>1030445</v>
      </c>
      <c r="EE477" s="188"/>
      <c r="EF477" s="189">
        <f>'Datos Mes'!$B$23</f>
        <v>8033.333333333333</v>
      </c>
      <c r="EG477" s="189">
        <f t="shared" si="528"/>
        <v>0</v>
      </c>
      <c r="EH477" s="189">
        <f t="shared" si="529"/>
        <v>0</v>
      </c>
      <c r="EI477" s="189" t="e">
        <f t="shared" si="530"/>
        <v>#DIV/0!</v>
      </c>
      <c r="EJ477" s="189" t="e">
        <f t="shared" si="531"/>
        <v>#DIV/0!</v>
      </c>
      <c r="EK477" s="189">
        <f t="shared" si="532"/>
        <v>0</v>
      </c>
      <c r="EL477" s="189">
        <f t="shared" si="533"/>
        <v>0</v>
      </c>
      <c r="EM477" s="189">
        <f t="shared" si="534"/>
        <v>0</v>
      </c>
      <c r="EN477" s="189">
        <f>'Datos Mes'!$B$24*AL477</f>
        <v>0</v>
      </c>
      <c r="EO477" s="189" t="e">
        <f>IF(SUM(EH477:EN477)&gt;'Datos Mes'!$B$21,'Datos Mes'!$B$21,SUM(EH477:EN477))</f>
        <v>#DIV/0!</v>
      </c>
      <c r="EP477" s="189" t="e">
        <f>IF(SUM(EH477:EN477)&gt;'Datos Mes'!$B$21,SUM(EH477:EN477)-EO477,0)</f>
        <v>#DIV/0!</v>
      </c>
      <c r="EQ477" s="189"/>
      <c r="ER477" s="189" t="e">
        <f>LOOKUP(EO477/AL477,'Datos Mes'!$B$75:$B$82,'Datos Mes'!$C$75:$C$82)*EQ477</f>
        <v>#DIV/0!</v>
      </c>
      <c r="ES477" s="189">
        <f>'Datos Mes'!$B$25*$AQ477</f>
        <v>0</v>
      </c>
      <c r="ET477" s="189">
        <f>'Datos Mes'!$B$26*$AQ477</f>
        <v>0</v>
      </c>
      <c r="EU477" s="189">
        <f t="shared" si="535"/>
        <v>0</v>
      </c>
      <c r="EV477" s="190" t="e">
        <f t="shared" si="536"/>
        <v>#DIV/0!</v>
      </c>
      <c r="EW477" s="280" t="s">
        <v>140</v>
      </c>
      <c r="EX477" s="281"/>
      <c r="EY477" s="190" t="e">
        <f>'Datos Mes'!$B$28*EO477</f>
        <v>#DIV/0!</v>
      </c>
      <c r="EZ477" s="190" t="e">
        <f>IF(EX477*'Datos Mes'!$B$19-EY477&gt;0,EX477*'Datos Mes'!$B$19-EY477,0)</f>
        <v>#DIV/0!</v>
      </c>
      <c r="FA477" s="281" t="s">
        <v>116</v>
      </c>
      <c r="FB477" s="280" t="s">
        <v>299</v>
      </c>
      <c r="FC477" s="192">
        <f>IF(FB477&lt;&gt;"Pensionado",LOOKUP(FA477,'Datos Mes'!$A$87:$A$92,'Datos Mes'!$B$87:$B$92),0)</f>
        <v>0</v>
      </c>
      <c r="FD477" s="190" t="e">
        <f t="shared" si="537"/>
        <v>#DIV/0!</v>
      </c>
      <c r="FE477" s="190" t="e">
        <f>IF(SUM(EH477:EN477)&gt;'Datos Mes'!$B$22,'Datos Mes'!$B$22,SUM(EH477:EN477))</f>
        <v>#DIV/0!</v>
      </c>
      <c r="FF477" s="190" t="e">
        <f>FE477*'Datos Mes'!$B$30</f>
        <v>#DIV/0!</v>
      </c>
      <c r="FG477" s="190" t="e">
        <f t="shared" si="538"/>
        <v>#DIV/0!</v>
      </c>
      <c r="FH477" s="190" t="e">
        <f t="shared" si="539"/>
        <v>#DIV/0!</v>
      </c>
      <c r="FI477" s="193" t="e">
        <f>LOOKUP(FH477,'Datos Mes'!$B$54:$B$69,'Datos Mes'!$C$54:$C$69)</f>
        <v>#DIV/0!</v>
      </c>
      <c r="FJ477" s="190" t="e">
        <f>LOOKUP(FH477,'Datos Mes'!$B$54:$B$69,'Datos Mes'!$E$54:$E$69)</f>
        <v>#DIV/0!</v>
      </c>
      <c r="FK477" s="190" t="e">
        <f t="shared" si="540"/>
        <v>#DIV/0!</v>
      </c>
      <c r="FL477" s="190">
        <f t="shared" si="541"/>
        <v>0</v>
      </c>
      <c r="FM477" s="190">
        <f t="shared" si="542"/>
        <v>0</v>
      </c>
      <c r="FN477" s="190">
        <f t="shared" si="543"/>
        <v>0</v>
      </c>
      <c r="FO477" s="190" t="e">
        <f t="shared" si="544"/>
        <v>#DIV/0!</v>
      </c>
      <c r="FP477" s="190" t="e">
        <f t="shared" si="545"/>
        <v>#DIV/0!</v>
      </c>
      <c r="FQ477" s="320" t="e">
        <f t="shared" si="546"/>
        <v>#DIV/0!</v>
      </c>
      <c r="FR477" s="188"/>
      <c r="FS477" s="190" t="e">
        <f t="shared" si="547"/>
        <v>#DIV/0!</v>
      </c>
      <c r="FT477" s="190" t="e">
        <f>IF($FB477="Activo",LOOKUP($FA477,'Datos Mes'!$A$87:$A$92,'Datos Mes'!$C$87:$C$92),0)*$EO477</f>
        <v>#DIV/0!</v>
      </c>
      <c r="FU477" s="190" t="e">
        <f>IF($FB477="Activo",'Datos Mes'!$B$31,0)*$EO477</f>
        <v>#DIV/0!</v>
      </c>
      <c r="FV477" s="190" t="e">
        <f>'Datos Mes'!$B$32*$EO477</f>
        <v>#DIV/0!</v>
      </c>
      <c r="FW477" s="190" t="e">
        <f>'Datos Mes'!$D$28*$EO477</f>
        <v>#DIV/0!</v>
      </c>
      <c r="FX477" s="188">
        <v>1030445</v>
      </c>
      <c r="FY477" s="190" t="e">
        <f t="shared" si="548"/>
        <v>#DIV/0!</v>
      </c>
      <c r="FZ477" s="190" t="e">
        <f t="shared" si="554"/>
        <v>#DIV/0!</v>
      </c>
      <c r="GA477" s="190" t="e">
        <f t="shared" si="555"/>
        <v>#DIV/0!</v>
      </c>
      <c r="GB477" s="190">
        <f>(AS477+'Datos Mes'!B$24)*30/12</f>
        <v>11356.646825396825</v>
      </c>
      <c r="GC477" s="190" t="e">
        <f t="shared" si="549"/>
        <v>#DIV/0!</v>
      </c>
      <c r="GD477" s="190" t="e">
        <f t="shared" si="550"/>
        <v>#DIV/0!</v>
      </c>
      <c r="GE477" s="192" t="e">
        <f t="shared" si="551"/>
        <v>#DIV/0!</v>
      </c>
    </row>
    <row r="478" spans="1:187">
      <c r="A478" s="248"/>
      <c r="B478" s="248"/>
      <c r="C478" s="173">
        <f t="shared" si="508"/>
        <v>0</v>
      </c>
      <c r="D478" s="255"/>
      <c r="E478" s="255"/>
      <c r="F478" s="255"/>
      <c r="G478" s="255"/>
      <c r="H478" s="255"/>
      <c r="I478" s="255"/>
      <c r="J478" s="255"/>
      <c r="K478" s="255"/>
      <c r="L478" s="255"/>
      <c r="M478" s="255"/>
      <c r="N478" s="255"/>
      <c r="O478" s="255"/>
      <c r="P478" s="255"/>
      <c r="Q478" s="255"/>
      <c r="R478" s="174"/>
      <c r="S478" s="256"/>
      <c r="T478" s="255"/>
      <c r="U478" s="255"/>
      <c r="V478" s="255"/>
      <c r="W478" s="255"/>
      <c r="X478" s="255"/>
      <c r="Y478" s="255"/>
      <c r="Z478" s="255"/>
      <c r="AA478" s="255"/>
      <c r="AB478" s="255"/>
      <c r="AC478" s="255"/>
      <c r="AD478" s="255"/>
      <c r="AE478" s="255"/>
      <c r="AF478" s="255"/>
      <c r="AG478" s="255"/>
      <c r="AH478" s="255"/>
      <c r="AI478" s="257"/>
      <c r="AJ478" s="187"/>
      <c r="AK478" s="176">
        <f t="shared" si="509"/>
        <v>0</v>
      </c>
      <c r="AL478" s="294">
        <f t="shared" si="510"/>
        <v>0</v>
      </c>
      <c r="AM478" s="294">
        <f t="shared" si="511"/>
        <v>0</v>
      </c>
      <c r="AN478" s="295">
        <f t="shared" si="512"/>
        <v>0</v>
      </c>
      <c r="AO478" s="294">
        <f t="shared" si="553"/>
        <v>0</v>
      </c>
      <c r="AP478" s="294">
        <f t="shared" si="552"/>
        <v>0</v>
      </c>
      <c r="AQ478" s="296">
        <f t="shared" si="513"/>
        <v>0</v>
      </c>
      <c r="AR478" s="297">
        <f t="shared" si="514"/>
        <v>0</v>
      </c>
      <c r="AS478" s="249"/>
      <c r="AT478" s="250">
        <f t="shared" si="515"/>
        <v>0</v>
      </c>
      <c r="AU478" s="316"/>
      <c r="AV478" s="177">
        <f t="shared" si="516"/>
        <v>0</v>
      </c>
      <c r="AW478" s="249"/>
      <c r="AX478" s="249"/>
      <c r="AY478" s="177">
        <f t="shared" si="517"/>
        <v>0</v>
      </c>
      <c r="AZ478" s="177">
        <f>(AQ478)*'Datos Mes'!$B$27+DB478</f>
        <v>0</v>
      </c>
      <c r="BA478" s="248"/>
      <c r="BB478" s="254"/>
      <c r="BC478" s="263"/>
      <c r="BD478" s="188"/>
      <c r="BE478" s="188"/>
      <c r="BF478" s="298"/>
      <c r="BG478" s="178">
        <f>(COUNTIF($D478:$AI478,"LL")+DL478)*(AS478-'Datos Mes'!$B$23)</f>
        <v>0</v>
      </c>
      <c r="BH478" s="299">
        <f t="shared" si="518"/>
        <v>0</v>
      </c>
      <c r="BI478" s="230"/>
      <c r="BJ478" s="239"/>
      <c r="BK478" s="231"/>
      <c r="BL478" s="231"/>
      <c r="BM478" s="231"/>
      <c r="BN478" s="231"/>
      <c r="BO478" s="231"/>
      <c r="BP478" s="239"/>
      <c r="BQ478" s="231"/>
      <c r="BR478" s="231"/>
      <c r="BS478" s="231"/>
      <c r="BT478" s="232"/>
      <c r="BU478" s="232"/>
      <c r="BV478" s="231"/>
      <c r="BW478" s="233"/>
      <c r="BX478" s="234"/>
      <c r="BY478" s="231"/>
      <c r="BZ478" s="231"/>
      <c r="CA478" s="235"/>
      <c r="CB478" s="235"/>
      <c r="CC478" s="236"/>
      <c r="CD478" s="236"/>
      <c r="CE478" s="236"/>
      <c r="CF478" s="236"/>
      <c r="CG478" s="236"/>
      <c r="CH478" s="235"/>
      <c r="CI478" s="235"/>
      <c r="CJ478" s="236"/>
      <c r="CK478" s="236"/>
      <c r="CL478" s="236"/>
      <c r="CM478" s="236"/>
      <c r="CN478" s="236"/>
      <c r="CO478" s="235"/>
      <c r="CP478" s="238"/>
      <c r="CQ478" s="237"/>
      <c r="CR478" s="238"/>
      <c r="CS478" s="237"/>
      <c r="CT478" s="237"/>
      <c r="CU478" s="237"/>
      <c r="CV478" s="237"/>
      <c r="CW478" s="237"/>
      <c r="CX478" s="232"/>
      <c r="CY478" s="232"/>
      <c r="CZ478" s="179">
        <f t="shared" si="519"/>
        <v>0</v>
      </c>
      <c r="DA478" s="180"/>
      <c r="DB478" s="241"/>
      <c r="DC478" s="181">
        <f t="shared" si="520"/>
        <v>0</v>
      </c>
      <c r="DD478" s="240"/>
      <c r="DE478" s="241"/>
      <c r="DF478" s="182">
        <f t="shared" si="521"/>
        <v>0</v>
      </c>
      <c r="DG478" s="182">
        <f t="shared" si="522"/>
        <v>0</v>
      </c>
      <c r="DH478" s="183">
        <f t="shared" si="523"/>
        <v>0</v>
      </c>
      <c r="DI478" s="184">
        <f t="shared" si="524"/>
        <v>0</v>
      </c>
      <c r="DJ478" s="42"/>
      <c r="DK478" s="177">
        <f t="shared" si="525"/>
        <v>0</v>
      </c>
      <c r="DL478" s="177">
        <f t="shared" si="526"/>
        <v>0</v>
      </c>
      <c r="DM478" s="177">
        <f t="shared" si="527"/>
        <v>0</v>
      </c>
      <c r="DN478" s="242"/>
      <c r="DO478" s="243"/>
      <c r="DP478" s="243"/>
      <c r="DQ478" s="243"/>
      <c r="DR478" s="303"/>
      <c r="DS478" s="243"/>
      <c r="DT478" s="243"/>
      <c r="DU478" s="243"/>
      <c r="DV478" s="244"/>
      <c r="DW478" s="243"/>
      <c r="DX478" s="243"/>
      <c r="DY478" s="245"/>
      <c r="DZ478" s="245"/>
      <c r="EA478" s="246"/>
      <c r="EB478" s="175" t="s">
        <v>283</v>
      </c>
      <c r="EC478" s="188" t="s">
        <v>298</v>
      </c>
      <c r="ED478" s="188">
        <v>1030446</v>
      </c>
      <c r="EE478" s="188"/>
      <c r="EF478" s="189">
        <f>'Datos Mes'!$B$23</f>
        <v>8033.333333333333</v>
      </c>
      <c r="EG478" s="189">
        <f t="shared" si="528"/>
        <v>0</v>
      </c>
      <c r="EH478" s="189">
        <f t="shared" si="529"/>
        <v>0</v>
      </c>
      <c r="EI478" s="189" t="e">
        <f t="shared" si="530"/>
        <v>#DIV/0!</v>
      </c>
      <c r="EJ478" s="189" t="e">
        <f t="shared" si="531"/>
        <v>#DIV/0!</v>
      </c>
      <c r="EK478" s="189">
        <f t="shared" si="532"/>
        <v>0</v>
      </c>
      <c r="EL478" s="189">
        <f t="shared" si="533"/>
        <v>0</v>
      </c>
      <c r="EM478" s="189">
        <f t="shared" si="534"/>
        <v>0</v>
      </c>
      <c r="EN478" s="189">
        <f>'Datos Mes'!$B$24*AL478</f>
        <v>0</v>
      </c>
      <c r="EO478" s="189" t="e">
        <f>IF(SUM(EH478:EN478)&gt;'Datos Mes'!$B$21,'Datos Mes'!$B$21,SUM(EH478:EN478))</f>
        <v>#DIV/0!</v>
      </c>
      <c r="EP478" s="189" t="e">
        <f>IF(SUM(EH478:EN478)&gt;'Datos Mes'!$B$21,SUM(EH478:EN478)-EO478,0)</f>
        <v>#DIV/0!</v>
      </c>
      <c r="EQ478" s="189"/>
      <c r="ER478" s="189" t="e">
        <f>LOOKUP(EO478/AL478,'Datos Mes'!$B$75:$B$82,'Datos Mes'!$C$75:$C$82)*EQ478</f>
        <v>#DIV/0!</v>
      </c>
      <c r="ES478" s="189">
        <f>'Datos Mes'!$B$25*$AQ478</f>
        <v>0</v>
      </c>
      <c r="ET478" s="189">
        <f>'Datos Mes'!$B$26*$AQ478</f>
        <v>0</v>
      </c>
      <c r="EU478" s="189">
        <f t="shared" si="535"/>
        <v>0</v>
      </c>
      <c r="EV478" s="190" t="e">
        <f t="shared" si="536"/>
        <v>#DIV/0!</v>
      </c>
      <c r="EW478" s="280" t="s">
        <v>140</v>
      </c>
      <c r="EX478" s="281"/>
      <c r="EY478" s="190" t="e">
        <f>'Datos Mes'!$B$28*EO478</f>
        <v>#DIV/0!</v>
      </c>
      <c r="EZ478" s="190" t="e">
        <f>IF(EX478*'Datos Mes'!$B$19-EY478&gt;0,EX478*'Datos Mes'!$B$19-EY478,0)</f>
        <v>#DIV/0!</v>
      </c>
      <c r="FA478" s="281" t="s">
        <v>116</v>
      </c>
      <c r="FB478" s="280" t="s">
        <v>299</v>
      </c>
      <c r="FC478" s="192">
        <f>IF(FB478&lt;&gt;"Pensionado",LOOKUP(FA478,'Datos Mes'!$A$87:$A$92,'Datos Mes'!$B$87:$B$92),0)</f>
        <v>0</v>
      </c>
      <c r="FD478" s="190" t="e">
        <f t="shared" si="537"/>
        <v>#DIV/0!</v>
      </c>
      <c r="FE478" s="190" t="e">
        <f>IF(SUM(EH478:EN478)&gt;'Datos Mes'!$B$22,'Datos Mes'!$B$22,SUM(EH478:EN478))</f>
        <v>#DIV/0!</v>
      </c>
      <c r="FF478" s="190" t="e">
        <f>FE478*'Datos Mes'!$B$30</f>
        <v>#DIV/0!</v>
      </c>
      <c r="FG478" s="190" t="e">
        <f t="shared" si="538"/>
        <v>#DIV/0!</v>
      </c>
      <c r="FH478" s="190" t="e">
        <f t="shared" si="539"/>
        <v>#DIV/0!</v>
      </c>
      <c r="FI478" s="193" t="e">
        <f>LOOKUP(FH478,'Datos Mes'!$B$54:$B$69,'Datos Mes'!$C$54:$C$69)</f>
        <v>#DIV/0!</v>
      </c>
      <c r="FJ478" s="190" t="e">
        <f>LOOKUP(FH478,'Datos Mes'!$B$54:$B$69,'Datos Mes'!$E$54:$E$69)</f>
        <v>#DIV/0!</v>
      </c>
      <c r="FK478" s="190" t="e">
        <f t="shared" si="540"/>
        <v>#DIV/0!</v>
      </c>
      <c r="FL478" s="190">
        <f t="shared" si="541"/>
        <v>0</v>
      </c>
      <c r="FM478" s="190">
        <f t="shared" si="542"/>
        <v>0</v>
      </c>
      <c r="FN478" s="190">
        <f t="shared" si="543"/>
        <v>0</v>
      </c>
      <c r="FO478" s="190" t="e">
        <f t="shared" si="544"/>
        <v>#DIV/0!</v>
      </c>
      <c r="FP478" s="190" t="e">
        <f t="shared" si="545"/>
        <v>#DIV/0!</v>
      </c>
      <c r="FQ478" s="320" t="e">
        <f t="shared" si="546"/>
        <v>#DIV/0!</v>
      </c>
      <c r="FR478" s="188"/>
      <c r="FS478" s="190" t="e">
        <f t="shared" si="547"/>
        <v>#DIV/0!</v>
      </c>
      <c r="FT478" s="190" t="e">
        <f>IF($FB478="Activo",LOOKUP($FA478,'Datos Mes'!$A$87:$A$92,'Datos Mes'!$C$87:$C$92),0)*$EO478</f>
        <v>#DIV/0!</v>
      </c>
      <c r="FU478" s="190" t="e">
        <f>IF($FB478="Activo",'Datos Mes'!$B$31,0)*$EO478</f>
        <v>#DIV/0!</v>
      </c>
      <c r="FV478" s="190" t="e">
        <f>'Datos Mes'!$B$32*$EO478</f>
        <v>#DIV/0!</v>
      </c>
      <c r="FW478" s="190" t="e">
        <f>'Datos Mes'!$D$28*$EO478</f>
        <v>#DIV/0!</v>
      </c>
      <c r="FX478" s="188">
        <v>1030446</v>
      </c>
      <c r="FY478" s="190" t="e">
        <f t="shared" si="548"/>
        <v>#DIV/0!</v>
      </c>
      <c r="FZ478" s="190" t="e">
        <f t="shared" si="554"/>
        <v>#DIV/0!</v>
      </c>
      <c r="GA478" s="190" t="e">
        <f t="shared" si="555"/>
        <v>#DIV/0!</v>
      </c>
      <c r="GB478" s="190">
        <f>(AS478+'Datos Mes'!B$24)*30/12</f>
        <v>11356.646825396825</v>
      </c>
      <c r="GC478" s="190" t="e">
        <f t="shared" si="549"/>
        <v>#DIV/0!</v>
      </c>
      <c r="GD478" s="190" t="e">
        <f t="shared" si="550"/>
        <v>#DIV/0!</v>
      </c>
      <c r="GE478" s="192" t="e">
        <f t="shared" si="551"/>
        <v>#DIV/0!</v>
      </c>
    </row>
    <row r="479" spans="1:187">
      <c r="A479" s="248"/>
      <c r="B479" s="248"/>
      <c r="C479" s="173">
        <f t="shared" si="508"/>
        <v>0</v>
      </c>
      <c r="D479" s="255"/>
      <c r="E479" s="255"/>
      <c r="F479" s="255"/>
      <c r="G479" s="255"/>
      <c r="H479" s="255"/>
      <c r="I479" s="255"/>
      <c r="J479" s="255"/>
      <c r="K479" s="255"/>
      <c r="L479" s="255"/>
      <c r="M479" s="255"/>
      <c r="N479" s="255"/>
      <c r="O479" s="255"/>
      <c r="P479" s="255"/>
      <c r="Q479" s="255"/>
      <c r="R479" s="174"/>
      <c r="S479" s="256"/>
      <c r="T479" s="255"/>
      <c r="U479" s="255"/>
      <c r="V479" s="255"/>
      <c r="W479" s="255"/>
      <c r="X479" s="255"/>
      <c r="Y479" s="255"/>
      <c r="Z479" s="255"/>
      <c r="AA479" s="255"/>
      <c r="AB479" s="255"/>
      <c r="AC479" s="255"/>
      <c r="AD479" s="255"/>
      <c r="AE479" s="255"/>
      <c r="AF479" s="255"/>
      <c r="AG479" s="255"/>
      <c r="AH479" s="255"/>
      <c r="AI479" s="257"/>
      <c r="AJ479" s="187"/>
      <c r="AK479" s="176">
        <f t="shared" si="509"/>
        <v>0</v>
      </c>
      <c r="AL479" s="294">
        <f t="shared" si="510"/>
        <v>0</v>
      </c>
      <c r="AM479" s="294">
        <f t="shared" si="511"/>
        <v>0</v>
      </c>
      <c r="AN479" s="295">
        <f t="shared" si="512"/>
        <v>0</v>
      </c>
      <c r="AO479" s="294">
        <f t="shared" si="553"/>
        <v>0</v>
      </c>
      <c r="AP479" s="294">
        <f t="shared" si="552"/>
        <v>0</v>
      </c>
      <c r="AQ479" s="296">
        <f t="shared" si="513"/>
        <v>0</v>
      </c>
      <c r="AR479" s="297">
        <f t="shared" si="514"/>
        <v>0</v>
      </c>
      <c r="AS479" s="249"/>
      <c r="AT479" s="250">
        <f t="shared" si="515"/>
        <v>0</v>
      </c>
      <c r="AU479" s="316"/>
      <c r="AV479" s="177">
        <f t="shared" si="516"/>
        <v>0</v>
      </c>
      <c r="AW479" s="249"/>
      <c r="AX479" s="249"/>
      <c r="AY479" s="177">
        <f t="shared" si="517"/>
        <v>0</v>
      </c>
      <c r="AZ479" s="177">
        <f>(AQ479)*'Datos Mes'!$B$27+DB479</f>
        <v>0</v>
      </c>
      <c r="BA479" s="248"/>
      <c r="BB479" s="254"/>
      <c r="BC479" s="263"/>
      <c r="BD479" s="188"/>
      <c r="BE479" s="188"/>
      <c r="BF479" s="298"/>
      <c r="BG479" s="178">
        <f>(COUNTIF($D479:$AI479,"LL")+DL479)*(AS479-'Datos Mes'!$B$23)</f>
        <v>0</v>
      </c>
      <c r="BH479" s="299">
        <f t="shared" si="518"/>
        <v>0</v>
      </c>
      <c r="BI479" s="230"/>
      <c r="BJ479" s="239"/>
      <c r="BK479" s="231"/>
      <c r="BL479" s="231"/>
      <c r="BM479" s="231"/>
      <c r="BN479" s="231"/>
      <c r="BO479" s="231"/>
      <c r="BP479" s="239"/>
      <c r="BQ479" s="231"/>
      <c r="BR479" s="231"/>
      <c r="BS479" s="231"/>
      <c r="BT479" s="232"/>
      <c r="BU479" s="232"/>
      <c r="BV479" s="231"/>
      <c r="BW479" s="233"/>
      <c r="BX479" s="234"/>
      <c r="BY479" s="231"/>
      <c r="BZ479" s="231"/>
      <c r="CA479" s="235"/>
      <c r="CB479" s="235"/>
      <c r="CC479" s="236"/>
      <c r="CD479" s="236"/>
      <c r="CE479" s="236"/>
      <c r="CF479" s="236"/>
      <c r="CG479" s="236"/>
      <c r="CH479" s="235"/>
      <c r="CI479" s="235"/>
      <c r="CJ479" s="236"/>
      <c r="CK479" s="236"/>
      <c r="CL479" s="236"/>
      <c r="CM479" s="236"/>
      <c r="CN479" s="236"/>
      <c r="CO479" s="235"/>
      <c r="CP479" s="238"/>
      <c r="CQ479" s="237"/>
      <c r="CR479" s="238"/>
      <c r="CS479" s="237"/>
      <c r="CT479" s="237"/>
      <c r="CU479" s="237"/>
      <c r="CV479" s="237"/>
      <c r="CW479" s="237"/>
      <c r="CX479" s="232"/>
      <c r="CY479" s="232"/>
      <c r="CZ479" s="179">
        <f t="shared" si="519"/>
        <v>0</v>
      </c>
      <c r="DA479" s="180"/>
      <c r="DB479" s="241"/>
      <c r="DC479" s="181">
        <f t="shared" si="520"/>
        <v>0</v>
      </c>
      <c r="DD479" s="240"/>
      <c r="DE479" s="241"/>
      <c r="DF479" s="182">
        <f t="shared" si="521"/>
        <v>0</v>
      </c>
      <c r="DG479" s="182">
        <f t="shared" si="522"/>
        <v>0</v>
      </c>
      <c r="DH479" s="183">
        <f t="shared" si="523"/>
        <v>0</v>
      </c>
      <c r="DI479" s="184">
        <f t="shared" si="524"/>
        <v>0</v>
      </c>
      <c r="DJ479" s="42"/>
      <c r="DK479" s="177">
        <f t="shared" si="525"/>
        <v>0</v>
      </c>
      <c r="DL479" s="177">
        <f t="shared" si="526"/>
        <v>0</v>
      </c>
      <c r="DM479" s="177">
        <f t="shared" si="527"/>
        <v>0</v>
      </c>
      <c r="DN479" s="242"/>
      <c r="DO479" s="243"/>
      <c r="DP479" s="243"/>
      <c r="DQ479" s="243"/>
      <c r="DR479" s="303"/>
      <c r="DS479" s="243"/>
      <c r="DT479" s="243"/>
      <c r="DU479" s="243"/>
      <c r="DV479" s="244"/>
      <c r="DW479" s="243"/>
      <c r="DX479" s="243"/>
      <c r="DY479" s="245"/>
      <c r="DZ479" s="245"/>
      <c r="EA479" s="246"/>
      <c r="EB479" s="175" t="s">
        <v>283</v>
      </c>
      <c r="EC479" s="188" t="s">
        <v>298</v>
      </c>
      <c r="ED479" s="188">
        <v>1030447</v>
      </c>
      <c r="EE479" s="188"/>
      <c r="EF479" s="189">
        <f>'Datos Mes'!$B$23</f>
        <v>8033.333333333333</v>
      </c>
      <c r="EG479" s="189">
        <f t="shared" si="528"/>
        <v>0</v>
      </c>
      <c r="EH479" s="189">
        <f t="shared" si="529"/>
        <v>0</v>
      </c>
      <c r="EI479" s="189" t="e">
        <f t="shared" si="530"/>
        <v>#DIV/0!</v>
      </c>
      <c r="EJ479" s="189" t="e">
        <f t="shared" si="531"/>
        <v>#DIV/0!</v>
      </c>
      <c r="EK479" s="189">
        <f t="shared" si="532"/>
        <v>0</v>
      </c>
      <c r="EL479" s="189">
        <f t="shared" si="533"/>
        <v>0</v>
      </c>
      <c r="EM479" s="189">
        <f t="shared" si="534"/>
        <v>0</v>
      </c>
      <c r="EN479" s="189">
        <f>'Datos Mes'!$B$24*AL479</f>
        <v>0</v>
      </c>
      <c r="EO479" s="189" t="e">
        <f>IF(SUM(EH479:EN479)&gt;'Datos Mes'!$B$21,'Datos Mes'!$B$21,SUM(EH479:EN479))</f>
        <v>#DIV/0!</v>
      </c>
      <c r="EP479" s="189" t="e">
        <f>IF(SUM(EH479:EN479)&gt;'Datos Mes'!$B$21,SUM(EH479:EN479)-EO479,0)</f>
        <v>#DIV/0!</v>
      </c>
      <c r="EQ479" s="189"/>
      <c r="ER479" s="189" t="e">
        <f>LOOKUP(EO479/AL479,'Datos Mes'!$B$75:$B$82,'Datos Mes'!$C$75:$C$82)*EQ479</f>
        <v>#DIV/0!</v>
      </c>
      <c r="ES479" s="189">
        <f>'Datos Mes'!$B$25*$AQ479</f>
        <v>0</v>
      </c>
      <c r="ET479" s="189">
        <f>'Datos Mes'!$B$26*$AQ479</f>
        <v>0</v>
      </c>
      <c r="EU479" s="189">
        <f t="shared" si="535"/>
        <v>0</v>
      </c>
      <c r="EV479" s="190" t="e">
        <f t="shared" si="536"/>
        <v>#DIV/0!</v>
      </c>
      <c r="EW479" s="280" t="s">
        <v>140</v>
      </c>
      <c r="EX479" s="281"/>
      <c r="EY479" s="190" t="e">
        <f>'Datos Mes'!$B$28*EO479</f>
        <v>#DIV/0!</v>
      </c>
      <c r="EZ479" s="190" t="e">
        <f>IF(EX479*'Datos Mes'!$B$19-EY479&gt;0,EX479*'Datos Mes'!$B$19-EY479,0)</f>
        <v>#DIV/0!</v>
      </c>
      <c r="FA479" s="281" t="s">
        <v>116</v>
      </c>
      <c r="FB479" s="280" t="s">
        <v>299</v>
      </c>
      <c r="FC479" s="192">
        <f>IF(FB479&lt;&gt;"Pensionado",LOOKUP(FA479,'Datos Mes'!$A$87:$A$92,'Datos Mes'!$B$87:$B$92),0)</f>
        <v>0</v>
      </c>
      <c r="FD479" s="190" t="e">
        <f t="shared" si="537"/>
        <v>#DIV/0!</v>
      </c>
      <c r="FE479" s="190" t="e">
        <f>IF(SUM(EH479:EN479)&gt;'Datos Mes'!$B$22,'Datos Mes'!$B$22,SUM(EH479:EN479))</f>
        <v>#DIV/0!</v>
      </c>
      <c r="FF479" s="190" t="e">
        <f>FE479*'Datos Mes'!$B$30</f>
        <v>#DIV/0!</v>
      </c>
      <c r="FG479" s="190" t="e">
        <f t="shared" si="538"/>
        <v>#DIV/0!</v>
      </c>
      <c r="FH479" s="190" t="e">
        <f t="shared" si="539"/>
        <v>#DIV/0!</v>
      </c>
      <c r="FI479" s="193" t="e">
        <f>LOOKUP(FH479,'Datos Mes'!$B$54:$B$69,'Datos Mes'!$C$54:$C$69)</f>
        <v>#DIV/0!</v>
      </c>
      <c r="FJ479" s="190" t="e">
        <f>LOOKUP(FH479,'Datos Mes'!$B$54:$B$69,'Datos Mes'!$E$54:$E$69)</f>
        <v>#DIV/0!</v>
      </c>
      <c r="FK479" s="190" t="e">
        <f t="shared" si="540"/>
        <v>#DIV/0!</v>
      </c>
      <c r="FL479" s="190">
        <f t="shared" si="541"/>
        <v>0</v>
      </c>
      <c r="FM479" s="190">
        <f t="shared" si="542"/>
        <v>0</v>
      </c>
      <c r="FN479" s="190">
        <f t="shared" si="543"/>
        <v>0</v>
      </c>
      <c r="FO479" s="190" t="e">
        <f t="shared" si="544"/>
        <v>#DIV/0!</v>
      </c>
      <c r="FP479" s="190" t="e">
        <f t="shared" si="545"/>
        <v>#DIV/0!</v>
      </c>
      <c r="FQ479" s="320" t="e">
        <f t="shared" si="546"/>
        <v>#DIV/0!</v>
      </c>
      <c r="FR479" s="188"/>
      <c r="FS479" s="190" t="e">
        <f t="shared" si="547"/>
        <v>#DIV/0!</v>
      </c>
      <c r="FT479" s="190" t="e">
        <f>IF($FB479="Activo",LOOKUP($FA479,'Datos Mes'!$A$87:$A$92,'Datos Mes'!$C$87:$C$92),0)*$EO479</f>
        <v>#DIV/0!</v>
      </c>
      <c r="FU479" s="190" t="e">
        <f>IF($FB479="Activo",'Datos Mes'!$B$31,0)*$EO479</f>
        <v>#DIV/0!</v>
      </c>
      <c r="FV479" s="190" t="e">
        <f>'Datos Mes'!$B$32*$EO479</f>
        <v>#DIV/0!</v>
      </c>
      <c r="FW479" s="190" t="e">
        <f>'Datos Mes'!$D$28*$EO479</f>
        <v>#DIV/0!</v>
      </c>
      <c r="FX479" s="188">
        <v>1030447</v>
      </c>
      <c r="FY479" s="190" t="e">
        <f t="shared" si="548"/>
        <v>#DIV/0!</v>
      </c>
      <c r="FZ479" s="190" t="e">
        <f t="shared" si="554"/>
        <v>#DIV/0!</v>
      </c>
      <c r="GA479" s="190" t="e">
        <f t="shared" si="555"/>
        <v>#DIV/0!</v>
      </c>
      <c r="GB479" s="190">
        <f>(AS479+'Datos Mes'!B$24)*30/12</f>
        <v>11356.646825396825</v>
      </c>
      <c r="GC479" s="190" t="e">
        <f t="shared" si="549"/>
        <v>#DIV/0!</v>
      </c>
      <c r="GD479" s="190" t="e">
        <f t="shared" si="550"/>
        <v>#DIV/0!</v>
      </c>
      <c r="GE479" s="192" t="e">
        <f t="shared" si="551"/>
        <v>#DIV/0!</v>
      </c>
    </row>
    <row r="480" spans="1:187">
      <c r="A480" s="248"/>
      <c r="B480" s="248"/>
      <c r="C480" s="173">
        <f t="shared" si="508"/>
        <v>0</v>
      </c>
      <c r="D480" s="255"/>
      <c r="E480" s="255"/>
      <c r="F480" s="255"/>
      <c r="G480" s="255"/>
      <c r="H480" s="255"/>
      <c r="I480" s="255"/>
      <c r="J480" s="255"/>
      <c r="K480" s="255"/>
      <c r="L480" s="255"/>
      <c r="M480" s="255"/>
      <c r="N480" s="255"/>
      <c r="O480" s="255"/>
      <c r="P480" s="255"/>
      <c r="Q480" s="255"/>
      <c r="R480" s="174"/>
      <c r="S480" s="256"/>
      <c r="T480" s="255"/>
      <c r="U480" s="255"/>
      <c r="V480" s="255"/>
      <c r="W480" s="255"/>
      <c r="X480" s="255"/>
      <c r="Y480" s="255"/>
      <c r="Z480" s="255"/>
      <c r="AA480" s="255"/>
      <c r="AB480" s="255"/>
      <c r="AC480" s="255"/>
      <c r="AD480" s="255"/>
      <c r="AE480" s="255"/>
      <c r="AF480" s="255"/>
      <c r="AG480" s="255"/>
      <c r="AH480" s="255"/>
      <c r="AI480" s="257"/>
      <c r="AJ480" s="187"/>
      <c r="AK480" s="176">
        <f t="shared" si="509"/>
        <v>0</v>
      </c>
      <c r="AL480" s="294">
        <f t="shared" si="510"/>
        <v>0</v>
      </c>
      <c r="AM480" s="294">
        <f t="shared" si="511"/>
        <v>0</v>
      </c>
      <c r="AN480" s="295">
        <f t="shared" si="512"/>
        <v>0</v>
      </c>
      <c r="AO480" s="294">
        <f t="shared" si="553"/>
        <v>0</v>
      </c>
      <c r="AP480" s="294">
        <f t="shared" si="552"/>
        <v>0</v>
      </c>
      <c r="AQ480" s="296">
        <f t="shared" si="513"/>
        <v>0</v>
      </c>
      <c r="AR480" s="297">
        <f t="shared" si="514"/>
        <v>0</v>
      </c>
      <c r="AS480" s="249"/>
      <c r="AT480" s="250">
        <f t="shared" si="515"/>
        <v>0</v>
      </c>
      <c r="AU480" s="316"/>
      <c r="AV480" s="177">
        <f t="shared" si="516"/>
        <v>0</v>
      </c>
      <c r="AW480" s="249"/>
      <c r="AX480" s="249"/>
      <c r="AY480" s="177">
        <f t="shared" si="517"/>
        <v>0</v>
      </c>
      <c r="AZ480" s="177">
        <f>(AQ480)*'Datos Mes'!$B$27+DB480</f>
        <v>0</v>
      </c>
      <c r="BA480" s="248"/>
      <c r="BB480" s="254"/>
      <c r="BC480" s="263"/>
      <c r="BD480" s="188"/>
      <c r="BE480" s="188"/>
      <c r="BF480" s="298"/>
      <c r="BG480" s="178">
        <f>(COUNTIF($D480:$AI480,"LL")+DL480)*(AS480-'Datos Mes'!$B$23)</f>
        <v>0</v>
      </c>
      <c r="BH480" s="299">
        <f t="shared" si="518"/>
        <v>0</v>
      </c>
      <c r="BI480" s="230"/>
      <c r="BJ480" s="239"/>
      <c r="BK480" s="231"/>
      <c r="BL480" s="231"/>
      <c r="BM480" s="231"/>
      <c r="BN480" s="231"/>
      <c r="BO480" s="231"/>
      <c r="BP480" s="239"/>
      <c r="BQ480" s="231"/>
      <c r="BR480" s="231"/>
      <c r="BS480" s="231"/>
      <c r="BT480" s="232"/>
      <c r="BU480" s="232"/>
      <c r="BV480" s="231"/>
      <c r="BW480" s="233"/>
      <c r="BX480" s="234"/>
      <c r="BY480" s="231"/>
      <c r="BZ480" s="231"/>
      <c r="CA480" s="235"/>
      <c r="CB480" s="235"/>
      <c r="CC480" s="236"/>
      <c r="CD480" s="236"/>
      <c r="CE480" s="236"/>
      <c r="CF480" s="236"/>
      <c r="CG480" s="236"/>
      <c r="CH480" s="235"/>
      <c r="CI480" s="235"/>
      <c r="CJ480" s="236"/>
      <c r="CK480" s="236"/>
      <c r="CL480" s="236"/>
      <c r="CM480" s="236"/>
      <c r="CN480" s="236"/>
      <c r="CO480" s="235"/>
      <c r="CP480" s="238"/>
      <c r="CQ480" s="237"/>
      <c r="CR480" s="238"/>
      <c r="CS480" s="237"/>
      <c r="CT480" s="237"/>
      <c r="CU480" s="237"/>
      <c r="CV480" s="237"/>
      <c r="CW480" s="237"/>
      <c r="CX480" s="232"/>
      <c r="CY480" s="232"/>
      <c r="CZ480" s="179">
        <f t="shared" si="519"/>
        <v>0</v>
      </c>
      <c r="DA480" s="180"/>
      <c r="DB480" s="241"/>
      <c r="DC480" s="181">
        <f t="shared" si="520"/>
        <v>0</v>
      </c>
      <c r="DD480" s="240"/>
      <c r="DE480" s="241"/>
      <c r="DF480" s="182">
        <f t="shared" si="521"/>
        <v>0</v>
      </c>
      <c r="DG480" s="182">
        <f t="shared" si="522"/>
        <v>0</v>
      </c>
      <c r="DH480" s="183">
        <f t="shared" si="523"/>
        <v>0</v>
      </c>
      <c r="DI480" s="184">
        <f t="shared" si="524"/>
        <v>0</v>
      </c>
      <c r="DJ480" s="42"/>
      <c r="DK480" s="177">
        <f t="shared" si="525"/>
        <v>0</v>
      </c>
      <c r="DL480" s="177">
        <f t="shared" si="526"/>
        <v>0</v>
      </c>
      <c r="DM480" s="177">
        <f t="shared" si="527"/>
        <v>0</v>
      </c>
      <c r="DN480" s="242"/>
      <c r="DO480" s="243"/>
      <c r="DP480" s="243"/>
      <c r="DQ480" s="243"/>
      <c r="DR480" s="303"/>
      <c r="DS480" s="243"/>
      <c r="DT480" s="243"/>
      <c r="DU480" s="243"/>
      <c r="DV480" s="244"/>
      <c r="DW480" s="243"/>
      <c r="DX480" s="243"/>
      <c r="DY480" s="245"/>
      <c r="DZ480" s="245"/>
      <c r="EA480" s="246"/>
      <c r="EB480" s="175" t="s">
        <v>283</v>
      </c>
      <c r="EC480" s="188" t="s">
        <v>298</v>
      </c>
      <c r="ED480" s="188">
        <v>1030448</v>
      </c>
      <c r="EE480" s="188"/>
      <c r="EF480" s="189">
        <f>'Datos Mes'!$B$23</f>
        <v>8033.333333333333</v>
      </c>
      <c r="EG480" s="189">
        <f t="shared" si="528"/>
        <v>0</v>
      </c>
      <c r="EH480" s="189">
        <f t="shared" si="529"/>
        <v>0</v>
      </c>
      <c r="EI480" s="189" t="e">
        <f t="shared" si="530"/>
        <v>#DIV/0!</v>
      </c>
      <c r="EJ480" s="189" t="e">
        <f t="shared" si="531"/>
        <v>#DIV/0!</v>
      </c>
      <c r="EK480" s="189">
        <f t="shared" si="532"/>
        <v>0</v>
      </c>
      <c r="EL480" s="189">
        <f t="shared" si="533"/>
        <v>0</v>
      </c>
      <c r="EM480" s="189">
        <f t="shared" si="534"/>
        <v>0</v>
      </c>
      <c r="EN480" s="189">
        <f>'Datos Mes'!$B$24*AL480</f>
        <v>0</v>
      </c>
      <c r="EO480" s="189" t="e">
        <f>IF(SUM(EH480:EN480)&gt;'Datos Mes'!$B$21,'Datos Mes'!$B$21,SUM(EH480:EN480))</f>
        <v>#DIV/0!</v>
      </c>
      <c r="EP480" s="189" t="e">
        <f>IF(SUM(EH480:EN480)&gt;'Datos Mes'!$B$21,SUM(EH480:EN480)-EO480,0)</f>
        <v>#DIV/0!</v>
      </c>
      <c r="EQ480" s="189"/>
      <c r="ER480" s="189" t="e">
        <f>LOOKUP(EO480/AL480,'Datos Mes'!$B$75:$B$82,'Datos Mes'!$C$75:$C$82)*EQ480</f>
        <v>#DIV/0!</v>
      </c>
      <c r="ES480" s="189">
        <f>'Datos Mes'!$B$25*$AQ480</f>
        <v>0</v>
      </c>
      <c r="ET480" s="189">
        <f>'Datos Mes'!$B$26*$AQ480</f>
        <v>0</v>
      </c>
      <c r="EU480" s="189">
        <f t="shared" si="535"/>
        <v>0</v>
      </c>
      <c r="EV480" s="190" t="e">
        <f t="shared" si="536"/>
        <v>#DIV/0!</v>
      </c>
      <c r="EW480" s="280" t="s">
        <v>140</v>
      </c>
      <c r="EX480" s="281"/>
      <c r="EY480" s="190" t="e">
        <f>'Datos Mes'!$B$28*EO480</f>
        <v>#DIV/0!</v>
      </c>
      <c r="EZ480" s="190" t="e">
        <f>IF(EX480*'Datos Mes'!$B$19-EY480&gt;0,EX480*'Datos Mes'!$B$19-EY480,0)</f>
        <v>#DIV/0!</v>
      </c>
      <c r="FA480" s="281" t="s">
        <v>116</v>
      </c>
      <c r="FB480" s="280" t="s">
        <v>299</v>
      </c>
      <c r="FC480" s="192">
        <f>IF(FB480&lt;&gt;"Pensionado",LOOKUP(FA480,'Datos Mes'!$A$87:$A$92,'Datos Mes'!$B$87:$B$92),0)</f>
        <v>0</v>
      </c>
      <c r="FD480" s="190" t="e">
        <f t="shared" si="537"/>
        <v>#DIV/0!</v>
      </c>
      <c r="FE480" s="190" t="e">
        <f>IF(SUM(EH480:EN480)&gt;'Datos Mes'!$B$22,'Datos Mes'!$B$22,SUM(EH480:EN480))</f>
        <v>#DIV/0!</v>
      </c>
      <c r="FF480" s="190" t="e">
        <f>FE480*'Datos Mes'!$B$30</f>
        <v>#DIV/0!</v>
      </c>
      <c r="FG480" s="190" t="e">
        <f t="shared" si="538"/>
        <v>#DIV/0!</v>
      </c>
      <c r="FH480" s="190" t="e">
        <f t="shared" si="539"/>
        <v>#DIV/0!</v>
      </c>
      <c r="FI480" s="193" t="e">
        <f>LOOKUP(FH480,'Datos Mes'!$B$54:$B$69,'Datos Mes'!$C$54:$C$69)</f>
        <v>#DIV/0!</v>
      </c>
      <c r="FJ480" s="190" t="e">
        <f>LOOKUP(FH480,'Datos Mes'!$B$54:$B$69,'Datos Mes'!$E$54:$E$69)</f>
        <v>#DIV/0!</v>
      </c>
      <c r="FK480" s="190" t="e">
        <f t="shared" si="540"/>
        <v>#DIV/0!</v>
      </c>
      <c r="FL480" s="190">
        <f t="shared" si="541"/>
        <v>0</v>
      </c>
      <c r="FM480" s="190">
        <f t="shared" si="542"/>
        <v>0</v>
      </c>
      <c r="FN480" s="190">
        <f t="shared" si="543"/>
        <v>0</v>
      </c>
      <c r="FO480" s="190" t="e">
        <f t="shared" si="544"/>
        <v>#DIV/0!</v>
      </c>
      <c r="FP480" s="190" t="e">
        <f t="shared" si="545"/>
        <v>#DIV/0!</v>
      </c>
      <c r="FQ480" s="320" t="e">
        <f t="shared" si="546"/>
        <v>#DIV/0!</v>
      </c>
      <c r="FR480" s="188"/>
      <c r="FS480" s="190" t="e">
        <f t="shared" si="547"/>
        <v>#DIV/0!</v>
      </c>
      <c r="FT480" s="190" t="e">
        <f>IF($FB480="Activo",LOOKUP($FA480,'Datos Mes'!$A$87:$A$92,'Datos Mes'!$C$87:$C$92),0)*$EO480</f>
        <v>#DIV/0!</v>
      </c>
      <c r="FU480" s="190" t="e">
        <f>IF($FB480="Activo",'Datos Mes'!$B$31,0)*$EO480</f>
        <v>#DIV/0!</v>
      </c>
      <c r="FV480" s="190" t="e">
        <f>'Datos Mes'!$B$32*$EO480</f>
        <v>#DIV/0!</v>
      </c>
      <c r="FW480" s="190" t="e">
        <f>'Datos Mes'!$D$28*$EO480</f>
        <v>#DIV/0!</v>
      </c>
      <c r="FX480" s="188">
        <v>1030448</v>
      </c>
      <c r="FY480" s="190" t="e">
        <f t="shared" si="548"/>
        <v>#DIV/0!</v>
      </c>
      <c r="FZ480" s="190" t="e">
        <f t="shared" si="554"/>
        <v>#DIV/0!</v>
      </c>
      <c r="GA480" s="190" t="e">
        <f t="shared" si="555"/>
        <v>#DIV/0!</v>
      </c>
      <c r="GB480" s="190">
        <f>(AS480+'Datos Mes'!B$24)*30/12</f>
        <v>11356.646825396825</v>
      </c>
      <c r="GC480" s="190" t="e">
        <f t="shared" si="549"/>
        <v>#DIV/0!</v>
      </c>
      <c r="GD480" s="190" t="e">
        <f t="shared" si="550"/>
        <v>#DIV/0!</v>
      </c>
      <c r="GE480" s="192" t="e">
        <f t="shared" si="551"/>
        <v>#DIV/0!</v>
      </c>
    </row>
    <row r="481" spans="1:187">
      <c r="A481" s="248"/>
      <c r="B481" s="248"/>
      <c r="C481" s="173">
        <f t="shared" si="508"/>
        <v>0</v>
      </c>
      <c r="D481" s="255"/>
      <c r="E481" s="255"/>
      <c r="F481" s="255"/>
      <c r="G481" s="255"/>
      <c r="H481" s="255"/>
      <c r="I481" s="255"/>
      <c r="J481" s="255"/>
      <c r="K481" s="255"/>
      <c r="L481" s="255"/>
      <c r="M481" s="255"/>
      <c r="N481" s="255"/>
      <c r="O481" s="255"/>
      <c r="P481" s="255"/>
      <c r="Q481" s="255"/>
      <c r="R481" s="174"/>
      <c r="S481" s="256"/>
      <c r="T481" s="255"/>
      <c r="U481" s="255"/>
      <c r="V481" s="255"/>
      <c r="W481" s="255"/>
      <c r="X481" s="255"/>
      <c r="Y481" s="255"/>
      <c r="Z481" s="255"/>
      <c r="AA481" s="255"/>
      <c r="AB481" s="255"/>
      <c r="AC481" s="255"/>
      <c r="AD481" s="255"/>
      <c r="AE481" s="255"/>
      <c r="AF481" s="255"/>
      <c r="AG481" s="255"/>
      <c r="AH481" s="255"/>
      <c r="AI481" s="257"/>
      <c r="AJ481" s="187"/>
      <c r="AK481" s="176">
        <f t="shared" si="509"/>
        <v>0</v>
      </c>
      <c r="AL481" s="294">
        <f t="shared" si="510"/>
        <v>0</v>
      </c>
      <c r="AM481" s="294">
        <f t="shared" si="511"/>
        <v>0</v>
      </c>
      <c r="AN481" s="295">
        <f t="shared" si="512"/>
        <v>0</v>
      </c>
      <c r="AO481" s="294">
        <f t="shared" si="553"/>
        <v>0</v>
      </c>
      <c r="AP481" s="294">
        <f t="shared" si="552"/>
        <v>0</v>
      </c>
      <c r="AQ481" s="296">
        <f t="shared" si="513"/>
        <v>0</v>
      </c>
      <c r="AR481" s="297">
        <f t="shared" si="514"/>
        <v>0</v>
      </c>
      <c r="AS481" s="249"/>
      <c r="AT481" s="250">
        <f t="shared" si="515"/>
        <v>0</v>
      </c>
      <c r="AU481" s="316"/>
      <c r="AV481" s="177">
        <f t="shared" si="516"/>
        <v>0</v>
      </c>
      <c r="AW481" s="249"/>
      <c r="AX481" s="249"/>
      <c r="AY481" s="177">
        <f t="shared" si="517"/>
        <v>0</v>
      </c>
      <c r="AZ481" s="177">
        <f>(AQ481)*'Datos Mes'!$B$27+DB481</f>
        <v>0</v>
      </c>
      <c r="BA481" s="248"/>
      <c r="BB481" s="254"/>
      <c r="BC481" s="263"/>
      <c r="BD481" s="188"/>
      <c r="BE481" s="188"/>
      <c r="BF481" s="298"/>
      <c r="BG481" s="178">
        <f>(COUNTIF($D481:$AI481,"LL")+DL481)*(AS481-'Datos Mes'!$B$23)</f>
        <v>0</v>
      </c>
      <c r="BH481" s="299">
        <f t="shared" si="518"/>
        <v>0</v>
      </c>
      <c r="BI481" s="230"/>
      <c r="BJ481" s="239"/>
      <c r="BK481" s="231"/>
      <c r="BL481" s="231"/>
      <c r="BM481" s="231"/>
      <c r="BN481" s="231"/>
      <c r="BO481" s="231"/>
      <c r="BP481" s="239"/>
      <c r="BQ481" s="231"/>
      <c r="BR481" s="231"/>
      <c r="BS481" s="231"/>
      <c r="BT481" s="232"/>
      <c r="BU481" s="232"/>
      <c r="BV481" s="231"/>
      <c r="BW481" s="233"/>
      <c r="BX481" s="234"/>
      <c r="BY481" s="231"/>
      <c r="BZ481" s="231"/>
      <c r="CA481" s="235"/>
      <c r="CB481" s="235"/>
      <c r="CC481" s="236"/>
      <c r="CD481" s="236"/>
      <c r="CE481" s="236"/>
      <c r="CF481" s="236"/>
      <c r="CG481" s="236"/>
      <c r="CH481" s="235"/>
      <c r="CI481" s="235"/>
      <c r="CJ481" s="236"/>
      <c r="CK481" s="236"/>
      <c r="CL481" s="236"/>
      <c r="CM481" s="236"/>
      <c r="CN481" s="236"/>
      <c r="CO481" s="235"/>
      <c r="CP481" s="238"/>
      <c r="CQ481" s="237"/>
      <c r="CR481" s="238"/>
      <c r="CS481" s="237"/>
      <c r="CT481" s="237"/>
      <c r="CU481" s="237"/>
      <c r="CV481" s="237"/>
      <c r="CW481" s="237"/>
      <c r="CX481" s="232"/>
      <c r="CY481" s="232"/>
      <c r="CZ481" s="179">
        <f t="shared" si="519"/>
        <v>0</v>
      </c>
      <c r="DA481" s="180"/>
      <c r="DB481" s="241"/>
      <c r="DC481" s="181">
        <f t="shared" si="520"/>
        <v>0</v>
      </c>
      <c r="DD481" s="240"/>
      <c r="DE481" s="241"/>
      <c r="DF481" s="182">
        <f t="shared" si="521"/>
        <v>0</v>
      </c>
      <c r="DG481" s="182">
        <f t="shared" si="522"/>
        <v>0</v>
      </c>
      <c r="DH481" s="183">
        <f t="shared" si="523"/>
        <v>0</v>
      </c>
      <c r="DI481" s="184">
        <f t="shared" si="524"/>
        <v>0</v>
      </c>
      <c r="DJ481" s="42"/>
      <c r="DK481" s="177">
        <f t="shared" si="525"/>
        <v>0</v>
      </c>
      <c r="DL481" s="177">
        <f t="shared" si="526"/>
        <v>0</v>
      </c>
      <c r="DM481" s="177">
        <f t="shared" si="527"/>
        <v>0</v>
      </c>
      <c r="DN481" s="242"/>
      <c r="DO481" s="243"/>
      <c r="DP481" s="243"/>
      <c r="DQ481" s="243"/>
      <c r="DR481" s="303"/>
      <c r="DS481" s="243"/>
      <c r="DT481" s="243"/>
      <c r="DU481" s="243"/>
      <c r="DV481" s="244"/>
      <c r="DW481" s="243"/>
      <c r="DX481" s="243"/>
      <c r="DY481" s="245"/>
      <c r="DZ481" s="245"/>
      <c r="EA481" s="246"/>
      <c r="EB481" s="175" t="s">
        <v>283</v>
      </c>
      <c r="EC481" s="188" t="s">
        <v>298</v>
      </c>
      <c r="ED481" s="188">
        <v>1030449</v>
      </c>
      <c r="EE481" s="188"/>
      <c r="EF481" s="189">
        <f>'Datos Mes'!$B$23</f>
        <v>8033.333333333333</v>
      </c>
      <c r="EG481" s="189">
        <f t="shared" si="528"/>
        <v>0</v>
      </c>
      <c r="EH481" s="189">
        <f t="shared" si="529"/>
        <v>0</v>
      </c>
      <c r="EI481" s="189" t="e">
        <f t="shared" si="530"/>
        <v>#DIV/0!</v>
      </c>
      <c r="EJ481" s="189" t="e">
        <f t="shared" si="531"/>
        <v>#DIV/0!</v>
      </c>
      <c r="EK481" s="189">
        <f t="shared" si="532"/>
        <v>0</v>
      </c>
      <c r="EL481" s="189">
        <f t="shared" si="533"/>
        <v>0</v>
      </c>
      <c r="EM481" s="189">
        <f t="shared" si="534"/>
        <v>0</v>
      </c>
      <c r="EN481" s="189">
        <f>'Datos Mes'!$B$24*AL481</f>
        <v>0</v>
      </c>
      <c r="EO481" s="189" t="e">
        <f>IF(SUM(EH481:EN481)&gt;'Datos Mes'!$B$21,'Datos Mes'!$B$21,SUM(EH481:EN481))</f>
        <v>#DIV/0!</v>
      </c>
      <c r="EP481" s="189" t="e">
        <f>IF(SUM(EH481:EN481)&gt;'Datos Mes'!$B$21,SUM(EH481:EN481)-EO481,0)</f>
        <v>#DIV/0!</v>
      </c>
      <c r="EQ481" s="189"/>
      <c r="ER481" s="189" t="e">
        <f>LOOKUP(EO481/AL481,'Datos Mes'!$B$75:$B$82,'Datos Mes'!$C$75:$C$82)*EQ481</f>
        <v>#DIV/0!</v>
      </c>
      <c r="ES481" s="189">
        <f>'Datos Mes'!$B$25*$AQ481</f>
        <v>0</v>
      </c>
      <c r="ET481" s="189">
        <f>'Datos Mes'!$B$26*$AQ481</f>
        <v>0</v>
      </c>
      <c r="EU481" s="189">
        <f t="shared" si="535"/>
        <v>0</v>
      </c>
      <c r="EV481" s="190" t="e">
        <f t="shared" si="536"/>
        <v>#DIV/0!</v>
      </c>
      <c r="EW481" s="280" t="s">
        <v>140</v>
      </c>
      <c r="EX481" s="281"/>
      <c r="EY481" s="190" t="e">
        <f>'Datos Mes'!$B$28*EO481</f>
        <v>#DIV/0!</v>
      </c>
      <c r="EZ481" s="190" t="e">
        <f>IF(EX481*'Datos Mes'!$B$19-EY481&gt;0,EX481*'Datos Mes'!$B$19-EY481,0)</f>
        <v>#DIV/0!</v>
      </c>
      <c r="FA481" s="281" t="s">
        <v>116</v>
      </c>
      <c r="FB481" s="280" t="s">
        <v>299</v>
      </c>
      <c r="FC481" s="192">
        <f>IF(FB481&lt;&gt;"Pensionado",LOOKUP(FA481,'Datos Mes'!$A$87:$A$92,'Datos Mes'!$B$87:$B$92),0)</f>
        <v>0</v>
      </c>
      <c r="FD481" s="190" t="e">
        <f t="shared" si="537"/>
        <v>#DIV/0!</v>
      </c>
      <c r="FE481" s="190" t="e">
        <f>IF(SUM(EH481:EN481)&gt;'Datos Mes'!$B$22,'Datos Mes'!$B$22,SUM(EH481:EN481))</f>
        <v>#DIV/0!</v>
      </c>
      <c r="FF481" s="190" t="e">
        <f>FE481*'Datos Mes'!$B$30</f>
        <v>#DIV/0!</v>
      </c>
      <c r="FG481" s="190" t="e">
        <f t="shared" si="538"/>
        <v>#DIV/0!</v>
      </c>
      <c r="FH481" s="190" t="e">
        <f t="shared" si="539"/>
        <v>#DIV/0!</v>
      </c>
      <c r="FI481" s="193" t="e">
        <f>LOOKUP(FH481,'Datos Mes'!$B$54:$B$69,'Datos Mes'!$C$54:$C$69)</f>
        <v>#DIV/0!</v>
      </c>
      <c r="FJ481" s="190" t="e">
        <f>LOOKUP(FH481,'Datos Mes'!$B$54:$B$69,'Datos Mes'!$E$54:$E$69)</f>
        <v>#DIV/0!</v>
      </c>
      <c r="FK481" s="190" t="e">
        <f t="shared" si="540"/>
        <v>#DIV/0!</v>
      </c>
      <c r="FL481" s="190">
        <f t="shared" si="541"/>
        <v>0</v>
      </c>
      <c r="FM481" s="190">
        <f t="shared" si="542"/>
        <v>0</v>
      </c>
      <c r="FN481" s="190">
        <f t="shared" si="543"/>
        <v>0</v>
      </c>
      <c r="FO481" s="190" t="e">
        <f t="shared" si="544"/>
        <v>#DIV/0!</v>
      </c>
      <c r="FP481" s="190" t="e">
        <f t="shared" si="545"/>
        <v>#DIV/0!</v>
      </c>
      <c r="FQ481" s="320" t="e">
        <f t="shared" si="546"/>
        <v>#DIV/0!</v>
      </c>
      <c r="FR481" s="188"/>
      <c r="FS481" s="190" t="e">
        <f t="shared" si="547"/>
        <v>#DIV/0!</v>
      </c>
      <c r="FT481" s="190" t="e">
        <f>IF($FB481="Activo",LOOKUP($FA481,'Datos Mes'!$A$87:$A$92,'Datos Mes'!$C$87:$C$92),0)*$EO481</f>
        <v>#DIV/0!</v>
      </c>
      <c r="FU481" s="190" t="e">
        <f>IF($FB481="Activo",'Datos Mes'!$B$31,0)*$EO481</f>
        <v>#DIV/0!</v>
      </c>
      <c r="FV481" s="190" t="e">
        <f>'Datos Mes'!$B$32*$EO481</f>
        <v>#DIV/0!</v>
      </c>
      <c r="FW481" s="190" t="e">
        <f>'Datos Mes'!$D$28*$EO481</f>
        <v>#DIV/0!</v>
      </c>
      <c r="FX481" s="188">
        <v>1030449</v>
      </c>
      <c r="FY481" s="190" t="e">
        <f t="shared" si="548"/>
        <v>#DIV/0!</v>
      </c>
      <c r="FZ481" s="190" t="e">
        <f t="shared" si="554"/>
        <v>#DIV/0!</v>
      </c>
      <c r="GA481" s="190" t="e">
        <f t="shared" si="555"/>
        <v>#DIV/0!</v>
      </c>
      <c r="GB481" s="190">
        <f>(AS481+'Datos Mes'!B$24)*30/12</f>
        <v>11356.646825396825</v>
      </c>
      <c r="GC481" s="190" t="e">
        <f t="shared" si="549"/>
        <v>#DIV/0!</v>
      </c>
      <c r="GD481" s="190" t="e">
        <f t="shared" si="550"/>
        <v>#DIV/0!</v>
      </c>
      <c r="GE481" s="192" t="e">
        <f t="shared" si="551"/>
        <v>#DIV/0!</v>
      </c>
    </row>
    <row r="482" spans="1:187">
      <c r="A482" s="248"/>
      <c r="B482" s="248"/>
      <c r="C482" s="173">
        <f t="shared" si="508"/>
        <v>0</v>
      </c>
      <c r="D482" s="255"/>
      <c r="E482" s="255"/>
      <c r="F482" s="255"/>
      <c r="G482" s="255"/>
      <c r="H482" s="255"/>
      <c r="I482" s="255"/>
      <c r="J482" s="255"/>
      <c r="K482" s="255"/>
      <c r="L482" s="255"/>
      <c r="M482" s="255"/>
      <c r="N482" s="255"/>
      <c r="O482" s="255"/>
      <c r="P482" s="255"/>
      <c r="Q482" s="255"/>
      <c r="R482" s="174"/>
      <c r="S482" s="256"/>
      <c r="T482" s="255"/>
      <c r="U482" s="255"/>
      <c r="V482" s="255"/>
      <c r="W482" s="255"/>
      <c r="X482" s="255"/>
      <c r="Y482" s="255"/>
      <c r="Z482" s="255"/>
      <c r="AA482" s="255"/>
      <c r="AB482" s="255"/>
      <c r="AC482" s="255"/>
      <c r="AD482" s="255"/>
      <c r="AE482" s="255"/>
      <c r="AF482" s="255"/>
      <c r="AG482" s="255"/>
      <c r="AH482" s="255"/>
      <c r="AI482" s="257"/>
      <c r="AJ482" s="187"/>
      <c r="AK482" s="176">
        <f t="shared" si="509"/>
        <v>0</v>
      </c>
      <c r="AL482" s="294">
        <f t="shared" si="510"/>
        <v>0</v>
      </c>
      <c r="AM482" s="294">
        <f t="shared" si="511"/>
        <v>0</v>
      </c>
      <c r="AN482" s="295">
        <f t="shared" si="512"/>
        <v>0</v>
      </c>
      <c r="AO482" s="294">
        <f t="shared" si="553"/>
        <v>0</v>
      </c>
      <c r="AP482" s="294">
        <f t="shared" si="552"/>
        <v>0</v>
      </c>
      <c r="AQ482" s="296">
        <f t="shared" si="513"/>
        <v>0</v>
      </c>
      <c r="AR482" s="297">
        <f t="shared" si="514"/>
        <v>0</v>
      </c>
      <c r="AS482" s="249"/>
      <c r="AT482" s="250">
        <f t="shared" si="515"/>
        <v>0</v>
      </c>
      <c r="AU482" s="316"/>
      <c r="AV482" s="177">
        <f t="shared" si="516"/>
        <v>0</v>
      </c>
      <c r="AW482" s="249"/>
      <c r="AX482" s="249"/>
      <c r="AY482" s="177">
        <f t="shared" si="517"/>
        <v>0</v>
      </c>
      <c r="AZ482" s="177">
        <f>(AQ482)*'Datos Mes'!$B$27+DB482</f>
        <v>0</v>
      </c>
      <c r="BA482" s="248"/>
      <c r="BB482" s="254"/>
      <c r="BC482" s="263"/>
      <c r="BD482" s="188"/>
      <c r="BE482" s="188"/>
      <c r="BF482" s="298"/>
      <c r="BG482" s="178">
        <f>(COUNTIF($D482:$AI482,"LL")+DL482)*(AS482-'Datos Mes'!$B$23)</f>
        <v>0</v>
      </c>
      <c r="BH482" s="299">
        <f t="shared" si="518"/>
        <v>0</v>
      </c>
      <c r="BI482" s="230"/>
      <c r="BJ482" s="239"/>
      <c r="BK482" s="231"/>
      <c r="BL482" s="231"/>
      <c r="BM482" s="231"/>
      <c r="BN482" s="231"/>
      <c r="BO482" s="231"/>
      <c r="BP482" s="239"/>
      <c r="BQ482" s="231"/>
      <c r="BR482" s="231"/>
      <c r="BS482" s="231"/>
      <c r="BT482" s="232"/>
      <c r="BU482" s="232"/>
      <c r="BV482" s="231"/>
      <c r="BW482" s="233"/>
      <c r="BX482" s="234"/>
      <c r="BY482" s="231"/>
      <c r="BZ482" s="231"/>
      <c r="CA482" s="235"/>
      <c r="CB482" s="235"/>
      <c r="CC482" s="236"/>
      <c r="CD482" s="236"/>
      <c r="CE482" s="236"/>
      <c r="CF482" s="236"/>
      <c r="CG482" s="236"/>
      <c r="CH482" s="235"/>
      <c r="CI482" s="235"/>
      <c r="CJ482" s="236"/>
      <c r="CK482" s="236"/>
      <c r="CL482" s="236"/>
      <c r="CM482" s="236"/>
      <c r="CN482" s="236"/>
      <c r="CO482" s="235"/>
      <c r="CP482" s="238"/>
      <c r="CQ482" s="237"/>
      <c r="CR482" s="238"/>
      <c r="CS482" s="237"/>
      <c r="CT482" s="237"/>
      <c r="CU482" s="237"/>
      <c r="CV482" s="237"/>
      <c r="CW482" s="237"/>
      <c r="CX482" s="232"/>
      <c r="CY482" s="232"/>
      <c r="CZ482" s="179">
        <f t="shared" si="519"/>
        <v>0</v>
      </c>
      <c r="DA482" s="180"/>
      <c r="DB482" s="241"/>
      <c r="DC482" s="181">
        <f t="shared" si="520"/>
        <v>0</v>
      </c>
      <c r="DD482" s="240"/>
      <c r="DE482" s="241"/>
      <c r="DF482" s="182">
        <f t="shared" si="521"/>
        <v>0</v>
      </c>
      <c r="DG482" s="182">
        <f t="shared" si="522"/>
        <v>0</v>
      </c>
      <c r="DH482" s="183">
        <f t="shared" si="523"/>
        <v>0</v>
      </c>
      <c r="DI482" s="184">
        <f t="shared" si="524"/>
        <v>0</v>
      </c>
      <c r="DJ482" s="42"/>
      <c r="DK482" s="177">
        <f t="shared" si="525"/>
        <v>0</v>
      </c>
      <c r="DL482" s="177">
        <f t="shared" si="526"/>
        <v>0</v>
      </c>
      <c r="DM482" s="177">
        <f t="shared" si="527"/>
        <v>0</v>
      </c>
      <c r="DN482" s="242"/>
      <c r="DO482" s="243"/>
      <c r="DP482" s="243"/>
      <c r="DQ482" s="243"/>
      <c r="DR482" s="303"/>
      <c r="DS482" s="243"/>
      <c r="DT482" s="243"/>
      <c r="DU482" s="243"/>
      <c r="DV482" s="244"/>
      <c r="DW482" s="243"/>
      <c r="DX482" s="243"/>
      <c r="DY482" s="245"/>
      <c r="DZ482" s="245"/>
      <c r="EA482" s="246"/>
      <c r="EB482" s="175" t="s">
        <v>283</v>
      </c>
      <c r="EC482" s="188" t="s">
        <v>298</v>
      </c>
      <c r="ED482" s="188">
        <v>1030450</v>
      </c>
      <c r="EE482" s="188"/>
      <c r="EF482" s="189">
        <f>'Datos Mes'!$B$23</f>
        <v>8033.333333333333</v>
      </c>
      <c r="EG482" s="189">
        <f t="shared" si="528"/>
        <v>0</v>
      </c>
      <c r="EH482" s="189">
        <f t="shared" si="529"/>
        <v>0</v>
      </c>
      <c r="EI482" s="189" t="e">
        <f t="shared" si="530"/>
        <v>#DIV/0!</v>
      </c>
      <c r="EJ482" s="189" t="e">
        <f t="shared" si="531"/>
        <v>#DIV/0!</v>
      </c>
      <c r="EK482" s="189">
        <f t="shared" si="532"/>
        <v>0</v>
      </c>
      <c r="EL482" s="189">
        <f t="shared" si="533"/>
        <v>0</v>
      </c>
      <c r="EM482" s="189">
        <f t="shared" si="534"/>
        <v>0</v>
      </c>
      <c r="EN482" s="189">
        <f>'Datos Mes'!$B$24*AL482</f>
        <v>0</v>
      </c>
      <c r="EO482" s="189" t="e">
        <f>IF(SUM(EH482:EN482)&gt;'Datos Mes'!$B$21,'Datos Mes'!$B$21,SUM(EH482:EN482))</f>
        <v>#DIV/0!</v>
      </c>
      <c r="EP482" s="189" t="e">
        <f>IF(SUM(EH482:EN482)&gt;'Datos Mes'!$B$21,SUM(EH482:EN482)-EO482,0)</f>
        <v>#DIV/0!</v>
      </c>
      <c r="EQ482" s="189"/>
      <c r="ER482" s="189" t="e">
        <f>LOOKUP(EO482/AL482,'Datos Mes'!$B$75:$B$82,'Datos Mes'!$C$75:$C$82)*EQ482</f>
        <v>#DIV/0!</v>
      </c>
      <c r="ES482" s="189">
        <f>'Datos Mes'!$B$25*$AQ482</f>
        <v>0</v>
      </c>
      <c r="ET482" s="189">
        <f>'Datos Mes'!$B$26*$AQ482</f>
        <v>0</v>
      </c>
      <c r="EU482" s="189">
        <f t="shared" si="535"/>
        <v>0</v>
      </c>
      <c r="EV482" s="190" t="e">
        <f t="shared" si="536"/>
        <v>#DIV/0!</v>
      </c>
      <c r="EW482" s="280" t="s">
        <v>140</v>
      </c>
      <c r="EX482" s="281"/>
      <c r="EY482" s="190" t="e">
        <f>'Datos Mes'!$B$28*EO482</f>
        <v>#DIV/0!</v>
      </c>
      <c r="EZ482" s="190" t="e">
        <f>IF(EX482*'Datos Mes'!$B$19-EY482&gt;0,EX482*'Datos Mes'!$B$19-EY482,0)</f>
        <v>#DIV/0!</v>
      </c>
      <c r="FA482" s="281" t="s">
        <v>116</v>
      </c>
      <c r="FB482" s="280" t="s">
        <v>299</v>
      </c>
      <c r="FC482" s="192">
        <f>IF(FB482&lt;&gt;"Pensionado",LOOKUP(FA482,'Datos Mes'!$A$87:$A$92,'Datos Mes'!$B$87:$B$92),0)</f>
        <v>0</v>
      </c>
      <c r="FD482" s="190" t="e">
        <f t="shared" si="537"/>
        <v>#DIV/0!</v>
      </c>
      <c r="FE482" s="190" t="e">
        <f>IF(SUM(EH482:EN482)&gt;'Datos Mes'!$B$22,'Datos Mes'!$B$22,SUM(EH482:EN482))</f>
        <v>#DIV/0!</v>
      </c>
      <c r="FF482" s="190" t="e">
        <f>FE482*'Datos Mes'!$B$30</f>
        <v>#DIV/0!</v>
      </c>
      <c r="FG482" s="190" t="e">
        <f t="shared" si="538"/>
        <v>#DIV/0!</v>
      </c>
      <c r="FH482" s="190" t="e">
        <f t="shared" si="539"/>
        <v>#DIV/0!</v>
      </c>
      <c r="FI482" s="193" t="e">
        <f>LOOKUP(FH482,'Datos Mes'!$B$54:$B$69,'Datos Mes'!$C$54:$C$69)</f>
        <v>#DIV/0!</v>
      </c>
      <c r="FJ482" s="190" t="e">
        <f>LOOKUP(FH482,'Datos Mes'!$B$54:$B$69,'Datos Mes'!$E$54:$E$69)</f>
        <v>#DIV/0!</v>
      </c>
      <c r="FK482" s="190" t="e">
        <f t="shared" si="540"/>
        <v>#DIV/0!</v>
      </c>
      <c r="FL482" s="190">
        <f t="shared" si="541"/>
        <v>0</v>
      </c>
      <c r="FM482" s="190">
        <f t="shared" si="542"/>
        <v>0</v>
      </c>
      <c r="FN482" s="190">
        <f t="shared" si="543"/>
        <v>0</v>
      </c>
      <c r="FO482" s="190" t="e">
        <f t="shared" si="544"/>
        <v>#DIV/0!</v>
      </c>
      <c r="FP482" s="190" t="e">
        <f t="shared" si="545"/>
        <v>#DIV/0!</v>
      </c>
      <c r="FQ482" s="320" t="e">
        <f t="shared" si="546"/>
        <v>#DIV/0!</v>
      </c>
      <c r="FR482" s="188"/>
      <c r="FS482" s="190" t="e">
        <f t="shared" si="547"/>
        <v>#DIV/0!</v>
      </c>
      <c r="FT482" s="190" t="e">
        <f>IF($FB482="Activo",LOOKUP($FA482,'Datos Mes'!$A$87:$A$92,'Datos Mes'!$C$87:$C$92),0)*$EO482</f>
        <v>#DIV/0!</v>
      </c>
      <c r="FU482" s="190" t="e">
        <f>IF($FB482="Activo",'Datos Mes'!$B$31,0)*$EO482</f>
        <v>#DIV/0!</v>
      </c>
      <c r="FV482" s="190" t="e">
        <f>'Datos Mes'!$B$32*$EO482</f>
        <v>#DIV/0!</v>
      </c>
      <c r="FW482" s="190" t="e">
        <f>'Datos Mes'!$D$28*$EO482</f>
        <v>#DIV/0!</v>
      </c>
      <c r="FX482" s="188">
        <v>1030450</v>
      </c>
      <c r="FY482" s="190" t="e">
        <f t="shared" si="548"/>
        <v>#DIV/0!</v>
      </c>
      <c r="FZ482" s="190" t="e">
        <f t="shared" si="554"/>
        <v>#DIV/0!</v>
      </c>
      <c r="GA482" s="190" t="e">
        <f t="shared" si="555"/>
        <v>#DIV/0!</v>
      </c>
      <c r="GB482" s="190">
        <f>(AS482+'Datos Mes'!B$24)*30/12</f>
        <v>11356.646825396825</v>
      </c>
      <c r="GC482" s="190" t="e">
        <f t="shared" si="549"/>
        <v>#DIV/0!</v>
      </c>
      <c r="GD482" s="190" t="e">
        <f t="shared" si="550"/>
        <v>#DIV/0!</v>
      </c>
      <c r="GE482" s="192" t="e">
        <f t="shared" si="551"/>
        <v>#DIV/0!</v>
      </c>
    </row>
    <row r="483" spans="1:187">
      <c r="A483" s="248"/>
      <c r="B483" s="248"/>
      <c r="C483" s="173">
        <f t="shared" si="508"/>
        <v>0</v>
      </c>
      <c r="D483" s="255"/>
      <c r="E483" s="255"/>
      <c r="F483" s="255"/>
      <c r="G483" s="255"/>
      <c r="H483" s="255"/>
      <c r="I483" s="255"/>
      <c r="J483" s="255"/>
      <c r="K483" s="255"/>
      <c r="L483" s="255"/>
      <c r="M483" s="255"/>
      <c r="N483" s="255"/>
      <c r="O483" s="255"/>
      <c r="P483" s="255"/>
      <c r="Q483" s="255"/>
      <c r="R483" s="174"/>
      <c r="S483" s="256"/>
      <c r="T483" s="255"/>
      <c r="U483" s="255"/>
      <c r="V483" s="255"/>
      <c r="W483" s="255"/>
      <c r="X483" s="255"/>
      <c r="Y483" s="255"/>
      <c r="Z483" s="255"/>
      <c r="AA483" s="255"/>
      <c r="AB483" s="255"/>
      <c r="AC483" s="255"/>
      <c r="AD483" s="255"/>
      <c r="AE483" s="255"/>
      <c r="AF483" s="255"/>
      <c r="AG483" s="255"/>
      <c r="AH483" s="255"/>
      <c r="AI483" s="257"/>
      <c r="AJ483" s="187"/>
      <c r="AK483" s="176">
        <f t="shared" si="509"/>
        <v>0</v>
      </c>
      <c r="AL483" s="294">
        <f t="shared" si="510"/>
        <v>0</v>
      </c>
      <c r="AM483" s="294">
        <f t="shared" si="511"/>
        <v>0</v>
      </c>
      <c r="AN483" s="295">
        <f t="shared" si="512"/>
        <v>0</v>
      </c>
      <c r="AO483" s="294">
        <f t="shared" si="553"/>
        <v>0</v>
      </c>
      <c r="AP483" s="294">
        <f t="shared" si="552"/>
        <v>0</v>
      </c>
      <c r="AQ483" s="296">
        <f t="shared" si="513"/>
        <v>0</v>
      </c>
      <c r="AR483" s="297">
        <f t="shared" si="514"/>
        <v>0</v>
      </c>
      <c r="AS483" s="249"/>
      <c r="AT483" s="250">
        <f t="shared" si="515"/>
        <v>0</v>
      </c>
      <c r="AU483" s="316"/>
      <c r="AV483" s="177">
        <f t="shared" si="516"/>
        <v>0</v>
      </c>
      <c r="AW483" s="249"/>
      <c r="AX483" s="249"/>
      <c r="AY483" s="177">
        <f t="shared" si="517"/>
        <v>0</v>
      </c>
      <c r="AZ483" s="177">
        <f>(AQ483)*'Datos Mes'!$B$27+DB483</f>
        <v>0</v>
      </c>
      <c r="BA483" s="248"/>
      <c r="BB483" s="254"/>
      <c r="BC483" s="263"/>
      <c r="BD483" s="188"/>
      <c r="BE483" s="188"/>
      <c r="BF483" s="298"/>
      <c r="BG483" s="178">
        <f>(COUNTIF($D483:$AI483,"LL")+DL483)*(AS483-'Datos Mes'!$B$23)</f>
        <v>0</v>
      </c>
      <c r="BH483" s="299">
        <f t="shared" si="518"/>
        <v>0</v>
      </c>
      <c r="BI483" s="230"/>
      <c r="BJ483" s="239"/>
      <c r="BK483" s="231"/>
      <c r="BL483" s="231"/>
      <c r="BM483" s="231"/>
      <c r="BN483" s="231"/>
      <c r="BO483" s="231"/>
      <c r="BP483" s="239"/>
      <c r="BQ483" s="231"/>
      <c r="BR483" s="231"/>
      <c r="BS483" s="231"/>
      <c r="BT483" s="232"/>
      <c r="BU483" s="232"/>
      <c r="BV483" s="231"/>
      <c r="BW483" s="233"/>
      <c r="BX483" s="234"/>
      <c r="BY483" s="231"/>
      <c r="BZ483" s="231"/>
      <c r="CA483" s="235"/>
      <c r="CB483" s="235"/>
      <c r="CC483" s="236"/>
      <c r="CD483" s="236"/>
      <c r="CE483" s="236"/>
      <c r="CF483" s="236"/>
      <c r="CG483" s="236"/>
      <c r="CH483" s="235"/>
      <c r="CI483" s="235"/>
      <c r="CJ483" s="236"/>
      <c r="CK483" s="236"/>
      <c r="CL483" s="236"/>
      <c r="CM483" s="236"/>
      <c r="CN483" s="236"/>
      <c r="CO483" s="235"/>
      <c r="CP483" s="238"/>
      <c r="CQ483" s="237"/>
      <c r="CR483" s="238"/>
      <c r="CS483" s="237"/>
      <c r="CT483" s="237"/>
      <c r="CU483" s="237"/>
      <c r="CV483" s="237"/>
      <c r="CW483" s="237"/>
      <c r="CX483" s="232"/>
      <c r="CY483" s="232"/>
      <c r="CZ483" s="179">
        <f t="shared" si="519"/>
        <v>0</v>
      </c>
      <c r="DA483" s="180"/>
      <c r="DB483" s="241"/>
      <c r="DC483" s="181">
        <f t="shared" si="520"/>
        <v>0</v>
      </c>
      <c r="DD483" s="240"/>
      <c r="DE483" s="241"/>
      <c r="DF483" s="182">
        <f t="shared" si="521"/>
        <v>0</v>
      </c>
      <c r="DG483" s="182">
        <f t="shared" si="522"/>
        <v>0</v>
      </c>
      <c r="DH483" s="183">
        <f t="shared" si="523"/>
        <v>0</v>
      </c>
      <c r="DI483" s="184">
        <f t="shared" si="524"/>
        <v>0</v>
      </c>
      <c r="DJ483" s="42"/>
      <c r="DK483" s="177">
        <f t="shared" si="525"/>
        <v>0</v>
      </c>
      <c r="DL483" s="177">
        <f t="shared" si="526"/>
        <v>0</v>
      </c>
      <c r="DM483" s="177">
        <f t="shared" si="527"/>
        <v>0</v>
      </c>
      <c r="DN483" s="242"/>
      <c r="DO483" s="243"/>
      <c r="DP483" s="243"/>
      <c r="DQ483" s="243"/>
      <c r="DR483" s="303"/>
      <c r="DS483" s="243"/>
      <c r="DT483" s="243"/>
      <c r="DU483" s="243"/>
      <c r="DV483" s="244"/>
      <c r="DW483" s="243"/>
      <c r="DX483" s="243"/>
      <c r="DY483" s="245"/>
      <c r="DZ483" s="245"/>
      <c r="EA483" s="246"/>
      <c r="EB483" s="175" t="s">
        <v>283</v>
      </c>
      <c r="EC483" s="188" t="s">
        <v>298</v>
      </c>
      <c r="ED483" s="188">
        <v>1030451</v>
      </c>
      <c r="EE483" s="188"/>
      <c r="EF483" s="189">
        <f>'Datos Mes'!$B$23</f>
        <v>8033.333333333333</v>
      </c>
      <c r="EG483" s="189">
        <f t="shared" si="528"/>
        <v>0</v>
      </c>
      <c r="EH483" s="189">
        <f t="shared" si="529"/>
        <v>0</v>
      </c>
      <c r="EI483" s="189" t="e">
        <f t="shared" si="530"/>
        <v>#DIV/0!</v>
      </c>
      <c r="EJ483" s="189" t="e">
        <f t="shared" si="531"/>
        <v>#DIV/0!</v>
      </c>
      <c r="EK483" s="189">
        <f t="shared" si="532"/>
        <v>0</v>
      </c>
      <c r="EL483" s="189">
        <f t="shared" si="533"/>
        <v>0</v>
      </c>
      <c r="EM483" s="189">
        <f t="shared" si="534"/>
        <v>0</v>
      </c>
      <c r="EN483" s="189">
        <f>'Datos Mes'!$B$24*AL483</f>
        <v>0</v>
      </c>
      <c r="EO483" s="189" t="e">
        <f>IF(SUM(EH483:EN483)&gt;'Datos Mes'!$B$21,'Datos Mes'!$B$21,SUM(EH483:EN483))</f>
        <v>#DIV/0!</v>
      </c>
      <c r="EP483" s="189" t="e">
        <f>IF(SUM(EH483:EN483)&gt;'Datos Mes'!$B$21,SUM(EH483:EN483)-EO483,0)</f>
        <v>#DIV/0!</v>
      </c>
      <c r="EQ483" s="189"/>
      <c r="ER483" s="189" t="e">
        <f>LOOKUP(EO483/AL483,'Datos Mes'!$B$75:$B$82,'Datos Mes'!$C$75:$C$82)*EQ483</f>
        <v>#DIV/0!</v>
      </c>
      <c r="ES483" s="189">
        <f>'Datos Mes'!$B$25*$AQ483</f>
        <v>0</v>
      </c>
      <c r="ET483" s="189">
        <f>'Datos Mes'!$B$26*$AQ483</f>
        <v>0</v>
      </c>
      <c r="EU483" s="189">
        <f t="shared" si="535"/>
        <v>0</v>
      </c>
      <c r="EV483" s="190" t="e">
        <f t="shared" si="536"/>
        <v>#DIV/0!</v>
      </c>
      <c r="EW483" s="280" t="s">
        <v>140</v>
      </c>
      <c r="EX483" s="281"/>
      <c r="EY483" s="190" t="e">
        <f>'Datos Mes'!$B$28*EO483</f>
        <v>#DIV/0!</v>
      </c>
      <c r="EZ483" s="190" t="e">
        <f>IF(EX483*'Datos Mes'!$B$19-EY483&gt;0,EX483*'Datos Mes'!$B$19-EY483,0)</f>
        <v>#DIV/0!</v>
      </c>
      <c r="FA483" s="281" t="s">
        <v>116</v>
      </c>
      <c r="FB483" s="280" t="s">
        <v>299</v>
      </c>
      <c r="FC483" s="192">
        <f>IF(FB483&lt;&gt;"Pensionado",LOOKUP(FA483,'Datos Mes'!$A$87:$A$92,'Datos Mes'!$B$87:$B$92),0)</f>
        <v>0</v>
      </c>
      <c r="FD483" s="190" t="e">
        <f t="shared" si="537"/>
        <v>#DIV/0!</v>
      </c>
      <c r="FE483" s="190" t="e">
        <f>IF(SUM(EH483:EN483)&gt;'Datos Mes'!$B$22,'Datos Mes'!$B$22,SUM(EH483:EN483))</f>
        <v>#DIV/0!</v>
      </c>
      <c r="FF483" s="190" t="e">
        <f>FE483*'Datos Mes'!$B$30</f>
        <v>#DIV/0!</v>
      </c>
      <c r="FG483" s="190" t="e">
        <f t="shared" si="538"/>
        <v>#DIV/0!</v>
      </c>
      <c r="FH483" s="190" t="e">
        <f t="shared" si="539"/>
        <v>#DIV/0!</v>
      </c>
      <c r="FI483" s="193" t="e">
        <f>LOOKUP(FH483,'Datos Mes'!$B$54:$B$69,'Datos Mes'!$C$54:$C$69)</f>
        <v>#DIV/0!</v>
      </c>
      <c r="FJ483" s="190" t="e">
        <f>LOOKUP(FH483,'Datos Mes'!$B$54:$B$69,'Datos Mes'!$E$54:$E$69)</f>
        <v>#DIV/0!</v>
      </c>
      <c r="FK483" s="190" t="e">
        <f t="shared" si="540"/>
        <v>#DIV/0!</v>
      </c>
      <c r="FL483" s="190">
        <f t="shared" si="541"/>
        <v>0</v>
      </c>
      <c r="FM483" s="190">
        <f t="shared" si="542"/>
        <v>0</v>
      </c>
      <c r="FN483" s="190">
        <f t="shared" si="543"/>
        <v>0</v>
      </c>
      <c r="FO483" s="190" t="e">
        <f t="shared" si="544"/>
        <v>#DIV/0!</v>
      </c>
      <c r="FP483" s="190" t="e">
        <f t="shared" si="545"/>
        <v>#DIV/0!</v>
      </c>
      <c r="FQ483" s="320" t="e">
        <f t="shared" si="546"/>
        <v>#DIV/0!</v>
      </c>
      <c r="FR483" s="188"/>
      <c r="FS483" s="190" t="e">
        <f t="shared" si="547"/>
        <v>#DIV/0!</v>
      </c>
      <c r="FT483" s="190" t="e">
        <f>IF($FB483="Activo",LOOKUP($FA483,'Datos Mes'!$A$87:$A$92,'Datos Mes'!$C$87:$C$92),0)*$EO483</f>
        <v>#DIV/0!</v>
      </c>
      <c r="FU483" s="190" t="e">
        <f>IF($FB483="Activo",'Datos Mes'!$B$31,0)*$EO483</f>
        <v>#DIV/0!</v>
      </c>
      <c r="FV483" s="190" t="e">
        <f>'Datos Mes'!$B$32*$EO483</f>
        <v>#DIV/0!</v>
      </c>
      <c r="FW483" s="190" t="e">
        <f>'Datos Mes'!$D$28*$EO483</f>
        <v>#DIV/0!</v>
      </c>
      <c r="FX483" s="188">
        <v>1030451</v>
      </c>
      <c r="FY483" s="190" t="e">
        <f t="shared" si="548"/>
        <v>#DIV/0!</v>
      </c>
      <c r="FZ483" s="190" t="e">
        <f t="shared" si="554"/>
        <v>#DIV/0!</v>
      </c>
      <c r="GA483" s="190" t="e">
        <f t="shared" si="555"/>
        <v>#DIV/0!</v>
      </c>
      <c r="GB483" s="190">
        <f>(AS483+'Datos Mes'!B$24)*30/12</f>
        <v>11356.646825396825</v>
      </c>
      <c r="GC483" s="190" t="e">
        <f t="shared" si="549"/>
        <v>#DIV/0!</v>
      </c>
      <c r="GD483" s="190" t="e">
        <f t="shared" si="550"/>
        <v>#DIV/0!</v>
      </c>
      <c r="GE483" s="192" t="e">
        <f t="shared" si="551"/>
        <v>#DIV/0!</v>
      </c>
    </row>
    <row r="484" spans="1:187">
      <c r="A484" s="248"/>
      <c r="B484" s="248"/>
      <c r="C484" s="173">
        <f t="shared" si="508"/>
        <v>0</v>
      </c>
      <c r="D484" s="255"/>
      <c r="E484" s="255"/>
      <c r="F484" s="255"/>
      <c r="G484" s="255"/>
      <c r="H484" s="255"/>
      <c r="I484" s="255"/>
      <c r="J484" s="255"/>
      <c r="K484" s="255"/>
      <c r="L484" s="255"/>
      <c r="M484" s="255"/>
      <c r="N484" s="255"/>
      <c r="O484" s="255"/>
      <c r="P484" s="255"/>
      <c r="Q484" s="255"/>
      <c r="R484" s="174"/>
      <c r="S484" s="256"/>
      <c r="T484" s="255"/>
      <c r="U484" s="255"/>
      <c r="V484" s="255"/>
      <c r="W484" s="255"/>
      <c r="X484" s="255"/>
      <c r="Y484" s="255"/>
      <c r="Z484" s="255"/>
      <c r="AA484" s="255"/>
      <c r="AB484" s="255"/>
      <c r="AC484" s="255"/>
      <c r="AD484" s="255"/>
      <c r="AE484" s="255"/>
      <c r="AF484" s="255"/>
      <c r="AG484" s="255"/>
      <c r="AH484" s="255"/>
      <c r="AI484" s="257"/>
      <c r="AJ484" s="187"/>
      <c r="AK484" s="176">
        <f t="shared" si="509"/>
        <v>0</v>
      </c>
      <c r="AL484" s="294">
        <f t="shared" si="510"/>
        <v>0</v>
      </c>
      <c r="AM484" s="294">
        <f t="shared" si="511"/>
        <v>0</v>
      </c>
      <c r="AN484" s="295">
        <f t="shared" si="512"/>
        <v>0</v>
      </c>
      <c r="AO484" s="294">
        <f t="shared" si="553"/>
        <v>0</v>
      </c>
      <c r="AP484" s="294">
        <f t="shared" si="552"/>
        <v>0</v>
      </c>
      <c r="AQ484" s="296">
        <f t="shared" si="513"/>
        <v>0</v>
      </c>
      <c r="AR484" s="297">
        <f t="shared" si="514"/>
        <v>0</v>
      </c>
      <c r="AS484" s="249"/>
      <c r="AT484" s="250">
        <f t="shared" si="515"/>
        <v>0</v>
      </c>
      <c r="AU484" s="316"/>
      <c r="AV484" s="177">
        <f t="shared" si="516"/>
        <v>0</v>
      </c>
      <c r="AW484" s="249"/>
      <c r="AX484" s="249"/>
      <c r="AY484" s="177">
        <f t="shared" si="517"/>
        <v>0</v>
      </c>
      <c r="AZ484" s="177">
        <f>(AQ484)*'Datos Mes'!$B$27+DB484</f>
        <v>0</v>
      </c>
      <c r="BA484" s="248"/>
      <c r="BB484" s="254"/>
      <c r="BC484" s="263"/>
      <c r="BD484" s="188"/>
      <c r="BE484" s="188"/>
      <c r="BF484" s="298"/>
      <c r="BG484" s="178">
        <f>(COUNTIF($D484:$AI484,"LL")+DL484)*(AS484-'Datos Mes'!$B$23)</f>
        <v>0</v>
      </c>
      <c r="BH484" s="299">
        <f t="shared" si="518"/>
        <v>0</v>
      </c>
      <c r="BI484" s="230"/>
      <c r="BJ484" s="239"/>
      <c r="BK484" s="231"/>
      <c r="BL484" s="231"/>
      <c r="BM484" s="231"/>
      <c r="BN484" s="231"/>
      <c r="BO484" s="231"/>
      <c r="BP484" s="239"/>
      <c r="BQ484" s="231"/>
      <c r="BR484" s="231"/>
      <c r="BS484" s="231"/>
      <c r="BT484" s="232"/>
      <c r="BU484" s="232"/>
      <c r="BV484" s="231"/>
      <c r="BW484" s="233"/>
      <c r="BX484" s="234"/>
      <c r="BY484" s="231"/>
      <c r="BZ484" s="231"/>
      <c r="CA484" s="235"/>
      <c r="CB484" s="235"/>
      <c r="CC484" s="236"/>
      <c r="CD484" s="236"/>
      <c r="CE484" s="236"/>
      <c r="CF484" s="236"/>
      <c r="CG484" s="236"/>
      <c r="CH484" s="235"/>
      <c r="CI484" s="235"/>
      <c r="CJ484" s="236"/>
      <c r="CK484" s="236"/>
      <c r="CL484" s="236"/>
      <c r="CM484" s="236"/>
      <c r="CN484" s="236"/>
      <c r="CO484" s="235"/>
      <c r="CP484" s="238"/>
      <c r="CQ484" s="237"/>
      <c r="CR484" s="238"/>
      <c r="CS484" s="237"/>
      <c r="CT484" s="237"/>
      <c r="CU484" s="237"/>
      <c r="CV484" s="237"/>
      <c r="CW484" s="237"/>
      <c r="CX484" s="232"/>
      <c r="CY484" s="232"/>
      <c r="CZ484" s="179">
        <f t="shared" si="519"/>
        <v>0</v>
      </c>
      <c r="DA484" s="180"/>
      <c r="DB484" s="241"/>
      <c r="DC484" s="181">
        <f t="shared" si="520"/>
        <v>0</v>
      </c>
      <c r="DD484" s="240"/>
      <c r="DE484" s="241"/>
      <c r="DF484" s="182">
        <f t="shared" si="521"/>
        <v>0</v>
      </c>
      <c r="DG484" s="182">
        <f t="shared" si="522"/>
        <v>0</v>
      </c>
      <c r="DH484" s="183">
        <f t="shared" si="523"/>
        <v>0</v>
      </c>
      <c r="DI484" s="184">
        <f t="shared" si="524"/>
        <v>0</v>
      </c>
      <c r="DJ484" s="42"/>
      <c r="DK484" s="177">
        <f t="shared" si="525"/>
        <v>0</v>
      </c>
      <c r="DL484" s="177">
        <f t="shared" si="526"/>
        <v>0</v>
      </c>
      <c r="DM484" s="177">
        <f t="shared" si="527"/>
        <v>0</v>
      </c>
      <c r="DN484" s="242"/>
      <c r="DO484" s="243"/>
      <c r="DP484" s="243"/>
      <c r="DQ484" s="243"/>
      <c r="DR484" s="303"/>
      <c r="DS484" s="243"/>
      <c r="DT484" s="243"/>
      <c r="DU484" s="243"/>
      <c r="DV484" s="244"/>
      <c r="DW484" s="243"/>
      <c r="DX484" s="243"/>
      <c r="DY484" s="245"/>
      <c r="DZ484" s="245"/>
      <c r="EA484" s="246"/>
      <c r="EB484" s="175" t="s">
        <v>283</v>
      </c>
      <c r="EC484" s="188" t="s">
        <v>298</v>
      </c>
      <c r="ED484" s="188">
        <v>1030452</v>
      </c>
      <c r="EE484" s="188"/>
      <c r="EF484" s="189">
        <f>'Datos Mes'!$B$23</f>
        <v>8033.333333333333</v>
      </c>
      <c r="EG484" s="189">
        <f t="shared" si="528"/>
        <v>0</v>
      </c>
      <c r="EH484" s="189">
        <f t="shared" si="529"/>
        <v>0</v>
      </c>
      <c r="EI484" s="189" t="e">
        <f t="shared" si="530"/>
        <v>#DIV/0!</v>
      </c>
      <c r="EJ484" s="189" t="e">
        <f t="shared" si="531"/>
        <v>#DIV/0!</v>
      </c>
      <c r="EK484" s="189">
        <f t="shared" si="532"/>
        <v>0</v>
      </c>
      <c r="EL484" s="189">
        <f t="shared" si="533"/>
        <v>0</v>
      </c>
      <c r="EM484" s="189">
        <f t="shared" si="534"/>
        <v>0</v>
      </c>
      <c r="EN484" s="189">
        <f>'Datos Mes'!$B$24*AL484</f>
        <v>0</v>
      </c>
      <c r="EO484" s="189" t="e">
        <f>IF(SUM(EH484:EN484)&gt;'Datos Mes'!$B$21,'Datos Mes'!$B$21,SUM(EH484:EN484))</f>
        <v>#DIV/0!</v>
      </c>
      <c r="EP484" s="189" t="e">
        <f>IF(SUM(EH484:EN484)&gt;'Datos Mes'!$B$21,SUM(EH484:EN484)-EO484,0)</f>
        <v>#DIV/0!</v>
      </c>
      <c r="EQ484" s="189"/>
      <c r="ER484" s="189" t="e">
        <f>LOOKUP(EO484/AL484,'Datos Mes'!$B$75:$B$82,'Datos Mes'!$C$75:$C$82)*EQ484</f>
        <v>#DIV/0!</v>
      </c>
      <c r="ES484" s="189">
        <f>'Datos Mes'!$B$25*$AQ484</f>
        <v>0</v>
      </c>
      <c r="ET484" s="189">
        <f>'Datos Mes'!$B$26*$AQ484</f>
        <v>0</v>
      </c>
      <c r="EU484" s="189">
        <f t="shared" si="535"/>
        <v>0</v>
      </c>
      <c r="EV484" s="190" t="e">
        <f t="shared" si="536"/>
        <v>#DIV/0!</v>
      </c>
      <c r="EW484" s="280" t="s">
        <v>140</v>
      </c>
      <c r="EX484" s="281"/>
      <c r="EY484" s="190" t="e">
        <f>'Datos Mes'!$B$28*EO484</f>
        <v>#DIV/0!</v>
      </c>
      <c r="EZ484" s="190" t="e">
        <f>IF(EX484*'Datos Mes'!$B$19-EY484&gt;0,EX484*'Datos Mes'!$B$19-EY484,0)</f>
        <v>#DIV/0!</v>
      </c>
      <c r="FA484" s="281" t="s">
        <v>116</v>
      </c>
      <c r="FB484" s="280" t="s">
        <v>299</v>
      </c>
      <c r="FC484" s="192">
        <f>IF(FB484&lt;&gt;"Pensionado",LOOKUP(FA484,'Datos Mes'!$A$87:$A$92,'Datos Mes'!$B$87:$B$92),0)</f>
        <v>0</v>
      </c>
      <c r="FD484" s="190" t="e">
        <f t="shared" si="537"/>
        <v>#DIV/0!</v>
      </c>
      <c r="FE484" s="190" t="e">
        <f>IF(SUM(EH484:EN484)&gt;'Datos Mes'!$B$22,'Datos Mes'!$B$22,SUM(EH484:EN484))</f>
        <v>#DIV/0!</v>
      </c>
      <c r="FF484" s="190" t="e">
        <f>FE484*'Datos Mes'!$B$30</f>
        <v>#DIV/0!</v>
      </c>
      <c r="FG484" s="190" t="e">
        <f t="shared" si="538"/>
        <v>#DIV/0!</v>
      </c>
      <c r="FH484" s="190" t="e">
        <f t="shared" si="539"/>
        <v>#DIV/0!</v>
      </c>
      <c r="FI484" s="193" t="e">
        <f>LOOKUP(FH484,'Datos Mes'!$B$54:$B$69,'Datos Mes'!$C$54:$C$69)</f>
        <v>#DIV/0!</v>
      </c>
      <c r="FJ484" s="190" t="e">
        <f>LOOKUP(FH484,'Datos Mes'!$B$54:$B$69,'Datos Mes'!$E$54:$E$69)</f>
        <v>#DIV/0!</v>
      </c>
      <c r="FK484" s="190" t="e">
        <f t="shared" si="540"/>
        <v>#DIV/0!</v>
      </c>
      <c r="FL484" s="190">
        <f t="shared" si="541"/>
        <v>0</v>
      </c>
      <c r="FM484" s="190">
        <f t="shared" si="542"/>
        <v>0</v>
      </c>
      <c r="FN484" s="190">
        <f t="shared" si="543"/>
        <v>0</v>
      </c>
      <c r="FO484" s="190" t="e">
        <f t="shared" si="544"/>
        <v>#DIV/0!</v>
      </c>
      <c r="FP484" s="190" t="e">
        <f t="shared" si="545"/>
        <v>#DIV/0!</v>
      </c>
      <c r="FQ484" s="320" t="e">
        <f t="shared" si="546"/>
        <v>#DIV/0!</v>
      </c>
      <c r="FR484" s="188"/>
      <c r="FS484" s="190" t="e">
        <f t="shared" si="547"/>
        <v>#DIV/0!</v>
      </c>
      <c r="FT484" s="190" t="e">
        <f>IF($FB484="Activo",LOOKUP($FA484,'Datos Mes'!$A$87:$A$92,'Datos Mes'!$C$87:$C$92),0)*$EO484</f>
        <v>#DIV/0!</v>
      </c>
      <c r="FU484" s="190" t="e">
        <f>IF($FB484="Activo",'Datos Mes'!$B$31,0)*$EO484</f>
        <v>#DIV/0!</v>
      </c>
      <c r="FV484" s="190" t="e">
        <f>'Datos Mes'!$B$32*$EO484</f>
        <v>#DIV/0!</v>
      </c>
      <c r="FW484" s="190" t="e">
        <f>'Datos Mes'!$D$28*$EO484</f>
        <v>#DIV/0!</v>
      </c>
      <c r="FX484" s="188">
        <v>1030452</v>
      </c>
      <c r="FY484" s="190" t="e">
        <f t="shared" si="548"/>
        <v>#DIV/0!</v>
      </c>
      <c r="FZ484" s="190" t="e">
        <f t="shared" si="554"/>
        <v>#DIV/0!</v>
      </c>
      <c r="GA484" s="190" t="e">
        <f t="shared" si="555"/>
        <v>#DIV/0!</v>
      </c>
      <c r="GB484" s="190">
        <f>(AS484+'Datos Mes'!B$24)*30/12</f>
        <v>11356.646825396825</v>
      </c>
      <c r="GC484" s="190" t="e">
        <f t="shared" si="549"/>
        <v>#DIV/0!</v>
      </c>
      <c r="GD484" s="190" t="e">
        <f t="shared" si="550"/>
        <v>#DIV/0!</v>
      </c>
      <c r="GE484" s="192" t="e">
        <f t="shared" si="551"/>
        <v>#DIV/0!</v>
      </c>
    </row>
    <row r="485" spans="1:187">
      <c r="A485" s="248"/>
      <c r="B485" s="248"/>
      <c r="C485" s="173">
        <f t="shared" si="508"/>
        <v>0</v>
      </c>
      <c r="D485" s="255"/>
      <c r="E485" s="255"/>
      <c r="F485" s="255"/>
      <c r="G485" s="255"/>
      <c r="H485" s="255"/>
      <c r="I485" s="255"/>
      <c r="J485" s="255"/>
      <c r="K485" s="255"/>
      <c r="L485" s="255"/>
      <c r="M485" s="255"/>
      <c r="N485" s="255"/>
      <c r="O485" s="255"/>
      <c r="P485" s="255"/>
      <c r="Q485" s="255"/>
      <c r="R485" s="174"/>
      <c r="S485" s="256"/>
      <c r="T485" s="255"/>
      <c r="U485" s="255"/>
      <c r="V485" s="255"/>
      <c r="W485" s="255"/>
      <c r="X485" s="255"/>
      <c r="Y485" s="255"/>
      <c r="Z485" s="255"/>
      <c r="AA485" s="255"/>
      <c r="AB485" s="255"/>
      <c r="AC485" s="255"/>
      <c r="AD485" s="255"/>
      <c r="AE485" s="255"/>
      <c r="AF485" s="255"/>
      <c r="AG485" s="255"/>
      <c r="AH485" s="255"/>
      <c r="AI485" s="257"/>
      <c r="AJ485" s="187"/>
      <c r="AK485" s="176">
        <f t="shared" si="509"/>
        <v>0</v>
      </c>
      <c r="AL485" s="294">
        <f t="shared" si="510"/>
        <v>0</v>
      </c>
      <c r="AM485" s="294">
        <f t="shared" si="511"/>
        <v>0</v>
      </c>
      <c r="AN485" s="295">
        <f t="shared" si="512"/>
        <v>0</v>
      </c>
      <c r="AO485" s="294">
        <f t="shared" si="553"/>
        <v>0</v>
      </c>
      <c r="AP485" s="294">
        <f t="shared" si="552"/>
        <v>0</v>
      </c>
      <c r="AQ485" s="296">
        <f t="shared" si="513"/>
        <v>0</v>
      </c>
      <c r="AR485" s="297">
        <f t="shared" si="514"/>
        <v>0</v>
      </c>
      <c r="AS485" s="249"/>
      <c r="AT485" s="250">
        <f t="shared" si="515"/>
        <v>0</v>
      </c>
      <c r="AU485" s="316"/>
      <c r="AV485" s="177">
        <f t="shared" si="516"/>
        <v>0</v>
      </c>
      <c r="AW485" s="249"/>
      <c r="AX485" s="249"/>
      <c r="AY485" s="177">
        <f t="shared" si="517"/>
        <v>0</v>
      </c>
      <c r="AZ485" s="177">
        <f>(AQ485)*'Datos Mes'!$B$27+DB485</f>
        <v>0</v>
      </c>
      <c r="BA485" s="248"/>
      <c r="BB485" s="254"/>
      <c r="BC485" s="263"/>
      <c r="BD485" s="188"/>
      <c r="BE485" s="188"/>
      <c r="BF485" s="298"/>
      <c r="BG485" s="178">
        <f>(COUNTIF($D485:$AI485,"LL")+DL485)*(AS485-'Datos Mes'!$B$23)</f>
        <v>0</v>
      </c>
      <c r="BH485" s="299">
        <f t="shared" si="518"/>
        <v>0</v>
      </c>
      <c r="BI485" s="230"/>
      <c r="BJ485" s="239"/>
      <c r="BK485" s="231"/>
      <c r="BL485" s="231"/>
      <c r="BM485" s="231"/>
      <c r="BN485" s="231"/>
      <c r="BO485" s="231"/>
      <c r="BP485" s="239"/>
      <c r="BQ485" s="231"/>
      <c r="BR485" s="231"/>
      <c r="BS485" s="231"/>
      <c r="BT485" s="232"/>
      <c r="BU485" s="232"/>
      <c r="BV485" s="231"/>
      <c r="BW485" s="233"/>
      <c r="BX485" s="234"/>
      <c r="BY485" s="231"/>
      <c r="BZ485" s="231"/>
      <c r="CA485" s="235"/>
      <c r="CB485" s="235"/>
      <c r="CC485" s="236"/>
      <c r="CD485" s="236"/>
      <c r="CE485" s="236"/>
      <c r="CF485" s="236"/>
      <c r="CG485" s="236"/>
      <c r="CH485" s="235"/>
      <c r="CI485" s="235"/>
      <c r="CJ485" s="236"/>
      <c r="CK485" s="236"/>
      <c r="CL485" s="236"/>
      <c r="CM485" s="236"/>
      <c r="CN485" s="236"/>
      <c r="CO485" s="235"/>
      <c r="CP485" s="238"/>
      <c r="CQ485" s="237"/>
      <c r="CR485" s="238"/>
      <c r="CS485" s="237"/>
      <c r="CT485" s="237"/>
      <c r="CU485" s="237"/>
      <c r="CV485" s="237"/>
      <c r="CW485" s="237"/>
      <c r="CX485" s="232"/>
      <c r="CY485" s="232"/>
      <c r="CZ485" s="179">
        <f t="shared" si="519"/>
        <v>0</v>
      </c>
      <c r="DA485" s="180"/>
      <c r="DB485" s="241"/>
      <c r="DC485" s="181">
        <f t="shared" si="520"/>
        <v>0</v>
      </c>
      <c r="DD485" s="240"/>
      <c r="DE485" s="241"/>
      <c r="DF485" s="182">
        <f t="shared" si="521"/>
        <v>0</v>
      </c>
      <c r="DG485" s="182">
        <f t="shared" si="522"/>
        <v>0</v>
      </c>
      <c r="DH485" s="183">
        <f t="shared" si="523"/>
        <v>0</v>
      </c>
      <c r="DI485" s="184">
        <f t="shared" si="524"/>
        <v>0</v>
      </c>
      <c r="DJ485" s="42"/>
      <c r="DK485" s="177">
        <f t="shared" si="525"/>
        <v>0</v>
      </c>
      <c r="DL485" s="177">
        <f t="shared" si="526"/>
        <v>0</v>
      </c>
      <c r="DM485" s="177">
        <f t="shared" si="527"/>
        <v>0</v>
      </c>
      <c r="DN485" s="242"/>
      <c r="DO485" s="243"/>
      <c r="DP485" s="243"/>
      <c r="DQ485" s="243"/>
      <c r="DR485" s="303"/>
      <c r="DS485" s="243"/>
      <c r="DT485" s="243"/>
      <c r="DU485" s="243"/>
      <c r="DV485" s="244"/>
      <c r="DW485" s="243"/>
      <c r="DX485" s="243"/>
      <c r="DY485" s="245"/>
      <c r="DZ485" s="245"/>
      <c r="EA485" s="246"/>
      <c r="EB485" s="175" t="s">
        <v>283</v>
      </c>
      <c r="EC485" s="188" t="s">
        <v>298</v>
      </c>
      <c r="ED485" s="188">
        <v>1030453</v>
      </c>
      <c r="EE485" s="188"/>
      <c r="EF485" s="189">
        <f>'Datos Mes'!$B$23</f>
        <v>8033.333333333333</v>
      </c>
      <c r="EG485" s="189">
        <f t="shared" si="528"/>
        <v>0</v>
      </c>
      <c r="EH485" s="189">
        <f t="shared" si="529"/>
        <v>0</v>
      </c>
      <c r="EI485" s="189" t="e">
        <f t="shared" si="530"/>
        <v>#DIV/0!</v>
      </c>
      <c r="EJ485" s="189" t="e">
        <f t="shared" si="531"/>
        <v>#DIV/0!</v>
      </c>
      <c r="EK485" s="189">
        <f t="shared" si="532"/>
        <v>0</v>
      </c>
      <c r="EL485" s="189">
        <f t="shared" si="533"/>
        <v>0</v>
      </c>
      <c r="EM485" s="189">
        <f t="shared" si="534"/>
        <v>0</v>
      </c>
      <c r="EN485" s="189">
        <f>'Datos Mes'!$B$24*AL485</f>
        <v>0</v>
      </c>
      <c r="EO485" s="189" t="e">
        <f>IF(SUM(EH485:EN485)&gt;'Datos Mes'!$B$21,'Datos Mes'!$B$21,SUM(EH485:EN485))</f>
        <v>#DIV/0!</v>
      </c>
      <c r="EP485" s="189" t="e">
        <f>IF(SUM(EH485:EN485)&gt;'Datos Mes'!$B$21,SUM(EH485:EN485)-EO485,0)</f>
        <v>#DIV/0!</v>
      </c>
      <c r="EQ485" s="189"/>
      <c r="ER485" s="189" t="e">
        <f>LOOKUP(EO485/AL485,'Datos Mes'!$B$75:$B$82,'Datos Mes'!$C$75:$C$82)*EQ485</f>
        <v>#DIV/0!</v>
      </c>
      <c r="ES485" s="189">
        <f>'Datos Mes'!$B$25*$AQ485</f>
        <v>0</v>
      </c>
      <c r="ET485" s="189">
        <f>'Datos Mes'!$B$26*$AQ485</f>
        <v>0</v>
      </c>
      <c r="EU485" s="189">
        <f t="shared" si="535"/>
        <v>0</v>
      </c>
      <c r="EV485" s="190" t="e">
        <f t="shared" si="536"/>
        <v>#DIV/0!</v>
      </c>
      <c r="EW485" s="280" t="s">
        <v>140</v>
      </c>
      <c r="EX485" s="281"/>
      <c r="EY485" s="190" t="e">
        <f>'Datos Mes'!$B$28*EO485</f>
        <v>#DIV/0!</v>
      </c>
      <c r="EZ485" s="190" t="e">
        <f>IF(EX485*'Datos Mes'!$B$19-EY485&gt;0,EX485*'Datos Mes'!$B$19-EY485,0)</f>
        <v>#DIV/0!</v>
      </c>
      <c r="FA485" s="281" t="s">
        <v>116</v>
      </c>
      <c r="FB485" s="280" t="s">
        <v>299</v>
      </c>
      <c r="FC485" s="192">
        <f>IF(FB485&lt;&gt;"Pensionado",LOOKUP(FA485,'Datos Mes'!$A$87:$A$92,'Datos Mes'!$B$87:$B$92),0)</f>
        <v>0</v>
      </c>
      <c r="FD485" s="190" t="e">
        <f t="shared" si="537"/>
        <v>#DIV/0!</v>
      </c>
      <c r="FE485" s="190" t="e">
        <f>IF(SUM(EH485:EN485)&gt;'Datos Mes'!$B$22,'Datos Mes'!$B$22,SUM(EH485:EN485))</f>
        <v>#DIV/0!</v>
      </c>
      <c r="FF485" s="190" t="e">
        <f>FE485*'Datos Mes'!$B$30</f>
        <v>#DIV/0!</v>
      </c>
      <c r="FG485" s="190" t="e">
        <f t="shared" si="538"/>
        <v>#DIV/0!</v>
      </c>
      <c r="FH485" s="190" t="e">
        <f t="shared" si="539"/>
        <v>#DIV/0!</v>
      </c>
      <c r="FI485" s="193" t="e">
        <f>LOOKUP(FH485,'Datos Mes'!$B$54:$B$69,'Datos Mes'!$C$54:$C$69)</f>
        <v>#DIV/0!</v>
      </c>
      <c r="FJ485" s="190" t="e">
        <f>LOOKUP(FH485,'Datos Mes'!$B$54:$B$69,'Datos Mes'!$E$54:$E$69)</f>
        <v>#DIV/0!</v>
      </c>
      <c r="FK485" s="190" t="e">
        <f t="shared" si="540"/>
        <v>#DIV/0!</v>
      </c>
      <c r="FL485" s="190">
        <f t="shared" si="541"/>
        <v>0</v>
      </c>
      <c r="FM485" s="190">
        <f t="shared" si="542"/>
        <v>0</v>
      </c>
      <c r="FN485" s="190">
        <f t="shared" si="543"/>
        <v>0</v>
      </c>
      <c r="FO485" s="190" t="e">
        <f t="shared" si="544"/>
        <v>#DIV/0!</v>
      </c>
      <c r="FP485" s="190" t="e">
        <f t="shared" si="545"/>
        <v>#DIV/0!</v>
      </c>
      <c r="FQ485" s="320" t="e">
        <f t="shared" si="546"/>
        <v>#DIV/0!</v>
      </c>
      <c r="FR485" s="188"/>
      <c r="FS485" s="190" t="e">
        <f t="shared" si="547"/>
        <v>#DIV/0!</v>
      </c>
      <c r="FT485" s="190" t="e">
        <f>IF($FB485="Activo",LOOKUP($FA485,'Datos Mes'!$A$87:$A$92,'Datos Mes'!$C$87:$C$92),0)*$EO485</f>
        <v>#DIV/0!</v>
      </c>
      <c r="FU485" s="190" t="e">
        <f>IF($FB485="Activo",'Datos Mes'!$B$31,0)*$EO485</f>
        <v>#DIV/0!</v>
      </c>
      <c r="FV485" s="190" t="e">
        <f>'Datos Mes'!$B$32*$EO485</f>
        <v>#DIV/0!</v>
      </c>
      <c r="FW485" s="190" t="e">
        <f>'Datos Mes'!$D$28*$EO485</f>
        <v>#DIV/0!</v>
      </c>
      <c r="FX485" s="188">
        <v>1030453</v>
      </c>
      <c r="FY485" s="190" t="e">
        <f t="shared" si="548"/>
        <v>#DIV/0!</v>
      </c>
      <c r="FZ485" s="190" t="e">
        <f t="shared" si="554"/>
        <v>#DIV/0!</v>
      </c>
      <c r="GA485" s="190" t="e">
        <f t="shared" si="555"/>
        <v>#DIV/0!</v>
      </c>
      <c r="GB485" s="190">
        <f>(AS485+'Datos Mes'!B$24)*30/12</f>
        <v>11356.646825396825</v>
      </c>
      <c r="GC485" s="190" t="e">
        <f t="shared" si="549"/>
        <v>#DIV/0!</v>
      </c>
      <c r="GD485" s="190" t="e">
        <f t="shared" si="550"/>
        <v>#DIV/0!</v>
      </c>
      <c r="GE485" s="192" t="e">
        <f t="shared" si="551"/>
        <v>#DIV/0!</v>
      </c>
    </row>
    <row r="486" spans="1:187">
      <c r="A486" s="248"/>
      <c r="B486" s="248"/>
      <c r="C486" s="173">
        <f t="shared" si="508"/>
        <v>0</v>
      </c>
      <c r="D486" s="255"/>
      <c r="E486" s="255"/>
      <c r="F486" s="255"/>
      <c r="G486" s="255"/>
      <c r="H486" s="255"/>
      <c r="I486" s="255"/>
      <c r="J486" s="255"/>
      <c r="K486" s="255"/>
      <c r="L486" s="255"/>
      <c r="M486" s="255"/>
      <c r="N486" s="255"/>
      <c r="O486" s="255"/>
      <c r="P486" s="255"/>
      <c r="Q486" s="255"/>
      <c r="R486" s="174"/>
      <c r="S486" s="256"/>
      <c r="T486" s="255"/>
      <c r="U486" s="255"/>
      <c r="V486" s="255"/>
      <c r="W486" s="255"/>
      <c r="X486" s="255"/>
      <c r="Y486" s="255"/>
      <c r="Z486" s="255"/>
      <c r="AA486" s="255"/>
      <c r="AB486" s="255"/>
      <c r="AC486" s="255"/>
      <c r="AD486" s="255"/>
      <c r="AE486" s="255"/>
      <c r="AF486" s="255"/>
      <c r="AG486" s="255"/>
      <c r="AH486" s="255"/>
      <c r="AI486" s="257"/>
      <c r="AJ486" s="187"/>
      <c r="AK486" s="176">
        <f t="shared" si="509"/>
        <v>0</v>
      </c>
      <c r="AL486" s="294">
        <f t="shared" si="510"/>
        <v>0</v>
      </c>
      <c r="AM486" s="294">
        <f t="shared" si="511"/>
        <v>0</v>
      </c>
      <c r="AN486" s="295">
        <f t="shared" si="512"/>
        <v>0</v>
      </c>
      <c r="AO486" s="294">
        <f t="shared" si="553"/>
        <v>0</v>
      </c>
      <c r="AP486" s="294">
        <f t="shared" si="552"/>
        <v>0</v>
      </c>
      <c r="AQ486" s="296">
        <f t="shared" si="513"/>
        <v>0</v>
      </c>
      <c r="AR486" s="297">
        <f t="shared" si="514"/>
        <v>0</v>
      </c>
      <c r="AS486" s="249"/>
      <c r="AT486" s="250">
        <f t="shared" si="515"/>
        <v>0</v>
      </c>
      <c r="AU486" s="316"/>
      <c r="AV486" s="177">
        <f t="shared" si="516"/>
        <v>0</v>
      </c>
      <c r="AW486" s="249"/>
      <c r="AX486" s="249"/>
      <c r="AY486" s="177">
        <f t="shared" si="517"/>
        <v>0</v>
      </c>
      <c r="AZ486" s="177">
        <f>(AQ486)*'Datos Mes'!$B$27+DB486</f>
        <v>0</v>
      </c>
      <c r="BA486" s="248"/>
      <c r="BB486" s="254"/>
      <c r="BC486" s="263"/>
      <c r="BD486" s="188"/>
      <c r="BE486" s="188"/>
      <c r="BF486" s="298"/>
      <c r="BG486" s="178">
        <f>(COUNTIF($D486:$AI486,"LL")+DL486)*(AS486-'Datos Mes'!$B$23)</f>
        <v>0</v>
      </c>
      <c r="BH486" s="299">
        <f t="shared" si="518"/>
        <v>0</v>
      </c>
      <c r="BI486" s="230"/>
      <c r="BJ486" s="239"/>
      <c r="BK486" s="231"/>
      <c r="BL486" s="231"/>
      <c r="BM486" s="231"/>
      <c r="BN486" s="231"/>
      <c r="BO486" s="231"/>
      <c r="BP486" s="239"/>
      <c r="BQ486" s="231"/>
      <c r="BR486" s="231"/>
      <c r="BS486" s="231"/>
      <c r="BT486" s="232"/>
      <c r="BU486" s="232"/>
      <c r="BV486" s="231"/>
      <c r="BW486" s="233"/>
      <c r="BX486" s="234"/>
      <c r="BY486" s="231"/>
      <c r="BZ486" s="231"/>
      <c r="CA486" s="235"/>
      <c r="CB486" s="235"/>
      <c r="CC486" s="236"/>
      <c r="CD486" s="236"/>
      <c r="CE486" s="236"/>
      <c r="CF486" s="236"/>
      <c r="CG486" s="236"/>
      <c r="CH486" s="235"/>
      <c r="CI486" s="235"/>
      <c r="CJ486" s="236"/>
      <c r="CK486" s="236"/>
      <c r="CL486" s="236"/>
      <c r="CM486" s="236"/>
      <c r="CN486" s="236"/>
      <c r="CO486" s="235"/>
      <c r="CP486" s="238"/>
      <c r="CQ486" s="237"/>
      <c r="CR486" s="238"/>
      <c r="CS486" s="237"/>
      <c r="CT486" s="237"/>
      <c r="CU486" s="237"/>
      <c r="CV486" s="237"/>
      <c r="CW486" s="237"/>
      <c r="CX486" s="232"/>
      <c r="CY486" s="232"/>
      <c r="CZ486" s="179">
        <f t="shared" si="519"/>
        <v>0</v>
      </c>
      <c r="DA486" s="180"/>
      <c r="DB486" s="241"/>
      <c r="DC486" s="181">
        <f t="shared" si="520"/>
        <v>0</v>
      </c>
      <c r="DD486" s="240"/>
      <c r="DE486" s="241"/>
      <c r="DF486" s="182">
        <f t="shared" si="521"/>
        <v>0</v>
      </c>
      <c r="DG486" s="182">
        <f t="shared" si="522"/>
        <v>0</v>
      </c>
      <c r="DH486" s="183">
        <f t="shared" si="523"/>
        <v>0</v>
      </c>
      <c r="DI486" s="184">
        <f t="shared" si="524"/>
        <v>0</v>
      </c>
      <c r="DJ486" s="42"/>
      <c r="DK486" s="177">
        <f t="shared" si="525"/>
        <v>0</v>
      </c>
      <c r="DL486" s="177">
        <f t="shared" si="526"/>
        <v>0</v>
      </c>
      <c r="DM486" s="177">
        <f t="shared" si="527"/>
        <v>0</v>
      </c>
      <c r="DN486" s="242"/>
      <c r="DO486" s="243"/>
      <c r="DP486" s="243"/>
      <c r="DQ486" s="243"/>
      <c r="DR486" s="303"/>
      <c r="DS486" s="243"/>
      <c r="DT486" s="243"/>
      <c r="DU486" s="243"/>
      <c r="DV486" s="244"/>
      <c r="DW486" s="243"/>
      <c r="DX486" s="243"/>
      <c r="DY486" s="245"/>
      <c r="DZ486" s="245"/>
      <c r="EA486" s="246"/>
      <c r="EB486" s="175" t="s">
        <v>283</v>
      </c>
      <c r="EC486" s="188" t="s">
        <v>298</v>
      </c>
      <c r="ED486" s="188">
        <v>1030454</v>
      </c>
      <c r="EE486" s="188"/>
      <c r="EF486" s="189">
        <f>'Datos Mes'!$B$23</f>
        <v>8033.333333333333</v>
      </c>
      <c r="EG486" s="189">
        <f t="shared" si="528"/>
        <v>0</v>
      </c>
      <c r="EH486" s="189">
        <f t="shared" si="529"/>
        <v>0</v>
      </c>
      <c r="EI486" s="189" t="e">
        <f t="shared" si="530"/>
        <v>#DIV/0!</v>
      </c>
      <c r="EJ486" s="189" t="e">
        <f t="shared" si="531"/>
        <v>#DIV/0!</v>
      </c>
      <c r="EK486" s="189">
        <f t="shared" si="532"/>
        <v>0</v>
      </c>
      <c r="EL486" s="189">
        <f t="shared" si="533"/>
        <v>0</v>
      </c>
      <c r="EM486" s="189">
        <f t="shared" si="534"/>
        <v>0</v>
      </c>
      <c r="EN486" s="189">
        <f>'Datos Mes'!$B$24*AL486</f>
        <v>0</v>
      </c>
      <c r="EO486" s="189" t="e">
        <f>IF(SUM(EH486:EN486)&gt;'Datos Mes'!$B$21,'Datos Mes'!$B$21,SUM(EH486:EN486))</f>
        <v>#DIV/0!</v>
      </c>
      <c r="EP486" s="189" t="e">
        <f>IF(SUM(EH486:EN486)&gt;'Datos Mes'!$B$21,SUM(EH486:EN486)-EO486,0)</f>
        <v>#DIV/0!</v>
      </c>
      <c r="EQ486" s="189"/>
      <c r="ER486" s="189" t="e">
        <f>LOOKUP(EO486/AL486,'Datos Mes'!$B$75:$B$82,'Datos Mes'!$C$75:$C$82)*EQ486</f>
        <v>#DIV/0!</v>
      </c>
      <c r="ES486" s="189">
        <f>'Datos Mes'!$B$25*$AQ486</f>
        <v>0</v>
      </c>
      <c r="ET486" s="189">
        <f>'Datos Mes'!$B$26*$AQ486</f>
        <v>0</v>
      </c>
      <c r="EU486" s="189">
        <f t="shared" si="535"/>
        <v>0</v>
      </c>
      <c r="EV486" s="190" t="e">
        <f t="shared" si="536"/>
        <v>#DIV/0!</v>
      </c>
      <c r="EW486" s="280" t="s">
        <v>140</v>
      </c>
      <c r="EX486" s="281"/>
      <c r="EY486" s="190" t="e">
        <f>'Datos Mes'!$B$28*EO486</f>
        <v>#DIV/0!</v>
      </c>
      <c r="EZ486" s="190" t="e">
        <f>IF(EX486*'Datos Mes'!$B$19-EY486&gt;0,EX486*'Datos Mes'!$B$19-EY486,0)</f>
        <v>#DIV/0!</v>
      </c>
      <c r="FA486" s="281" t="s">
        <v>116</v>
      </c>
      <c r="FB486" s="280" t="s">
        <v>299</v>
      </c>
      <c r="FC486" s="192">
        <f>IF(FB486&lt;&gt;"Pensionado",LOOKUP(FA486,'Datos Mes'!$A$87:$A$92,'Datos Mes'!$B$87:$B$92),0)</f>
        <v>0</v>
      </c>
      <c r="FD486" s="190" t="e">
        <f t="shared" si="537"/>
        <v>#DIV/0!</v>
      </c>
      <c r="FE486" s="190" t="e">
        <f>IF(SUM(EH486:EN486)&gt;'Datos Mes'!$B$22,'Datos Mes'!$B$22,SUM(EH486:EN486))</f>
        <v>#DIV/0!</v>
      </c>
      <c r="FF486" s="190" t="e">
        <f>FE486*'Datos Mes'!$B$30</f>
        <v>#DIV/0!</v>
      </c>
      <c r="FG486" s="190" t="e">
        <f t="shared" si="538"/>
        <v>#DIV/0!</v>
      </c>
      <c r="FH486" s="190" t="e">
        <f t="shared" si="539"/>
        <v>#DIV/0!</v>
      </c>
      <c r="FI486" s="193" t="e">
        <f>LOOKUP(FH486,'Datos Mes'!$B$54:$B$69,'Datos Mes'!$C$54:$C$69)</f>
        <v>#DIV/0!</v>
      </c>
      <c r="FJ486" s="190" t="e">
        <f>LOOKUP(FH486,'Datos Mes'!$B$54:$B$69,'Datos Mes'!$E$54:$E$69)</f>
        <v>#DIV/0!</v>
      </c>
      <c r="FK486" s="190" t="e">
        <f t="shared" si="540"/>
        <v>#DIV/0!</v>
      </c>
      <c r="FL486" s="190">
        <f t="shared" si="541"/>
        <v>0</v>
      </c>
      <c r="FM486" s="190">
        <f t="shared" si="542"/>
        <v>0</v>
      </c>
      <c r="FN486" s="190">
        <f t="shared" si="543"/>
        <v>0</v>
      </c>
      <c r="FO486" s="190" t="e">
        <f t="shared" si="544"/>
        <v>#DIV/0!</v>
      </c>
      <c r="FP486" s="190" t="e">
        <f t="shared" si="545"/>
        <v>#DIV/0!</v>
      </c>
      <c r="FQ486" s="320" t="e">
        <f t="shared" si="546"/>
        <v>#DIV/0!</v>
      </c>
      <c r="FR486" s="188"/>
      <c r="FS486" s="190" t="e">
        <f t="shared" si="547"/>
        <v>#DIV/0!</v>
      </c>
      <c r="FT486" s="190" t="e">
        <f>IF($FB486="Activo",LOOKUP($FA486,'Datos Mes'!$A$87:$A$92,'Datos Mes'!$C$87:$C$92),0)*$EO486</f>
        <v>#DIV/0!</v>
      </c>
      <c r="FU486" s="190" t="e">
        <f>IF($FB486="Activo",'Datos Mes'!$B$31,0)*$EO486</f>
        <v>#DIV/0!</v>
      </c>
      <c r="FV486" s="190" t="e">
        <f>'Datos Mes'!$B$32*$EO486</f>
        <v>#DIV/0!</v>
      </c>
      <c r="FW486" s="190" t="e">
        <f>'Datos Mes'!$D$28*$EO486</f>
        <v>#DIV/0!</v>
      </c>
      <c r="FX486" s="188">
        <v>1030454</v>
      </c>
      <c r="FY486" s="190" t="e">
        <f t="shared" si="548"/>
        <v>#DIV/0!</v>
      </c>
      <c r="FZ486" s="190" t="e">
        <f t="shared" si="554"/>
        <v>#DIV/0!</v>
      </c>
      <c r="GA486" s="190" t="e">
        <f t="shared" si="555"/>
        <v>#DIV/0!</v>
      </c>
      <c r="GB486" s="190">
        <f>(AS486+'Datos Mes'!B$24)*30/12</f>
        <v>11356.646825396825</v>
      </c>
      <c r="GC486" s="190" t="e">
        <f t="shared" si="549"/>
        <v>#DIV/0!</v>
      </c>
      <c r="GD486" s="190" t="e">
        <f t="shared" si="550"/>
        <v>#DIV/0!</v>
      </c>
      <c r="GE486" s="192" t="e">
        <f t="shared" si="551"/>
        <v>#DIV/0!</v>
      </c>
    </row>
    <row r="487" spans="1:187">
      <c r="A487" s="248"/>
      <c r="B487" s="248"/>
      <c r="C487" s="173">
        <f t="shared" si="508"/>
        <v>0</v>
      </c>
      <c r="D487" s="255"/>
      <c r="E487" s="255"/>
      <c r="F487" s="255"/>
      <c r="G487" s="255"/>
      <c r="H487" s="255"/>
      <c r="I487" s="255"/>
      <c r="J487" s="255"/>
      <c r="K487" s="255"/>
      <c r="L487" s="255"/>
      <c r="M487" s="255"/>
      <c r="N487" s="255"/>
      <c r="O487" s="255"/>
      <c r="P487" s="255"/>
      <c r="Q487" s="255"/>
      <c r="R487" s="174"/>
      <c r="S487" s="256"/>
      <c r="T487" s="255"/>
      <c r="U487" s="255"/>
      <c r="V487" s="255"/>
      <c r="W487" s="255"/>
      <c r="X487" s="255"/>
      <c r="Y487" s="255"/>
      <c r="Z487" s="255"/>
      <c r="AA487" s="255"/>
      <c r="AB487" s="255"/>
      <c r="AC487" s="255"/>
      <c r="AD487" s="255"/>
      <c r="AE487" s="255"/>
      <c r="AF487" s="255"/>
      <c r="AG487" s="255"/>
      <c r="AH487" s="255"/>
      <c r="AI487" s="257"/>
      <c r="AJ487" s="187"/>
      <c r="AK487" s="176">
        <f t="shared" si="509"/>
        <v>0</v>
      </c>
      <c r="AL487" s="294">
        <f t="shared" si="510"/>
        <v>0</v>
      </c>
      <c r="AM487" s="294">
        <f t="shared" si="511"/>
        <v>0</v>
      </c>
      <c r="AN487" s="295">
        <f t="shared" si="512"/>
        <v>0</v>
      </c>
      <c r="AO487" s="294">
        <f t="shared" si="553"/>
        <v>0</v>
      </c>
      <c r="AP487" s="294">
        <f t="shared" si="552"/>
        <v>0</v>
      </c>
      <c r="AQ487" s="296">
        <f t="shared" si="513"/>
        <v>0</v>
      </c>
      <c r="AR487" s="297">
        <f t="shared" si="514"/>
        <v>0</v>
      </c>
      <c r="AS487" s="249"/>
      <c r="AT487" s="250">
        <f t="shared" si="515"/>
        <v>0</v>
      </c>
      <c r="AU487" s="316"/>
      <c r="AV487" s="177">
        <f t="shared" si="516"/>
        <v>0</v>
      </c>
      <c r="AW487" s="249"/>
      <c r="AX487" s="249"/>
      <c r="AY487" s="177">
        <f t="shared" si="517"/>
        <v>0</v>
      </c>
      <c r="AZ487" s="177">
        <f>(AQ487)*'Datos Mes'!$B$27+DB487</f>
        <v>0</v>
      </c>
      <c r="BA487" s="248"/>
      <c r="BB487" s="254"/>
      <c r="BC487" s="263"/>
      <c r="BD487" s="188"/>
      <c r="BE487" s="188"/>
      <c r="BF487" s="298"/>
      <c r="BG487" s="178">
        <f>(COUNTIF($D487:$AI487,"LL")+DL487)*(AS487-'Datos Mes'!$B$23)</f>
        <v>0</v>
      </c>
      <c r="BH487" s="299">
        <f t="shared" si="518"/>
        <v>0</v>
      </c>
      <c r="BI487" s="230"/>
      <c r="BJ487" s="239"/>
      <c r="BK487" s="231"/>
      <c r="BL487" s="231"/>
      <c r="BM487" s="231"/>
      <c r="BN487" s="231"/>
      <c r="BO487" s="231"/>
      <c r="BP487" s="239"/>
      <c r="BQ487" s="231"/>
      <c r="BR487" s="231"/>
      <c r="BS487" s="231"/>
      <c r="BT487" s="232"/>
      <c r="BU487" s="232"/>
      <c r="BV487" s="231"/>
      <c r="BW487" s="233"/>
      <c r="BX487" s="234"/>
      <c r="BY487" s="231"/>
      <c r="BZ487" s="231"/>
      <c r="CA487" s="235"/>
      <c r="CB487" s="235"/>
      <c r="CC487" s="236"/>
      <c r="CD487" s="236"/>
      <c r="CE487" s="236"/>
      <c r="CF487" s="236"/>
      <c r="CG487" s="236"/>
      <c r="CH487" s="235"/>
      <c r="CI487" s="235"/>
      <c r="CJ487" s="236"/>
      <c r="CK487" s="236"/>
      <c r="CL487" s="236"/>
      <c r="CM487" s="236"/>
      <c r="CN487" s="236"/>
      <c r="CO487" s="235"/>
      <c r="CP487" s="238"/>
      <c r="CQ487" s="237"/>
      <c r="CR487" s="238"/>
      <c r="CS487" s="237"/>
      <c r="CT487" s="237"/>
      <c r="CU487" s="237"/>
      <c r="CV487" s="237"/>
      <c r="CW487" s="237"/>
      <c r="CX487" s="232"/>
      <c r="CY487" s="232"/>
      <c r="CZ487" s="179">
        <f t="shared" si="519"/>
        <v>0</v>
      </c>
      <c r="DA487" s="180"/>
      <c r="DB487" s="241"/>
      <c r="DC487" s="181">
        <f t="shared" si="520"/>
        <v>0</v>
      </c>
      <c r="DD487" s="240"/>
      <c r="DE487" s="241"/>
      <c r="DF487" s="182">
        <f t="shared" si="521"/>
        <v>0</v>
      </c>
      <c r="DG487" s="182">
        <f t="shared" si="522"/>
        <v>0</v>
      </c>
      <c r="DH487" s="183">
        <f t="shared" si="523"/>
        <v>0</v>
      </c>
      <c r="DI487" s="184">
        <f t="shared" si="524"/>
        <v>0</v>
      </c>
      <c r="DJ487" s="42"/>
      <c r="DK487" s="177">
        <f t="shared" si="525"/>
        <v>0</v>
      </c>
      <c r="DL487" s="177">
        <f t="shared" si="526"/>
        <v>0</v>
      </c>
      <c r="DM487" s="177">
        <f t="shared" si="527"/>
        <v>0</v>
      </c>
      <c r="DN487" s="242"/>
      <c r="DO487" s="243"/>
      <c r="DP487" s="243"/>
      <c r="DQ487" s="243"/>
      <c r="DR487" s="303"/>
      <c r="DS487" s="243"/>
      <c r="DT487" s="243"/>
      <c r="DU487" s="243"/>
      <c r="DV487" s="244"/>
      <c r="DW487" s="243"/>
      <c r="DX487" s="243"/>
      <c r="DY487" s="245"/>
      <c r="DZ487" s="245"/>
      <c r="EA487" s="246"/>
      <c r="EB487" s="175" t="s">
        <v>283</v>
      </c>
      <c r="EC487" s="188" t="s">
        <v>298</v>
      </c>
      <c r="ED487" s="188">
        <v>1030455</v>
      </c>
      <c r="EE487" s="188"/>
      <c r="EF487" s="189">
        <f>'Datos Mes'!$B$23</f>
        <v>8033.333333333333</v>
      </c>
      <c r="EG487" s="189">
        <f t="shared" si="528"/>
        <v>0</v>
      </c>
      <c r="EH487" s="189">
        <f t="shared" si="529"/>
        <v>0</v>
      </c>
      <c r="EI487" s="189" t="e">
        <f t="shared" si="530"/>
        <v>#DIV/0!</v>
      </c>
      <c r="EJ487" s="189" t="e">
        <f t="shared" si="531"/>
        <v>#DIV/0!</v>
      </c>
      <c r="EK487" s="189">
        <f t="shared" si="532"/>
        <v>0</v>
      </c>
      <c r="EL487" s="189">
        <f t="shared" si="533"/>
        <v>0</v>
      </c>
      <c r="EM487" s="189">
        <f t="shared" si="534"/>
        <v>0</v>
      </c>
      <c r="EN487" s="189">
        <f>'Datos Mes'!$B$24*AL487</f>
        <v>0</v>
      </c>
      <c r="EO487" s="189" t="e">
        <f>IF(SUM(EH487:EN487)&gt;'Datos Mes'!$B$21,'Datos Mes'!$B$21,SUM(EH487:EN487))</f>
        <v>#DIV/0!</v>
      </c>
      <c r="EP487" s="189" t="e">
        <f>IF(SUM(EH487:EN487)&gt;'Datos Mes'!$B$21,SUM(EH487:EN487)-EO487,0)</f>
        <v>#DIV/0!</v>
      </c>
      <c r="EQ487" s="189"/>
      <c r="ER487" s="189" t="e">
        <f>LOOKUP(EO487/AL487,'Datos Mes'!$B$75:$B$82,'Datos Mes'!$C$75:$C$82)*EQ487</f>
        <v>#DIV/0!</v>
      </c>
      <c r="ES487" s="189">
        <f>'Datos Mes'!$B$25*$AQ487</f>
        <v>0</v>
      </c>
      <c r="ET487" s="189">
        <f>'Datos Mes'!$B$26*$AQ487</f>
        <v>0</v>
      </c>
      <c r="EU487" s="189">
        <f t="shared" si="535"/>
        <v>0</v>
      </c>
      <c r="EV487" s="190" t="e">
        <f t="shared" si="536"/>
        <v>#DIV/0!</v>
      </c>
      <c r="EW487" s="280" t="s">
        <v>140</v>
      </c>
      <c r="EX487" s="281"/>
      <c r="EY487" s="190" t="e">
        <f>'Datos Mes'!$B$28*EO487</f>
        <v>#DIV/0!</v>
      </c>
      <c r="EZ487" s="190" t="e">
        <f>IF(EX487*'Datos Mes'!$B$19-EY487&gt;0,EX487*'Datos Mes'!$B$19-EY487,0)</f>
        <v>#DIV/0!</v>
      </c>
      <c r="FA487" s="281" t="s">
        <v>116</v>
      </c>
      <c r="FB487" s="280" t="s">
        <v>299</v>
      </c>
      <c r="FC487" s="192">
        <f>IF(FB487&lt;&gt;"Pensionado",LOOKUP(FA487,'Datos Mes'!$A$87:$A$92,'Datos Mes'!$B$87:$B$92),0)</f>
        <v>0</v>
      </c>
      <c r="FD487" s="190" t="e">
        <f t="shared" si="537"/>
        <v>#DIV/0!</v>
      </c>
      <c r="FE487" s="190" t="e">
        <f>IF(SUM(EH487:EN487)&gt;'Datos Mes'!$B$22,'Datos Mes'!$B$22,SUM(EH487:EN487))</f>
        <v>#DIV/0!</v>
      </c>
      <c r="FF487" s="190" t="e">
        <f>FE487*'Datos Mes'!$B$30</f>
        <v>#DIV/0!</v>
      </c>
      <c r="FG487" s="190" t="e">
        <f t="shared" si="538"/>
        <v>#DIV/0!</v>
      </c>
      <c r="FH487" s="190" t="e">
        <f t="shared" si="539"/>
        <v>#DIV/0!</v>
      </c>
      <c r="FI487" s="193" t="e">
        <f>LOOKUP(FH487,'Datos Mes'!$B$54:$B$69,'Datos Mes'!$C$54:$C$69)</f>
        <v>#DIV/0!</v>
      </c>
      <c r="FJ487" s="190" t="e">
        <f>LOOKUP(FH487,'Datos Mes'!$B$54:$B$69,'Datos Mes'!$E$54:$E$69)</f>
        <v>#DIV/0!</v>
      </c>
      <c r="FK487" s="190" t="e">
        <f t="shared" si="540"/>
        <v>#DIV/0!</v>
      </c>
      <c r="FL487" s="190">
        <f t="shared" si="541"/>
        <v>0</v>
      </c>
      <c r="FM487" s="190">
        <f t="shared" si="542"/>
        <v>0</v>
      </c>
      <c r="FN487" s="190">
        <f t="shared" si="543"/>
        <v>0</v>
      </c>
      <c r="FO487" s="190" t="e">
        <f t="shared" si="544"/>
        <v>#DIV/0!</v>
      </c>
      <c r="FP487" s="190" t="e">
        <f t="shared" si="545"/>
        <v>#DIV/0!</v>
      </c>
      <c r="FQ487" s="320" t="e">
        <f t="shared" si="546"/>
        <v>#DIV/0!</v>
      </c>
      <c r="FR487" s="188"/>
      <c r="FS487" s="190" t="e">
        <f t="shared" si="547"/>
        <v>#DIV/0!</v>
      </c>
      <c r="FT487" s="190" t="e">
        <f>IF($FB487="Activo",LOOKUP($FA487,'Datos Mes'!$A$87:$A$92,'Datos Mes'!$C$87:$C$92),0)*$EO487</f>
        <v>#DIV/0!</v>
      </c>
      <c r="FU487" s="190" t="e">
        <f>IF($FB487="Activo",'Datos Mes'!$B$31,0)*$EO487</f>
        <v>#DIV/0!</v>
      </c>
      <c r="FV487" s="190" t="e">
        <f>'Datos Mes'!$B$32*$EO487</f>
        <v>#DIV/0!</v>
      </c>
      <c r="FW487" s="190" t="e">
        <f>'Datos Mes'!$D$28*$EO487</f>
        <v>#DIV/0!</v>
      </c>
      <c r="FX487" s="188">
        <v>1030455</v>
      </c>
      <c r="FY487" s="190" t="e">
        <f t="shared" si="548"/>
        <v>#DIV/0!</v>
      </c>
      <c r="FZ487" s="190" t="e">
        <f t="shared" si="554"/>
        <v>#DIV/0!</v>
      </c>
      <c r="GA487" s="190" t="e">
        <f t="shared" si="555"/>
        <v>#DIV/0!</v>
      </c>
      <c r="GB487" s="190">
        <f>(AS487+'Datos Mes'!B$24)*30/12</f>
        <v>11356.646825396825</v>
      </c>
      <c r="GC487" s="190" t="e">
        <f t="shared" si="549"/>
        <v>#DIV/0!</v>
      </c>
      <c r="GD487" s="190" t="e">
        <f t="shared" si="550"/>
        <v>#DIV/0!</v>
      </c>
      <c r="GE487" s="192" t="e">
        <f t="shared" si="551"/>
        <v>#DIV/0!</v>
      </c>
    </row>
    <row r="488" spans="1:187">
      <c r="A488" s="248"/>
      <c r="B488" s="248"/>
      <c r="C488" s="173">
        <f t="shared" si="508"/>
        <v>0</v>
      </c>
      <c r="D488" s="255"/>
      <c r="E488" s="255"/>
      <c r="F488" s="255"/>
      <c r="G488" s="255"/>
      <c r="H488" s="255"/>
      <c r="I488" s="255"/>
      <c r="J488" s="255"/>
      <c r="K488" s="255"/>
      <c r="L488" s="255"/>
      <c r="M488" s="255"/>
      <c r="N488" s="255"/>
      <c r="O488" s="255"/>
      <c r="P488" s="255"/>
      <c r="Q488" s="255"/>
      <c r="R488" s="174"/>
      <c r="S488" s="256"/>
      <c r="T488" s="255"/>
      <c r="U488" s="255"/>
      <c r="V488" s="255"/>
      <c r="W488" s="255"/>
      <c r="X488" s="255"/>
      <c r="Y488" s="255"/>
      <c r="Z488" s="255"/>
      <c r="AA488" s="255"/>
      <c r="AB488" s="255"/>
      <c r="AC488" s="255"/>
      <c r="AD488" s="255"/>
      <c r="AE488" s="255"/>
      <c r="AF488" s="255"/>
      <c r="AG488" s="255"/>
      <c r="AH488" s="255"/>
      <c r="AI488" s="257"/>
      <c r="AJ488" s="187"/>
      <c r="AK488" s="176">
        <f t="shared" si="509"/>
        <v>0</v>
      </c>
      <c r="AL488" s="294">
        <f t="shared" si="510"/>
        <v>0</v>
      </c>
      <c r="AM488" s="294">
        <f t="shared" si="511"/>
        <v>0</v>
      </c>
      <c r="AN488" s="295">
        <f t="shared" si="512"/>
        <v>0</v>
      </c>
      <c r="AO488" s="294">
        <f t="shared" si="553"/>
        <v>0</v>
      </c>
      <c r="AP488" s="294">
        <f t="shared" si="552"/>
        <v>0</v>
      </c>
      <c r="AQ488" s="296">
        <f t="shared" si="513"/>
        <v>0</v>
      </c>
      <c r="AR488" s="297">
        <f t="shared" si="514"/>
        <v>0</v>
      </c>
      <c r="AS488" s="249"/>
      <c r="AT488" s="250">
        <f t="shared" si="515"/>
        <v>0</v>
      </c>
      <c r="AU488" s="316"/>
      <c r="AV488" s="177">
        <f t="shared" si="516"/>
        <v>0</v>
      </c>
      <c r="AW488" s="249"/>
      <c r="AX488" s="249"/>
      <c r="AY488" s="177">
        <f t="shared" si="517"/>
        <v>0</v>
      </c>
      <c r="AZ488" s="177">
        <f>(AQ488)*'Datos Mes'!$B$27+DB488</f>
        <v>0</v>
      </c>
      <c r="BA488" s="248"/>
      <c r="BB488" s="254"/>
      <c r="BC488" s="263"/>
      <c r="BD488" s="188"/>
      <c r="BE488" s="188"/>
      <c r="BF488" s="298"/>
      <c r="BG488" s="178">
        <f>(COUNTIF($D488:$AI488,"LL")+DL488)*(AS488-'Datos Mes'!$B$23)</f>
        <v>0</v>
      </c>
      <c r="BH488" s="299">
        <f t="shared" si="518"/>
        <v>0</v>
      </c>
      <c r="BI488" s="230"/>
      <c r="BJ488" s="239"/>
      <c r="BK488" s="231"/>
      <c r="BL488" s="231"/>
      <c r="BM488" s="231"/>
      <c r="BN488" s="231"/>
      <c r="BO488" s="231"/>
      <c r="BP488" s="239"/>
      <c r="BQ488" s="231"/>
      <c r="BR488" s="231"/>
      <c r="BS488" s="231"/>
      <c r="BT488" s="232"/>
      <c r="BU488" s="232"/>
      <c r="BV488" s="231"/>
      <c r="BW488" s="233"/>
      <c r="BX488" s="234"/>
      <c r="BY488" s="231"/>
      <c r="BZ488" s="231"/>
      <c r="CA488" s="235"/>
      <c r="CB488" s="235"/>
      <c r="CC488" s="236"/>
      <c r="CD488" s="236"/>
      <c r="CE488" s="236"/>
      <c r="CF488" s="236"/>
      <c r="CG488" s="236"/>
      <c r="CH488" s="235"/>
      <c r="CI488" s="235"/>
      <c r="CJ488" s="236"/>
      <c r="CK488" s="236"/>
      <c r="CL488" s="236"/>
      <c r="CM488" s="236"/>
      <c r="CN488" s="236"/>
      <c r="CO488" s="235"/>
      <c r="CP488" s="238"/>
      <c r="CQ488" s="237"/>
      <c r="CR488" s="238"/>
      <c r="CS488" s="237"/>
      <c r="CT488" s="237"/>
      <c r="CU488" s="237"/>
      <c r="CV488" s="237"/>
      <c r="CW488" s="237"/>
      <c r="CX488" s="232"/>
      <c r="CY488" s="232"/>
      <c r="CZ488" s="179">
        <f t="shared" si="519"/>
        <v>0</v>
      </c>
      <c r="DA488" s="180"/>
      <c r="DB488" s="241"/>
      <c r="DC488" s="181">
        <f t="shared" si="520"/>
        <v>0</v>
      </c>
      <c r="DD488" s="240"/>
      <c r="DE488" s="241"/>
      <c r="DF488" s="182">
        <f t="shared" si="521"/>
        <v>0</v>
      </c>
      <c r="DG488" s="182">
        <f t="shared" si="522"/>
        <v>0</v>
      </c>
      <c r="DH488" s="183">
        <f t="shared" si="523"/>
        <v>0</v>
      </c>
      <c r="DI488" s="184">
        <f t="shared" si="524"/>
        <v>0</v>
      </c>
      <c r="DJ488" s="42"/>
      <c r="DK488" s="177">
        <f t="shared" si="525"/>
        <v>0</v>
      </c>
      <c r="DL488" s="177">
        <f t="shared" si="526"/>
        <v>0</v>
      </c>
      <c r="DM488" s="177">
        <f t="shared" si="527"/>
        <v>0</v>
      </c>
      <c r="DN488" s="242"/>
      <c r="DO488" s="243"/>
      <c r="DP488" s="243"/>
      <c r="DQ488" s="243"/>
      <c r="DR488" s="303"/>
      <c r="DS488" s="243"/>
      <c r="DT488" s="243"/>
      <c r="DU488" s="243"/>
      <c r="DV488" s="244"/>
      <c r="DW488" s="243"/>
      <c r="DX488" s="243"/>
      <c r="DY488" s="245"/>
      <c r="DZ488" s="245"/>
      <c r="EA488" s="246"/>
      <c r="EB488" s="175" t="s">
        <v>283</v>
      </c>
      <c r="EC488" s="188" t="s">
        <v>298</v>
      </c>
      <c r="ED488" s="188">
        <v>1030456</v>
      </c>
      <c r="EE488" s="188"/>
      <c r="EF488" s="189">
        <f>'Datos Mes'!$B$23</f>
        <v>8033.333333333333</v>
      </c>
      <c r="EG488" s="189">
        <f t="shared" si="528"/>
        <v>0</v>
      </c>
      <c r="EH488" s="189">
        <f t="shared" si="529"/>
        <v>0</v>
      </c>
      <c r="EI488" s="189" t="e">
        <f t="shared" si="530"/>
        <v>#DIV/0!</v>
      </c>
      <c r="EJ488" s="189" t="e">
        <f t="shared" si="531"/>
        <v>#DIV/0!</v>
      </c>
      <c r="EK488" s="189">
        <f t="shared" si="532"/>
        <v>0</v>
      </c>
      <c r="EL488" s="189">
        <f t="shared" si="533"/>
        <v>0</v>
      </c>
      <c r="EM488" s="189">
        <f t="shared" si="534"/>
        <v>0</v>
      </c>
      <c r="EN488" s="189">
        <f>'Datos Mes'!$B$24*AL488</f>
        <v>0</v>
      </c>
      <c r="EO488" s="189" t="e">
        <f>IF(SUM(EH488:EN488)&gt;'Datos Mes'!$B$21,'Datos Mes'!$B$21,SUM(EH488:EN488))</f>
        <v>#DIV/0!</v>
      </c>
      <c r="EP488" s="189" t="e">
        <f>IF(SUM(EH488:EN488)&gt;'Datos Mes'!$B$21,SUM(EH488:EN488)-EO488,0)</f>
        <v>#DIV/0!</v>
      </c>
      <c r="EQ488" s="189"/>
      <c r="ER488" s="189" t="e">
        <f>LOOKUP(EO488/AL488,'Datos Mes'!$B$75:$B$82,'Datos Mes'!$C$75:$C$82)*EQ488</f>
        <v>#DIV/0!</v>
      </c>
      <c r="ES488" s="189">
        <f>'Datos Mes'!$B$25*$AQ488</f>
        <v>0</v>
      </c>
      <c r="ET488" s="189">
        <f>'Datos Mes'!$B$26*$AQ488</f>
        <v>0</v>
      </c>
      <c r="EU488" s="189">
        <f t="shared" si="535"/>
        <v>0</v>
      </c>
      <c r="EV488" s="190" t="e">
        <f t="shared" si="536"/>
        <v>#DIV/0!</v>
      </c>
      <c r="EW488" s="280" t="s">
        <v>140</v>
      </c>
      <c r="EX488" s="281"/>
      <c r="EY488" s="190" t="e">
        <f>'Datos Mes'!$B$28*EO488</f>
        <v>#DIV/0!</v>
      </c>
      <c r="EZ488" s="190" t="e">
        <f>IF(EX488*'Datos Mes'!$B$19-EY488&gt;0,EX488*'Datos Mes'!$B$19-EY488,0)</f>
        <v>#DIV/0!</v>
      </c>
      <c r="FA488" s="281" t="s">
        <v>116</v>
      </c>
      <c r="FB488" s="280" t="s">
        <v>299</v>
      </c>
      <c r="FC488" s="192">
        <f>IF(FB488&lt;&gt;"Pensionado",LOOKUP(FA488,'Datos Mes'!$A$87:$A$92,'Datos Mes'!$B$87:$B$92),0)</f>
        <v>0</v>
      </c>
      <c r="FD488" s="190" t="e">
        <f t="shared" si="537"/>
        <v>#DIV/0!</v>
      </c>
      <c r="FE488" s="190" t="e">
        <f>IF(SUM(EH488:EN488)&gt;'Datos Mes'!$B$22,'Datos Mes'!$B$22,SUM(EH488:EN488))</f>
        <v>#DIV/0!</v>
      </c>
      <c r="FF488" s="190" t="e">
        <f>FE488*'Datos Mes'!$B$30</f>
        <v>#DIV/0!</v>
      </c>
      <c r="FG488" s="190" t="e">
        <f t="shared" si="538"/>
        <v>#DIV/0!</v>
      </c>
      <c r="FH488" s="190" t="e">
        <f t="shared" si="539"/>
        <v>#DIV/0!</v>
      </c>
      <c r="FI488" s="193" t="e">
        <f>LOOKUP(FH488,'Datos Mes'!$B$54:$B$69,'Datos Mes'!$C$54:$C$69)</f>
        <v>#DIV/0!</v>
      </c>
      <c r="FJ488" s="190" t="e">
        <f>LOOKUP(FH488,'Datos Mes'!$B$54:$B$69,'Datos Mes'!$E$54:$E$69)</f>
        <v>#DIV/0!</v>
      </c>
      <c r="FK488" s="190" t="e">
        <f t="shared" si="540"/>
        <v>#DIV/0!</v>
      </c>
      <c r="FL488" s="190">
        <f t="shared" si="541"/>
        <v>0</v>
      </c>
      <c r="FM488" s="190">
        <f t="shared" si="542"/>
        <v>0</v>
      </c>
      <c r="FN488" s="190">
        <f t="shared" si="543"/>
        <v>0</v>
      </c>
      <c r="FO488" s="190" t="e">
        <f t="shared" si="544"/>
        <v>#DIV/0!</v>
      </c>
      <c r="FP488" s="190" t="e">
        <f t="shared" si="545"/>
        <v>#DIV/0!</v>
      </c>
      <c r="FQ488" s="320" t="e">
        <f t="shared" si="546"/>
        <v>#DIV/0!</v>
      </c>
      <c r="FR488" s="188"/>
      <c r="FS488" s="190" t="e">
        <f t="shared" si="547"/>
        <v>#DIV/0!</v>
      </c>
      <c r="FT488" s="190" t="e">
        <f>IF($FB488="Activo",LOOKUP($FA488,'Datos Mes'!$A$87:$A$92,'Datos Mes'!$C$87:$C$92),0)*$EO488</f>
        <v>#DIV/0!</v>
      </c>
      <c r="FU488" s="190" t="e">
        <f>IF($FB488="Activo",'Datos Mes'!$B$31,0)*$EO488</f>
        <v>#DIV/0!</v>
      </c>
      <c r="FV488" s="190" t="e">
        <f>'Datos Mes'!$B$32*$EO488</f>
        <v>#DIV/0!</v>
      </c>
      <c r="FW488" s="190" t="e">
        <f>'Datos Mes'!$D$28*$EO488</f>
        <v>#DIV/0!</v>
      </c>
      <c r="FX488" s="188">
        <v>1030456</v>
      </c>
      <c r="FY488" s="190" t="e">
        <f t="shared" si="548"/>
        <v>#DIV/0!</v>
      </c>
      <c r="FZ488" s="190" t="e">
        <f t="shared" si="554"/>
        <v>#DIV/0!</v>
      </c>
      <c r="GA488" s="190" t="e">
        <f t="shared" si="555"/>
        <v>#DIV/0!</v>
      </c>
      <c r="GB488" s="190">
        <f>(AS488+'Datos Mes'!B$24)*30/12</f>
        <v>11356.646825396825</v>
      </c>
      <c r="GC488" s="190" t="e">
        <f t="shared" si="549"/>
        <v>#DIV/0!</v>
      </c>
      <c r="GD488" s="190" t="e">
        <f t="shared" si="550"/>
        <v>#DIV/0!</v>
      </c>
      <c r="GE488" s="192" t="e">
        <f t="shared" si="551"/>
        <v>#DIV/0!</v>
      </c>
    </row>
    <row r="489" spans="1:187">
      <c r="A489" s="248"/>
      <c r="B489" s="248"/>
      <c r="C489" s="173">
        <f t="shared" si="508"/>
        <v>0</v>
      </c>
      <c r="D489" s="255"/>
      <c r="E489" s="255"/>
      <c r="F489" s="255"/>
      <c r="G489" s="255"/>
      <c r="H489" s="255"/>
      <c r="I489" s="255"/>
      <c r="J489" s="255"/>
      <c r="K489" s="255"/>
      <c r="L489" s="255"/>
      <c r="M489" s="255"/>
      <c r="N489" s="255"/>
      <c r="O489" s="255"/>
      <c r="P489" s="255"/>
      <c r="Q489" s="255"/>
      <c r="R489" s="174"/>
      <c r="S489" s="256"/>
      <c r="T489" s="255"/>
      <c r="U489" s="255"/>
      <c r="V489" s="255"/>
      <c r="W489" s="255"/>
      <c r="X489" s="255"/>
      <c r="Y489" s="255"/>
      <c r="Z489" s="255"/>
      <c r="AA489" s="255"/>
      <c r="AB489" s="255"/>
      <c r="AC489" s="255"/>
      <c r="AD489" s="255"/>
      <c r="AE489" s="255"/>
      <c r="AF489" s="255"/>
      <c r="AG489" s="255"/>
      <c r="AH489" s="255"/>
      <c r="AI489" s="257"/>
      <c r="AJ489" s="187"/>
      <c r="AK489" s="176">
        <f t="shared" si="509"/>
        <v>0</v>
      </c>
      <c r="AL489" s="294">
        <f t="shared" si="510"/>
        <v>0</v>
      </c>
      <c r="AM489" s="294">
        <f t="shared" si="511"/>
        <v>0</v>
      </c>
      <c r="AN489" s="295">
        <f t="shared" si="512"/>
        <v>0</v>
      </c>
      <c r="AO489" s="294">
        <f t="shared" si="553"/>
        <v>0</v>
      </c>
      <c r="AP489" s="294">
        <f t="shared" si="552"/>
        <v>0</v>
      </c>
      <c r="AQ489" s="296">
        <f t="shared" si="513"/>
        <v>0</v>
      </c>
      <c r="AR489" s="297">
        <f t="shared" si="514"/>
        <v>0</v>
      </c>
      <c r="AS489" s="249"/>
      <c r="AT489" s="250">
        <f t="shared" si="515"/>
        <v>0</v>
      </c>
      <c r="AU489" s="316"/>
      <c r="AV489" s="177">
        <f t="shared" si="516"/>
        <v>0</v>
      </c>
      <c r="AW489" s="249"/>
      <c r="AX489" s="249"/>
      <c r="AY489" s="177">
        <f t="shared" si="517"/>
        <v>0</v>
      </c>
      <c r="AZ489" s="177">
        <f>(AQ489)*'Datos Mes'!$B$27+DB489</f>
        <v>0</v>
      </c>
      <c r="BA489" s="248"/>
      <c r="BB489" s="254"/>
      <c r="BC489" s="263"/>
      <c r="BD489" s="188"/>
      <c r="BE489" s="188"/>
      <c r="BF489" s="298"/>
      <c r="BG489" s="178">
        <f>(COUNTIF($D489:$AI489,"LL")+DL489)*(AS489-'Datos Mes'!$B$23)</f>
        <v>0</v>
      </c>
      <c r="BH489" s="299">
        <f t="shared" si="518"/>
        <v>0</v>
      </c>
      <c r="BI489" s="230"/>
      <c r="BJ489" s="239"/>
      <c r="BK489" s="231"/>
      <c r="BL489" s="231"/>
      <c r="BM489" s="231"/>
      <c r="BN489" s="231"/>
      <c r="BO489" s="231"/>
      <c r="BP489" s="239"/>
      <c r="BQ489" s="231"/>
      <c r="BR489" s="231"/>
      <c r="BS489" s="231"/>
      <c r="BT489" s="232"/>
      <c r="BU489" s="232"/>
      <c r="BV489" s="231"/>
      <c r="BW489" s="233"/>
      <c r="BX489" s="234"/>
      <c r="BY489" s="231"/>
      <c r="BZ489" s="231"/>
      <c r="CA489" s="235"/>
      <c r="CB489" s="235"/>
      <c r="CC489" s="236"/>
      <c r="CD489" s="236"/>
      <c r="CE489" s="236"/>
      <c r="CF489" s="236"/>
      <c r="CG489" s="236"/>
      <c r="CH489" s="235"/>
      <c r="CI489" s="235"/>
      <c r="CJ489" s="236"/>
      <c r="CK489" s="236"/>
      <c r="CL489" s="236"/>
      <c r="CM489" s="236"/>
      <c r="CN489" s="236"/>
      <c r="CO489" s="235"/>
      <c r="CP489" s="238"/>
      <c r="CQ489" s="237"/>
      <c r="CR489" s="238"/>
      <c r="CS489" s="237"/>
      <c r="CT489" s="237"/>
      <c r="CU489" s="237"/>
      <c r="CV489" s="237"/>
      <c r="CW489" s="237"/>
      <c r="CX489" s="232"/>
      <c r="CY489" s="232"/>
      <c r="CZ489" s="179">
        <f t="shared" si="519"/>
        <v>0</v>
      </c>
      <c r="DA489" s="180"/>
      <c r="DB489" s="241"/>
      <c r="DC489" s="181">
        <f t="shared" si="520"/>
        <v>0</v>
      </c>
      <c r="DD489" s="240"/>
      <c r="DE489" s="241"/>
      <c r="DF489" s="182">
        <f t="shared" si="521"/>
        <v>0</v>
      </c>
      <c r="DG489" s="182">
        <f t="shared" si="522"/>
        <v>0</v>
      </c>
      <c r="DH489" s="183">
        <f t="shared" si="523"/>
        <v>0</v>
      </c>
      <c r="DI489" s="184">
        <f t="shared" si="524"/>
        <v>0</v>
      </c>
      <c r="DJ489" s="42"/>
      <c r="DK489" s="177">
        <f t="shared" si="525"/>
        <v>0</v>
      </c>
      <c r="DL489" s="177">
        <f t="shared" si="526"/>
        <v>0</v>
      </c>
      <c r="DM489" s="177">
        <f t="shared" si="527"/>
        <v>0</v>
      </c>
      <c r="DN489" s="242"/>
      <c r="DO489" s="243"/>
      <c r="DP489" s="243"/>
      <c r="DQ489" s="243"/>
      <c r="DR489" s="303"/>
      <c r="DS489" s="243"/>
      <c r="DT489" s="243"/>
      <c r="DU489" s="243"/>
      <c r="DV489" s="244"/>
      <c r="DW489" s="243"/>
      <c r="DX489" s="243"/>
      <c r="DY489" s="245"/>
      <c r="DZ489" s="245"/>
      <c r="EA489" s="246"/>
      <c r="EB489" s="175" t="s">
        <v>283</v>
      </c>
      <c r="EC489" s="188" t="s">
        <v>298</v>
      </c>
      <c r="ED489" s="188">
        <v>1030457</v>
      </c>
      <c r="EE489" s="188"/>
      <c r="EF489" s="189">
        <f>'Datos Mes'!$B$23</f>
        <v>8033.333333333333</v>
      </c>
      <c r="EG489" s="189">
        <f t="shared" si="528"/>
        <v>0</v>
      </c>
      <c r="EH489" s="189">
        <f t="shared" si="529"/>
        <v>0</v>
      </c>
      <c r="EI489" s="189" t="e">
        <f t="shared" si="530"/>
        <v>#DIV/0!</v>
      </c>
      <c r="EJ489" s="189" t="e">
        <f t="shared" si="531"/>
        <v>#DIV/0!</v>
      </c>
      <c r="EK489" s="189">
        <f t="shared" si="532"/>
        <v>0</v>
      </c>
      <c r="EL489" s="189">
        <f t="shared" si="533"/>
        <v>0</v>
      </c>
      <c r="EM489" s="189">
        <f t="shared" si="534"/>
        <v>0</v>
      </c>
      <c r="EN489" s="189">
        <f>'Datos Mes'!$B$24*AL489</f>
        <v>0</v>
      </c>
      <c r="EO489" s="189" t="e">
        <f>IF(SUM(EH489:EN489)&gt;'Datos Mes'!$B$21,'Datos Mes'!$B$21,SUM(EH489:EN489))</f>
        <v>#DIV/0!</v>
      </c>
      <c r="EP489" s="189" t="e">
        <f>IF(SUM(EH489:EN489)&gt;'Datos Mes'!$B$21,SUM(EH489:EN489)-EO489,0)</f>
        <v>#DIV/0!</v>
      </c>
      <c r="EQ489" s="189"/>
      <c r="ER489" s="189" t="e">
        <f>LOOKUP(EO489/AL489,'Datos Mes'!$B$75:$B$82,'Datos Mes'!$C$75:$C$82)*EQ489</f>
        <v>#DIV/0!</v>
      </c>
      <c r="ES489" s="189">
        <f>'Datos Mes'!$B$25*$AQ489</f>
        <v>0</v>
      </c>
      <c r="ET489" s="189">
        <f>'Datos Mes'!$B$26*$AQ489</f>
        <v>0</v>
      </c>
      <c r="EU489" s="189">
        <f t="shared" si="535"/>
        <v>0</v>
      </c>
      <c r="EV489" s="190" t="e">
        <f t="shared" si="536"/>
        <v>#DIV/0!</v>
      </c>
      <c r="EW489" s="280" t="s">
        <v>140</v>
      </c>
      <c r="EX489" s="281"/>
      <c r="EY489" s="190" t="e">
        <f>'Datos Mes'!$B$28*EO489</f>
        <v>#DIV/0!</v>
      </c>
      <c r="EZ489" s="190" t="e">
        <f>IF(EX489*'Datos Mes'!$B$19-EY489&gt;0,EX489*'Datos Mes'!$B$19-EY489,0)</f>
        <v>#DIV/0!</v>
      </c>
      <c r="FA489" s="281" t="s">
        <v>116</v>
      </c>
      <c r="FB489" s="280" t="s">
        <v>299</v>
      </c>
      <c r="FC489" s="192">
        <f>IF(FB489&lt;&gt;"Pensionado",LOOKUP(FA489,'Datos Mes'!$A$87:$A$92,'Datos Mes'!$B$87:$B$92),0)</f>
        <v>0</v>
      </c>
      <c r="FD489" s="190" t="e">
        <f t="shared" si="537"/>
        <v>#DIV/0!</v>
      </c>
      <c r="FE489" s="190" t="e">
        <f>IF(SUM(EH489:EN489)&gt;'Datos Mes'!$B$22,'Datos Mes'!$B$22,SUM(EH489:EN489))</f>
        <v>#DIV/0!</v>
      </c>
      <c r="FF489" s="190" t="e">
        <f>FE489*'Datos Mes'!$B$30</f>
        <v>#DIV/0!</v>
      </c>
      <c r="FG489" s="190" t="e">
        <f t="shared" si="538"/>
        <v>#DIV/0!</v>
      </c>
      <c r="FH489" s="190" t="e">
        <f t="shared" si="539"/>
        <v>#DIV/0!</v>
      </c>
      <c r="FI489" s="193" t="e">
        <f>LOOKUP(FH489,'Datos Mes'!$B$54:$B$69,'Datos Mes'!$C$54:$C$69)</f>
        <v>#DIV/0!</v>
      </c>
      <c r="FJ489" s="190" t="e">
        <f>LOOKUP(FH489,'Datos Mes'!$B$54:$B$69,'Datos Mes'!$E$54:$E$69)</f>
        <v>#DIV/0!</v>
      </c>
      <c r="FK489" s="190" t="e">
        <f t="shared" si="540"/>
        <v>#DIV/0!</v>
      </c>
      <c r="FL489" s="190">
        <f t="shared" si="541"/>
        <v>0</v>
      </c>
      <c r="FM489" s="190">
        <f t="shared" si="542"/>
        <v>0</v>
      </c>
      <c r="FN489" s="190">
        <f t="shared" si="543"/>
        <v>0</v>
      </c>
      <c r="FO489" s="190" t="e">
        <f t="shared" si="544"/>
        <v>#DIV/0!</v>
      </c>
      <c r="FP489" s="190" t="e">
        <f t="shared" si="545"/>
        <v>#DIV/0!</v>
      </c>
      <c r="FQ489" s="320" t="e">
        <f t="shared" si="546"/>
        <v>#DIV/0!</v>
      </c>
      <c r="FR489" s="188"/>
      <c r="FS489" s="190" t="e">
        <f t="shared" si="547"/>
        <v>#DIV/0!</v>
      </c>
      <c r="FT489" s="190" t="e">
        <f>IF($FB489="Activo",LOOKUP($FA489,'Datos Mes'!$A$87:$A$92,'Datos Mes'!$C$87:$C$92),0)*$EO489</f>
        <v>#DIV/0!</v>
      </c>
      <c r="FU489" s="190" t="e">
        <f>IF($FB489="Activo",'Datos Mes'!$B$31,0)*$EO489</f>
        <v>#DIV/0!</v>
      </c>
      <c r="FV489" s="190" t="e">
        <f>'Datos Mes'!$B$32*$EO489</f>
        <v>#DIV/0!</v>
      </c>
      <c r="FW489" s="190" t="e">
        <f>'Datos Mes'!$D$28*$EO489</f>
        <v>#DIV/0!</v>
      </c>
      <c r="FX489" s="188">
        <v>1030457</v>
      </c>
      <c r="FY489" s="190" t="e">
        <f t="shared" si="548"/>
        <v>#DIV/0!</v>
      </c>
      <c r="FZ489" s="190" t="e">
        <f t="shared" si="554"/>
        <v>#DIV/0!</v>
      </c>
      <c r="GA489" s="190" t="e">
        <f t="shared" si="555"/>
        <v>#DIV/0!</v>
      </c>
      <c r="GB489" s="190">
        <f>(AS489+'Datos Mes'!B$24)*30/12</f>
        <v>11356.646825396825</v>
      </c>
      <c r="GC489" s="190" t="e">
        <f t="shared" si="549"/>
        <v>#DIV/0!</v>
      </c>
      <c r="GD489" s="190" t="e">
        <f t="shared" si="550"/>
        <v>#DIV/0!</v>
      </c>
      <c r="GE489" s="192" t="e">
        <f t="shared" si="551"/>
        <v>#DIV/0!</v>
      </c>
    </row>
    <row r="490" spans="1:187">
      <c r="A490" s="248"/>
      <c r="B490" s="248"/>
      <c r="C490" s="173">
        <f t="shared" si="508"/>
        <v>0</v>
      </c>
      <c r="D490" s="255"/>
      <c r="E490" s="255"/>
      <c r="F490" s="255"/>
      <c r="G490" s="255"/>
      <c r="H490" s="255"/>
      <c r="I490" s="255"/>
      <c r="J490" s="255"/>
      <c r="K490" s="255"/>
      <c r="L490" s="255"/>
      <c r="M490" s="255"/>
      <c r="N490" s="255"/>
      <c r="O490" s="255"/>
      <c r="P490" s="255"/>
      <c r="Q490" s="255"/>
      <c r="R490" s="174"/>
      <c r="S490" s="256"/>
      <c r="T490" s="255"/>
      <c r="U490" s="255"/>
      <c r="V490" s="255"/>
      <c r="W490" s="255"/>
      <c r="X490" s="255"/>
      <c r="Y490" s="255"/>
      <c r="Z490" s="255"/>
      <c r="AA490" s="255"/>
      <c r="AB490" s="255"/>
      <c r="AC490" s="255"/>
      <c r="AD490" s="255"/>
      <c r="AE490" s="255"/>
      <c r="AF490" s="255"/>
      <c r="AG490" s="255"/>
      <c r="AH490" s="255"/>
      <c r="AI490" s="257"/>
      <c r="AJ490" s="187"/>
      <c r="AK490" s="176">
        <f t="shared" si="509"/>
        <v>0</v>
      </c>
      <c r="AL490" s="294">
        <f t="shared" si="510"/>
        <v>0</v>
      </c>
      <c r="AM490" s="294">
        <f t="shared" si="511"/>
        <v>0</v>
      </c>
      <c r="AN490" s="295">
        <f t="shared" si="512"/>
        <v>0</v>
      </c>
      <c r="AO490" s="294">
        <f t="shared" si="553"/>
        <v>0</v>
      </c>
      <c r="AP490" s="294">
        <f t="shared" si="552"/>
        <v>0</v>
      </c>
      <c r="AQ490" s="296">
        <f t="shared" si="513"/>
        <v>0</v>
      </c>
      <c r="AR490" s="297">
        <f t="shared" si="514"/>
        <v>0</v>
      </c>
      <c r="AS490" s="249"/>
      <c r="AT490" s="250">
        <f t="shared" si="515"/>
        <v>0</v>
      </c>
      <c r="AU490" s="316"/>
      <c r="AV490" s="177">
        <f t="shared" si="516"/>
        <v>0</v>
      </c>
      <c r="AW490" s="249"/>
      <c r="AX490" s="249"/>
      <c r="AY490" s="177">
        <f t="shared" si="517"/>
        <v>0</v>
      </c>
      <c r="AZ490" s="177">
        <f>(AQ490)*'Datos Mes'!$B$27+DB490</f>
        <v>0</v>
      </c>
      <c r="BA490" s="248"/>
      <c r="BB490" s="254"/>
      <c r="BC490" s="263"/>
      <c r="BD490" s="188"/>
      <c r="BE490" s="188"/>
      <c r="BF490" s="298"/>
      <c r="BG490" s="178">
        <f>(COUNTIF($D490:$AI490,"LL")+DL490)*(AS490-'Datos Mes'!$B$23)</f>
        <v>0</v>
      </c>
      <c r="BH490" s="299">
        <f t="shared" si="518"/>
        <v>0</v>
      </c>
      <c r="BI490" s="230"/>
      <c r="BJ490" s="239"/>
      <c r="BK490" s="231"/>
      <c r="BL490" s="231"/>
      <c r="BM490" s="231"/>
      <c r="BN490" s="231"/>
      <c r="BO490" s="231"/>
      <c r="BP490" s="239"/>
      <c r="BQ490" s="231"/>
      <c r="BR490" s="231"/>
      <c r="BS490" s="231"/>
      <c r="BT490" s="232"/>
      <c r="BU490" s="232"/>
      <c r="BV490" s="231"/>
      <c r="BW490" s="233"/>
      <c r="BX490" s="234"/>
      <c r="BY490" s="231"/>
      <c r="BZ490" s="231"/>
      <c r="CA490" s="235"/>
      <c r="CB490" s="235"/>
      <c r="CC490" s="236"/>
      <c r="CD490" s="236"/>
      <c r="CE490" s="236"/>
      <c r="CF490" s="236"/>
      <c r="CG490" s="236"/>
      <c r="CH490" s="235"/>
      <c r="CI490" s="235"/>
      <c r="CJ490" s="236"/>
      <c r="CK490" s="236"/>
      <c r="CL490" s="236"/>
      <c r="CM490" s="236"/>
      <c r="CN490" s="236"/>
      <c r="CO490" s="235"/>
      <c r="CP490" s="238"/>
      <c r="CQ490" s="237"/>
      <c r="CR490" s="238"/>
      <c r="CS490" s="237"/>
      <c r="CT490" s="237"/>
      <c r="CU490" s="237"/>
      <c r="CV490" s="237"/>
      <c r="CW490" s="237"/>
      <c r="CX490" s="232"/>
      <c r="CY490" s="232"/>
      <c r="CZ490" s="179">
        <f t="shared" si="519"/>
        <v>0</v>
      </c>
      <c r="DA490" s="180"/>
      <c r="DB490" s="241"/>
      <c r="DC490" s="181">
        <f t="shared" si="520"/>
        <v>0</v>
      </c>
      <c r="DD490" s="240"/>
      <c r="DE490" s="241"/>
      <c r="DF490" s="182">
        <f t="shared" si="521"/>
        <v>0</v>
      </c>
      <c r="DG490" s="182">
        <f t="shared" si="522"/>
        <v>0</v>
      </c>
      <c r="DH490" s="183">
        <f t="shared" si="523"/>
        <v>0</v>
      </c>
      <c r="DI490" s="184">
        <f t="shared" si="524"/>
        <v>0</v>
      </c>
      <c r="DJ490" s="42"/>
      <c r="DK490" s="177">
        <f t="shared" si="525"/>
        <v>0</v>
      </c>
      <c r="DL490" s="177">
        <f t="shared" si="526"/>
        <v>0</v>
      </c>
      <c r="DM490" s="177">
        <f t="shared" si="527"/>
        <v>0</v>
      </c>
      <c r="DN490" s="242"/>
      <c r="DO490" s="243"/>
      <c r="DP490" s="243"/>
      <c r="DQ490" s="243"/>
      <c r="DR490" s="303"/>
      <c r="DS490" s="243"/>
      <c r="DT490" s="243"/>
      <c r="DU490" s="243"/>
      <c r="DV490" s="244"/>
      <c r="DW490" s="243"/>
      <c r="DX490" s="243"/>
      <c r="DY490" s="245"/>
      <c r="DZ490" s="245"/>
      <c r="EA490" s="246"/>
      <c r="EB490" s="175" t="s">
        <v>283</v>
      </c>
      <c r="EC490" s="188" t="s">
        <v>298</v>
      </c>
      <c r="ED490" s="188">
        <v>1030458</v>
      </c>
      <c r="EE490" s="188"/>
      <c r="EF490" s="189">
        <f>'Datos Mes'!$B$23</f>
        <v>8033.333333333333</v>
      </c>
      <c r="EG490" s="189">
        <f t="shared" si="528"/>
        <v>0</v>
      </c>
      <c r="EH490" s="189">
        <f t="shared" si="529"/>
        <v>0</v>
      </c>
      <c r="EI490" s="189" t="e">
        <f t="shared" si="530"/>
        <v>#DIV/0!</v>
      </c>
      <c r="EJ490" s="189" t="e">
        <f t="shared" si="531"/>
        <v>#DIV/0!</v>
      </c>
      <c r="EK490" s="189">
        <f t="shared" si="532"/>
        <v>0</v>
      </c>
      <c r="EL490" s="189">
        <f t="shared" si="533"/>
        <v>0</v>
      </c>
      <c r="EM490" s="189">
        <f t="shared" si="534"/>
        <v>0</v>
      </c>
      <c r="EN490" s="189">
        <f>'Datos Mes'!$B$24*AL490</f>
        <v>0</v>
      </c>
      <c r="EO490" s="189" t="e">
        <f>IF(SUM(EH490:EN490)&gt;'Datos Mes'!$B$21,'Datos Mes'!$B$21,SUM(EH490:EN490))</f>
        <v>#DIV/0!</v>
      </c>
      <c r="EP490" s="189" t="e">
        <f>IF(SUM(EH490:EN490)&gt;'Datos Mes'!$B$21,SUM(EH490:EN490)-EO490,0)</f>
        <v>#DIV/0!</v>
      </c>
      <c r="EQ490" s="189"/>
      <c r="ER490" s="189" t="e">
        <f>LOOKUP(EO490/AL490,'Datos Mes'!$B$75:$B$82,'Datos Mes'!$C$75:$C$82)*EQ490</f>
        <v>#DIV/0!</v>
      </c>
      <c r="ES490" s="189">
        <f>'Datos Mes'!$B$25*$AQ490</f>
        <v>0</v>
      </c>
      <c r="ET490" s="189">
        <f>'Datos Mes'!$B$26*$AQ490</f>
        <v>0</v>
      </c>
      <c r="EU490" s="189">
        <f t="shared" si="535"/>
        <v>0</v>
      </c>
      <c r="EV490" s="190" t="e">
        <f t="shared" si="536"/>
        <v>#DIV/0!</v>
      </c>
      <c r="EW490" s="280" t="s">
        <v>140</v>
      </c>
      <c r="EX490" s="281"/>
      <c r="EY490" s="190" t="e">
        <f>'Datos Mes'!$B$28*EO490</f>
        <v>#DIV/0!</v>
      </c>
      <c r="EZ490" s="190" t="e">
        <f>IF(EX490*'Datos Mes'!$B$19-EY490&gt;0,EX490*'Datos Mes'!$B$19-EY490,0)</f>
        <v>#DIV/0!</v>
      </c>
      <c r="FA490" s="281" t="s">
        <v>116</v>
      </c>
      <c r="FB490" s="280" t="s">
        <v>299</v>
      </c>
      <c r="FC490" s="192">
        <f>IF(FB490&lt;&gt;"Pensionado",LOOKUP(FA490,'Datos Mes'!$A$87:$A$92,'Datos Mes'!$B$87:$B$92),0)</f>
        <v>0</v>
      </c>
      <c r="FD490" s="190" t="e">
        <f t="shared" si="537"/>
        <v>#DIV/0!</v>
      </c>
      <c r="FE490" s="190" t="e">
        <f>IF(SUM(EH490:EN490)&gt;'Datos Mes'!$B$22,'Datos Mes'!$B$22,SUM(EH490:EN490))</f>
        <v>#DIV/0!</v>
      </c>
      <c r="FF490" s="190" t="e">
        <f>FE490*'Datos Mes'!$B$30</f>
        <v>#DIV/0!</v>
      </c>
      <c r="FG490" s="190" t="e">
        <f t="shared" si="538"/>
        <v>#DIV/0!</v>
      </c>
      <c r="FH490" s="190" t="e">
        <f t="shared" si="539"/>
        <v>#DIV/0!</v>
      </c>
      <c r="FI490" s="193" t="e">
        <f>LOOKUP(FH490,'Datos Mes'!$B$54:$B$69,'Datos Mes'!$C$54:$C$69)</f>
        <v>#DIV/0!</v>
      </c>
      <c r="FJ490" s="190" t="e">
        <f>LOOKUP(FH490,'Datos Mes'!$B$54:$B$69,'Datos Mes'!$E$54:$E$69)</f>
        <v>#DIV/0!</v>
      </c>
      <c r="FK490" s="190" t="e">
        <f t="shared" si="540"/>
        <v>#DIV/0!</v>
      </c>
      <c r="FL490" s="190">
        <f t="shared" si="541"/>
        <v>0</v>
      </c>
      <c r="FM490" s="190">
        <f t="shared" si="542"/>
        <v>0</v>
      </c>
      <c r="FN490" s="190">
        <f t="shared" si="543"/>
        <v>0</v>
      </c>
      <c r="FO490" s="190" t="e">
        <f t="shared" si="544"/>
        <v>#DIV/0!</v>
      </c>
      <c r="FP490" s="190" t="e">
        <f t="shared" si="545"/>
        <v>#DIV/0!</v>
      </c>
      <c r="FQ490" s="320" t="e">
        <f t="shared" si="546"/>
        <v>#DIV/0!</v>
      </c>
      <c r="FR490" s="188"/>
      <c r="FS490" s="190" t="e">
        <f t="shared" si="547"/>
        <v>#DIV/0!</v>
      </c>
      <c r="FT490" s="190" t="e">
        <f>IF($FB490="Activo",LOOKUP($FA490,'Datos Mes'!$A$87:$A$92,'Datos Mes'!$C$87:$C$92),0)*$EO490</f>
        <v>#DIV/0!</v>
      </c>
      <c r="FU490" s="190" t="e">
        <f>IF($FB490="Activo",'Datos Mes'!$B$31,0)*$EO490</f>
        <v>#DIV/0!</v>
      </c>
      <c r="FV490" s="190" t="e">
        <f>'Datos Mes'!$B$32*$EO490</f>
        <v>#DIV/0!</v>
      </c>
      <c r="FW490" s="190" t="e">
        <f>'Datos Mes'!$D$28*$EO490</f>
        <v>#DIV/0!</v>
      </c>
      <c r="FX490" s="188">
        <v>1030458</v>
      </c>
      <c r="FY490" s="190" t="e">
        <f t="shared" si="548"/>
        <v>#DIV/0!</v>
      </c>
      <c r="FZ490" s="190" t="e">
        <f t="shared" si="554"/>
        <v>#DIV/0!</v>
      </c>
      <c r="GA490" s="190" t="e">
        <f t="shared" si="555"/>
        <v>#DIV/0!</v>
      </c>
      <c r="GB490" s="190">
        <f>(AS490+'Datos Mes'!B$24)*30/12</f>
        <v>11356.646825396825</v>
      </c>
      <c r="GC490" s="190" t="e">
        <f t="shared" si="549"/>
        <v>#DIV/0!</v>
      </c>
      <c r="GD490" s="190" t="e">
        <f t="shared" si="550"/>
        <v>#DIV/0!</v>
      </c>
      <c r="GE490" s="192" t="e">
        <f t="shared" si="551"/>
        <v>#DIV/0!</v>
      </c>
    </row>
    <row r="491" spans="1:187">
      <c r="A491" s="248"/>
      <c r="B491" s="248"/>
      <c r="C491" s="173">
        <f t="shared" si="508"/>
        <v>0</v>
      </c>
      <c r="D491" s="255"/>
      <c r="E491" s="255"/>
      <c r="F491" s="255"/>
      <c r="G491" s="255"/>
      <c r="H491" s="255"/>
      <c r="I491" s="255"/>
      <c r="J491" s="255"/>
      <c r="K491" s="255"/>
      <c r="L491" s="255"/>
      <c r="M491" s="255"/>
      <c r="N491" s="255"/>
      <c r="O491" s="255"/>
      <c r="P491" s="255"/>
      <c r="Q491" s="255"/>
      <c r="R491" s="174"/>
      <c r="S491" s="256"/>
      <c r="T491" s="255"/>
      <c r="U491" s="255"/>
      <c r="V491" s="255"/>
      <c r="W491" s="255"/>
      <c r="X491" s="255"/>
      <c r="Y491" s="255"/>
      <c r="Z491" s="255"/>
      <c r="AA491" s="255"/>
      <c r="AB491" s="255"/>
      <c r="AC491" s="255"/>
      <c r="AD491" s="255"/>
      <c r="AE491" s="255"/>
      <c r="AF491" s="255"/>
      <c r="AG491" s="255"/>
      <c r="AH491" s="255"/>
      <c r="AI491" s="257"/>
      <c r="AJ491" s="187"/>
      <c r="AK491" s="176">
        <f t="shared" si="509"/>
        <v>0</v>
      </c>
      <c r="AL491" s="294">
        <f t="shared" si="510"/>
        <v>0</v>
      </c>
      <c r="AM491" s="294">
        <f t="shared" si="511"/>
        <v>0</v>
      </c>
      <c r="AN491" s="295">
        <f t="shared" si="512"/>
        <v>0</v>
      </c>
      <c r="AO491" s="294">
        <f t="shared" si="553"/>
        <v>0</v>
      </c>
      <c r="AP491" s="294">
        <f t="shared" si="552"/>
        <v>0</v>
      </c>
      <c r="AQ491" s="296">
        <f t="shared" si="513"/>
        <v>0</v>
      </c>
      <c r="AR491" s="297">
        <f t="shared" si="514"/>
        <v>0</v>
      </c>
      <c r="AS491" s="249"/>
      <c r="AT491" s="250">
        <f t="shared" si="515"/>
        <v>0</v>
      </c>
      <c r="AU491" s="316"/>
      <c r="AV491" s="177">
        <f t="shared" si="516"/>
        <v>0</v>
      </c>
      <c r="AW491" s="249"/>
      <c r="AX491" s="249"/>
      <c r="AY491" s="177">
        <f t="shared" si="517"/>
        <v>0</v>
      </c>
      <c r="AZ491" s="177">
        <f>(AQ491)*'Datos Mes'!$B$27+DB491</f>
        <v>0</v>
      </c>
      <c r="BA491" s="248"/>
      <c r="BB491" s="254"/>
      <c r="BC491" s="263"/>
      <c r="BD491" s="188"/>
      <c r="BE491" s="188"/>
      <c r="BF491" s="298"/>
      <c r="BG491" s="178">
        <f>(COUNTIF($D491:$AI491,"LL")+DL491)*(AS491-'Datos Mes'!$B$23)</f>
        <v>0</v>
      </c>
      <c r="BH491" s="299">
        <f t="shared" si="518"/>
        <v>0</v>
      </c>
      <c r="BI491" s="230"/>
      <c r="BJ491" s="239"/>
      <c r="BK491" s="231"/>
      <c r="BL491" s="231"/>
      <c r="BM491" s="231"/>
      <c r="BN491" s="231"/>
      <c r="BO491" s="231"/>
      <c r="BP491" s="239"/>
      <c r="BQ491" s="231"/>
      <c r="BR491" s="231"/>
      <c r="BS491" s="231"/>
      <c r="BT491" s="232"/>
      <c r="BU491" s="232"/>
      <c r="BV491" s="231"/>
      <c r="BW491" s="233"/>
      <c r="BX491" s="234"/>
      <c r="BY491" s="231"/>
      <c r="BZ491" s="231"/>
      <c r="CA491" s="235"/>
      <c r="CB491" s="235"/>
      <c r="CC491" s="236"/>
      <c r="CD491" s="236"/>
      <c r="CE491" s="236"/>
      <c r="CF491" s="236"/>
      <c r="CG491" s="236"/>
      <c r="CH491" s="235"/>
      <c r="CI491" s="235"/>
      <c r="CJ491" s="236"/>
      <c r="CK491" s="236"/>
      <c r="CL491" s="236"/>
      <c r="CM491" s="236"/>
      <c r="CN491" s="236"/>
      <c r="CO491" s="235"/>
      <c r="CP491" s="238"/>
      <c r="CQ491" s="237"/>
      <c r="CR491" s="238"/>
      <c r="CS491" s="237"/>
      <c r="CT491" s="237"/>
      <c r="CU491" s="237"/>
      <c r="CV491" s="237"/>
      <c r="CW491" s="237"/>
      <c r="CX491" s="232"/>
      <c r="CY491" s="232"/>
      <c r="CZ491" s="179">
        <f t="shared" si="519"/>
        <v>0</v>
      </c>
      <c r="DA491" s="180"/>
      <c r="DB491" s="241"/>
      <c r="DC491" s="181">
        <f t="shared" si="520"/>
        <v>0</v>
      </c>
      <c r="DD491" s="240"/>
      <c r="DE491" s="241"/>
      <c r="DF491" s="182">
        <f t="shared" si="521"/>
        <v>0</v>
      </c>
      <c r="DG491" s="182">
        <f t="shared" si="522"/>
        <v>0</v>
      </c>
      <c r="DH491" s="183">
        <f t="shared" si="523"/>
        <v>0</v>
      </c>
      <c r="DI491" s="184">
        <f t="shared" si="524"/>
        <v>0</v>
      </c>
      <c r="DJ491" s="42"/>
      <c r="DK491" s="177">
        <f t="shared" si="525"/>
        <v>0</v>
      </c>
      <c r="DL491" s="177">
        <f t="shared" si="526"/>
        <v>0</v>
      </c>
      <c r="DM491" s="177">
        <f t="shared" si="527"/>
        <v>0</v>
      </c>
      <c r="DN491" s="242"/>
      <c r="DO491" s="243"/>
      <c r="DP491" s="243"/>
      <c r="DQ491" s="243"/>
      <c r="DR491" s="303"/>
      <c r="DS491" s="243"/>
      <c r="DT491" s="243"/>
      <c r="DU491" s="243"/>
      <c r="DV491" s="244"/>
      <c r="DW491" s="243"/>
      <c r="DX491" s="243"/>
      <c r="DY491" s="245"/>
      <c r="DZ491" s="245"/>
      <c r="EA491" s="246"/>
      <c r="EB491" s="175" t="s">
        <v>283</v>
      </c>
      <c r="EC491" s="188" t="s">
        <v>298</v>
      </c>
      <c r="ED491" s="188">
        <v>1030459</v>
      </c>
      <c r="EE491" s="188"/>
      <c r="EF491" s="189">
        <f>'Datos Mes'!$B$23</f>
        <v>8033.333333333333</v>
      </c>
      <c r="EG491" s="189">
        <f t="shared" si="528"/>
        <v>0</v>
      </c>
      <c r="EH491" s="189">
        <f t="shared" si="529"/>
        <v>0</v>
      </c>
      <c r="EI491" s="189" t="e">
        <f t="shared" si="530"/>
        <v>#DIV/0!</v>
      </c>
      <c r="EJ491" s="189" t="e">
        <f t="shared" si="531"/>
        <v>#DIV/0!</v>
      </c>
      <c r="EK491" s="189">
        <f t="shared" si="532"/>
        <v>0</v>
      </c>
      <c r="EL491" s="189">
        <f t="shared" si="533"/>
        <v>0</v>
      </c>
      <c r="EM491" s="189">
        <f t="shared" si="534"/>
        <v>0</v>
      </c>
      <c r="EN491" s="189">
        <f>'Datos Mes'!$B$24*AL491</f>
        <v>0</v>
      </c>
      <c r="EO491" s="189" t="e">
        <f>IF(SUM(EH491:EN491)&gt;'Datos Mes'!$B$21,'Datos Mes'!$B$21,SUM(EH491:EN491))</f>
        <v>#DIV/0!</v>
      </c>
      <c r="EP491" s="189" t="e">
        <f>IF(SUM(EH491:EN491)&gt;'Datos Mes'!$B$21,SUM(EH491:EN491)-EO491,0)</f>
        <v>#DIV/0!</v>
      </c>
      <c r="EQ491" s="189"/>
      <c r="ER491" s="189" t="e">
        <f>LOOKUP(EO491/AL491,'Datos Mes'!$B$75:$B$82,'Datos Mes'!$C$75:$C$82)*EQ491</f>
        <v>#DIV/0!</v>
      </c>
      <c r="ES491" s="189">
        <f>'Datos Mes'!$B$25*$AQ491</f>
        <v>0</v>
      </c>
      <c r="ET491" s="189">
        <f>'Datos Mes'!$B$26*$AQ491</f>
        <v>0</v>
      </c>
      <c r="EU491" s="189">
        <f t="shared" si="535"/>
        <v>0</v>
      </c>
      <c r="EV491" s="190" t="e">
        <f t="shared" si="536"/>
        <v>#DIV/0!</v>
      </c>
      <c r="EW491" s="280" t="s">
        <v>140</v>
      </c>
      <c r="EX491" s="281"/>
      <c r="EY491" s="190" t="e">
        <f>'Datos Mes'!$B$28*EO491</f>
        <v>#DIV/0!</v>
      </c>
      <c r="EZ491" s="190" t="e">
        <f>IF(EX491*'Datos Mes'!$B$19-EY491&gt;0,EX491*'Datos Mes'!$B$19-EY491,0)</f>
        <v>#DIV/0!</v>
      </c>
      <c r="FA491" s="281" t="s">
        <v>116</v>
      </c>
      <c r="FB491" s="280" t="s">
        <v>299</v>
      </c>
      <c r="FC491" s="192">
        <f>IF(FB491&lt;&gt;"Pensionado",LOOKUP(FA491,'Datos Mes'!$A$87:$A$92,'Datos Mes'!$B$87:$B$92),0)</f>
        <v>0</v>
      </c>
      <c r="FD491" s="190" t="e">
        <f t="shared" si="537"/>
        <v>#DIV/0!</v>
      </c>
      <c r="FE491" s="190" t="e">
        <f>IF(SUM(EH491:EN491)&gt;'Datos Mes'!$B$22,'Datos Mes'!$B$22,SUM(EH491:EN491))</f>
        <v>#DIV/0!</v>
      </c>
      <c r="FF491" s="190" t="e">
        <f>FE491*'Datos Mes'!$B$30</f>
        <v>#DIV/0!</v>
      </c>
      <c r="FG491" s="190" t="e">
        <f t="shared" si="538"/>
        <v>#DIV/0!</v>
      </c>
      <c r="FH491" s="190" t="e">
        <f t="shared" si="539"/>
        <v>#DIV/0!</v>
      </c>
      <c r="FI491" s="193" t="e">
        <f>LOOKUP(FH491,'Datos Mes'!$B$54:$B$69,'Datos Mes'!$C$54:$C$69)</f>
        <v>#DIV/0!</v>
      </c>
      <c r="FJ491" s="190" t="e">
        <f>LOOKUP(FH491,'Datos Mes'!$B$54:$B$69,'Datos Mes'!$E$54:$E$69)</f>
        <v>#DIV/0!</v>
      </c>
      <c r="FK491" s="190" t="e">
        <f t="shared" si="540"/>
        <v>#DIV/0!</v>
      </c>
      <c r="FL491" s="190">
        <f t="shared" si="541"/>
        <v>0</v>
      </c>
      <c r="FM491" s="190">
        <f t="shared" si="542"/>
        <v>0</v>
      </c>
      <c r="FN491" s="190">
        <f t="shared" si="543"/>
        <v>0</v>
      </c>
      <c r="FO491" s="190" t="e">
        <f t="shared" si="544"/>
        <v>#DIV/0!</v>
      </c>
      <c r="FP491" s="190" t="e">
        <f t="shared" si="545"/>
        <v>#DIV/0!</v>
      </c>
      <c r="FQ491" s="320" t="e">
        <f t="shared" si="546"/>
        <v>#DIV/0!</v>
      </c>
      <c r="FR491" s="188"/>
      <c r="FS491" s="190" t="e">
        <f t="shared" si="547"/>
        <v>#DIV/0!</v>
      </c>
      <c r="FT491" s="190" t="e">
        <f>IF($FB491="Activo",LOOKUP($FA491,'Datos Mes'!$A$87:$A$92,'Datos Mes'!$C$87:$C$92),0)*$EO491</f>
        <v>#DIV/0!</v>
      </c>
      <c r="FU491" s="190" t="e">
        <f>IF($FB491="Activo",'Datos Mes'!$B$31,0)*$EO491</f>
        <v>#DIV/0!</v>
      </c>
      <c r="FV491" s="190" t="e">
        <f>'Datos Mes'!$B$32*$EO491</f>
        <v>#DIV/0!</v>
      </c>
      <c r="FW491" s="190" t="e">
        <f>'Datos Mes'!$D$28*$EO491</f>
        <v>#DIV/0!</v>
      </c>
      <c r="FX491" s="188">
        <v>1030459</v>
      </c>
      <c r="FY491" s="190" t="e">
        <f t="shared" si="548"/>
        <v>#DIV/0!</v>
      </c>
      <c r="FZ491" s="190" t="e">
        <f t="shared" si="554"/>
        <v>#DIV/0!</v>
      </c>
      <c r="GA491" s="190" t="e">
        <f t="shared" si="555"/>
        <v>#DIV/0!</v>
      </c>
      <c r="GB491" s="190">
        <f>(AS491+'Datos Mes'!B$24)*30/12</f>
        <v>11356.646825396825</v>
      </c>
      <c r="GC491" s="190" t="e">
        <f t="shared" si="549"/>
        <v>#DIV/0!</v>
      </c>
      <c r="GD491" s="190" t="e">
        <f t="shared" si="550"/>
        <v>#DIV/0!</v>
      </c>
      <c r="GE491" s="192" t="e">
        <f t="shared" si="551"/>
        <v>#DIV/0!</v>
      </c>
    </row>
    <row r="492" spans="1:187">
      <c r="A492" s="248"/>
      <c r="B492" s="248"/>
      <c r="C492" s="173">
        <f t="shared" si="508"/>
        <v>0</v>
      </c>
      <c r="D492" s="255"/>
      <c r="E492" s="255"/>
      <c r="F492" s="255"/>
      <c r="G492" s="255"/>
      <c r="H492" s="255"/>
      <c r="I492" s="255"/>
      <c r="J492" s="255"/>
      <c r="K492" s="255"/>
      <c r="L492" s="255"/>
      <c r="M492" s="255"/>
      <c r="N492" s="255"/>
      <c r="O492" s="255"/>
      <c r="P492" s="255"/>
      <c r="Q492" s="255"/>
      <c r="R492" s="174"/>
      <c r="S492" s="256"/>
      <c r="T492" s="255"/>
      <c r="U492" s="255"/>
      <c r="V492" s="255"/>
      <c r="W492" s="255"/>
      <c r="X492" s="255"/>
      <c r="Y492" s="255"/>
      <c r="Z492" s="255"/>
      <c r="AA492" s="255"/>
      <c r="AB492" s="255"/>
      <c r="AC492" s="255"/>
      <c r="AD492" s="255"/>
      <c r="AE492" s="255"/>
      <c r="AF492" s="255"/>
      <c r="AG492" s="255"/>
      <c r="AH492" s="255"/>
      <c r="AI492" s="257"/>
      <c r="AJ492" s="187"/>
      <c r="AK492" s="176">
        <f t="shared" si="509"/>
        <v>0</v>
      </c>
      <c r="AL492" s="294">
        <f t="shared" si="510"/>
        <v>0</v>
      </c>
      <c r="AM492" s="294">
        <f t="shared" si="511"/>
        <v>0</v>
      </c>
      <c r="AN492" s="295">
        <f t="shared" si="512"/>
        <v>0</v>
      </c>
      <c r="AO492" s="294">
        <f t="shared" si="553"/>
        <v>0</v>
      </c>
      <c r="AP492" s="294">
        <f t="shared" si="552"/>
        <v>0</v>
      </c>
      <c r="AQ492" s="296">
        <f t="shared" si="513"/>
        <v>0</v>
      </c>
      <c r="AR492" s="297">
        <f t="shared" si="514"/>
        <v>0</v>
      </c>
      <c r="AS492" s="249"/>
      <c r="AT492" s="250">
        <f t="shared" si="515"/>
        <v>0</v>
      </c>
      <c r="AU492" s="316"/>
      <c r="AV492" s="177">
        <f t="shared" si="516"/>
        <v>0</v>
      </c>
      <c r="AW492" s="249"/>
      <c r="AX492" s="249"/>
      <c r="AY492" s="177">
        <f t="shared" si="517"/>
        <v>0</v>
      </c>
      <c r="AZ492" s="177">
        <f>(AQ492)*'Datos Mes'!$B$27+DB492</f>
        <v>0</v>
      </c>
      <c r="BA492" s="248"/>
      <c r="BB492" s="254"/>
      <c r="BC492" s="263"/>
      <c r="BD492" s="188"/>
      <c r="BE492" s="188"/>
      <c r="BF492" s="298"/>
      <c r="BG492" s="178">
        <f>(COUNTIF($D492:$AI492,"LL")+DL492)*(AS492-'Datos Mes'!$B$23)</f>
        <v>0</v>
      </c>
      <c r="BH492" s="299">
        <f t="shared" si="518"/>
        <v>0</v>
      </c>
      <c r="BI492" s="230"/>
      <c r="BJ492" s="239"/>
      <c r="BK492" s="231"/>
      <c r="BL492" s="231"/>
      <c r="BM492" s="231"/>
      <c r="BN492" s="231"/>
      <c r="BO492" s="231"/>
      <c r="BP492" s="239"/>
      <c r="BQ492" s="231"/>
      <c r="BR492" s="231"/>
      <c r="BS492" s="231"/>
      <c r="BT492" s="232"/>
      <c r="BU492" s="232"/>
      <c r="BV492" s="231"/>
      <c r="BW492" s="233"/>
      <c r="BX492" s="234"/>
      <c r="BY492" s="231"/>
      <c r="BZ492" s="231"/>
      <c r="CA492" s="235"/>
      <c r="CB492" s="235"/>
      <c r="CC492" s="236"/>
      <c r="CD492" s="236"/>
      <c r="CE492" s="236"/>
      <c r="CF492" s="236"/>
      <c r="CG492" s="236"/>
      <c r="CH492" s="235"/>
      <c r="CI492" s="235"/>
      <c r="CJ492" s="236"/>
      <c r="CK492" s="236"/>
      <c r="CL492" s="236"/>
      <c r="CM492" s="236"/>
      <c r="CN492" s="236"/>
      <c r="CO492" s="235"/>
      <c r="CP492" s="238"/>
      <c r="CQ492" s="237"/>
      <c r="CR492" s="238"/>
      <c r="CS492" s="237"/>
      <c r="CT492" s="237"/>
      <c r="CU492" s="237"/>
      <c r="CV492" s="237"/>
      <c r="CW492" s="237"/>
      <c r="CX492" s="232"/>
      <c r="CY492" s="232"/>
      <c r="CZ492" s="179">
        <f t="shared" si="519"/>
        <v>0</v>
      </c>
      <c r="DA492" s="180"/>
      <c r="DB492" s="241"/>
      <c r="DC492" s="181">
        <f t="shared" si="520"/>
        <v>0</v>
      </c>
      <c r="DD492" s="240"/>
      <c r="DE492" s="241"/>
      <c r="DF492" s="182">
        <f t="shared" si="521"/>
        <v>0</v>
      </c>
      <c r="DG492" s="182">
        <f t="shared" si="522"/>
        <v>0</v>
      </c>
      <c r="DH492" s="183">
        <f t="shared" si="523"/>
        <v>0</v>
      </c>
      <c r="DI492" s="184">
        <f t="shared" si="524"/>
        <v>0</v>
      </c>
      <c r="DJ492" s="42"/>
      <c r="DK492" s="177">
        <f t="shared" si="525"/>
        <v>0</v>
      </c>
      <c r="DL492" s="177">
        <f t="shared" si="526"/>
        <v>0</v>
      </c>
      <c r="DM492" s="177">
        <f t="shared" si="527"/>
        <v>0</v>
      </c>
      <c r="DN492" s="242"/>
      <c r="DO492" s="243"/>
      <c r="DP492" s="243"/>
      <c r="DQ492" s="243"/>
      <c r="DR492" s="303"/>
      <c r="DS492" s="243"/>
      <c r="DT492" s="243"/>
      <c r="DU492" s="243"/>
      <c r="DV492" s="244"/>
      <c r="DW492" s="243"/>
      <c r="DX492" s="243"/>
      <c r="DY492" s="245"/>
      <c r="DZ492" s="245"/>
      <c r="EA492" s="246"/>
      <c r="EB492" s="175" t="s">
        <v>283</v>
      </c>
      <c r="EC492" s="188" t="s">
        <v>298</v>
      </c>
      <c r="ED492" s="188">
        <v>1030460</v>
      </c>
      <c r="EE492" s="188"/>
      <c r="EF492" s="189">
        <f>'Datos Mes'!$B$23</f>
        <v>8033.333333333333</v>
      </c>
      <c r="EG492" s="189">
        <f t="shared" si="528"/>
        <v>0</v>
      </c>
      <c r="EH492" s="189">
        <f t="shared" si="529"/>
        <v>0</v>
      </c>
      <c r="EI492" s="189" t="e">
        <f t="shared" si="530"/>
        <v>#DIV/0!</v>
      </c>
      <c r="EJ492" s="189" t="e">
        <f t="shared" si="531"/>
        <v>#DIV/0!</v>
      </c>
      <c r="EK492" s="189">
        <f t="shared" si="532"/>
        <v>0</v>
      </c>
      <c r="EL492" s="189">
        <f t="shared" si="533"/>
        <v>0</v>
      </c>
      <c r="EM492" s="189">
        <f t="shared" si="534"/>
        <v>0</v>
      </c>
      <c r="EN492" s="189">
        <f>'Datos Mes'!$B$24*AL492</f>
        <v>0</v>
      </c>
      <c r="EO492" s="189" t="e">
        <f>IF(SUM(EH492:EN492)&gt;'Datos Mes'!$B$21,'Datos Mes'!$B$21,SUM(EH492:EN492))</f>
        <v>#DIV/0!</v>
      </c>
      <c r="EP492" s="189" t="e">
        <f>IF(SUM(EH492:EN492)&gt;'Datos Mes'!$B$21,SUM(EH492:EN492)-EO492,0)</f>
        <v>#DIV/0!</v>
      </c>
      <c r="EQ492" s="189"/>
      <c r="ER492" s="189" t="e">
        <f>LOOKUP(EO492/AL492,'Datos Mes'!$B$75:$B$82,'Datos Mes'!$C$75:$C$82)*EQ492</f>
        <v>#DIV/0!</v>
      </c>
      <c r="ES492" s="189">
        <f>'Datos Mes'!$B$25*$AQ492</f>
        <v>0</v>
      </c>
      <c r="ET492" s="189">
        <f>'Datos Mes'!$B$26*$AQ492</f>
        <v>0</v>
      </c>
      <c r="EU492" s="189">
        <f t="shared" si="535"/>
        <v>0</v>
      </c>
      <c r="EV492" s="190" t="e">
        <f t="shared" si="536"/>
        <v>#DIV/0!</v>
      </c>
      <c r="EW492" s="280" t="s">
        <v>140</v>
      </c>
      <c r="EX492" s="281"/>
      <c r="EY492" s="190" t="e">
        <f>'Datos Mes'!$B$28*EO492</f>
        <v>#DIV/0!</v>
      </c>
      <c r="EZ492" s="190" t="e">
        <f>IF(EX492*'Datos Mes'!$B$19-EY492&gt;0,EX492*'Datos Mes'!$B$19-EY492,0)</f>
        <v>#DIV/0!</v>
      </c>
      <c r="FA492" s="281" t="s">
        <v>116</v>
      </c>
      <c r="FB492" s="280" t="s">
        <v>299</v>
      </c>
      <c r="FC492" s="192">
        <f>IF(FB492&lt;&gt;"Pensionado",LOOKUP(FA492,'Datos Mes'!$A$87:$A$92,'Datos Mes'!$B$87:$B$92),0)</f>
        <v>0</v>
      </c>
      <c r="FD492" s="190" t="e">
        <f t="shared" si="537"/>
        <v>#DIV/0!</v>
      </c>
      <c r="FE492" s="190" t="e">
        <f>IF(SUM(EH492:EN492)&gt;'Datos Mes'!$B$22,'Datos Mes'!$B$22,SUM(EH492:EN492))</f>
        <v>#DIV/0!</v>
      </c>
      <c r="FF492" s="190" t="e">
        <f>FE492*'Datos Mes'!$B$30</f>
        <v>#DIV/0!</v>
      </c>
      <c r="FG492" s="190" t="e">
        <f t="shared" si="538"/>
        <v>#DIV/0!</v>
      </c>
      <c r="FH492" s="190" t="e">
        <f t="shared" si="539"/>
        <v>#DIV/0!</v>
      </c>
      <c r="FI492" s="193" t="e">
        <f>LOOKUP(FH492,'Datos Mes'!$B$54:$B$69,'Datos Mes'!$C$54:$C$69)</f>
        <v>#DIV/0!</v>
      </c>
      <c r="FJ492" s="190" t="e">
        <f>LOOKUP(FH492,'Datos Mes'!$B$54:$B$69,'Datos Mes'!$E$54:$E$69)</f>
        <v>#DIV/0!</v>
      </c>
      <c r="FK492" s="190" t="e">
        <f t="shared" si="540"/>
        <v>#DIV/0!</v>
      </c>
      <c r="FL492" s="190">
        <f t="shared" si="541"/>
        <v>0</v>
      </c>
      <c r="FM492" s="190">
        <f t="shared" si="542"/>
        <v>0</v>
      </c>
      <c r="FN492" s="190">
        <f t="shared" si="543"/>
        <v>0</v>
      </c>
      <c r="FO492" s="190" t="e">
        <f t="shared" si="544"/>
        <v>#DIV/0!</v>
      </c>
      <c r="FP492" s="190" t="e">
        <f t="shared" si="545"/>
        <v>#DIV/0!</v>
      </c>
      <c r="FQ492" s="320" t="e">
        <f t="shared" si="546"/>
        <v>#DIV/0!</v>
      </c>
      <c r="FR492" s="188"/>
      <c r="FS492" s="190" t="e">
        <f t="shared" si="547"/>
        <v>#DIV/0!</v>
      </c>
      <c r="FT492" s="190" t="e">
        <f>IF($FB492="Activo",LOOKUP($FA492,'Datos Mes'!$A$87:$A$92,'Datos Mes'!$C$87:$C$92),0)*$EO492</f>
        <v>#DIV/0!</v>
      </c>
      <c r="FU492" s="190" t="e">
        <f>IF($FB492="Activo",'Datos Mes'!$B$31,0)*$EO492</f>
        <v>#DIV/0!</v>
      </c>
      <c r="FV492" s="190" t="e">
        <f>'Datos Mes'!$B$32*$EO492</f>
        <v>#DIV/0!</v>
      </c>
      <c r="FW492" s="190" t="e">
        <f>'Datos Mes'!$D$28*$EO492</f>
        <v>#DIV/0!</v>
      </c>
      <c r="FX492" s="188">
        <v>1030460</v>
      </c>
      <c r="FY492" s="190" t="e">
        <f t="shared" si="548"/>
        <v>#DIV/0!</v>
      </c>
      <c r="FZ492" s="190" t="e">
        <f t="shared" si="554"/>
        <v>#DIV/0!</v>
      </c>
      <c r="GA492" s="190" t="e">
        <f t="shared" si="555"/>
        <v>#DIV/0!</v>
      </c>
      <c r="GB492" s="190">
        <f>(AS492+'Datos Mes'!B$24)*30/12</f>
        <v>11356.646825396825</v>
      </c>
      <c r="GC492" s="190" t="e">
        <f t="shared" si="549"/>
        <v>#DIV/0!</v>
      </c>
      <c r="GD492" s="190" t="e">
        <f t="shared" si="550"/>
        <v>#DIV/0!</v>
      </c>
      <c r="GE492" s="192" t="e">
        <f t="shared" si="551"/>
        <v>#DIV/0!</v>
      </c>
    </row>
    <row r="493" spans="1:187">
      <c r="A493" s="248"/>
      <c r="B493" s="248"/>
      <c r="C493" s="173">
        <f t="shared" si="508"/>
        <v>0</v>
      </c>
      <c r="D493" s="255"/>
      <c r="E493" s="255"/>
      <c r="F493" s="255"/>
      <c r="G493" s="255"/>
      <c r="H493" s="255"/>
      <c r="I493" s="255"/>
      <c r="J493" s="255"/>
      <c r="K493" s="255"/>
      <c r="L493" s="255"/>
      <c r="M493" s="255"/>
      <c r="N493" s="255"/>
      <c r="O493" s="255"/>
      <c r="P493" s="255"/>
      <c r="Q493" s="255"/>
      <c r="R493" s="174"/>
      <c r="S493" s="256"/>
      <c r="T493" s="255"/>
      <c r="U493" s="255"/>
      <c r="V493" s="255"/>
      <c r="W493" s="255"/>
      <c r="X493" s="255"/>
      <c r="Y493" s="255"/>
      <c r="Z493" s="255"/>
      <c r="AA493" s="255"/>
      <c r="AB493" s="255"/>
      <c r="AC493" s="255"/>
      <c r="AD493" s="255"/>
      <c r="AE493" s="255"/>
      <c r="AF493" s="255"/>
      <c r="AG493" s="255"/>
      <c r="AH493" s="255"/>
      <c r="AI493" s="257"/>
      <c r="AJ493" s="187"/>
      <c r="AK493" s="176">
        <f t="shared" si="509"/>
        <v>0</v>
      </c>
      <c r="AL493" s="294">
        <f t="shared" si="510"/>
        <v>0</v>
      </c>
      <c r="AM493" s="294">
        <f t="shared" si="511"/>
        <v>0</v>
      </c>
      <c r="AN493" s="295">
        <f t="shared" si="512"/>
        <v>0</v>
      </c>
      <c r="AO493" s="294">
        <f t="shared" si="553"/>
        <v>0</v>
      </c>
      <c r="AP493" s="294">
        <f t="shared" si="552"/>
        <v>0</v>
      </c>
      <c r="AQ493" s="296">
        <f t="shared" si="513"/>
        <v>0</v>
      </c>
      <c r="AR493" s="297">
        <f t="shared" si="514"/>
        <v>0</v>
      </c>
      <c r="AS493" s="249"/>
      <c r="AT493" s="250">
        <f t="shared" si="515"/>
        <v>0</v>
      </c>
      <c r="AU493" s="316"/>
      <c r="AV493" s="177">
        <f t="shared" si="516"/>
        <v>0</v>
      </c>
      <c r="AW493" s="249"/>
      <c r="AX493" s="249"/>
      <c r="AY493" s="177">
        <f t="shared" si="517"/>
        <v>0</v>
      </c>
      <c r="AZ493" s="177">
        <f>(AQ493)*'Datos Mes'!$B$27+DB493</f>
        <v>0</v>
      </c>
      <c r="BA493" s="248"/>
      <c r="BB493" s="254"/>
      <c r="BC493" s="263"/>
      <c r="BD493" s="188"/>
      <c r="BE493" s="188"/>
      <c r="BF493" s="298"/>
      <c r="BG493" s="178">
        <f>(COUNTIF($D493:$AI493,"LL")+DL493)*(AS493-'Datos Mes'!$B$23)</f>
        <v>0</v>
      </c>
      <c r="BH493" s="299">
        <f t="shared" si="518"/>
        <v>0</v>
      </c>
      <c r="BI493" s="230"/>
      <c r="BJ493" s="239"/>
      <c r="BK493" s="231"/>
      <c r="BL493" s="231"/>
      <c r="BM493" s="231"/>
      <c r="BN493" s="231"/>
      <c r="BO493" s="231"/>
      <c r="BP493" s="239"/>
      <c r="BQ493" s="231"/>
      <c r="BR493" s="231"/>
      <c r="BS493" s="231"/>
      <c r="BT493" s="232"/>
      <c r="BU493" s="232"/>
      <c r="BV493" s="231"/>
      <c r="BW493" s="233"/>
      <c r="BX493" s="234"/>
      <c r="BY493" s="231"/>
      <c r="BZ493" s="231"/>
      <c r="CA493" s="235"/>
      <c r="CB493" s="235"/>
      <c r="CC493" s="236"/>
      <c r="CD493" s="236"/>
      <c r="CE493" s="236"/>
      <c r="CF493" s="236"/>
      <c r="CG493" s="236"/>
      <c r="CH493" s="235"/>
      <c r="CI493" s="235"/>
      <c r="CJ493" s="236"/>
      <c r="CK493" s="236"/>
      <c r="CL493" s="236"/>
      <c r="CM493" s="236"/>
      <c r="CN493" s="236"/>
      <c r="CO493" s="235"/>
      <c r="CP493" s="238"/>
      <c r="CQ493" s="237"/>
      <c r="CR493" s="238"/>
      <c r="CS493" s="237"/>
      <c r="CT493" s="237"/>
      <c r="CU493" s="237"/>
      <c r="CV493" s="237"/>
      <c r="CW493" s="237"/>
      <c r="CX493" s="232"/>
      <c r="CY493" s="232"/>
      <c r="CZ493" s="179">
        <f t="shared" si="519"/>
        <v>0</v>
      </c>
      <c r="DA493" s="180"/>
      <c r="DB493" s="241"/>
      <c r="DC493" s="181">
        <f t="shared" si="520"/>
        <v>0</v>
      </c>
      <c r="DD493" s="240"/>
      <c r="DE493" s="241"/>
      <c r="DF493" s="182">
        <f t="shared" si="521"/>
        <v>0</v>
      </c>
      <c r="DG493" s="182">
        <f t="shared" si="522"/>
        <v>0</v>
      </c>
      <c r="DH493" s="183">
        <f t="shared" si="523"/>
        <v>0</v>
      </c>
      <c r="DI493" s="184">
        <f t="shared" si="524"/>
        <v>0</v>
      </c>
      <c r="DJ493" s="42"/>
      <c r="DK493" s="177">
        <f t="shared" si="525"/>
        <v>0</v>
      </c>
      <c r="DL493" s="177">
        <f t="shared" si="526"/>
        <v>0</v>
      </c>
      <c r="DM493" s="177">
        <f t="shared" si="527"/>
        <v>0</v>
      </c>
      <c r="DN493" s="242"/>
      <c r="DO493" s="243"/>
      <c r="DP493" s="243"/>
      <c r="DQ493" s="243"/>
      <c r="DR493" s="303"/>
      <c r="DS493" s="243"/>
      <c r="DT493" s="243"/>
      <c r="DU493" s="243"/>
      <c r="DV493" s="244"/>
      <c r="DW493" s="243"/>
      <c r="DX493" s="243"/>
      <c r="DY493" s="245"/>
      <c r="DZ493" s="245"/>
      <c r="EA493" s="246"/>
      <c r="EB493" s="175" t="s">
        <v>283</v>
      </c>
      <c r="EC493" s="188" t="s">
        <v>298</v>
      </c>
      <c r="ED493" s="188">
        <v>1030461</v>
      </c>
      <c r="EE493" s="188"/>
      <c r="EF493" s="189">
        <f>'Datos Mes'!$B$23</f>
        <v>8033.333333333333</v>
      </c>
      <c r="EG493" s="189">
        <f t="shared" si="528"/>
        <v>0</v>
      </c>
      <c r="EH493" s="189">
        <f t="shared" si="529"/>
        <v>0</v>
      </c>
      <c r="EI493" s="189" t="e">
        <f t="shared" si="530"/>
        <v>#DIV/0!</v>
      </c>
      <c r="EJ493" s="189" t="e">
        <f t="shared" si="531"/>
        <v>#DIV/0!</v>
      </c>
      <c r="EK493" s="189">
        <f t="shared" si="532"/>
        <v>0</v>
      </c>
      <c r="EL493" s="189">
        <f t="shared" si="533"/>
        <v>0</v>
      </c>
      <c r="EM493" s="189">
        <f t="shared" si="534"/>
        <v>0</v>
      </c>
      <c r="EN493" s="189">
        <f>'Datos Mes'!$B$24*AL493</f>
        <v>0</v>
      </c>
      <c r="EO493" s="189" t="e">
        <f>IF(SUM(EH493:EN493)&gt;'Datos Mes'!$B$21,'Datos Mes'!$B$21,SUM(EH493:EN493))</f>
        <v>#DIV/0!</v>
      </c>
      <c r="EP493" s="189" t="e">
        <f>IF(SUM(EH493:EN493)&gt;'Datos Mes'!$B$21,SUM(EH493:EN493)-EO493,0)</f>
        <v>#DIV/0!</v>
      </c>
      <c r="EQ493" s="189"/>
      <c r="ER493" s="189" t="e">
        <f>LOOKUP(EO493/AL493,'Datos Mes'!$B$75:$B$82,'Datos Mes'!$C$75:$C$82)*EQ493</f>
        <v>#DIV/0!</v>
      </c>
      <c r="ES493" s="189">
        <f>'Datos Mes'!$B$25*$AQ493</f>
        <v>0</v>
      </c>
      <c r="ET493" s="189">
        <f>'Datos Mes'!$B$26*$AQ493</f>
        <v>0</v>
      </c>
      <c r="EU493" s="189">
        <f t="shared" si="535"/>
        <v>0</v>
      </c>
      <c r="EV493" s="190" t="e">
        <f t="shared" si="536"/>
        <v>#DIV/0!</v>
      </c>
      <c r="EW493" s="280" t="s">
        <v>140</v>
      </c>
      <c r="EX493" s="281"/>
      <c r="EY493" s="190" t="e">
        <f>'Datos Mes'!$B$28*EO493</f>
        <v>#DIV/0!</v>
      </c>
      <c r="EZ493" s="190" t="e">
        <f>IF(EX493*'Datos Mes'!$B$19-EY493&gt;0,EX493*'Datos Mes'!$B$19-EY493,0)</f>
        <v>#DIV/0!</v>
      </c>
      <c r="FA493" s="281" t="s">
        <v>116</v>
      </c>
      <c r="FB493" s="280" t="s">
        <v>299</v>
      </c>
      <c r="FC493" s="192">
        <f>IF(FB493&lt;&gt;"Pensionado",LOOKUP(FA493,'Datos Mes'!$A$87:$A$92,'Datos Mes'!$B$87:$B$92),0)</f>
        <v>0</v>
      </c>
      <c r="FD493" s="190" t="e">
        <f t="shared" si="537"/>
        <v>#DIV/0!</v>
      </c>
      <c r="FE493" s="190" t="e">
        <f>IF(SUM(EH493:EN493)&gt;'Datos Mes'!$B$22,'Datos Mes'!$B$22,SUM(EH493:EN493))</f>
        <v>#DIV/0!</v>
      </c>
      <c r="FF493" s="190" t="e">
        <f>FE493*'Datos Mes'!$B$30</f>
        <v>#DIV/0!</v>
      </c>
      <c r="FG493" s="190" t="e">
        <f t="shared" si="538"/>
        <v>#DIV/0!</v>
      </c>
      <c r="FH493" s="190" t="e">
        <f t="shared" si="539"/>
        <v>#DIV/0!</v>
      </c>
      <c r="FI493" s="193" t="e">
        <f>LOOKUP(FH493,'Datos Mes'!$B$54:$B$69,'Datos Mes'!$C$54:$C$69)</f>
        <v>#DIV/0!</v>
      </c>
      <c r="FJ493" s="190" t="e">
        <f>LOOKUP(FH493,'Datos Mes'!$B$54:$B$69,'Datos Mes'!$E$54:$E$69)</f>
        <v>#DIV/0!</v>
      </c>
      <c r="FK493" s="190" t="e">
        <f t="shared" si="540"/>
        <v>#DIV/0!</v>
      </c>
      <c r="FL493" s="190">
        <f t="shared" si="541"/>
        <v>0</v>
      </c>
      <c r="FM493" s="190">
        <f t="shared" si="542"/>
        <v>0</v>
      </c>
      <c r="FN493" s="190">
        <f t="shared" si="543"/>
        <v>0</v>
      </c>
      <c r="FO493" s="190" t="e">
        <f t="shared" si="544"/>
        <v>#DIV/0!</v>
      </c>
      <c r="FP493" s="190" t="e">
        <f t="shared" si="545"/>
        <v>#DIV/0!</v>
      </c>
      <c r="FQ493" s="320" t="e">
        <f t="shared" si="546"/>
        <v>#DIV/0!</v>
      </c>
      <c r="FR493" s="188"/>
      <c r="FS493" s="190" t="e">
        <f t="shared" si="547"/>
        <v>#DIV/0!</v>
      </c>
      <c r="FT493" s="190" t="e">
        <f>IF($FB493="Activo",LOOKUP($FA493,'Datos Mes'!$A$87:$A$92,'Datos Mes'!$C$87:$C$92),0)*$EO493</f>
        <v>#DIV/0!</v>
      </c>
      <c r="FU493" s="190" t="e">
        <f>IF($FB493="Activo",'Datos Mes'!$B$31,0)*$EO493</f>
        <v>#DIV/0!</v>
      </c>
      <c r="FV493" s="190" t="e">
        <f>'Datos Mes'!$B$32*$EO493</f>
        <v>#DIV/0!</v>
      </c>
      <c r="FW493" s="190" t="e">
        <f>'Datos Mes'!$D$28*$EO493</f>
        <v>#DIV/0!</v>
      </c>
      <c r="FX493" s="188">
        <v>1030461</v>
      </c>
      <c r="FY493" s="190" t="e">
        <f t="shared" si="548"/>
        <v>#DIV/0!</v>
      </c>
      <c r="FZ493" s="190" t="e">
        <f t="shared" si="554"/>
        <v>#DIV/0!</v>
      </c>
      <c r="GA493" s="190" t="e">
        <f t="shared" si="555"/>
        <v>#DIV/0!</v>
      </c>
      <c r="GB493" s="190">
        <f>(AS493+'Datos Mes'!B$24)*30/12</f>
        <v>11356.646825396825</v>
      </c>
      <c r="GC493" s="190" t="e">
        <f t="shared" si="549"/>
        <v>#DIV/0!</v>
      </c>
      <c r="GD493" s="190" t="e">
        <f t="shared" si="550"/>
        <v>#DIV/0!</v>
      </c>
      <c r="GE493" s="192" t="e">
        <f t="shared" si="551"/>
        <v>#DIV/0!</v>
      </c>
    </row>
    <row r="494" spans="1:187">
      <c r="A494" s="248"/>
      <c r="B494" s="248"/>
      <c r="C494" s="173">
        <f t="shared" si="508"/>
        <v>0</v>
      </c>
      <c r="D494" s="255"/>
      <c r="E494" s="255"/>
      <c r="F494" s="255"/>
      <c r="G494" s="255"/>
      <c r="H494" s="255"/>
      <c r="I494" s="255"/>
      <c r="J494" s="255"/>
      <c r="K494" s="255"/>
      <c r="L494" s="255"/>
      <c r="M494" s="255"/>
      <c r="N494" s="255"/>
      <c r="O494" s="255"/>
      <c r="P494" s="255"/>
      <c r="Q494" s="255"/>
      <c r="R494" s="174"/>
      <c r="S494" s="256"/>
      <c r="T494" s="255"/>
      <c r="U494" s="255"/>
      <c r="V494" s="255"/>
      <c r="W494" s="255"/>
      <c r="X494" s="255"/>
      <c r="Y494" s="255"/>
      <c r="Z494" s="255"/>
      <c r="AA494" s="255"/>
      <c r="AB494" s="255"/>
      <c r="AC494" s="255"/>
      <c r="AD494" s="255"/>
      <c r="AE494" s="255"/>
      <c r="AF494" s="255"/>
      <c r="AG494" s="255"/>
      <c r="AH494" s="255"/>
      <c r="AI494" s="257"/>
      <c r="AJ494" s="187"/>
      <c r="AK494" s="176">
        <f t="shared" si="509"/>
        <v>0</v>
      </c>
      <c r="AL494" s="294">
        <f t="shared" si="510"/>
        <v>0</v>
      </c>
      <c r="AM494" s="294">
        <f t="shared" si="511"/>
        <v>0</v>
      </c>
      <c r="AN494" s="295">
        <f t="shared" si="512"/>
        <v>0</v>
      </c>
      <c r="AO494" s="294">
        <f t="shared" si="553"/>
        <v>0</v>
      </c>
      <c r="AP494" s="294">
        <f t="shared" si="552"/>
        <v>0</v>
      </c>
      <c r="AQ494" s="296">
        <f t="shared" si="513"/>
        <v>0</v>
      </c>
      <c r="AR494" s="297">
        <f t="shared" si="514"/>
        <v>0</v>
      </c>
      <c r="AS494" s="249"/>
      <c r="AT494" s="250">
        <f t="shared" si="515"/>
        <v>0</v>
      </c>
      <c r="AU494" s="316"/>
      <c r="AV494" s="177">
        <f t="shared" si="516"/>
        <v>0</v>
      </c>
      <c r="AW494" s="249"/>
      <c r="AX494" s="249"/>
      <c r="AY494" s="177">
        <f t="shared" si="517"/>
        <v>0</v>
      </c>
      <c r="AZ494" s="177">
        <f>(AQ494)*'Datos Mes'!$B$27+DB494</f>
        <v>0</v>
      </c>
      <c r="BA494" s="248"/>
      <c r="BB494" s="254"/>
      <c r="BC494" s="263"/>
      <c r="BD494" s="188"/>
      <c r="BE494" s="188"/>
      <c r="BF494" s="298"/>
      <c r="BG494" s="178">
        <f>(COUNTIF($D494:$AI494,"LL")+DL494)*(AS494-'Datos Mes'!$B$23)</f>
        <v>0</v>
      </c>
      <c r="BH494" s="299">
        <f t="shared" si="518"/>
        <v>0</v>
      </c>
      <c r="BI494" s="230"/>
      <c r="BJ494" s="239"/>
      <c r="BK494" s="231"/>
      <c r="BL494" s="231"/>
      <c r="BM494" s="231"/>
      <c r="BN494" s="231"/>
      <c r="BO494" s="231"/>
      <c r="BP494" s="239"/>
      <c r="BQ494" s="231"/>
      <c r="BR494" s="231"/>
      <c r="BS494" s="231"/>
      <c r="BT494" s="232"/>
      <c r="BU494" s="232"/>
      <c r="BV494" s="231"/>
      <c r="BW494" s="233"/>
      <c r="BX494" s="234"/>
      <c r="BY494" s="231"/>
      <c r="BZ494" s="231"/>
      <c r="CA494" s="235"/>
      <c r="CB494" s="235"/>
      <c r="CC494" s="236"/>
      <c r="CD494" s="236"/>
      <c r="CE494" s="236"/>
      <c r="CF494" s="236"/>
      <c r="CG494" s="236"/>
      <c r="CH494" s="235"/>
      <c r="CI494" s="235"/>
      <c r="CJ494" s="236"/>
      <c r="CK494" s="236"/>
      <c r="CL494" s="236"/>
      <c r="CM494" s="236"/>
      <c r="CN494" s="236"/>
      <c r="CO494" s="235"/>
      <c r="CP494" s="238"/>
      <c r="CQ494" s="237"/>
      <c r="CR494" s="238"/>
      <c r="CS494" s="237"/>
      <c r="CT494" s="237"/>
      <c r="CU494" s="237"/>
      <c r="CV494" s="237"/>
      <c r="CW494" s="237"/>
      <c r="CX494" s="232"/>
      <c r="CY494" s="232"/>
      <c r="CZ494" s="179">
        <f t="shared" si="519"/>
        <v>0</v>
      </c>
      <c r="DA494" s="180"/>
      <c r="DB494" s="241"/>
      <c r="DC494" s="181">
        <f t="shared" si="520"/>
        <v>0</v>
      </c>
      <c r="DD494" s="240"/>
      <c r="DE494" s="241"/>
      <c r="DF494" s="182">
        <f t="shared" si="521"/>
        <v>0</v>
      </c>
      <c r="DG494" s="182">
        <f t="shared" si="522"/>
        <v>0</v>
      </c>
      <c r="DH494" s="183">
        <f t="shared" si="523"/>
        <v>0</v>
      </c>
      <c r="DI494" s="184">
        <f t="shared" si="524"/>
        <v>0</v>
      </c>
      <c r="DJ494" s="42"/>
      <c r="DK494" s="177">
        <f t="shared" si="525"/>
        <v>0</v>
      </c>
      <c r="DL494" s="177">
        <f t="shared" si="526"/>
        <v>0</v>
      </c>
      <c r="DM494" s="177">
        <f t="shared" si="527"/>
        <v>0</v>
      </c>
      <c r="DN494" s="242"/>
      <c r="DO494" s="243"/>
      <c r="DP494" s="243"/>
      <c r="DQ494" s="243"/>
      <c r="DR494" s="303"/>
      <c r="DS494" s="243"/>
      <c r="DT494" s="243"/>
      <c r="DU494" s="243"/>
      <c r="DV494" s="244"/>
      <c r="DW494" s="243"/>
      <c r="DX494" s="243"/>
      <c r="DY494" s="245"/>
      <c r="DZ494" s="245"/>
      <c r="EA494" s="246"/>
      <c r="EB494" s="175" t="s">
        <v>283</v>
      </c>
      <c r="EC494" s="188" t="s">
        <v>298</v>
      </c>
      <c r="ED494" s="188">
        <v>1030462</v>
      </c>
      <c r="EE494" s="188"/>
      <c r="EF494" s="189">
        <f>'Datos Mes'!$B$23</f>
        <v>8033.333333333333</v>
      </c>
      <c r="EG494" s="189">
        <f t="shared" si="528"/>
        <v>0</v>
      </c>
      <c r="EH494" s="189">
        <f t="shared" si="529"/>
        <v>0</v>
      </c>
      <c r="EI494" s="189" t="e">
        <f t="shared" si="530"/>
        <v>#DIV/0!</v>
      </c>
      <c r="EJ494" s="189" t="e">
        <f t="shared" si="531"/>
        <v>#DIV/0!</v>
      </c>
      <c r="EK494" s="189">
        <f t="shared" si="532"/>
        <v>0</v>
      </c>
      <c r="EL494" s="189">
        <f t="shared" si="533"/>
        <v>0</v>
      </c>
      <c r="EM494" s="189">
        <f t="shared" si="534"/>
        <v>0</v>
      </c>
      <c r="EN494" s="189">
        <f>'Datos Mes'!$B$24*AL494</f>
        <v>0</v>
      </c>
      <c r="EO494" s="189" t="e">
        <f>IF(SUM(EH494:EN494)&gt;'Datos Mes'!$B$21,'Datos Mes'!$B$21,SUM(EH494:EN494))</f>
        <v>#DIV/0!</v>
      </c>
      <c r="EP494" s="189" t="e">
        <f>IF(SUM(EH494:EN494)&gt;'Datos Mes'!$B$21,SUM(EH494:EN494)-EO494,0)</f>
        <v>#DIV/0!</v>
      </c>
      <c r="EQ494" s="189"/>
      <c r="ER494" s="189" t="e">
        <f>LOOKUP(EO494/AL494,'Datos Mes'!$B$75:$B$82,'Datos Mes'!$C$75:$C$82)*EQ494</f>
        <v>#DIV/0!</v>
      </c>
      <c r="ES494" s="189">
        <f>'Datos Mes'!$B$25*$AQ494</f>
        <v>0</v>
      </c>
      <c r="ET494" s="189">
        <f>'Datos Mes'!$B$26*$AQ494</f>
        <v>0</v>
      </c>
      <c r="EU494" s="189">
        <f t="shared" si="535"/>
        <v>0</v>
      </c>
      <c r="EV494" s="190" t="e">
        <f t="shared" si="536"/>
        <v>#DIV/0!</v>
      </c>
      <c r="EW494" s="280" t="s">
        <v>140</v>
      </c>
      <c r="EX494" s="281"/>
      <c r="EY494" s="190" t="e">
        <f>'Datos Mes'!$B$28*EO494</f>
        <v>#DIV/0!</v>
      </c>
      <c r="EZ494" s="190" t="e">
        <f>IF(EX494*'Datos Mes'!$B$19-EY494&gt;0,EX494*'Datos Mes'!$B$19-EY494,0)</f>
        <v>#DIV/0!</v>
      </c>
      <c r="FA494" s="281" t="s">
        <v>116</v>
      </c>
      <c r="FB494" s="280" t="s">
        <v>299</v>
      </c>
      <c r="FC494" s="192">
        <f>IF(FB494&lt;&gt;"Pensionado",LOOKUP(FA494,'Datos Mes'!$A$87:$A$92,'Datos Mes'!$B$87:$B$92),0)</f>
        <v>0</v>
      </c>
      <c r="FD494" s="190" t="e">
        <f t="shared" si="537"/>
        <v>#DIV/0!</v>
      </c>
      <c r="FE494" s="190" t="e">
        <f>IF(SUM(EH494:EN494)&gt;'Datos Mes'!$B$22,'Datos Mes'!$B$22,SUM(EH494:EN494))</f>
        <v>#DIV/0!</v>
      </c>
      <c r="FF494" s="190" t="e">
        <f>FE494*'Datos Mes'!$B$30</f>
        <v>#DIV/0!</v>
      </c>
      <c r="FG494" s="190" t="e">
        <f t="shared" si="538"/>
        <v>#DIV/0!</v>
      </c>
      <c r="FH494" s="190" t="e">
        <f t="shared" si="539"/>
        <v>#DIV/0!</v>
      </c>
      <c r="FI494" s="193" t="e">
        <f>LOOKUP(FH494,'Datos Mes'!$B$54:$B$69,'Datos Mes'!$C$54:$C$69)</f>
        <v>#DIV/0!</v>
      </c>
      <c r="FJ494" s="190" t="e">
        <f>LOOKUP(FH494,'Datos Mes'!$B$54:$B$69,'Datos Mes'!$E$54:$E$69)</f>
        <v>#DIV/0!</v>
      </c>
      <c r="FK494" s="190" t="e">
        <f t="shared" si="540"/>
        <v>#DIV/0!</v>
      </c>
      <c r="FL494" s="190">
        <f t="shared" si="541"/>
        <v>0</v>
      </c>
      <c r="FM494" s="190">
        <f t="shared" si="542"/>
        <v>0</v>
      </c>
      <c r="FN494" s="190">
        <f t="shared" si="543"/>
        <v>0</v>
      </c>
      <c r="FO494" s="190" t="e">
        <f t="shared" si="544"/>
        <v>#DIV/0!</v>
      </c>
      <c r="FP494" s="190" t="e">
        <f t="shared" si="545"/>
        <v>#DIV/0!</v>
      </c>
      <c r="FQ494" s="320" t="e">
        <f t="shared" si="546"/>
        <v>#DIV/0!</v>
      </c>
      <c r="FR494" s="188"/>
      <c r="FS494" s="190" t="e">
        <f t="shared" si="547"/>
        <v>#DIV/0!</v>
      </c>
      <c r="FT494" s="190" t="e">
        <f>IF($FB494="Activo",LOOKUP($FA494,'Datos Mes'!$A$87:$A$92,'Datos Mes'!$C$87:$C$92),0)*$EO494</f>
        <v>#DIV/0!</v>
      </c>
      <c r="FU494" s="190" t="e">
        <f>IF($FB494="Activo",'Datos Mes'!$B$31,0)*$EO494</f>
        <v>#DIV/0!</v>
      </c>
      <c r="FV494" s="190" t="e">
        <f>'Datos Mes'!$B$32*$EO494</f>
        <v>#DIV/0!</v>
      </c>
      <c r="FW494" s="190" t="e">
        <f>'Datos Mes'!$D$28*$EO494</f>
        <v>#DIV/0!</v>
      </c>
      <c r="FX494" s="188">
        <v>1030462</v>
      </c>
      <c r="FY494" s="190" t="e">
        <f t="shared" si="548"/>
        <v>#DIV/0!</v>
      </c>
      <c r="FZ494" s="190" t="e">
        <f t="shared" si="554"/>
        <v>#DIV/0!</v>
      </c>
      <c r="GA494" s="190" t="e">
        <f t="shared" si="555"/>
        <v>#DIV/0!</v>
      </c>
      <c r="GB494" s="190">
        <f>(AS494+'Datos Mes'!B$24)*30/12</f>
        <v>11356.646825396825</v>
      </c>
      <c r="GC494" s="190" t="e">
        <f t="shared" si="549"/>
        <v>#DIV/0!</v>
      </c>
      <c r="GD494" s="190" t="e">
        <f t="shared" si="550"/>
        <v>#DIV/0!</v>
      </c>
      <c r="GE494" s="192" t="e">
        <f t="shared" si="551"/>
        <v>#DIV/0!</v>
      </c>
    </row>
    <row r="495" spans="1:187">
      <c r="A495" s="248"/>
      <c r="B495" s="248"/>
      <c r="C495" s="173">
        <f t="shared" si="508"/>
        <v>0</v>
      </c>
      <c r="D495" s="255"/>
      <c r="E495" s="255"/>
      <c r="F495" s="255"/>
      <c r="G495" s="255"/>
      <c r="H495" s="255"/>
      <c r="I495" s="255"/>
      <c r="J495" s="255"/>
      <c r="K495" s="255"/>
      <c r="L495" s="255"/>
      <c r="M495" s="255"/>
      <c r="N495" s="255"/>
      <c r="O495" s="255"/>
      <c r="P495" s="255"/>
      <c r="Q495" s="255"/>
      <c r="R495" s="174"/>
      <c r="S495" s="256"/>
      <c r="T495" s="255"/>
      <c r="U495" s="255"/>
      <c r="V495" s="255"/>
      <c r="W495" s="255"/>
      <c r="X495" s="255"/>
      <c r="Y495" s="255"/>
      <c r="Z495" s="255"/>
      <c r="AA495" s="255"/>
      <c r="AB495" s="255"/>
      <c r="AC495" s="255"/>
      <c r="AD495" s="255"/>
      <c r="AE495" s="255"/>
      <c r="AF495" s="255"/>
      <c r="AG495" s="255"/>
      <c r="AH495" s="255"/>
      <c r="AI495" s="257"/>
      <c r="AJ495" s="187"/>
      <c r="AK495" s="176">
        <f t="shared" si="509"/>
        <v>0</v>
      </c>
      <c r="AL495" s="294">
        <f t="shared" si="510"/>
        <v>0</v>
      </c>
      <c r="AM495" s="294">
        <f t="shared" si="511"/>
        <v>0</v>
      </c>
      <c r="AN495" s="295">
        <f t="shared" si="512"/>
        <v>0</v>
      </c>
      <c r="AO495" s="294">
        <f t="shared" si="553"/>
        <v>0</v>
      </c>
      <c r="AP495" s="294">
        <f t="shared" si="552"/>
        <v>0</v>
      </c>
      <c r="AQ495" s="296">
        <f t="shared" si="513"/>
        <v>0</v>
      </c>
      <c r="AR495" s="297">
        <f t="shared" si="514"/>
        <v>0</v>
      </c>
      <c r="AS495" s="249"/>
      <c r="AT495" s="250">
        <f t="shared" si="515"/>
        <v>0</v>
      </c>
      <c r="AU495" s="316"/>
      <c r="AV495" s="177">
        <f t="shared" si="516"/>
        <v>0</v>
      </c>
      <c r="AW495" s="249"/>
      <c r="AX495" s="249"/>
      <c r="AY495" s="177">
        <f t="shared" si="517"/>
        <v>0</v>
      </c>
      <c r="AZ495" s="177">
        <f>(AQ495)*'Datos Mes'!$B$27+DB495</f>
        <v>0</v>
      </c>
      <c r="BA495" s="248"/>
      <c r="BB495" s="254"/>
      <c r="BC495" s="263"/>
      <c r="BD495" s="188"/>
      <c r="BE495" s="188"/>
      <c r="BF495" s="298"/>
      <c r="BG495" s="178">
        <f>(COUNTIF($D495:$AI495,"LL")+DL495)*(AS495-'Datos Mes'!$B$23)</f>
        <v>0</v>
      </c>
      <c r="BH495" s="299">
        <f t="shared" si="518"/>
        <v>0</v>
      </c>
      <c r="BI495" s="230"/>
      <c r="BJ495" s="239"/>
      <c r="BK495" s="231"/>
      <c r="BL495" s="231"/>
      <c r="BM495" s="231"/>
      <c r="BN495" s="231"/>
      <c r="BO495" s="231"/>
      <c r="BP495" s="239"/>
      <c r="BQ495" s="231"/>
      <c r="BR495" s="231"/>
      <c r="BS495" s="231"/>
      <c r="BT495" s="232"/>
      <c r="BU495" s="232"/>
      <c r="BV495" s="231"/>
      <c r="BW495" s="233"/>
      <c r="BX495" s="234"/>
      <c r="BY495" s="231"/>
      <c r="BZ495" s="231"/>
      <c r="CA495" s="235"/>
      <c r="CB495" s="235"/>
      <c r="CC495" s="236"/>
      <c r="CD495" s="236"/>
      <c r="CE495" s="236"/>
      <c r="CF495" s="236"/>
      <c r="CG495" s="236"/>
      <c r="CH495" s="235"/>
      <c r="CI495" s="235"/>
      <c r="CJ495" s="236"/>
      <c r="CK495" s="236"/>
      <c r="CL495" s="236"/>
      <c r="CM495" s="236"/>
      <c r="CN495" s="236"/>
      <c r="CO495" s="235"/>
      <c r="CP495" s="238"/>
      <c r="CQ495" s="237"/>
      <c r="CR495" s="238"/>
      <c r="CS495" s="237"/>
      <c r="CT495" s="237"/>
      <c r="CU495" s="237"/>
      <c r="CV495" s="237"/>
      <c r="CW495" s="237"/>
      <c r="CX495" s="232"/>
      <c r="CY495" s="232"/>
      <c r="CZ495" s="179">
        <f t="shared" si="519"/>
        <v>0</v>
      </c>
      <c r="DA495" s="180"/>
      <c r="DB495" s="241"/>
      <c r="DC495" s="181">
        <f t="shared" si="520"/>
        <v>0</v>
      </c>
      <c r="DD495" s="240"/>
      <c r="DE495" s="241"/>
      <c r="DF495" s="182">
        <f t="shared" si="521"/>
        <v>0</v>
      </c>
      <c r="DG495" s="182">
        <f t="shared" si="522"/>
        <v>0</v>
      </c>
      <c r="DH495" s="183">
        <f t="shared" si="523"/>
        <v>0</v>
      </c>
      <c r="DI495" s="184">
        <f t="shared" si="524"/>
        <v>0</v>
      </c>
      <c r="DJ495" s="42"/>
      <c r="DK495" s="177">
        <f t="shared" si="525"/>
        <v>0</v>
      </c>
      <c r="DL495" s="177">
        <f t="shared" si="526"/>
        <v>0</v>
      </c>
      <c r="DM495" s="177">
        <f t="shared" si="527"/>
        <v>0</v>
      </c>
      <c r="DN495" s="242"/>
      <c r="DO495" s="243"/>
      <c r="DP495" s="243"/>
      <c r="DQ495" s="243"/>
      <c r="DR495" s="303"/>
      <c r="DS495" s="243"/>
      <c r="DT495" s="243"/>
      <c r="DU495" s="243"/>
      <c r="DV495" s="244"/>
      <c r="DW495" s="243"/>
      <c r="DX495" s="243"/>
      <c r="DY495" s="245"/>
      <c r="DZ495" s="245"/>
      <c r="EA495" s="246"/>
      <c r="EB495" s="175" t="s">
        <v>283</v>
      </c>
      <c r="EC495" s="188" t="s">
        <v>298</v>
      </c>
      <c r="ED495" s="188">
        <v>1030463</v>
      </c>
      <c r="EE495" s="188"/>
      <c r="EF495" s="189">
        <f>'Datos Mes'!$B$23</f>
        <v>8033.333333333333</v>
      </c>
      <c r="EG495" s="189">
        <f t="shared" si="528"/>
        <v>0</v>
      </c>
      <c r="EH495" s="189">
        <f t="shared" si="529"/>
        <v>0</v>
      </c>
      <c r="EI495" s="189" t="e">
        <f t="shared" si="530"/>
        <v>#DIV/0!</v>
      </c>
      <c r="EJ495" s="189" t="e">
        <f t="shared" si="531"/>
        <v>#DIV/0!</v>
      </c>
      <c r="EK495" s="189">
        <f t="shared" si="532"/>
        <v>0</v>
      </c>
      <c r="EL495" s="189">
        <f t="shared" si="533"/>
        <v>0</v>
      </c>
      <c r="EM495" s="189">
        <f t="shared" si="534"/>
        <v>0</v>
      </c>
      <c r="EN495" s="189">
        <f>'Datos Mes'!$B$24*AL495</f>
        <v>0</v>
      </c>
      <c r="EO495" s="189" t="e">
        <f>IF(SUM(EH495:EN495)&gt;'Datos Mes'!$B$21,'Datos Mes'!$B$21,SUM(EH495:EN495))</f>
        <v>#DIV/0!</v>
      </c>
      <c r="EP495" s="189" t="e">
        <f>IF(SUM(EH495:EN495)&gt;'Datos Mes'!$B$21,SUM(EH495:EN495)-EO495,0)</f>
        <v>#DIV/0!</v>
      </c>
      <c r="EQ495" s="189"/>
      <c r="ER495" s="189" t="e">
        <f>LOOKUP(EO495/AL495,'Datos Mes'!$B$75:$B$82,'Datos Mes'!$C$75:$C$82)*EQ495</f>
        <v>#DIV/0!</v>
      </c>
      <c r="ES495" s="189">
        <f>'Datos Mes'!$B$25*$AQ495</f>
        <v>0</v>
      </c>
      <c r="ET495" s="189">
        <f>'Datos Mes'!$B$26*$AQ495</f>
        <v>0</v>
      </c>
      <c r="EU495" s="189">
        <f t="shared" si="535"/>
        <v>0</v>
      </c>
      <c r="EV495" s="190" t="e">
        <f t="shared" si="536"/>
        <v>#DIV/0!</v>
      </c>
      <c r="EW495" s="280" t="s">
        <v>140</v>
      </c>
      <c r="EX495" s="281"/>
      <c r="EY495" s="190" t="e">
        <f>'Datos Mes'!$B$28*EO495</f>
        <v>#DIV/0!</v>
      </c>
      <c r="EZ495" s="190" t="e">
        <f>IF(EX495*'Datos Mes'!$B$19-EY495&gt;0,EX495*'Datos Mes'!$B$19-EY495,0)</f>
        <v>#DIV/0!</v>
      </c>
      <c r="FA495" s="281" t="s">
        <v>116</v>
      </c>
      <c r="FB495" s="280" t="s">
        <v>299</v>
      </c>
      <c r="FC495" s="192">
        <f>IF(FB495&lt;&gt;"Pensionado",LOOKUP(FA495,'Datos Mes'!$A$87:$A$92,'Datos Mes'!$B$87:$B$92),0)</f>
        <v>0</v>
      </c>
      <c r="FD495" s="190" t="e">
        <f t="shared" si="537"/>
        <v>#DIV/0!</v>
      </c>
      <c r="FE495" s="190" t="e">
        <f>IF(SUM(EH495:EN495)&gt;'Datos Mes'!$B$22,'Datos Mes'!$B$22,SUM(EH495:EN495))</f>
        <v>#DIV/0!</v>
      </c>
      <c r="FF495" s="190" t="e">
        <f>FE495*'Datos Mes'!$B$30</f>
        <v>#DIV/0!</v>
      </c>
      <c r="FG495" s="190" t="e">
        <f t="shared" si="538"/>
        <v>#DIV/0!</v>
      </c>
      <c r="FH495" s="190" t="e">
        <f t="shared" si="539"/>
        <v>#DIV/0!</v>
      </c>
      <c r="FI495" s="193" t="e">
        <f>LOOKUP(FH495,'Datos Mes'!$B$54:$B$69,'Datos Mes'!$C$54:$C$69)</f>
        <v>#DIV/0!</v>
      </c>
      <c r="FJ495" s="190" t="e">
        <f>LOOKUP(FH495,'Datos Mes'!$B$54:$B$69,'Datos Mes'!$E$54:$E$69)</f>
        <v>#DIV/0!</v>
      </c>
      <c r="FK495" s="190" t="e">
        <f t="shared" si="540"/>
        <v>#DIV/0!</v>
      </c>
      <c r="FL495" s="190">
        <f t="shared" si="541"/>
        <v>0</v>
      </c>
      <c r="FM495" s="190">
        <f t="shared" si="542"/>
        <v>0</v>
      </c>
      <c r="FN495" s="190">
        <f t="shared" si="543"/>
        <v>0</v>
      </c>
      <c r="FO495" s="190" t="e">
        <f t="shared" si="544"/>
        <v>#DIV/0!</v>
      </c>
      <c r="FP495" s="190" t="e">
        <f t="shared" si="545"/>
        <v>#DIV/0!</v>
      </c>
      <c r="FQ495" s="320" t="e">
        <f t="shared" si="546"/>
        <v>#DIV/0!</v>
      </c>
      <c r="FR495" s="188"/>
      <c r="FS495" s="190" t="e">
        <f t="shared" si="547"/>
        <v>#DIV/0!</v>
      </c>
      <c r="FT495" s="190" t="e">
        <f>IF($FB495="Activo",LOOKUP($FA495,'Datos Mes'!$A$87:$A$92,'Datos Mes'!$C$87:$C$92),0)*$EO495</f>
        <v>#DIV/0!</v>
      </c>
      <c r="FU495" s="190" t="e">
        <f>IF($FB495="Activo",'Datos Mes'!$B$31,0)*$EO495</f>
        <v>#DIV/0!</v>
      </c>
      <c r="FV495" s="190" t="e">
        <f>'Datos Mes'!$B$32*$EO495</f>
        <v>#DIV/0!</v>
      </c>
      <c r="FW495" s="190" t="e">
        <f>'Datos Mes'!$D$28*$EO495</f>
        <v>#DIV/0!</v>
      </c>
      <c r="FX495" s="188">
        <v>1030463</v>
      </c>
      <c r="FY495" s="190" t="e">
        <f t="shared" si="548"/>
        <v>#DIV/0!</v>
      </c>
      <c r="FZ495" s="190" t="e">
        <f t="shared" si="554"/>
        <v>#DIV/0!</v>
      </c>
      <c r="GA495" s="190" t="e">
        <f t="shared" si="555"/>
        <v>#DIV/0!</v>
      </c>
      <c r="GB495" s="190">
        <f>(AS495+'Datos Mes'!B$24)*30/12</f>
        <v>11356.646825396825</v>
      </c>
      <c r="GC495" s="190" t="e">
        <f t="shared" si="549"/>
        <v>#DIV/0!</v>
      </c>
      <c r="GD495" s="190" t="e">
        <f t="shared" si="550"/>
        <v>#DIV/0!</v>
      </c>
      <c r="GE495" s="192" t="e">
        <f t="shared" si="551"/>
        <v>#DIV/0!</v>
      </c>
    </row>
    <row r="496" spans="1:187">
      <c r="A496" s="248"/>
      <c r="B496" s="248"/>
      <c r="C496" s="173">
        <f t="shared" si="508"/>
        <v>0</v>
      </c>
      <c r="D496" s="255"/>
      <c r="E496" s="255"/>
      <c r="F496" s="255"/>
      <c r="G496" s="255"/>
      <c r="H496" s="255"/>
      <c r="I496" s="255"/>
      <c r="J496" s="255"/>
      <c r="K496" s="255"/>
      <c r="L496" s="255"/>
      <c r="M496" s="255"/>
      <c r="N496" s="255"/>
      <c r="O496" s="255"/>
      <c r="P496" s="255"/>
      <c r="Q496" s="255"/>
      <c r="R496" s="174"/>
      <c r="S496" s="256"/>
      <c r="T496" s="255"/>
      <c r="U496" s="255"/>
      <c r="V496" s="255"/>
      <c r="W496" s="255"/>
      <c r="X496" s="255"/>
      <c r="Y496" s="255"/>
      <c r="Z496" s="255"/>
      <c r="AA496" s="255"/>
      <c r="AB496" s="255"/>
      <c r="AC496" s="255"/>
      <c r="AD496" s="255"/>
      <c r="AE496" s="255"/>
      <c r="AF496" s="255"/>
      <c r="AG496" s="255"/>
      <c r="AH496" s="255"/>
      <c r="AI496" s="257"/>
      <c r="AJ496" s="187"/>
      <c r="AK496" s="176">
        <f t="shared" si="509"/>
        <v>0</v>
      </c>
      <c r="AL496" s="294">
        <f t="shared" si="510"/>
        <v>0</v>
      </c>
      <c r="AM496" s="294">
        <f t="shared" si="511"/>
        <v>0</v>
      </c>
      <c r="AN496" s="295">
        <f t="shared" si="512"/>
        <v>0</v>
      </c>
      <c r="AO496" s="294">
        <f t="shared" si="553"/>
        <v>0</v>
      </c>
      <c r="AP496" s="294">
        <f t="shared" si="552"/>
        <v>0</v>
      </c>
      <c r="AQ496" s="296">
        <f t="shared" si="513"/>
        <v>0</v>
      </c>
      <c r="AR496" s="297">
        <f t="shared" si="514"/>
        <v>0</v>
      </c>
      <c r="AS496" s="249"/>
      <c r="AT496" s="250">
        <f t="shared" si="515"/>
        <v>0</v>
      </c>
      <c r="AU496" s="316"/>
      <c r="AV496" s="177">
        <f t="shared" si="516"/>
        <v>0</v>
      </c>
      <c r="AW496" s="249"/>
      <c r="AX496" s="249"/>
      <c r="AY496" s="177">
        <f t="shared" si="517"/>
        <v>0</v>
      </c>
      <c r="AZ496" s="177">
        <f>(AQ496)*'Datos Mes'!$B$27+DB496</f>
        <v>0</v>
      </c>
      <c r="BA496" s="248"/>
      <c r="BB496" s="254"/>
      <c r="BC496" s="263"/>
      <c r="BD496" s="188"/>
      <c r="BE496" s="188"/>
      <c r="BF496" s="298"/>
      <c r="BG496" s="178">
        <f>(COUNTIF($D496:$AI496,"LL")+DL496)*(AS496-'Datos Mes'!$B$23)</f>
        <v>0</v>
      </c>
      <c r="BH496" s="299">
        <f t="shared" si="518"/>
        <v>0</v>
      </c>
      <c r="BI496" s="230"/>
      <c r="BJ496" s="239"/>
      <c r="BK496" s="231"/>
      <c r="BL496" s="231"/>
      <c r="BM496" s="231"/>
      <c r="BN496" s="231"/>
      <c r="BO496" s="231"/>
      <c r="BP496" s="239"/>
      <c r="BQ496" s="231"/>
      <c r="BR496" s="231"/>
      <c r="BS496" s="231"/>
      <c r="BT496" s="232"/>
      <c r="BU496" s="232"/>
      <c r="BV496" s="231"/>
      <c r="BW496" s="233"/>
      <c r="BX496" s="234"/>
      <c r="BY496" s="231"/>
      <c r="BZ496" s="231"/>
      <c r="CA496" s="235"/>
      <c r="CB496" s="235"/>
      <c r="CC496" s="236"/>
      <c r="CD496" s="236"/>
      <c r="CE496" s="236"/>
      <c r="CF496" s="236"/>
      <c r="CG496" s="236"/>
      <c r="CH496" s="235"/>
      <c r="CI496" s="235"/>
      <c r="CJ496" s="236"/>
      <c r="CK496" s="236"/>
      <c r="CL496" s="236"/>
      <c r="CM496" s="236"/>
      <c r="CN496" s="236"/>
      <c r="CO496" s="235"/>
      <c r="CP496" s="238"/>
      <c r="CQ496" s="237"/>
      <c r="CR496" s="238"/>
      <c r="CS496" s="237"/>
      <c r="CT496" s="237"/>
      <c r="CU496" s="237"/>
      <c r="CV496" s="237"/>
      <c r="CW496" s="237"/>
      <c r="CX496" s="232"/>
      <c r="CY496" s="232"/>
      <c r="CZ496" s="179">
        <f t="shared" si="519"/>
        <v>0</v>
      </c>
      <c r="DA496" s="180"/>
      <c r="DB496" s="241"/>
      <c r="DC496" s="181">
        <f t="shared" si="520"/>
        <v>0</v>
      </c>
      <c r="DD496" s="240"/>
      <c r="DE496" s="241"/>
      <c r="DF496" s="182">
        <f t="shared" si="521"/>
        <v>0</v>
      </c>
      <c r="DG496" s="182">
        <f t="shared" si="522"/>
        <v>0</v>
      </c>
      <c r="DH496" s="183">
        <f t="shared" si="523"/>
        <v>0</v>
      </c>
      <c r="DI496" s="184">
        <f t="shared" si="524"/>
        <v>0</v>
      </c>
      <c r="DJ496" s="42"/>
      <c r="DK496" s="177">
        <f t="shared" si="525"/>
        <v>0</v>
      </c>
      <c r="DL496" s="177">
        <f t="shared" si="526"/>
        <v>0</v>
      </c>
      <c r="DM496" s="177">
        <f t="shared" si="527"/>
        <v>0</v>
      </c>
      <c r="DN496" s="242"/>
      <c r="DO496" s="243"/>
      <c r="DP496" s="243"/>
      <c r="DQ496" s="243"/>
      <c r="DR496" s="303"/>
      <c r="DS496" s="243"/>
      <c r="DT496" s="243"/>
      <c r="DU496" s="243"/>
      <c r="DV496" s="244"/>
      <c r="DW496" s="243"/>
      <c r="DX496" s="243"/>
      <c r="DY496" s="245"/>
      <c r="DZ496" s="245"/>
      <c r="EA496" s="246"/>
      <c r="EB496" s="175" t="s">
        <v>283</v>
      </c>
      <c r="EC496" s="188" t="s">
        <v>298</v>
      </c>
      <c r="ED496" s="188">
        <v>1030464</v>
      </c>
      <c r="EE496" s="188"/>
      <c r="EF496" s="189">
        <f>'Datos Mes'!$B$23</f>
        <v>8033.333333333333</v>
      </c>
      <c r="EG496" s="189">
        <f t="shared" si="528"/>
        <v>0</v>
      </c>
      <c r="EH496" s="189">
        <f t="shared" si="529"/>
        <v>0</v>
      </c>
      <c r="EI496" s="189" t="e">
        <f t="shared" si="530"/>
        <v>#DIV/0!</v>
      </c>
      <c r="EJ496" s="189" t="e">
        <f t="shared" si="531"/>
        <v>#DIV/0!</v>
      </c>
      <c r="EK496" s="189">
        <f t="shared" si="532"/>
        <v>0</v>
      </c>
      <c r="EL496" s="189">
        <f t="shared" si="533"/>
        <v>0</v>
      </c>
      <c r="EM496" s="189">
        <f t="shared" si="534"/>
        <v>0</v>
      </c>
      <c r="EN496" s="189">
        <f>'Datos Mes'!$B$24*AL496</f>
        <v>0</v>
      </c>
      <c r="EO496" s="189" t="e">
        <f>IF(SUM(EH496:EN496)&gt;'Datos Mes'!$B$21,'Datos Mes'!$B$21,SUM(EH496:EN496))</f>
        <v>#DIV/0!</v>
      </c>
      <c r="EP496" s="189" t="e">
        <f>IF(SUM(EH496:EN496)&gt;'Datos Mes'!$B$21,SUM(EH496:EN496)-EO496,0)</f>
        <v>#DIV/0!</v>
      </c>
      <c r="EQ496" s="189"/>
      <c r="ER496" s="189" t="e">
        <f>LOOKUP(EO496/AL496,'Datos Mes'!$B$75:$B$82,'Datos Mes'!$C$75:$C$82)*EQ496</f>
        <v>#DIV/0!</v>
      </c>
      <c r="ES496" s="189">
        <f>'Datos Mes'!$B$25*$AQ496</f>
        <v>0</v>
      </c>
      <c r="ET496" s="189">
        <f>'Datos Mes'!$B$26*$AQ496</f>
        <v>0</v>
      </c>
      <c r="EU496" s="189">
        <f t="shared" si="535"/>
        <v>0</v>
      </c>
      <c r="EV496" s="190" t="e">
        <f t="shared" si="536"/>
        <v>#DIV/0!</v>
      </c>
      <c r="EW496" s="280" t="s">
        <v>140</v>
      </c>
      <c r="EX496" s="281"/>
      <c r="EY496" s="190" t="e">
        <f>'Datos Mes'!$B$28*EO496</f>
        <v>#DIV/0!</v>
      </c>
      <c r="EZ496" s="190" t="e">
        <f>IF(EX496*'Datos Mes'!$B$19-EY496&gt;0,EX496*'Datos Mes'!$B$19-EY496,0)</f>
        <v>#DIV/0!</v>
      </c>
      <c r="FA496" s="281" t="s">
        <v>116</v>
      </c>
      <c r="FB496" s="280" t="s">
        <v>299</v>
      </c>
      <c r="FC496" s="192">
        <f>IF(FB496&lt;&gt;"Pensionado",LOOKUP(FA496,'Datos Mes'!$A$87:$A$92,'Datos Mes'!$B$87:$B$92),0)</f>
        <v>0</v>
      </c>
      <c r="FD496" s="190" t="e">
        <f t="shared" si="537"/>
        <v>#DIV/0!</v>
      </c>
      <c r="FE496" s="190" t="e">
        <f>IF(SUM(EH496:EN496)&gt;'Datos Mes'!$B$22,'Datos Mes'!$B$22,SUM(EH496:EN496))</f>
        <v>#DIV/0!</v>
      </c>
      <c r="FF496" s="190" t="e">
        <f>FE496*'Datos Mes'!$B$30</f>
        <v>#DIV/0!</v>
      </c>
      <c r="FG496" s="190" t="e">
        <f t="shared" si="538"/>
        <v>#DIV/0!</v>
      </c>
      <c r="FH496" s="190" t="e">
        <f t="shared" si="539"/>
        <v>#DIV/0!</v>
      </c>
      <c r="FI496" s="193" t="e">
        <f>LOOKUP(FH496,'Datos Mes'!$B$54:$B$69,'Datos Mes'!$C$54:$C$69)</f>
        <v>#DIV/0!</v>
      </c>
      <c r="FJ496" s="190" t="e">
        <f>LOOKUP(FH496,'Datos Mes'!$B$54:$B$69,'Datos Mes'!$E$54:$E$69)</f>
        <v>#DIV/0!</v>
      </c>
      <c r="FK496" s="190" t="e">
        <f t="shared" si="540"/>
        <v>#DIV/0!</v>
      </c>
      <c r="FL496" s="190">
        <f t="shared" si="541"/>
        <v>0</v>
      </c>
      <c r="FM496" s="190">
        <f t="shared" si="542"/>
        <v>0</v>
      </c>
      <c r="FN496" s="190">
        <f t="shared" si="543"/>
        <v>0</v>
      </c>
      <c r="FO496" s="190" t="e">
        <f t="shared" si="544"/>
        <v>#DIV/0!</v>
      </c>
      <c r="FP496" s="190" t="e">
        <f t="shared" si="545"/>
        <v>#DIV/0!</v>
      </c>
      <c r="FQ496" s="320" t="e">
        <f t="shared" si="546"/>
        <v>#DIV/0!</v>
      </c>
      <c r="FR496" s="188"/>
      <c r="FS496" s="190" t="e">
        <f t="shared" si="547"/>
        <v>#DIV/0!</v>
      </c>
      <c r="FT496" s="190" t="e">
        <f>IF($FB496="Activo",LOOKUP($FA496,'Datos Mes'!$A$87:$A$92,'Datos Mes'!$C$87:$C$92),0)*$EO496</f>
        <v>#DIV/0!</v>
      </c>
      <c r="FU496" s="190" t="e">
        <f>IF($FB496="Activo",'Datos Mes'!$B$31,0)*$EO496</f>
        <v>#DIV/0!</v>
      </c>
      <c r="FV496" s="190" t="e">
        <f>'Datos Mes'!$B$32*$EO496</f>
        <v>#DIV/0!</v>
      </c>
      <c r="FW496" s="190" t="e">
        <f>'Datos Mes'!$D$28*$EO496</f>
        <v>#DIV/0!</v>
      </c>
      <c r="FX496" s="188">
        <v>1030464</v>
      </c>
      <c r="FY496" s="190" t="e">
        <f t="shared" si="548"/>
        <v>#DIV/0!</v>
      </c>
      <c r="FZ496" s="190" t="e">
        <f t="shared" si="554"/>
        <v>#DIV/0!</v>
      </c>
      <c r="GA496" s="190" t="e">
        <f t="shared" si="555"/>
        <v>#DIV/0!</v>
      </c>
      <c r="GB496" s="190">
        <f>(AS496+'Datos Mes'!B$24)*30/12</f>
        <v>11356.646825396825</v>
      </c>
      <c r="GC496" s="190" t="e">
        <f t="shared" si="549"/>
        <v>#DIV/0!</v>
      </c>
      <c r="GD496" s="190" t="e">
        <f t="shared" si="550"/>
        <v>#DIV/0!</v>
      </c>
      <c r="GE496" s="192" t="e">
        <f t="shared" si="551"/>
        <v>#DIV/0!</v>
      </c>
    </row>
    <row r="497" spans="1:187">
      <c r="A497" s="248"/>
      <c r="B497" s="248"/>
      <c r="C497" s="173">
        <f t="shared" si="508"/>
        <v>0</v>
      </c>
      <c r="D497" s="255"/>
      <c r="E497" s="255"/>
      <c r="F497" s="255"/>
      <c r="G497" s="255"/>
      <c r="H497" s="255"/>
      <c r="I497" s="255"/>
      <c r="J497" s="255"/>
      <c r="K497" s="255"/>
      <c r="L497" s="255"/>
      <c r="M497" s="255"/>
      <c r="N497" s="255"/>
      <c r="O497" s="255"/>
      <c r="P497" s="255"/>
      <c r="Q497" s="255"/>
      <c r="R497" s="174"/>
      <c r="S497" s="256"/>
      <c r="T497" s="255"/>
      <c r="U497" s="255"/>
      <c r="V497" s="255"/>
      <c r="W497" s="255"/>
      <c r="X497" s="255"/>
      <c r="Y497" s="255"/>
      <c r="Z497" s="255"/>
      <c r="AA497" s="255"/>
      <c r="AB497" s="255"/>
      <c r="AC497" s="255"/>
      <c r="AD497" s="255"/>
      <c r="AE497" s="255"/>
      <c r="AF497" s="255"/>
      <c r="AG497" s="255"/>
      <c r="AH497" s="255"/>
      <c r="AI497" s="257"/>
      <c r="AJ497" s="187"/>
      <c r="AK497" s="176">
        <f t="shared" si="509"/>
        <v>0</v>
      </c>
      <c r="AL497" s="294">
        <f t="shared" si="510"/>
        <v>0</v>
      </c>
      <c r="AM497" s="294">
        <f t="shared" si="511"/>
        <v>0</v>
      </c>
      <c r="AN497" s="295">
        <f t="shared" si="512"/>
        <v>0</v>
      </c>
      <c r="AO497" s="294">
        <f t="shared" si="553"/>
        <v>0</v>
      </c>
      <c r="AP497" s="294">
        <f t="shared" si="552"/>
        <v>0</v>
      </c>
      <c r="AQ497" s="296">
        <f t="shared" si="513"/>
        <v>0</v>
      </c>
      <c r="AR497" s="297">
        <f t="shared" si="514"/>
        <v>0</v>
      </c>
      <c r="AS497" s="249"/>
      <c r="AT497" s="250">
        <f t="shared" si="515"/>
        <v>0</v>
      </c>
      <c r="AU497" s="316"/>
      <c r="AV497" s="177">
        <f t="shared" si="516"/>
        <v>0</v>
      </c>
      <c r="AW497" s="249"/>
      <c r="AX497" s="249"/>
      <c r="AY497" s="177">
        <f t="shared" si="517"/>
        <v>0</v>
      </c>
      <c r="AZ497" s="177">
        <f>(AQ497)*'Datos Mes'!$B$27+DB497</f>
        <v>0</v>
      </c>
      <c r="BA497" s="248"/>
      <c r="BB497" s="254"/>
      <c r="BC497" s="263"/>
      <c r="BD497" s="188"/>
      <c r="BE497" s="188"/>
      <c r="BF497" s="298"/>
      <c r="BG497" s="178">
        <f>(COUNTIF($D497:$AI497,"LL")+DL497)*(AS497-'Datos Mes'!$B$23)</f>
        <v>0</v>
      </c>
      <c r="BH497" s="299">
        <f t="shared" si="518"/>
        <v>0</v>
      </c>
      <c r="BI497" s="230"/>
      <c r="BJ497" s="239"/>
      <c r="BK497" s="231"/>
      <c r="BL497" s="231"/>
      <c r="BM497" s="231"/>
      <c r="BN497" s="231"/>
      <c r="BO497" s="231"/>
      <c r="BP497" s="239"/>
      <c r="BQ497" s="231"/>
      <c r="BR497" s="231"/>
      <c r="BS497" s="231"/>
      <c r="BT497" s="232"/>
      <c r="BU497" s="232"/>
      <c r="BV497" s="231"/>
      <c r="BW497" s="233"/>
      <c r="BX497" s="234"/>
      <c r="BY497" s="231"/>
      <c r="BZ497" s="231"/>
      <c r="CA497" s="235"/>
      <c r="CB497" s="235"/>
      <c r="CC497" s="236"/>
      <c r="CD497" s="236"/>
      <c r="CE497" s="236"/>
      <c r="CF497" s="236"/>
      <c r="CG497" s="236"/>
      <c r="CH497" s="235"/>
      <c r="CI497" s="235"/>
      <c r="CJ497" s="236"/>
      <c r="CK497" s="236"/>
      <c r="CL497" s="236"/>
      <c r="CM497" s="236"/>
      <c r="CN497" s="236"/>
      <c r="CO497" s="235"/>
      <c r="CP497" s="238"/>
      <c r="CQ497" s="237"/>
      <c r="CR497" s="238"/>
      <c r="CS497" s="237"/>
      <c r="CT497" s="237"/>
      <c r="CU497" s="237"/>
      <c r="CV497" s="237"/>
      <c r="CW497" s="237"/>
      <c r="CX497" s="232"/>
      <c r="CY497" s="232"/>
      <c r="CZ497" s="179">
        <f t="shared" si="519"/>
        <v>0</v>
      </c>
      <c r="DA497" s="180"/>
      <c r="DB497" s="241"/>
      <c r="DC497" s="181">
        <f t="shared" si="520"/>
        <v>0</v>
      </c>
      <c r="DD497" s="240"/>
      <c r="DE497" s="241"/>
      <c r="DF497" s="182">
        <f t="shared" si="521"/>
        <v>0</v>
      </c>
      <c r="DG497" s="182">
        <f t="shared" si="522"/>
        <v>0</v>
      </c>
      <c r="DH497" s="183">
        <f t="shared" si="523"/>
        <v>0</v>
      </c>
      <c r="DI497" s="184">
        <f t="shared" si="524"/>
        <v>0</v>
      </c>
      <c r="DJ497" s="42"/>
      <c r="DK497" s="177">
        <f t="shared" si="525"/>
        <v>0</v>
      </c>
      <c r="DL497" s="177">
        <f t="shared" si="526"/>
        <v>0</v>
      </c>
      <c r="DM497" s="177">
        <f t="shared" si="527"/>
        <v>0</v>
      </c>
      <c r="DN497" s="242"/>
      <c r="DO497" s="243"/>
      <c r="DP497" s="243"/>
      <c r="DQ497" s="243"/>
      <c r="DR497" s="303"/>
      <c r="DS497" s="243"/>
      <c r="DT497" s="243"/>
      <c r="DU497" s="243"/>
      <c r="DV497" s="244"/>
      <c r="DW497" s="243"/>
      <c r="DX497" s="243"/>
      <c r="DY497" s="245"/>
      <c r="DZ497" s="245"/>
      <c r="EA497" s="246"/>
      <c r="EB497" s="175" t="s">
        <v>283</v>
      </c>
      <c r="EC497" s="188" t="s">
        <v>298</v>
      </c>
      <c r="ED497" s="188">
        <v>1030465</v>
      </c>
      <c r="EE497" s="188"/>
      <c r="EF497" s="189">
        <f>'Datos Mes'!$B$23</f>
        <v>8033.333333333333</v>
      </c>
      <c r="EG497" s="189">
        <f t="shared" si="528"/>
        <v>0</v>
      </c>
      <c r="EH497" s="189">
        <f t="shared" si="529"/>
        <v>0</v>
      </c>
      <c r="EI497" s="189" t="e">
        <f t="shared" si="530"/>
        <v>#DIV/0!</v>
      </c>
      <c r="EJ497" s="189" t="e">
        <f t="shared" si="531"/>
        <v>#DIV/0!</v>
      </c>
      <c r="EK497" s="189">
        <f t="shared" si="532"/>
        <v>0</v>
      </c>
      <c r="EL497" s="189">
        <f t="shared" si="533"/>
        <v>0</v>
      </c>
      <c r="EM497" s="189">
        <f t="shared" si="534"/>
        <v>0</v>
      </c>
      <c r="EN497" s="189">
        <f>'Datos Mes'!$B$24*AL497</f>
        <v>0</v>
      </c>
      <c r="EO497" s="189" t="e">
        <f>IF(SUM(EH497:EN497)&gt;'Datos Mes'!$B$21,'Datos Mes'!$B$21,SUM(EH497:EN497))</f>
        <v>#DIV/0!</v>
      </c>
      <c r="EP497" s="189" t="e">
        <f>IF(SUM(EH497:EN497)&gt;'Datos Mes'!$B$21,SUM(EH497:EN497)-EO497,0)</f>
        <v>#DIV/0!</v>
      </c>
      <c r="EQ497" s="189"/>
      <c r="ER497" s="189" t="e">
        <f>LOOKUP(EO497/AL497,'Datos Mes'!$B$75:$B$82,'Datos Mes'!$C$75:$C$82)*EQ497</f>
        <v>#DIV/0!</v>
      </c>
      <c r="ES497" s="189">
        <f>'Datos Mes'!$B$25*$AQ497</f>
        <v>0</v>
      </c>
      <c r="ET497" s="189">
        <f>'Datos Mes'!$B$26*$AQ497</f>
        <v>0</v>
      </c>
      <c r="EU497" s="189">
        <f t="shared" si="535"/>
        <v>0</v>
      </c>
      <c r="EV497" s="190" t="e">
        <f t="shared" si="536"/>
        <v>#DIV/0!</v>
      </c>
      <c r="EW497" s="280" t="s">
        <v>140</v>
      </c>
      <c r="EX497" s="281"/>
      <c r="EY497" s="190" t="e">
        <f>'Datos Mes'!$B$28*EO497</f>
        <v>#DIV/0!</v>
      </c>
      <c r="EZ497" s="190" t="e">
        <f>IF(EX497*'Datos Mes'!$B$19-EY497&gt;0,EX497*'Datos Mes'!$B$19-EY497,0)</f>
        <v>#DIV/0!</v>
      </c>
      <c r="FA497" s="281" t="s">
        <v>116</v>
      </c>
      <c r="FB497" s="280" t="s">
        <v>299</v>
      </c>
      <c r="FC497" s="192">
        <f>IF(FB497&lt;&gt;"Pensionado",LOOKUP(FA497,'Datos Mes'!$A$87:$A$92,'Datos Mes'!$B$87:$B$92),0)</f>
        <v>0</v>
      </c>
      <c r="FD497" s="190" t="e">
        <f t="shared" si="537"/>
        <v>#DIV/0!</v>
      </c>
      <c r="FE497" s="190" t="e">
        <f>IF(SUM(EH497:EN497)&gt;'Datos Mes'!$B$22,'Datos Mes'!$B$22,SUM(EH497:EN497))</f>
        <v>#DIV/0!</v>
      </c>
      <c r="FF497" s="190" t="e">
        <f>FE497*'Datos Mes'!$B$30</f>
        <v>#DIV/0!</v>
      </c>
      <c r="FG497" s="190" t="e">
        <f t="shared" si="538"/>
        <v>#DIV/0!</v>
      </c>
      <c r="FH497" s="190" t="e">
        <f t="shared" si="539"/>
        <v>#DIV/0!</v>
      </c>
      <c r="FI497" s="193" t="e">
        <f>LOOKUP(FH497,'Datos Mes'!$B$54:$B$69,'Datos Mes'!$C$54:$C$69)</f>
        <v>#DIV/0!</v>
      </c>
      <c r="FJ497" s="190" t="e">
        <f>LOOKUP(FH497,'Datos Mes'!$B$54:$B$69,'Datos Mes'!$E$54:$E$69)</f>
        <v>#DIV/0!</v>
      </c>
      <c r="FK497" s="190" t="e">
        <f t="shared" si="540"/>
        <v>#DIV/0!</v>
      </c>
      <c r="FL497" s="190">
        <f t="shared" si="541"/>
        <v>0</v>
      </c>
      <c r="FM497" s="190">
        <f t="shared" si="542"/>
        <v>0</v>
      </c>
      <c r="FN497" s="190">
        <f t="shared" si="543"/>
        <v>0</v>
      </c>
      <c r="FO497" s="190" t="e">
        <f t="shared" si="544"/>
        <v>#DIV/0!</v>
      </c>
      <c r="FP497" s="190" t="e">
        <f t="shared" si="545"/>
        <v>#DIV/0!</v>
      </c>
      <c r="FQ497" s="320" t="e">
        <f t="shared" si="546"/>
        <v>#DIV/0!</v>
      </c>
      <c r="FR497" s="188"/>
      <c r="FS497" s="190" t="e">
        <f t="shared" si="547"/>
        <v>#DIV/0!</v>
      </c>
      <c r="FT497" s="190" t="e">
        <f>IF($FB497="Activo",LOOKUP($FA497,'Datos Mes'!$A$87:$A$92,'Datos Mes'!$C$87:$C$92),0)*$EO497</f>
        <v>#DIV/0!</v>
      </c>
      <c r="FU497" s="190" t="e">
        <f>IF($FB497="Activo",'Datos Mes'!$B$31,0)*$EO497</f>
        <v>#DIV/0!</v>
      </c>
      <c r="FV497" s="190" t="e">
        <f>'Datos Mes'!$B$32*$EO497</f>
        <v>#DIV/0!</v>
      </c>
      <c r="FW497" s="190" t="e">
        <f>'Datos Mes'!$D$28*$EO497</f>
        <v>#DIV/0!</v>
      </c>
      <c r="FX497" s="188">
        <v>1030465</v>
      </c>
      <c r="FY497" s="190" t="e">
        <f t="shared" si="548"/>
        <v>#DIV/0!</v>
      </c>
      <c r="FZ497" s="190" t="e">
        <f t="shared" si="554"/>
        <v>#DIV/0!</v>
      </c>
      <c r="GA497" s="190" t="e">
        <f t="shared" si="555"/>
        <v>#DIV/0!</v>
      </c>
      <c r="GB497" s="190">
        <f>(AS497+'Datos Mes'!B$24)*30/12</f>
        <v>11356.646825396825</v>
      </c>
      <c r="GC497" s="190" t="e">
        <f t="shared" si="549"/>
        <v>#DIV/0!</v>
      </c>
      <c r="GD497" s="190" t="e">
        <f t="shared" si="550"/>
        <v>#DIV/0!</v>
      </c>
      <c r="GE497" s="192" t="e">
        <f t="shared" si="551"/>
        <v>#DIV/0!</v>
      </c>
    </row>
    <row r="498" spans="1:187">
      <c r="A498" s="248"/>
      <c r="B498" s="248"/>
      <c r="C498" s="173">
        <f t="shared" si="508"/>
        <v>0</v>
      </c>
      <c r="D498" s="255"/>
      <c r="E498" s="255"/>
      <c r="F498" s="255"/>
      <c r="G498" s="255"/>
      <c r="H498" s="255"/>
      <c r="I498" s="255"/>
      <c r="J498" s="255"/>
      <c r="K498" s="255"/>
      <c r="L498" s="255"/>
      <c r="M498" s="255"/>
      <c r="N498" s="255"/>
      <c r="O498" s="255"/>
      <c r="P498" s="255"/>
      <c r="Q498" s="255"/>
      <c r="R498" s="174"/>
      <c r="S498" s="256"/>
      <c r="T498" s="255"/>
      <c r="U498" s="255"/>
      <c r="V498" s="255"/>
      <c r="W498" s="255"/>
      <c r="X498" s="255"/>
      <c r="Y498" s="255"/>
      <c r="Z498" s="255"/>
      <c r="AA498" s="255"/>
      <c r="AB498" s="255"/>
      <c r="AC498" s="255"/>
      <c r="AD498" s="255"/>
      <c r="AE498" s="255"/>
      <c r="AF498" s="255"/>
      <c r="AG498" s="255"/>
      <c r="AH498" s="255"/>
      <c r="AI498" s="257"/>
      <c r="AJ498" s="187"/>
      <c r="AK498" s="176">
        <f t="shared" si="509"/>
        <v>0</v>
      </c>
      <c r="AL498" s="294">
        <f t="shared" si="510"/>
        <v>0</v>
      </c>
      <c r="AM498" s="294">
        <f t="shared" si="511"/>
        <v>0</v>
      </c>
      <c r="AN498" s="295">
        <f t="shared" si="512"/>
        <v>0</v>
      </c>
      <c r="AO498" s="294">
        <f t="shared" si="553"/>
        <v>0</v>
      </c>
      <c r="AP498" s="294">
        <f t="shared" si="552"/>
        <v>0</v>
      </c>
      <c r="AQ498" s="296">
        <f t="shared" si="513"/>
        <v>0</v>
      </c>
      <c r="AR498" s="297">
        <f t="shared" si="514"/>
        <v>0</v>
      </c>
      <c r="AS498" s="249"/>
      <c r="AT498" s="250">
        <f t="shared" si="515"/>
        <v>0</v>
      </c>
      <c r="AU498" s="316"/>
      <c r="AV498" s="177">
        <f t="shared" si="516"/>
        <v>0</v>
      </c>
      <c r="AW498" s="249"/>
      <c r="AX498" s="249"/>
      <c r="AY498" s="177">
        <f t="shared" si="517"/>
        <v>0</v>
      </c>
      <c r="AZ498" s="177">
        <f>(AQ498)*'Datos Mes'!$B$27+DB498</f>
        <v>0</v>
      </c>
      <c r="BA498" s="248"/>
      <c r="BB498" s="254"/>
      <c r="BC498" s="263"/>
      <c r="BD498" s="188"/>
      <c r="BE498" s="188"/>
      <c r="BF498" s="298"/>
      <c r="BG498" s="178">
        <f>(COUNTIF($D498:$AI498,"LL")+DL498)*(AS498-'Datos Mes'!$B$23)</f>
        <v>0</v>
      </c>
      <c r="BH498" s="299">
        <f t="shared" si="518"/>
        <v>0</v>
      </c>
      <c r="BI498" s="230"/>
      <c r="BJ498" s="239"/>
      <c r="BK498" s="231"/>
      <c r="BL498" s="231"/>
      <c r="BM498" s="231"/>
      <c r="BN498" s="231"/>
      <c r="BO498" s="231"/>
      <c r="BP498" s="239"/>
      <c r="BQ498" s="231"/>
      <c r="BR498" s="231"/>
      <c r="BS498" s="231"/>
      <c r="BT498" s="232"/>
      <c r="BU498" s="232"/>
      <c r="BV498" s="231"/>
      <c r="BW498" s="233"/>
      <c r="BX498" s="234"/>
      <c r="BY498" s="231"/>
      <c r="BZ498" s="231"/>
      <c r="CA498" s="235"/>
      <c r="CB498" s="235"/>
      <c r="CC498" s="236"/>
      <c r="CD498" s="236"/>
      <c r="CE498" s="236"/>
      <c r="CF498" s="236"/>
      <c r="CG498" s="236"/>
      <c r="CH498" s="235"/>
      <c r="CI498" s="235"/>
      <c r="CJ498" s="236"/>
      <c r="CK498" s="236"/>
      <c r="CL498" s="236"/>
      <c r="CM498" s="236"/>
      <c r="CN498" s="236"/>
      <c r="CO498" s="235"/>
      <c r="CP498" s="238"/>
      <c r="CQ498" s="237"/>
      <c r="CR498" s="238"/>
      <c r="CS498" s="237"/>
      <c r="CT498" s="237"/>
      <c r="CU498" s="237"/>
      <c r="CV498" s="237"/>
      <c r="CW498" s="237"/>
      <c r="CX498" s="232"/>
      <c r="CY498" s="232"/>
      <c r="CZ498" s="179">
        <f t="shared" si="519"/>
        <v>0</v>
      </c>
      <c r="DA498" s="180"/>
      <c r="DB498" s="241"/>
      <c r="DC498" s="181">
        <f t="shared" si="520"/>
        <v>0</v>
      </c>
      <c r="DD498" s="240"/>
      <c r="DE498" s="241"/>
      <c r="DF498" s="182">
        <f t="shared" si="521"/>
        <v>0</v>
      </c>
      <c r="DG498" s="182">
        <f t="shared" si="522"/>
        <v>0</v>
      </c>
      <c r="DH498" s="183">
        <f t="shared" si="523"/>
        <v>0</v>
      </c>
      <c r="DI498" s="184">
        <f t="shared" si="524"/>
        <v>0</v>
      </c>
      <c r="DJ498" s="42"/>
      <c r="DK498" s="177">
        <f t="shared" si="525"/>
        <v>0</v>
      </c>
      <c r="DL498" s="177">
        <f t="shared" si="526"/>
        <v>0</v>
      </c>
      <c r="DM498" s="177">
        <f t="shared" si="527"/>
        <v>0</v>
      </c>
      <c r="DN498" s="242"/>
      <c r="DO498" s="243"/>
      <c r="DP498" s="243"/>
      <c r="DQ498" s="243"/>
      <c r="DR498" s="303"/>
      <c r="DS498" s="243"/>
      <c r="DT498" s="243"/>
      <c r="DU498" s="243"/>
      <c r="DV498" s="244"/>
      <c r="DW498" s="243"/>
      <c r="DX498" s="243"/>
      <c r="DY498" s="245"/>
      <c r="DZ498" s="245"/>
      <c r="EA498" s="246"/>
      <c r="EB498" s="175" t="s">
        <v>283</v>
      </c>
      <c r="EC498" s="188" t="s">
        <v>298</v>
      </c>
      <c r="ED498" s="188">
        <v>1030466</v>
      </c>
      <c r="EE498" s="188"/>
      <c r="EF498" s="189">
        <f>'Datos Mes'!$B$23</f>
        <v>8033.333333333333</v>
      </c>
      <c r="EG498" s="189">
        <f t="shared" si="528"/>
        <v>0</v>
      </c>
      <c r="EH498" s="189">
        <f t="shared" si="529"/>
        <v>0</v>
      </c>
      <c r="EI498" s="189" t="e">
        <f t="shared" si="530"/>
        <v>#DIV/0!</v>
      </c>
      <c r="EJ498" s="189" t="e">
        <f t="shared" si="531"/>
        <v>#DIV/0!</v>
      </c>
      <c r="EK498" s="189">
        <f t="shared" si="532"/>
        <v>0</v>
      </c>
      <c r="EL498" s="189">
        <f t="shared" si="533"/>
        <v>0</v>
      </c>
      <c r="EM498" s="189">
        <f t="shared" si="534"/>
        <v>0</v>
      </c>
      <c r="EN498" s="189">
        <f>'Datos Mes'!$B$24*AL498</f>
        <v>0</v>
      </c>
      <c r="EO498" s="189" t="e">
        <f>IF(SUM(EH498:EN498)&gt;'Datos Mes'!$B$21,'Datos Mes'!$B$21,SUM(EH498:EN498))</f>
        <v>#DIV/0!</v>
      </c>
      <c r="EP498" s="189" t="e">
        <f>IF(SUM(EH498:EN498)&gt;'Datos Mes'!$B$21,SUM(EH498:EN498)-EO498,0)</f>
        <v>#DIV/0!</v>
      </c>
      <c r="EQ498" s="189"/>
      <c r="ER498" s="189" t="e">
        <f>LOOKUP(EO498/AL498,'Datos Mes'!$B$75:$B$82,'Datos Mes'!$C$75:$C$82)*EQ498</f>
        <v>#DIV/0!</v>
      </c>
      <c r="ES498" s="189">
        <f>'Datos Mes'!$B$25*$AQ498</f>
        <v>0</v>
      </c>
      <c r="ET498" s="189">
        <f>'Datos Mes'!$B$26*$AQ498</f>
        <v>0</v>
      </c>
      <c r="EU498" s="189">
        <f t="shared" si="535"/>
        <v>0</v>
      </c>
      <c r="EV498" s="190" t="e">
        <f t="shared" si="536"/>
        <v>#DIV/0!</v>
      </c>
      <c r="EW498" s="280" t="s">
        <v>140</v>
      </c>
      <c r="EX498" s="281"/>
      <c r="EY498" s="190" t="e">
        <f>'Datos Mes'!$B$28*EO498</f>
        <v>#DIV/0!</v>
      </c>
      <c r="EZ498" s="190" t="e">
        <f>IF(EX498*'Datos Mes'!$B$19-EY498&gt;0,EX498*'Datos Mes'!$B$19-EY498,0)</f>
        <v>#DIV/0!</v>
      </c>
      <c r="FA498" s="281" t="s">
        <v>116</v>
      </c>
      <c r="FB498" s="280" t="s">
        <v>299</v>
      </c>
      <c r="FC498" s="192">
        <f>IF(FB498&lt;&gt;"Pensionado",LOOKUP(FA498,'Datos Mes'!$A$87:$A$92,'Datos Mes'!$B$87:$B$92),0)</f>
        <v>0</v>
      </c>
      <c r="FD498" s="190" t="e">
        <f t="shared" si="537"/>
        <v>#DIV/0!</v>
      </c>
      <c r="FE498" s="190" t="e">
        <f>IF(SUM(EH498:EN498)&gt;'Datos Mes'!$B$22,'Datos Mes'!$B$22,SUM(EH498:EN498))</f>
        <v>#DIV/0!</v>
      </c>
      <c r="FF498" s="190" t="e">
        <f>FE498*'Datos Mes'!$B$30</f>
        <v>#DIV/0!</v>
      </c>
      <c r="FG498" s="190" t="e">
        <f t="shared" si="538"/>
        <v>#DIV/0!</v>
      </c>
      <c r="FH498" s="190" t="e">
        <f t="shared" si="539"/>
        <v>#DIV/0!</v>
      </c>
      <c r="FI498" s="193" t="e">
        <f>LOOKUP(FH498,'Datos Mes'!$B$54:$B$69,'Datos Mes'!$C$54:$C$69)</f>
        <v>#DIV/0!</v>
      </c>
      <c r="FJ498" s="190" t="e">
        <f>LOOKUP(FH498,'Datos Mes'!$B$54:$B$69,'Datos Mes'!$E$54:$E$69)</f>
        <v>#DIV/0!</v>
      </c>
      <c r="FK498" s="190" t="e">
        <f t="shared" si="540"/>
        <v>#DIV/0!</v>
      </c>
      <c r="FL498" s="190">
        <f t="shared" si="541"/>
        <v>0</v>
      </c>
      <c r="FM498" s="190">
        <f t="shared" si="542"/>
        <v>0</v>
      </c>
      <c r="FN498" s="190">
        <f t="shared" si="543"/>
        <v>0</v>
      </c>
      <c r="FO498" s="190" t="e">
        <f t="shared" si="544"/>
        <v>#DIV/0!</v>
      </c>
      <c r="FP498" s="190" t="e">
        <f t="shared" si="545"/>
        <v>#DIV/0!</v>
      </c>
      <c r="FQ498" s="320" t="e">
        <f t="shared" si="546"/>
        <v>#DIV/0!</v>
      </c>
      <c r="FR498" s="188"/>
      <c r="FS498" s="190" t="e">
        <f t="shared" si="547"/>
        <v>#DIV/0!</v>
      </c>
      <c r="FT498" s="190" t="e">
        <f>IF($FB498="Activo",LOOKUP($FA498,'Datos Mes'!$A$87:$A$92,'Datos Mes'!$C$87:$C$92),0)*$EO498</f>
        <v>#DIV/0!</v>
      </c>
      <c r="FU498" s="190" t="e">
        <f>IF($FB498="Activo",'Datos Mes'!$B$31,0)*$EO498</f>
        <v>#DIV/0!</v>
      </c>
      <c r="FV498" s="190" t="e">
        <f>'Datos Mes'!$B$32*$EO498</f>
        <v>#DIV/0!</v>
      </c>
      <c r="FW498" s="190" t="e">
        <f>'Datos Mes'!$D$28*$EO498</f>
        <v>#DIV/0!</v>
      </c>
      <c r="FX498" s="188">
        <v>1030466</v>
      </c>
      <c r="FY498" s="190" t="e">
        <f t="shared" si="548"/>
        <v>#DIV/0!</v>
      </c>
      <c r="FZ498" s="190" t="e">
        <f t="shared" si="554"/>
        <v>#DIV/0!</v>
      </c>
      <c r="GA498" s="190" t="e">
        <f t="shared" si="555"/>
        <v>#DIV/0!</v>
      </c>
      <c r="GB498" s="190">
        <f>(AS498+'Datos Mes'!B$24)*30/12</f>
        <v>11356.646825396825</v>
      </c>
      <c r="GC498" s="190" t="e">
        <f t="shared" si="549"/>
        <v>#DIV/0!</v>
      </c>
      <c r="GD498" s="190" t="e">
        <f t="shared" si="550"/>
        <v>#DIV/0!</v>
      </c>
      <c r="GE498" s="192" t="e">
        <f t="shared" si="551"/>
        <v>#DIV/0!</v>
      </c>
    </row>
    <row r="499" spans="1:187">
      <c r="A499" s="248"/>
      <c r="B499" s="248"/>
      <c r="C499" s="173">
        <f t="shared" si="508"/>
        <v>0</v>
      </c>
      <c r="D499" s="255"/>
      <c r="E499" s="255"/>
      <c r="F499" s="255"/>
      <c r="G499" s="255"/>
      <c r="H499" s="255"/>
      <c r="I499" s="255"/>
      <c r="J499" s="255"/>
      <c r="K499" s="255"/>
      <c r="L499" s="255"/>
      <c r="M499" s="255"/>
      <c r="N499" s="255"/>
      <c r="O499" s="255"/>
      <c r="P499" s="255"/>
      <c r="Q499" s="255"/>
      <c r="R499" s="174"/>
      <c r="S499" s="256"/>
      <c r="T499" s="255"/>
      <c r="U499" s="255"/>
      <c r="V499" s="255"/>
      <c r="W499" s="255"/>
      <c r="X499" s="255"/>
      <c r="Y499" s="255"/>
      <c r="Z499" s="255"/>
      <c r="AA499" s="255"/>
      <c r="AB499" s="255"/>
      <c r="AC499" s="255"/>
      <c r="AD499" s="255"/>
      <c r="AE499" s="255"/>
      <c r="AF499" s="255"/>
      <c r="AG499" s="255"/>
      <c r="AH499" s="255"/>
      <c r="AI499" s="257"/>
      <c r="AJ499" s="187"/>
      <c r="AK499" s="176">
        <f t="shared" si="509"/>
        <v>0</v>
      </c>
      <c r="AL499" s="294">
        <f t="shared" si="510"/>
        <v>0</v>
      </c>
      <c r="AM499" s="294">
        <f t="shared" si="511"/>
        <v>0</v>
      </c>
      <c r="AN499" s="295">
        <f t="shared" si="512"/>
        <v>0</v>
      </c>
      <c r="AO499" s="294">
        <f t="shared" si="553"/>
        <v>0</v>
      </c>
      <c r="AP499" s="294">
        <f t="shared" si="552"/>
        <v>0</v>
      </c>
      <c r="AQ499" s="296">
        <f t="shared" si="513"/>
        <v>0</v>
      </c>
      <c r="AR499" s="297">
        <f t="shared" si="514"/>
        <v>0</v>
      </c>
      <c r="AS499" s="249"/>
      <c r="AT499" s="250">
        <f t="shared" si="515"/>
        <v>0</v>
      </c>
      <c r="AU499" s="316"/>
      <c r="AV499" s="177">
        <f t="shared" si="516"/>
        <v>0</v>
      </c>
      <c r="AW499" s="249"/>
      <c r="AX499" s="249"/>
      <c r="AY499" s="177">
        <f t="shared" si="517"/>
        <v>0</v>
      </c>
      <c r="AZ499" s="177">
        <f>(AQ499)*'Datos Mes'!$B$27+DB499</f>
        <v>0</v>
      </c>
      <c r="BA499" s="248"/>
      <c r="BB499" s="254"/>
      <c r="BC499" s="263"/>
      <c r="BD499" s="188"/>
      <c r="BE499" s="188"/>
      <c r="BF499" s="298"/>
      <c r="BG499" s="178">
        <f>(COUNTIF($D499:$AI499,"LL")+DL499)*(AS499-'Datos Mes'!$B$23)</f>
        <v>0</v>
      </c>
      <c r="BH499" s="299">
        <f t="shared" si="518"/>
        <v>0</v>
      </c>
      <c r="BI499" s="230"/>
      <c r="BJ499" s="239"/>
      <c r="BK499" s="231"/>
      <c r="BL499" s="231"/>
      <c r="BM499" s="231"/>
      <c r="BN499" s="231"/>
      <c r="BO499" s="231"/>
      <c r="BP499" s="239"/>
      <c r="BQ499" s="231"/>
      <c r="BR499" s="231"/>
      <c r="BS499" s="231"/>
      <c r="BT499" s="232"/>
      <c r="BU499" s="232"/>
      <c r="BV499" s="231"/>
      <c r="BW499" s="233"/>
      <c r="BX499" s="234"/>
      <c r="BY499" s="231"/>
      <c r="BZ499" s="231"/>
      <c r="CA499" s="235"/>
      <c r="CB499" s="235"/>
      <c r="CC499" s="236"/>
      <c r="CD499" s="236"/>
      <c r="CE499" s="236"/>
      <c r="CF499" s="236"/>
      <c r="CG499" s="236"/>
      <c r="CH499" s="235"/>
      <c r="CI499" s="235"/>
      <c r="CJ499" s="236"/>
      <c r="CK499" s="236"/>
      <c r="CL499" s="236"/>
      <c r="CM499" s="236"/>
      <c r="CN499" s="236"/>
      <c r="CO499" s="235"/>
      <c r="CP499" s="238"/>
      <c r="CQ499" s="237"/>
      <c r="CR499" s="238"/>
      <c r="CS499" s="237"/>
      <c r="CT499" s="237"/>
      <c r="CU499" s="237"/>
      <c r="CV499" s="237"/>
      <c r="CW499" s="237"/>
      <c r="CX499" s="232"/>
      <c r="CY499" s="232"/>
      <c r="CZ499" s="179">
        <f t="shared" si="519"/>
        <v>0</v>
      </c>
      <c r="DA499" s="180"/>
      <c r="DB499" s="241"/>
      <c r="DC499" s="181">
        <f t="shared" si="520"/>
        <v>0</v>
      </c>
      <c r="DD499" s="240"/>
      <c r="DE499" s="241"/>
      <c r="DF499" s="182">
        <f t="shared" si="521"/>
        <v>0</v>
      </c>
      <c r="DG499" s="182">
        <f t="shared" si="522"/>
        <v>0</v>
      </c>
      <c r="DH499" s="183">
        <f t="shared" si="523"/>
        <v>0</v>
      </c>
      <c r="DI499" s="184">
        <f t="shared" si="524"/>
        <v>0</v>
      </c>
      <c r="DJ499" s="42"/>
      <c r="DK499" s="177">
        <f t="shared" si="525"/>
        <v>0</v>
      </c>
      <c r="DL499" s="177">
        <f t="shared" si="526"/>
        <v>0</v>
      </c>
      <c r="DM499" s="177">
        <f t="shared" si="527"/>
        <v>0</v>
      </c>
      <c r="DN499" s="242"/>
      <c r="DO499" s="243"/>
      <c r="DP499" s="243"/>
      <c r="DQ499" s="243"/>
      <c r="DR499" s="303"/>
      <c r="DS499" s="243"/>
      <c r="DT499" s="243"/>
      <c r="DU499" s="243"/>
      <c r="DV499" s="244"/>
      <c r="DW499" s="243"/>
      <c r="DX499" s="243"/>
      <c r="DY499" s="245"/>
      <c r="DZ499" s="245"/>
      <c r="EA499" s="246"/>
      <c r="EB499" s="175" t="s">
        <v>283</v>
      </c>
      <c r="EC499" s="188" t="s">
        <v>298</v>
      </c>
      <c r="ED499" s="188">
        <v>1030467</v>
      </c>
      <c r="EE499" s="188"/>
      <c r="EF499" s="189">
        <f>'Datos Mes'!$B$23</f>
        <v>8033.333333333333</v>
      </c>
      <c r="EG499" s="189">
        <f t="shared" si="528"/>
        <v>0</v>
      </c>
      <c r="EH499" s="189">
        <f t="shared" si="529"/>
        <v>0</v>
      </c>
      <c r="EI499" s="189" t="e">
        <f t="shared" si="530"/>
        <v>#DIV/0!</v>
      </c>
      <c r="EJ499" s="189" t="e">
        <f t="shared" si="531"/>
        <v>#DIV/0!</v>
      </c>
      <c r="EK499" s="189">
        <f t="shared" si="532"/>
        <v>0</v>
      </c>
      <c r="EL499" s="189">
        <f t="shared" si="533"/>
        <v>0</v>
      </c>
      <c r="EM499" s="189">
        <f t="shared" si="534"/>
        <v>0</v>
      </c>
      <c r="EN499" s="189">
        <f>'Datos Mes'!$B$24*AL499</f>
        <v>0</v>
      </c>
      <c r="EO499" s="189" t="e">
        <f>IF(SUM(EH499:EN499)&gt;'Datos Mes'!$B$21,'Datos Mes'!$B$21,SUM(EH499:EN499))</f>
        <v>#DIV/0!</v>
      </c>
      <c r="EP499" s="189" t="e">
        <f>IF(SUM(EH499:EN499)&gt;'Datos Mes'!$B$21,SUM(EH499:EN499)-EO499,0)</f>
        <v>#DIV/0!</v>
      </c>
      <c r="EQ499" s="189"/>
      <c r="ER499" s="189" t="e">
        <f>LOOKUP(EO499/AL499,'Datos Mes'!$B$75:$B$82,'Datos Mes'!$C$75:$C$82)*EQ499</f>
        <v>#DIV/0!</v>
      </c>
      <c r="ES499" s="189">
        <f>'Datos Mes'!$B$25*$AQ499</f>
        <v>0</v>
      </c>
      <c r="ET499" s="189">
        <f>'Datos Mes'!$B$26*$AQ499</f>
        <v>0</v>
      </c>
      <c r="EU499" s="189">
        <f t="shared" si="535"/>
        <v>0</v>
      </c>
      <c r="EV499" s="190" t="e">
        <f t="shared" si="536"/>
        <v>#DIV/0!</v>
      </c>
      <c r="EW499" s="280" t="s">
        <v>140</v>
      </c>
      <c r="EX499" s="281"/>
      <c r="EY499" s="190" t="e">
        <f>'Datos Mes'!$B$28*EO499</f>
        <v>#DIV/0!</v>
      </c>
      <c r="EZ499" s="190" t="e">
        <f>IF(EX499*'Datos Mes'!$B$19-EY499&gt;0,EX499*'Datos Mes'!$B$19-EY499,0)</f>
        <v>#DIV/0!</v>
      </c>
      <c r="FA499" s="281" t="s">
        <v>116</v>
      </c>
      <c r="FB499" s="280" t="s">
        <v>299</v>
      </c>
      <c r="FC499" s="192">
        <f>IF(FB499&lt;&gt;"Pensionado",LOOKUP(FA499,'Datos Mes'!$A$87:$A$92,'Datos Mes'!$B$87:$B$92),0)</f>
        <v>0</v>
      </c>
      <c r="FD499" s="190" t="e">
        <f t="shared" si="537"/>
        <v>#DIV/0!</v>
      </c>
      <c r="FE499" s="190" t="e">
        <f>IF(SUM(EH499:EN499)&gt;'Datos Mes'!$B$22,'Datos Mes'!$B$22,SUM(EH499:EN499))</f>
        <v>#DIV/0!</v>
      </c>
      <c r="FF499" s="190" t="e">
        <f>FE499*'Datos Mes'!$B$30</f>
        <v>#DIV/0!</v>
      </c>
      <c r="FG499" s="190" t="e">
        <f t="shared" si="538"/>
        <v>#DIV/0!</v>
      </c>
      <c r="FH499" s="190" t="e">
        <f t="shared" si="539"/>
        <v>#DIV/0!</v>
      </c>
      <c r="FI499" s="193" t="e">
        <f>LOOKUP(FH499,'Datos Mes'!$B$54:$B$69,'Datos Mes'!$C$54:$C$69)</f>
        <v>#DIV/0!</v>
      </c>
      <c r="FJ499" s="190" t="e">
        <f>LOOKUP(FH499,'Datos Mes'!$B$54:$B$69,'Datos Mes'!$E$54:$E$69)</f>
        <v>#DIV/0!</v>
      </c>
      <c r="FK499" s="190" t="e">
        <f t="shared" si="540"/>
        <v>#DIV/0!</v>
      </c>
      <c r="FL499" s="190">
        <f t="shared" si="541"/>
        <v>0</v>
      </c>
      <c r="FM499" s="190">
        <f t="shared" si="542"/>
        <v>0</v>
      </c>
      <c r="FN499" s="190">
        <f t="shared" si="543"/>
        <v>0</v>
      </c>
      <c r="FO499" s="190" t="e">
        <f t="shared" si="544"/>
        <v>#DIV/0!</v>
      </c>
      <c r="FP499" s="190" t="e">
        <f t="shared" si="545"/>
        <v>#DIV/0!</v>
      </c>
      <c r="FQ499" s="320" t="e">
        <f t="shared" si="546"/>
        <v>#DIV/0!</v>
      </c>
      <c r="FR499" s="188"/>
      <c r="FS499" s="190" t="e">
        <f t="shared" si="547"/>
        <v>#DIV/0!</v>
      </c>
      <c r="FT499" s="190" t="e">
        <f>IF($FB499="Activo",LOOKUP($FA499,'Datos Mes'!$A$87:$A$92,'Datos Mes'!$C$87:$C$92),0)*$EO499</f>
        <v>#DIV/0!</v>
      </c>
      <c r="FU499" s="190" t="e">
        <f>IF($FB499="Activo",'Datos Mes'!$B$31,0)*$EO499</f>
        <v>#DIV/0!</v>
      </c>
      <c r="FV499" s="190" t="e">
        <f>'Datos Mes'!$B$32*$EO499</f>
        <v>#DIV/0!</v>
      </c>
      <c r="FW499" s="190" t="e">
        <f>'Datos Mes'!$D$28*$EO499</f>
        <v>#DIV/0!</v>
      </c>
      <c r="FX499" s="188">
        <v>1030467</v>
      </c>
      <c r="FY499" s="190" t="e">
        <f t="shared" si="548"/>
        <v>#DIV/0!</v>
      </c>
      <c r="FZ499" s="190" t="e">
        <f t="shared" si="554"/>
        <v>#DIV/0!</v>
      </c>
      <c r="GA499" s="190" t="e">
        <f t="shared" si="555"/>
        <v>#DIV/0!</v>
      </c>
      <c r="GB499" s="190">
        <f>(AS499+'Datos Mes'!B$24)*30/12</f>
        <v>11356.646825396825</v>
      </c>
      <c r="GC499" s="190" t="e">
        <f t="shared" si="549"/>
        <v>#DIV/0!</v>
      </c>
      <c r="GD499" s="190" t="e">
        <f t="shared" si="550"/>
        <v>#DIV/0!</v>
      </c>
      <c r="GE499" s="192" t="e">
        <f t="shared" si="551"/>
        <v>#DIV/0!</v>
      </c>
    </row>
    <row r="500" spans="1:187">
      <c r="A500" s="248"/>
      <c r="B500" s="248"/>
      <c r="C500" s="173">
        <f t="shared" si="508"/>
        <v>0</v>
      </c>
      <c r="D500" s="255"/>
      <c r="E500" s="255"/>
      <c r="F500" s="255"/>
      <c r="G500" s="255"/>
      <c r="H500" s="255"/>
      <c r="I500" s="255"/>
      <c r="J500" s="255"/>
      <c r="K500" s="255"/>
      <c r="L500" s="255"/>
      <c r="M500" s="255"/>
      <c r="N500" s="255"/>
      <c r="O500" s="255"/>
      <c r="P500" s="255"/>
      <c r="Q500" s="255"/>
      <c r="R500" s="174"/>
      <c r="S500" s="256"/>
      <c r="T500" s="255"/>
      <c r="U500" s="255"/>
      <c r="V500" s="255"/>
      <c r="W500" s="255"/>
      <c r="X500" s="255"/>
      <c r="Y500" s="255"/>
      <c r="Z500" s="255"/>
      <c r="AA500" s="255"/>
      <c r="AB500" s="255"/>
      <c r="AC500" s="255"/>
      <c r="AD500" s="255"/>
      <c r="AE500" s="255"/>
      <c r="AF500" s="255"/>
      <c r="AG500" s="255"/>
      <c r="AH500" s="255"/>
      <c r="AI500" s="257"/>
      <c r="AJ500" s="187"/>
      <c r="AK500" s="176">
        <f t="shared" si="509"/>
        <v>0</v>
      </c>
      <c r="AL500" s="294">
        <f t="shared" si="510"/>
        <v>0</v>
      </c>
      <c r="AM500" s="294">
        <f t="shared" si="511"/>
        <v>0</v>
      </c>
      <c r="AN500" s="295">
        <f t="shared" si="512"/>
        <v>0</v>
      </c>
      <c r="AO500" s="294">
        <f t="shared" si="553"/>
        <v>0</v>
      </c>
      <c r="AP500" s="294">
        <f t="shared" si="552"/>
        <v>0</v>
      </c>
      <c r="AQ500" s="296">
        <f t="shared" si="513"/>
        <v>0</v>
      </c>
      <c r="AR500" s="297">
        <f t="shared" si="514"/>
        <v>0</v>
      </c>
      <c r="AS500" s="249"/>
      <c r="AT500" s="250">
        <f t="shared" si="515"/>
        <v>0</v>
      </c>
      <c r="AU500" s="316"/>
      <c r="AV500" s="177">
        <f t="shared" si="516"/>
        <v>0</v>
      </c>
      <c r="AW500" s="249"/>
      <c r="AX500" s="249"/>
      <c r="AY500" s="177">
        <f t="shared" si="517"/>
        <v>0</v>
      </c>
      <c r="AZ500" s="177">
        <f>(AQ500)*'Datos Mes'!$B$27+DB500</f>
        <v>0</v>
      </c>
      <c r="BA500" s="248"/>
      <c r="BB500" s="254"/>
      <c r="BC500" s="263"/>
      <c r="BD500" s="188"/>
      <c r="BE500" s="188"/>
      <c r="BF500" s="298"/>
      <c r="BG500" s="178">
        <f>(COUNTIF($D500:$AI500,"LL")+DL500)*(AS500-'Datos Mes'!$B$23)</f>
        <v>0</v>
      </c>
      <c r="BH500" s="299">
        <f t="shared" si="518"/>
        <v>0</v>
      </c>
      <c r="BI500" s="230"/>
      <c r="BJ500" s="239"/>
      <c r="BK500" s="231"/>
      <c r="BL500" s="231"/>
      <c r="BM500" s="231"/>
      <c r="BN500" s="231"/>
      <c r="BO500" s="231"/>
      <c r="BP500" s="239"/>
      <c r="BQ500" s="231"/>
      <c r="BR500" s="231"/>
      <c r="BS500" s="231"/>
      <c r="BT500" s="232"/>
      <c r="BU500" s="232"/>
      <c r="BV500" s="231"/>
      <c r="BW500" s="233"/>
      <c r="BX500" s="234"/>
      <c r="BY500" s="231"/>
      <c r="BZ500" s="231"/>
      <c r="CA500" s="235"/>
      <c r="CB500" s="235"/>
      <c r="CC500" s="236"/>
      <c r="CD500" s="236"/>
      <c r="CE500" s="236"/>
      <c r="CF500" s="236"/>
      <c r="CG500" s="236"/>
      <c r="CH500" s="235"/>
      <c r="CI500" s="235"/>
      <c r="CJ500" s="236"/>
      <c r="CK500" s="236"/>
      <c r="CL500" s="236"/>
      <c r="CM500" s="236"/>
      <c r="CN500" s="236"/>
      <c r="CO500" s="235"/>
      <c r="CP500" s="238"/>
      <c r="CQ500" s="237"/>
      <c r="CR500" s="238"/>
      <c r="CS500" s="237"/>
      <c r="CT500" s="237"/>
      <c r="CU500" s="237"/>
      <c r="CV500" s="237"/>
      <c r="CW500" s="237"/>
      <c r="CX500" s="232"/>
      <c r="CY500" s="232"/>
      <c r="CZ500" s="179">
        <f t="shared" si="519"/>
        <v>0</v>
      </c>
      <c r="DA500" s="180"/>
      <c r="DB500" s="241"/>
      <c r="DC500" s="181">
        <f t="shared" si="520"/>
        <v>0</v>
      </c>
      <c r="DD500" s="240"/>
      <c r="DE500" s="241"/>
      <c r="DF500" s="182">
        <f t="shared" si="521"/>
        <v>0</v>
      </c>
      <c r="DG500" s="182">
        <f t="shared" si="522"/>
        <v>0</v>
      </c>
      <c r="DH500" s="183">
        <f t="shared" si="523"/>
        <v>0</v>
      </c>
      <c r="DI500" s="184">
        <f t="shared" si="524"/>
        <v>0</v>
      </c>
      <c r="DJ500" s="42"/>
      <c r="DK500" s="177">
        <f t="shared" si="525"/>
        <v>0</v>
      </c>
      <c r="DL500" s="177">
        <f t="shared" si="526"/>
        <v>0</v>
      </c>
      <c r="DM500" s="177">
        <f t="shared" si="527"/>
        <v>0</v>
      </c>
      <c r="DN500" s="242"/>
      <c r="DO500" s="243"/>
      <c r="DP500" s="243"/>
      <c r="DQ500" s="243"/>
      <c r="DR500" s="303"/>
      <c r="DS500" s="243"/>
      <c r="DT500" s="243"/>
      <c r="DU500" s="243"/>
      <c r="DV500" s="244"/>
      <c r="DW500" s="243"/>
      <c r="DX500" s="243"/>
      <c r="DY500" s="245"/>
      <c r="DZ500" s="245"/>
      <c r="EA500" s="246"/>
      <c r="EB500" s="175" t="s">
        <v>283</v>
      </c>
      <c r="EC500" s="188" t="s">
        <v>298</v>
      </c>
      <c r="ED500" s="188">
        <v>1030468</v>
      </c>
      <c r="EE500" s="188"/>
      <c r="EF500" s="189">
        <f>'Datos Mes'!$B$23</f>
        <v>8033.333333333333</v>
      </c>
      <c r="EG500" s="189">
        <f t="shared" si="528"/>
        <v>0</v>
      </c>
      <c r="EH500" s="189">
        <f t="shared" si="529"/>
        <v>0</v>
      </c>
      <c r="EI500" s="189" t="e">
        <f t="shared" si="530"/>
        <v>#DIV/0!</v>
      </c>
      <c r="EJ500" s="189" t="e">
        <f t="shared" si="531"/>
        <v>#DIV/0!</v>
      </c>
      <c r="EK500" s="189">
        <f t="shared" si="532"/>
        <v>0</v>
      </c>
      <c r="EL500" s="189">
        <f t="shared" si="533"/>
        <v>0</v>
      </c>
      <c r="EM500" s="189">
        <f t="shared" si="534"/>
        <v>0</v>
      </c>
      <c r="EN500" s="189">
        <f>'Datos Mes'!$B$24*AL500</f>
        <v>0</v>
      </c>
      <c r="EO500" s="189" t="e">
        <f>IF(SUM(EH500:EN500)&gt;'Datos Mes'!$B$21,'Datos Mes'!$B$21,SUM(EH500:EN500))</f>
        <v>#DIV/0!</v>
      </c>
      <c r="EP500" s="189" t="e">
        <f>IF(SUM(EH500:EN500)&gt;'Datos Mes'!$B$21,SUM(EH500:EN500)-EO500,0)</f>
        <v>#DIV/0!</v>
      </c>
      <c r="EQ500" s="189"/>
      <c r="ER500" s="189" t="e">
        <f>LOOKUP(EO500/AL500,'Datos Mes'!$B$75:$B$82,'Datos Mes'!$C$75:$C$82)*EQ500</f>
        <v>#DIV/0!</v>
      </c>
      <c r="ES500" s="189">
        <f>'Datos Mes'!$B$25*$AQ500</f>
        <v>0</v>
      </c>
      <c r="ET500" s="189">
        <f>'Datos Mes'!$B$26*$AQ500</f>
        <v>0</v>
      </c>
      <c r="EU500" s="189">
        <f t="shared" si="535"/>
        <v>0</v>
      </c>
      <c r="EV500" s="190" t="e">
        <f t="shared" si="536"/>
        <v>#DIV/0!</v>
      </c>
      <c r="EW500" s="280" t="s">
        <v>140</v>
      </c>
      <c r="EX500" s="281"/>
      <c r="EY500" s="190" t="e">
        <f>'Datos Mes'!$B$28*EO500</f>
        <v>#DIV/0!</v>
      </c>
      <c r="EZ500" s="190" t="e">
        <f>IF(EX500*'Datos Mes'!$B$19-EY500&gt;0,EX500*'Datos Mes'!$B$19-EY500,0)</f>
        <v>#DIV/0!</v>
      </c>
      <c r="FA500" s="281" t="s">
        <v>116</v>
      </c>
      <c r="FB500" s="280" t="s">
        <v>299</v>
      </c>
      <c r="FC500" s="192">
        <f>IF(FB500&lt;&gt;"Pensionado",LOOKUP(FA500,'Datos Mes'!$A$87:$A$92,'Datos Mes'!$B$87:$B$92),0)</f>
        <v>0</v>
      </c>
      <c r="FD500" s="190" t="e">
        <f t="shared" si="537"/>
        <v>#DIV/0!</v>
      </c>
      <c r="FE500" s="190" t="e">
        <f>IF(SUM(EH500:EN500)&gt;'Datos Mes'!$B$22,'Datos Mes'!$B$22,SUM(EH500:EN500))</f>
        <v>#DIV/0!</v>
      </c>
      <c r="FF500" s="190" t="e">
        <f>FE500*'Datos Mes'!$B$30</f>
        <v>#DIV/0!</v>
      </c>
      <c r="FG500" s="190" t="e">
        <f t="shared" si="538"/>
        <v>#DIV/0!</v>
      </c>
      <c r="FH500" s="190" t="e">
        <f t="shared" si="539"/>
        <v>#DIV/0!</v>
      </c>
      <c r="FI500" s="193" t="e">
        <f>LOOKUP(FH500,'Datos Mes'!$B$54:$B$69,'Datos Mes'!$C$54:$C$69)</f>
        <v>#DIV/0!</v>
      </c>
      <c r="FJ500" s="190" t="e">
        <f>LOOKUP(FH500,'Datos Mes'!$B$54:$B$69,'Datos Mes'!$E$54:$E$69)</f>
        <v>#DIV/0!</v>
      </c>
      <c r="FK500" s="190" t="e">
        <f t="shared" si="540"/>
        <v>#DIV/0!</v>
      </c>
      <c r="FL500" s="190">
        <f t="shared" si="541"/>
        <v>0</v>
      </c>
      <c r="FM500" s="190">
        <f t="shared" si="542"/>
        <v>0</v>
      </c>
      <c r="FN500" s="190">
        <f t="shared" si="543"/>
        <v>0</v>
      </c>
      <c r="FO500" s="190" t="e">
        <f t="shared" si="544"/>
        <v>#DIV/0!</v>
      </c>
      <c r="FP500" s="190" t="e">
        <f t="shared" si="545"/>
        <v>#DIV/0!</v>
      </c>
      <c r="FQ500" s="320" t="e">
        <f t="shared" si="546"/>
        <v>#DIV/0!</v>
      </c>
      <c r="FR500" s="188"/>
      <c r="FS500" s="190" t="e">
        <f t="shared" si="547"/>
        <v>#DIV/0!</v>
      </c>
      <c r="FT500" s="190" t="e">
        <f>IF($FB500="Activo",LOOKUP($FA500,'Datos Mes'!$A$87:$A$92,'Datos Mes'!$C$87:$C$92),0)*$EO500</f>
        <v>#DIV/0!</v>
      </c>
      <c r="FU500" s="190" t="e">
        <f>IF($FB500="Activo",'Datos Mes'!$B$31,0)*$EO500</f>
        <v>#DIV/0!</v>
      </c>
      <c r="FV500" s="190" t="e">
        <f>'Datos Mes'!$B$32*$EO500</f>
        <v>#DIV/0!</v>
      </c>
      <c r="FW500" s="190" t="e">
        <f>'Datos Mes'!$D$28*$EO500</f>
        <v>#DIV/0!</v>
      </c>
      <c r="FX500" s="188">
        <v>1030468</v>
      </c>
      <c r="FY500" s="190" t="e">
        <f t="shared" si="548"/>
        <v>#DIV/0!</v>
      </c>
      <c r="FZ500" s="190" t="e">
        <f t="shared" si="554"/>
        <v>#DIV/0!</v>
      </c>
      <c r="GA500" s="190" t="e">
        <f t="shared" si="555"/>
        <v>#DIV/0!</v>
      </c>
      <c r="GB500" s="190">
        <f>(AS500+'Datos Mes'!B$24)*30/12</f>
        <v>11356.646825396825</v>
      </c>
      <c r="GC500" s="190" t="e">
        <f t="shared" si="549"/>
        <v>#DIV/0!</v>
      </c>
      <c r="GD500" s="190" t="e">
        <f t="shared" si="550"/>
        <v>#DIV/0!</v>
      </c>
      <c r="GE500" s="192" t="e">
        <f t="shared" si="551"/>
        <v>#DIV/0!</v>
      </c>
    </row>
    <row r="501" spans="1:187">
      <c r="A501" s="248"/>
      <c r="B501" s="248"/>
      <c r="C501" s="173">
        <f t="shared" si="508"/>
        <v>0</v>
      </c>
      <c r="D501" s="255"/>
      <c r="E501" s="255"/>
      <c r="F501" s="255"/>
      <c r="G501" s="255"/>
      <c r="H501" s="255"/>
      <c r="I501" s="255"/>
      <c r="J501" s="255"/>
      <c r="K501" s="255"/>
      <c r="L501" s="255"/>
      <c r="M501" s="255"/>
      <c r="N501" s="255"/>
      <c r="O501" s="255"/>
      <c r="P501" s="255"/>
      <c r="Q501" s="255"/>
      <c r="R501" s="174"/>
      <c r="S501" s="256"/>
      <c r="T501" s="255"/>
      <c r="U501" s="255"/>
      <c r="V501" s="255"/>
      <c r="W501" s="255"/>
      <c r="X501" s="255"/>
      <c r="Y501" s="255"/>
      <c r="Z501" s="255"/>
      <c r="AA501" s="255"/>
      <c r="AB501" s="255"/>
      <c r="AC501" s="255"/>
      <c r="AD501" s="255"/>
      <c r="AE501" s="255"/>
      <c r="AF501" s="255"/>
      <c r="AG501" s="255"/>
      <c r="AH501" s="255"/>
      <c r="AI501" s="257"/>
      <c r="AJ501" s="187"/>
      <c r="AK501" s="176">
        <f t="shared" si="509"/>
        <v>0</v>
      </c>
      <c r="AL501" s="294">
        <f t="shared" si="510"/>
        <v>0</v>
      </c>
      <c r="AM501" s="294">
        <f t="shared" si="511"/>
        <v>0</v>
      </c>
      <c r="AN501" s="295">
        <f t="shared" si="512"/>
        <v>0</v>
      </c>
      <c r="AO501" s="294">
        <f t="shared" si="553"/>
        <v>0</v>
      </c>
      <c r="AP501" s="294">
        <f t="shared" si="552"/>
        <v>0</v>
      </c>
      <c r="AQ501" s="296">
        <f t="shared" si="513"/>
        <v>0</v>
      </c>
      <c r="AR501" s="297">
        <f t="shared" si="514"/>
        <v>0</v>
      </c>
      <c r="AS501" s="249"/>
      <c r="AT501" s="250">
        <f t="shared" si="515"/>
        <v>0</v>
      </c>
      <c r="AU501" s="316"/>
      <c r="AV501" s="177">
        <f t="shared" si="516"/>
        <v>0</v>
      </c>
      <c r="AW501" s="249"/>
      <c r="AX501" s="249"/>
      <c r="AY501" s="177">
        <f t="shared" si="517"/>
        <v>0</v>
      </c>
      <c r="AZ501" s="177">
        <f>(AQ501)*'Datos Mes'!$B$27+DB501</f>
        <v>0</v>
      </c>
      <c r="BA501" s="248"/>
      <c r="BB501" s="254"/>
      <c r="BC501" s="263"/>
      <c r="BD501" s="188"/>
      <c r="BE501" s="188"/>
      <c r="BF501" s="298"/>
      <c r="BG501" s="178">
        <f>(COUNTIF($D501:$AI501,"LL")+DL501)*(AS501-'Datos Mes'!$B$23)</f>
        <v>0</v>
      </c>
      <c r="BH501" s="299">
        <f t="shared" si="518"/>
        <v>0</v>
      </c>
      <c r="BI501" s="230"/>
      <c r="BJ501" s="239"/>
      <c r="BK501" s="231"/>
      <c r="BL501" s="231"/>
      <c r="BM501" s="231"/>
      <c r="BN501" s="231"/>
      <c r="BO501" s="231"/>
      <c r="BP501" s="239"/>
      <c r="BQ501" s="231"/>
      <c r="BR501" s="231"/>
      <c r="BS501" s="231"/>
      <c r="BT501" s="232"/>
      <c r="BU501" s="232"/>
      <c r="BV501" s="231"/>
      <c r="BW501" s="233"/>
      <c r="BX501" s="234"/>
      <c r="BY501" s="231"/>
      <c r="BZ501" s="231"/>
      <c r="CA501" s="235"/>
      <c r="CB501" s="235"/>
      <c r="CC501" s="236"/>
      <c r="CD501" s="236"/>
      <c r="CE501" s="236"/>
      <c r="CF501" s="236"/>
      <c r="CG501" s="236"/>
      <c r="CH501" s="235"/>
      <c r="CI501" s="235"/>
      <c r="CJ501" s="236"/>
      <c r="CK501" s="236"/>
      <c r="CL501" s="236"/>
      <c r="CM501" s="236"/>
      <c r="CN501" s="236"/>
      <c r="CO501" s="235"/>
      <c r="CP501" s="238"/>
      <c r="CQ501" s="237"/>
      <c r="CR501" s="238"/>
      <c r="CS501" s="237"/>
      <c r="CT501" s="237"/>
      <c r="CU501" s="237"/>
      <c r="CV501" s="237"/>
      <c r="CW501" s="237"/>
      <c r="CX501" s="232"/>
      <c r="CY501" s="232"/>
      <c r="CZ501" s="179">
        <f t="shared" si="519"/>
        <v>0</v>
      </c>
      <c r="DA501" s="180"/>
      <c r="DB501" s="241"/>
      <c r="DC501" s="181">
        <f t="shared" si="520"/>
        <v>0</v>
      </c>
      <c r="DD501" s="240"/>
      <c r="DE501" s="241"/>
      <c r="DF501" s="182">
        <f t="shared" si="521"/>
        <v>0</v>
      </c>
      <c r="DG501" s="182">
        <f t="shared" si="522"/>
        <v>0</v>
      </c>
      <c r="DH501" s="183">
        <f t="shared" si="523"/>
        <v>0</v>
      </c>
      <c r="DI501" s="184">
        <f t="shared" si="524"/>
        <v>0</v>
      </c>
      <c r="DJ501" s="42"/>
      <c r="DK501" s="177">
        <f t="shared" si="525"/>
        <v>0</v>
      </c>
      <c r="DL501" s="177">
        <f t="shared" si="526"/>
        <v>0</v>
      </c>
      <c r="DM501" s="177">
        <f t="shared" si="527"/>
        <v>0</v>
      </c>
      <c r="DN501" s="242"/>
      <c r="DO501" s="243"/>
      <c r="DP501" s="243"/>
      <c r="DQ501" s="243"/>
      <c r="DR501" s="303"/>
      <c r="DS501" s="243"/>
      <c r="DT501" s="243"/>
      <c r="DU501" s="243"/>
      <c r="DV501" s="244"/>
      <c r="DW501" s="243"/>
      <c r="DX501" s="243"/>
      <c r="DY501" s="245"/>
      <c r="DZ501" s="245"/>
      <c r="EA501" s="246"/>
      <c r="EB501" s="175" t="s">
        <v>283</v>
      </c>
      <c r="EC501" s="188" t="s">
        <v>298</v>
      </c>
      <c r="ED501" s="188">
        <v>1030469</v>
      </c>
      <c r="EE501" s="188"/>
      <c r="EF501" s="189">
        <f>'Datos Mes'!$B$23</f>
        <v>8033.333333333333</v>
      </c>
      <c r="EG501" s="189">
        <f t="shared" si="528"/>
        <v>0</v>
      </c>
      <c r="EH501" s="189">
        <f t="shared" si="529"/>
        <v>0</v>
      </c>
      <c r="EI501" s="189" t="e">
        <f t="shared" si="530"/>
        <v>#DIV/0!</v>
      </c>
      <c r="EJ501" s="189" t="e">
        <f t="shared" si="531"/>
        <v>#DIV/0!</v>
      </c>
      <c r="EK501" s="189">
        <f t="shared" si="532"/>
        <v>0</v>
      </c>
      <c r="EL501" s="189">
        <f t="shared" si="533"/>
        <v>0</v>
      </c>
      <c r="EM501" s="189">
        <f t="shared" si="534"/>
        <v>0</v>
      </c>
      <c r="EN501" s="189">
        <f>'Datos Mes'!$B$24*AL501</f>
        <v>0</v>
      </c>
      <c r="EO501" s="189" t="e">
        <f>IF(SUM(EH501:EN501)&gt;'Datos Mes'!$B$21,'Datos Mes'!$B$21,SUM(EH501:EN501))</f>
        <v>#DIV/0!</v>
      </c>
      <c r="EP501" s="189" t="e">
        <f>IF(SUM(EH501:EN501)&gt;'Datos Mes'!$B$21,SUM(EH501:EN501)-EO501,0)</f>
        <v>#DIV/0!</v>
      </c>
      <c r="EQ501" s="189"/>
      <c r="ER501" s="189" t="e">
        <f>LOOKUP(EO501/AL501,'Datos Mes'!$B$75:$B$82,'Datos Mes'!$C$75:$C$82)*EQ501</f>
        <v>#DIV/0!</v>
      </c>
      <c r="ES501" s="189">
        <f>'Datos Mes'!$B$25*$AQ501</f>
        <v>0</v>
      </c>
      <c r="ET501" s="189">
        <f>'Datos Mes'!$B$26*$AQ501</f>
        <v>0</v>
      </c>
      <c r="EU501" s="189">
        <f t="shared" si="535"/>
        <v>0</v>
      </c>
      <c r="EV501" s="190" t="e">
        <f t="shared" si="536"/>
        <v>#DIV/0!</v>
      </c>
      <c r="EW501" s="280" t="s">
        <v>140</v>
      </c>
      <c r="EX501" s="281"/>
      <c r="EY501" s="190" t="e">
        <f>'Datos Mes'!$B$28*EO501</f>
        <v>#DIV/0!</v>
      </c>
      <c r="EZ501" s="190" t="e">
        <f>IF(EX501*'Datos Mes'!$B$19-EY501&gt;0,EX501*'Datos Mes'!$B$19-EY501,0)</f>
        <v>#DIV/0!</v>
      </c>
      <c r="FA501" s="281" t="s">
        <v>116</v>
      </c>
      <c r="FB501" s="280" t="s">
        <v>299</v>
      </c>
      <c r="FC501" s="192">
        <f>IF(FB501&lt;&gt;"Pensionado",LOOKUP(FA501,'Datos Mes'!$A$87:$A$92,'Datos Mes'!$B$87:$B$92),0)</f>
        <v>0</v>
      </c>
      <c r="FD501" s="190" t="e">
        <f t="shared" si="537"/>
        <v>#DIV/0!</v>
      </c>
      <c r="FE501" s="190" t="e">
        <f>IF(SUM(EH501:EN501)&gt;'Datos Mes'!$B$22,'Datos Mes'!$B$22,SUM(EH501:EN501))</f>
        <v>#DIV/0!</v>
      </c>
      <c r="FF501" s="190" t="e">
        <f>FE501*'Datos Mes'!$B$30</f>
        <v>#DIV/0!</v>
      </c>
      <c r="FG501" s="190" t="e">
        <f t="shared" si="538"/>
        <v>#DIV/0!</v>
      </c>
      <c r="FH501" s="190" t="e">
        <f t="shared" si="539"/>
        <v>#DIV/0!</v>
      </c>
      <c r="FI501" s="193" t="e">
        <f>LOOKUP(FH501,'Datos Mes'!$B$54:$B$69,'Datos Mes'!$C$54:$C$69)</f>
        <v>#DIV/0!</v>
      </c>
      <c r="FJ501" s="190" t="e">
        <f>LOOKUP(FH501,'Datos Mes'!$B$54:$B$69,'Datos Mes'!$E$54:$E$69)</f>
        <v>#DIV/0!</v>
      </c>
      <c r="FK501" s="190" t="e">
        <f t="shared" si="540"/>
        <v>#DIV/0!</v>
      </c>
      <c r="FL501" s="190">
        <f t="shared" si="541"/>
        <v>0</v>
      </c>
      <c r="FM501" s="190">
        <f t="shared" si="542"/>
        <v>0</v>
      </c>
      <c r="FN501" s="190">
        <f t="shared" si="543"/>
        <v>0</v>
      </c>
      <c r="FO501" s="190" t="e">
        <f t="shared" si="544"/>
        <v>#DIV/0!</v>
      </c>
      <c r="FP501" s="190" t="e">
        <f t="shared" si="545"/>
        <v>#DIV/0!</v>
      </c>
      <c r="FQ501" s="320" t="e">
        <f t="shared" si="546"/>
        <v>#DIV/0!</v>
      </c>
      <c r="FR501" s="188"/>
      <c r="FS501" s="190" t="e">
        <f t="shared" si="547"/>
        <v>#DIV/0!</v>
      </c>
      <c r="FT501" s="190" t="e">
        <f>IF($FB501="Activo",LOOKUP($FA501,'Datos Mes'!$A$87:$A$92,'Datos Mes'!$C$87:$C$92),0)*$EO501</f>
        <v>#DIV/0!</v>
      </c>
      <c r="FU501" s="190" t="e">
        <f>IF($FB501="Activo",'Datos Mes'!$B$31,0)*$EO501</f>
        <v>#DIV/0!</v>
      </c>
      <c r="FV501" s="190" t="e">
        <f>'Datos Mes'!$B$32*$EO501</f>
        <v>#DIV/0!</v>
      </c>
      <c r="FW501" s="190" t="e">
        <f>'Datos Mes'!$D$28*$EO501</f>
        <v>#DIV/0!</v>
      </c>
      <c r="FX501" s="188">
        <v>1030469</v>
      </c>
      <c r="FY501" s="190" t="e">
        <f t="shared" si="548"/>
        <v>#DIV/0!</v>
      </c>
      <c r="FZ501" s="190" t="e">
        <f t="shared" si="554"/>
        <v>#DIV/0!</v>
      </c>
      <c r="GA501" s="190" t="e">
        <f t="shared" si="555"/>
        <v>#DIV/0!</v>
      </c>
      <c r="GB501" s="190">
        <f>(AS501+'Datos Mes'!B$24)*30/12</f>
        <v>11356.646825396825</v>
      </c>
      <c r="GC501" s="190" t="e">
        <f t="shared" si="549"/>
        <v>#DIV/0!</v>
      </c>
      <c r="GD501" s="190" t="e">
        <f t="shared" si="550"/>
        <v>#DIV/0!</v>
      </c>
      <c r="GE501" s="192" t="e">
        <f t="shared" si="551"/>
        <v>#DIV/0!</v>
      </c>
    </row>
    <row r="502" spans="1:187">
      <c r="A502" s="248"/>
      <c r="B502" s="248"/>
      <c r="C502" s="173">
        <f t="shared" si="508"/>
        <v>0</v>
      </c>
      <c r="D502" s="255"/>
      <c r="E502" s="255"/>
      <c r="F502" s="255"/>
      <c r="G502" s="255"/>
      <c r="H502" s="255"/>
      <c r="I502" s="255"/>
      <c r="J502" s="255"/>
      <c r="K502" s="255"/>
      <c r="L502" s="255"/>
      <c r="M502" s="255"/>
      <c r="N502" s="255"/>
      <c r="O502" s="255"/>
      <c r="P502" s="255"/>
      <c r="Q502" s="255"/>
      <c r="R502" s="174"/>
      <c r="S502" s="256"/>
      <c r="T502" s="255"/>
      <c r="U502" s="255"/>
      <c r="V502" s="255"/>
      <c r="W502" s="255"/>
      <c r="X502" s="255"/>
      <c r="Y502" s="255"/>
      <c r="Z502" s="255"/>
      <c r="AA502" s="255"/>
      <c r="AB502" s="255"/>
      <c r="AC502" s="255"/>
      <c r="AD502" s="255"/>
      <c r="AE502" s="255"/>
      <c r="AF502" s="255"/>
      <c r="AG502" s="255"/>
      <c r="AH502" s="255"/>
      <c r="AI502" s="257"/>
      <c r="AJ502" s="187"/>
      <c r="AK502" s="176">
        <f t="shared" si="509"/>
        <v>0</v>
      </c>
      <c r="AL502" s="294">
        <f t="shared" si="510"/>
        <v>0</v>
      </c>
      <c r="AM502" s="294">
        <f t="shared" si="511"/>
        <v>0</v>
      </c>
      <c r="AN502" s="295">
        <f t="shared" si="512"/>
        <v>0</v>
      </c>
      <c r="AO502" s="294">
        <f t="shared" si="553"/>
        <v>0</v>
      </c>
      <c r="AP502" s="294">
        <f t="shared" si="552"/>
        <v>0</v>
      </c>
      <c r="AQ502" s="296">
        <f t="shared" si="513"/>
        <v>0</v>
      </c>
      <c r="AR502" s="297">
        <f t="shared" si="514"/>
        <v>0</v>
      </c>
      <c r="AS502" s="249"/>
      <c r="AT502" s="250">
        <f t="shared" si="515"/>
        <v>0</v>
      </c>
      <c r="AU502" s="316"/>
      <c r="AV502" s="177">
        <f t="shared" si="516"/>
        <v>0</v>
      </c>
      <c r="AW502" s="249"/>
      <c r="AX502" s="249"/>
      <c r="AY502" s="177">
        <f t="shared" si="517"/>
        <v>0</v>
      </c>
      <c r="AZ502" s="177">
        <f>(AQ502)*'Datos Mes'!$B$27+DB502</f>
        <v>0</v>
      </c>
      <c r="BA502" s="248"/>
      <c r="BB502" s="254"/>
      <c r="BC502" s="263"/>
      <c r="BD502" s="188"/>
      <c r="BE502" s="188"/>
      <c r="BF502" s="298"/>
      <c r="BG502" s="178">
        <f>(COUNTIF($D502:$AI502,"LL")+DL502)*(AS502-'Datos Mes'!$B$23)</f>
        <v>0</v>
      </c>
      <c r="BH502" s="299">
        <f t="shared" si="518"/>
        <v>0</v>
      </c>
      <c r="BI502" s="230"/>
      <c r="BJ502" s="239"/>
      <c r="BK502" s="231"/>
      <c r="BL502" s="231"/>
      <c r="BM502" s="231"/>
      <c r="BN502" s="231"/>
      <c r="BO502" s="231"/>
      <c r="BP502" s="239"/>
      <c r="BQ502" s="231"/>
      <c r="BR502" s="231"/>
      <c r="BS502" s="231"/>
      <c r="BT502" s="232"/>
      <c r="BU502" s="232"/>
      <c r="BV502" s="231"/>
      <c r="BW502" s="233"/>
      <c r="BX502" s="234"/>
      <c r="BY502" s="231"/>
      <c r="BZ502" s="231"/>
      <c r="CA502" s="235"/>
      <c r="CB502" s="235"/>
      <c r="CC502" s="236"/>
      <c r="CD502" s="236"/>
      <c r="CE502" s="236"/>
      <c r="CF502" s="236"/>
      <c r="CG502" s="236"/>
      <c r="CH502" s="235"/>
      <c r="CI502" s="235"/>
      <c r="CJ502" s="236"/>
      <c r="CK502" s="236"/>
      <c r="CL502" s="236"/>
      <c r="CM502" s="236"/>
      <c r="CN502" s="236"/>
      <c r="CO502" s="235"/>
      <c r="CP502" s="238"/>
      <c r="CQ502" s="237"/>
      <c r="CR502" s="238"/>
      <c r="CS502" s="237"/>
      <c r="CT502" s="237"/>
      <c r="CU502" s="237"/>
      <c r="CV502" s="237"/>
      <c r="CW502" s="237"/>
      <c r="CX502" s="232"/>
      <c r="CY502" s="232"/>
      <c r="CZ502" s="179">
        <f t="shared" si="519"/>
        <v>0</v>
      </c>
      <c r="DA502" s="180"/>
      <c r="DB502" s="241"/>
      <c r="DC502" s="181">
        <f t="shared" si="520"/>
        <v>0</v>
      </c>
      <c r="DD502" s="240"/>
      <c r="DE502" s="241"/>
      <c r="DF502" s="182">
        <f t="shared" si="521"/>
        <v>0</v>
      </c>
      <c r="DG502" s="182">
        <f t="shared" si="522"/>
        <v>0</v>
      </c>
      <c r="DH502" s="183">
        <f t="shared" si="523"/>
        <v>0</v>
      </c>
      <c r="DI502" s="184">
        <f t="shared" si="524"/>
        <v>0</v>
      </c>
      <c r="DJ502" s="42"/>
      <c r="DK502" s="177">
        <f t="shared" si="525"/>
        <v>0</v>
      </c>
      <c r="DL502" s="177">
        <f t="shared" si="526"/>
        <v>0</v>
      </c>
      <c r="DM502" s="177">
        <f t="shared" si="527"/>
        <v>0</v>
      </c>
      <c r="DN502" s="242"/>
      <c r="DO502" s="243"/>
      <c r="DP502" s="243"/>
      <c r="DQ502" s="243"/>
      <c r="DR502" s="303"/>
      <c r="DS502" s="243"/>
      <c r="DT502" s="243"/>
      <c r="DU502" s="243"/>
      <c r="DV502" s="244"/>
      <c r="DW502" s="243"/>
      <c r="DX502" s="243"/>
      <c r="DY502" s="245"/>
      <c r="DZ502" s="245"/>
      <c r="EA502" s="246"/>
      <c r="EB502" s="175" t="s">
        <v>283</v>
      </c>
      <c r="EC502" s="188" t="s">
        <v>298</v>
      </c>
      <c r="ED502" s="188">
        <v>1030470</v>
      </c>
      <c r="EE502" s="188"/>
      <c r="EF502" s="189">
        <f>'Datos Mes'!$B$23</f>
        <v>8033.333333333333</v>
      </c>
      <c r="EG502" s="189">
        <f t="shared" si="528"/>
        <v>0</v>
      </c>
      <c r="EH502" s="189">
        <f t="shared" si="529"/>
        <v>0</v>
      </c>
      <c r="EI502" s="189" t="e">
        <f t="shared" si="530"/>
        <v>#DIV/0!</v>
      </c>
      <c r="EJ502" s="189" t="e">
        <f t="shared" si="531"/>
        <v>#DIV/0!</v>
      </c>
      <c r="EK502" s="189">
        <f t="shared" si="532"/>
        <v>0</v>
      </c>
      <c r="EL502" s="189">
        <f t="shared" si="533"/>
        <v>0</v>
      </c>
      <c r="EM502" s="189">
        <f t="shared" si="534"/>
        <v>0</v>
      </c>
      <c r="EN502" s="189">
        <f>'Datos Mes'!$B$24*AL502</f>
        <v>0</v>
      </c>
      <c r="EO502" s="189" t="e">
        <f>IF(SUM(EH502:EN502)&gt;'Datos Mes'!$B$21,'Datos Mes'!$B$21,SUM(EH502:EN502))</f>
        <v>#DIV/0!</v>
      </c>
      <c r="EP502" s="189" t="e">
        <f>IF(SUM(EH502:EN502)&gt;'Datos Mes'!$B$21,SUM(EH502:EN502)-EO502,0)</f>
        <v>#DIV/0!</v>
      </c>
      <c r="EQ502" s="189"/>
      <c r="ER502" s="189" t="e">
        <f>LOOKUP(EO502/AL502,'Datos Mes'!$B$75:$B$82,'Datos Mes'!$C$75:$C$82)*EQ502</f>
        <v>#DIV/0!</v>
      </c>
      <c r="ES502" s="189">
        <f>'Datos Mes'!$B$25*$AQ502</f>
        <v>0</v>
      </c>
      <c r="ET502" s="189">
        <f>'Datos Mes'!$B$26*$AQ502</f>
        <v>0</v>
      </c>
      <c r="EU502" s="189">
        <f t="shared" si="535"/>
        <v>0</v>
      </c>
      <c r="EV502" s="190" t="e">
        <f t="shared" si="536"/>
        <v>#DIV/0!</v>
      </c>
      <c r="EW502" s="280" t="s">
        <v>140</v>
      </c>
      <c r="EX502" s="281"/>
      <c r="EY502" s="190" t="e">
        <f>'Datos Mes'!$B$28*EO502</f>
        <v>#DIV/0!</v>
      </c>
      <c r="EZ502" s="190" t="e">
        <f>IF(EX502*'Datos Mes'!$B$19-EY502&gt;0,EX502*'Datos Mes'!$B$19-EY502,0)</f>
        <v>#DIV/0!</v>
      </c>
      <c r="FA502" s="281" t="s">
        <v>116</v>
      </c>
      <c r="FB502" s="280" t="s">
        <v>299</v>
      </c>
      <c r="FC502" s="192">
        <f>IF(FB502&lt;&gt;"Pensionado",LOOKUP(FA502,'Datos Mes'!$A$87:$A$92,'Datos Mes'!$B$87:$B$92),0)</f>
        <v>0</v>
      </c>
      <c r="FD502" s="190" t="e">
        <f t="shared" si="537"/>
        <v>#DIV/0!</v>
      </c>
      <c r="FE502" s="190" t="e">
        <f>IF(SUM(EH502:EN502)&gt;'Datos Mes'!$B$22,'Datos Mes'!$B$22,SUM(EH502:EN502))</f>
        <v>#DIV/0!</v>
      </c>
      <c r="FF502" s="190" t="e">
        <f>FE502*'Datos Mes'!$B$30</f>
        <v>#DIV/0!</v>
      </c>
      <c r="FG502" s="190" t="e">
        <f t="shared" si="538"/>
        <v>#DIV/0!</v>
      </c>
      <c r="FH502" s="190" t="e">
        <f t="shared" si="539"/>
        <v>#DIV/0!</v>
      </c>
      <c r="FI502" s="193" t="e">
        <f>LOOKUP(FH502,'Datos Mes'!$B$54:$B$69,'Datos Mes'!$C$54:$C$69)</f>
        <v>#DIV/0!</v>
      </c>
      <c r="FJ502" s="190" t="e">
        <f>LOOKUP(FH502,'Datos Mes'!$B$54:$B$69,'Datos Mes'!$E$54:$E$69)</f>
        <v>#DIV/0!</v>
      </c>
      <c r="FK502" s="190" t="e">
        <f t="shared" si="540"/>
        <v>#DIV/0!</v>
      </c>
      <c r="FL502" s="190">
        <f t="shared" si="541"/>
        <v>0</v>
      </c>
      <c r="FM502" s="190">
        <f t="shared" si="542"/>
        <v>0</v>
      </c>
      <c r="FN502" s="190">
        <f t="shared" si="543"/>
        <v>0</v>
      </c>
      <c r="FO502" s="190" t="e">
        <f t="shared" si="544"/>
        <v>#DIV/0!</v>
      </c>
      <c r="FP502" s="190" t="e">
        <f t="shared" si="545"/>
        <v>#DIV/0!</v>
      </c>
      <c r="FQ502" s="320" t="e">
        <f t="shared" si="546"/>
        <v>#DIV/0!</v>
      </c>
      <c r="FR502" s="188"/>
      <c r="FS502" s="190" t="e">
        <f t="shared" si="547"/>
        <v>#DIV/0!</v>
      </c>
      <c r="FT502" s="190" t="e">
        <f>IF($FB502="Activo",LOOKUP($FA502,'Datos Mes'!$A$87:$A$92,'Datos Mes'!$C$87:$C$92),0)*$EO502</f>
        <v>#DIV/0!</v>
      </c>
      <c r="FU502" s="190" t="e">
        <f>IF($FB502="Activo",'Datos Mes'!$B$31,0)*$EO502</f>
        <v>#DIV/0!</v>
      </c>
      <c r="FV502" s="190" t="e">
        <f>'Datos Mes'!$B$32*$EO502</f>
        <v>#DIV/0!</v>
      </c>
      <c r="FW502" s="190" t="e">
        <f>'Datos Mes'!$D$28*$EO502</f>
        <v>#DIV/0!</v>
      </c>
      <c r="FX502" s="188">
        <v>1030470</v>
      </c>
      <c r="FY502" s="190" t="e">
        <f t="shared" si="548"/>
        <v>#DIV/0!</v>
      </c>
      <c r="FZ502" s="190" t="e">
        <f t="shared" si="554"/>
        <v>#DIV/0!</v>
      </c>
      <c r="GA502" s="190" t="e">
        <f t="shared" si="555"/>
        <v>#DIV/0!</v>
      </c>
      <c r="GB502" s="190">
        <f>(AS502+'Datos Mes'!B$24)*30/12</f>
        <v>11356.646825396825</v>
      </c>
      <c r="GC502" s="190" t="e">
        <f t="shared" si="549"/>
        <v>#DIV/0!</v>
      </c>
      <c r="GD502" s="190" t="e">
        <f t="shared" si="550"/>
        <v>#DIV/0!</v>
      </c>
      <c r="GE502" s="192" t="e">
        <f t="shared" si="551"/>
        <v>#DIV/0!</v>
      </c>
    </row>
    <row r="503" spans="1:187">
      <c r="A503" s="248"/>
      <c r="B503" s="248"/>
      <c r="C503" s="173">
        <f t="shared" si="508"/>
        <v>0</v>
      </c>
      <c r="D503" s="255"/>
      <c r="E503" s="255"/>
      <c r="F503" s="255"/>
      <c r="G503" s="255"/>
      <c r="H503" s="255"/>
      <c r="I503" s="255"/>
      <c r="J503" s="255"/>
      <c r="K503" s="255"/>
      <c r="L503" s="255"/>
      <c r="M503" s="255"/>
      <c r="N503" s="255"/>
      <c r="O503" s="255"/>
      <c r="P503" s="255"/>
      <c r="Q503" s="255"/>
      <c r="R503" s="174"/>
      <c r="S503" s="256"/>
      <c r="T503" s="255"/>
      <c r="U503" s="255"/>
      <c r="V503" s="255"/>
      <c r="W503" s="255"/>
      <c r="X503" s="255"/>
      <c r="Y503" s="255"/>
      <c r="Z503" s="255"/>
      <c r="AA503" s="255"/>
      <c r="AB503" s="255"/>
      <c r="AC503" s="255"/>
      <c r="AD503" s="255"/>
      <c r="AE503" s="255"/>
      <c r="AF503" s="255"/>
      <c r="AG503" s="255"/>
      <c r="AH503" s="255"/>
      <c r="AI503" s="257"/>
      <c r="AJ503" s="187"/>
      <c r="AK503" s="176">
        <f t="shared" si="509"/>
        <v>0</v>
      </c>
      <c r="AL503" s="294">
        <f t="shared" si="510"/>
        <v>0</v>
      </c>
      <c r="AM503" s="294">
        <f t="shared" si="511"/>
        <v>0</v>
      </c>
      <c r="AN503" s="295">
        <f t="shared" si="512"/>
        <v>0</v>
      </c>
      <c r="AO503" s="294">
        <f t="shared" si="553"/>
        <v>0</v>
      </c>
      <c r="AP503" s="294">
        <f t="shared" si="552"/>
        <v>0</v>
      </c>
      <c r="AQ503" s="296">
        <f t="shared" si="513"/>
        <v>0</v>
      </c>
      <c r="AR503" s="297">
        <f t="shared" si="514"/>
        <v>0</v>
      </c>
      <c r="AS503" s="249"/>
      <c r="AT503" s="250">
        <f t="shared" si="515"/>
        <v>0</v>
      </c>
      <c r="AU503" s="316"/>
      <c r="AV503" s="177">
        <f t="shared" si="516"/>
        <v>0</v>
      </c>
      <c r="AW503" s="249"/>
      <c r="AX503" s="249"/>
      <c r="AY503" s="177">
        <f t="shared" si="517"/>
        <v>0</v>
      </c>
      <c r="AZ503" s="177">
        <f>(AQ503)*'Datos Mes'!$B$27+DB503</f>
        <v>0</v>
      </c>
      <c r="BA503" s="248"/>
      <c r="BB503" s="254"/>
      <c r="BC503" s="263"/>
      <c r="BD503" s="188"/>
      <c r="BE503" s="188"/>
      <c r="BF503" s="298"/>
      <c r="BG503" s="178">
        <f>(COUNTIF($D503:$AI503,"LL")+DL503)*(AS503-'Datos Mes'!$B$23)</f>
        <v>0</v>
      </c>
      <c r="BH503" s="299">
        <f t="shared" si="518"/>
        <v>0</v>
      </c>
      <c r="BI503" s="230"/>
      <c r="BJ503" s="239"/>
      <c r="BK503" s="231"/>
      <c r="BL503" s="231"/>
      <c r="BM503" s="231"/>
      <c r="BN503" s="231"/>
      <c r="BO503" s="231"/>
      <c r="BP503" s="239"/>
      <c r="BQ503" s="231"/>
      <c r="BR503" s="231"/>
      <c r="BS503" s="231"/>
      <c r="BT503" s="232"/>
      <c r="BU503" s="232"/>
      <c r="BV503" s="231"/>
      <c r="BW503" s="233"/>
      <c r="BX503" s="234"/>
      <c r="BY503" s="231"/>
      <c r="BZ503" s="231"/>
      <c r="CA503" s="235"/>
      <c r="CB503" s="235"/>
      <c r="CC503" s="236"/>
      <c r="CD503" s="236"/>
      <c r="CE503" s="236"/>
      <c r="CF503" s="236"/>
      <c r="CG503" s="236"/>
      <c r="CH503" s="235"/>
      <c r="CI503" s="235"/>
      <c r="CJ503" s="236"/>
      <c r="CK503" s="236"/>
      <c r="CL503" s="236"/>
      <c r="CM503" s="236"/>
      <c r="CN503" s="236"/>
      <c r="CO503" s="235"/>
      <c r="CP503" s="238"/>
      <c r="CQ503" s="237"/>
      <c r="CR503" s="238"/>
      <c r="CS503" s="237"/>
      <c r="CT503" s="237"/>
      <c r="CU503" s="237"/>
      <c r="CV503" s="237"/>
      <c r="CW503" s="237"/>
      <c r="CX503" s="232"/>
      <c r="CY503" s="232"/>
      <c r="CZ503" s="179">
        <f t="shared" si="519"/>
        <v>0</v>
      </c>
      <c r="DA503" s="180"/>
      <c r="DB503" s="241"/>
      <c r="DC503" s="181">
        <f t="shared" si="520"/>
        <v>0</v>
      </c>
      <c r="DD503" s="240"/>
      <c r="DE503" s="241"/>
      <c r="DF503" s="182">
        <f t="shared" si="521"/>
        <v>0</v>
      </c>
      <c r="DG503" s="182">
        <f t="shared" si="522"/>
        <v>0</v>
      </c>
      <c r="DH503" s="183">
        <f t="shared" si="523"/>
        <v>0</v>
      </c>
      <c r="DI503" s="184">
        <f t="shared" si="524"/>
        <v>0</v>
      </c>
      <c r="DJ503" s="42"/>
      <c r="DK503" s="177">
        <f t="shared" si="525"/>
        <v>0</v>
      </c>
      <c r="DL503" s="177">
        <f t="shared" si="526"/>
        <v>0</v>
      </c>
      <c r="DM503" s="177">
        <f t="shared" si="527"/>
        <v>0</v>
      </c>
      <c r="DN503" s="242"/>
      <c r="DO503" s="243"/>
      <c r="DP503" s="243"/>
      <c r="DQ503" s="243"/>
      <c r="DR503" s="303"/>
      <c r="DS503" s="243"/>
      <c r="DT503" s="243"/>
      <c r="DU503" s="243"/>
      <c r="DV503" s="244"/>
      <c r="DW503" s="243"/>
      <c r="DX503" s="243"/>
      <c r="DY503" s="245"/>
      <c r="DZ503" s="245"/>
      <c r="EA503" s="246"/>
      <c r="EB503" s="175" t="s">
        <v>283</v>
      </c>
      <c r="EC503" s="188" t="s">
        <v>298</v>
      </c>
      <c r="ED503" s="188">
        <v>1030471</v>
      </c>
      <c r="EE503" s="188"/>
      <c r="EF503" s="189">
        <f>'Datos Mes'!$B$23</f>
        <v>8033.333333333333</v>
      </c>
      <c r="EG503" s="189">
        <f t="shared" si="528"/>
        <v>0</v>
      </c>
      <c r="EH503" s="189">
        <f t="shared" si="529"/>
        <v>0</v>
      </c>
      <c r="EI503" s="189" t="e">
        <f t="shared" si="530"/>
        <v>#DIV/0!</v>
      </c>
      <c r="EJ503" s="189" t="e">
        <f t="shared" si="531"/>
        <v>#DIV/0!</v>
      </c>
      <c r="EK503" s="189">
        <f t="shared" si="532"/>
        <v>0</v>
      </c>
      <c r="EL503" s="189">
        <f t="shared" si="533"/>
        <v>0</v>
      </c>
      <c r="EM503" s="189">
        <f t="shared" si="534"/>
        <v>0</v>
      </c>
      <c r="EN503" s="189">
        <f>'Datos Mes'!$B$24*AL503</f>
        <v>0</v>
      </c>
      <c r="EO503" s="189" t="e">
        <f>IF(SUM(EH503:EN503)&gt;'Datos Mes'!$B$21,'Datos Mes'!$B$21,SUM(EH503:EN503))</f>
        <v>#DIV/0!</v>
      </c>
      <c r="EP503" s="189" t="e">
        <f>IF(SUM(EH503:EN503)&gt;'Datos Mes'!$B$21,SUM(EH503:EN503)-EO503,0)</f>
        <v>#DIV/0!</v>
      </c>
      <c r="EQ503" s="189"/>
      <c r="ER503" s="189" t="e">
        <f>LOOKUP(EO503/AL503,'Datos Mes'!$B$75:$B$82,'Datos Mes'!$C$75:$C$82)*EQ503</f>
        <v>#DIV/0!</v>
      </c>
      <c r="ES503" s="189">
        <f>'Datos Mes'!$B$25*$AQ503</f>
        <v>0</v>
      </c>
      <c r="ET503" s="189">
        <f>'Datos Mes'!$B$26*$AQ503</f>
        <v>0</v>
      </c>
      <c r="EU503" s="189">
        <f t="shared" si="535"/>
        <v>0</v>
      </c>
      <c r="EV503" s="190" t="e">
        <f t="shared" si="536"/>
        <v>#DIV/0!</v>
      </c>
      <c r="EW503" s="280" t="s">
        <v>140</v>
      </c>
      <c r="EX503" s="281"/>
      <c r="EY503" s="190" t="e">
        <f>'Datos Mes'!$B$28*EO503</f>
        <v>#DIV/0!</v>
      </c>
      <c r="EZ503" s="190" t="e">
        <f>IF(EX503*'Datos Mes'!$B$19-EY503&gt;0,EX503*'Datos Mes'!$B$19-EY503,0)</f>
        <v>#DIV/0!</v>
      </c>
      <c r="FA503" s="281" t="s">
        <v>116</v>
      </c>
      <c r="FB503" s="280" t="s">
        <v>299</v>
      </c>
      <c r="FC503" s="192">
        <f>IF(FB503&lt;&gt;"Pensionado",LOOKUP(FA503,'Datos Mes'!$A$87:$A$92,'Datos Mes'!$B$87:$B$92),0)</f>
        <v>0</v>
      </c>
      <c r="FD503" s="190" t="e">
        <f t="shared" si="537"/>
        <v>#DIV/0!</v>
      </c>
      <c r="FE503" s="190" t="e">
        <f>IF(SUM(EH503:EN503)&gt;'Datos Mes'!$B$22,'Datos Mes'!$B$22,SUM(EH503:EN503))</f>
        <v>#DIV/0!</v>
      </c>
      <c r="FF503" s="190" t="e">
        <f>FE503*'Datos Mes'!$B$30</f>
        <v>#DIV/0!</v>
      </c>
      <c r="FG503" s="190" t="e">
        <f t="shared" si="538"/>
        <v>#DIV/0!</v>
      </c>
      <c r="FH503" s="190" t="e">
        <f t="shared" si="539"/>
        <v>#DIV/0!</v>
      </c>
      <c r="FI503" s="193" t="e">
        <f>LOOKUP(FH503,'Datos Mes'!$B$54:$B$69,'Datos Mes'!$C$54:$C$69)</f>
        <v>#DIV/0!</v>
      </c>
      <c r="FJ503" s="190" t="e">
        <f>LOOKUP(FH503,'Datos Mes'!$B$54:$B$69,'Datos Mes'!$E$54:$E$69)</f>
        <v>#DIV/0!</v>
      </c>
      <c r="FK503" s="190" t="e">
        <f t="shared" si="540"/>
        <v>#DIV/0!</v>
      </c>
      <c r="FL503" s="190">
        <f t="shared" si="541"/>
        <v>0</v>
      </c>
      <c r="FM503" s="190">
        <f t="shared" si="542"/>
        <v>0</v>
      </c>
      <c r="FN503" s="190">
        <f t="shared" si="543"/>
        <v>0</v>
      </c>
      <c r="FO503" s="190" t="e">
        <f t="shared" si="544"/>
        <v>#DIV/0!</v>
      </c>
      <c r="FP503" s="190" t="e">
        <f t="shared" si="545"/>
        <v>#DIV/0!</v>
      </c>
      <c r="FQ503" s="320" t="e">
        <f t="shared" si="546"/>
        <v>#DIV/0!</v>
      </c>
      <c r="FR503" s="188"/>
      <c r="FS503" s="190" t="e">
        <f t="shared" si="547"/>
        <v>#DIV/0!</v>
      </c>
      <c r="FT503" s="190" t="e">
        <f>IF($FB503="Activo",LOOKUP($FA503,'Datos Mes'!$A$87:$A$92,'Datos Mes'!$C$87:$C$92),0)*$EO503</f>
        <v>#DIV/0!</v>
      </c>
      <c r="FU503" s="190" t="e">
        <f>IF($FB503="Activo",'Datos Mes'!$B$31,0)*$EO503</f>
        <v>#DIV/0!</v>
      </c>
      <c r="FV503" s="190" t="e">
        <f>'Datos Mes'!$B$32*$EO503</f>
        <v>#DIV/0!</v>
      </c>
      <c r="FW503" s="190" t="e">
        <f>'Datos Mes'!$D$28*$EO503</f>
        <v>#DIV/0!</v>
      </c>
      <c r="FX503" s="188">
        <v>1030471</v>
      </c>
      <c r="FY503" s="190" t="e">
        <f t="shared" si="548"/>
        <v>#DIV/0!</v>
      </c>
      <c r="FZ503" s="190" t="e">
        <f t="shared" si="554"/>
        <v>#DIV/0!</v>
      </c>
      <c r="GA503" s="190" t="e">
        <f t="shared" si="555"/>
        <v>#DIV/0!</v>
      </c>
      <c r="GB503" s="190">
        <f>(AS503+'Datos Mes'!B$24)*30/12</f>
        <v>11356.646825396825</v>
      </c>
      <c r="GC503" s="190" t="e">
        <f t="shared" si="549"/>
        <v>#DIV/0!</v>
      </c>
      <c r="GD503" s="190" t="e">
        <f t="shared" si="550"/>
        <v>#DIV/0!</v>
      </c>
      <c r="GE503" s="192" t="e">
        <f t="shared" si="551"/>
        <v>#DIV/0!</v>
      </c>
    </row>
    <row r="504" spans="1:187">
      <c r="A504" s="248"/>
      <c r="B504" s="248"/>
      <c r="C504" s="173">
        <f t="shared" si="508"/>
        <v>0</v>
      </c>
      <c r="D504" s="255"/>
      <c r="E504" s="255"/>
      <c r="F504" s="255"/>
      <c r="G504" s="255"/>
      <c r="H504" s="255"/>
      <c r="I504" s="255"/>
      <c r="J504" s="255"/>
      <c r="K504" s="255"/>
      <c r="L504" s="255"/>
      <c r="M504" s="255"/>
      <c r="N504" s="255"/>
      <c r="O504" s="255"/>
      <c r="P504" s="255"/>
      <c r="Q504" s="255"/>
      <c r="R504" s="174"/>
      <c r="S504" s="256"/>
      <c r="T504" s="255"/>
      <c r="U504" s="255"/>
      <c r="V504" s="255"/>
      <c r="W504" s="255"/>
      <c r="X504" s="255"/>
      <c r="Y504" s="255"/>
      <c r="Z504" s="255"/>
      <c r="AA504" s="255"/>
      <c r="AB504" s="255"/>
      <c r="AC504" s="255"/>
      <c r="AD504" s="255"/>
      <c r="AE504" s="255"/>
      <c r="AF504" s="255"/>
      <c r="AG504" s="255"/>
      <c r="AH504" s="255"/>
      <c r="AI504" s="257"/>
      <c r="AJ504" s="187"/>
      <c r="AK504" s="176">
        <f t="shared" si="509"/>
        <v>0</v>
      </c>
      <c r="AL504" s="294">
        <f t="shared" si="510"/>
        <v>0</v>
      </c>
      <c r="AM504" s="294">
        <f t="shared" si="511"/>
        <v>0</v>
      </c>
      <c r="AN504" s="295">
        <f t="shared" si="512"/>
        <v>0</v>
      </c>
      <c r="AO504" s="294">
        <f t="shared" si="553"/>
        <v>0</v>
      </c>
      <c r="AP504" s="294">
        <f t="shared" si="552"/>
        <v>0</v>
      </c>
      <c r="AQ504" s="296">
        <f t="shared" si="513"/>
        <v>0</v>
      </c>
      <c r="AR504" s="297">
        <f t="shared" si="514"/>
        <v>0</v>
      </c>
      <c r="AS504" s="249"/>
      <c r="AT504" s="250">
        <f t="shared" si="515"/>
        <v>0</v>
      </c>
      <c r="AU504" s="316"/>
      <c r="AV504" s="177">
        <f t="shared" si="516"/>
        <v>0</v>
      </c>
      <c r="AW504" s="249"/>
      <c r="AX504" s="249"/>
      <c r="AY504" s="177">
        <f t="shared" si="517"/>
        <v>0</v>
      </c>
      <c r="AZ504" s="177">
        <f>(AQ504)*'Datos Mes'!$B$27+DB504</f>
        <v>0</v>
      </c>
      <c r="BA504" s="248"/>
      <c r="BB504" s="254"/>
      <c r="BC504" s="263"/>
      <c r="BD504" s="188"/>
      <c r="BE504" s="188"/>
      <c r="BF504" s="298"/>
      <c r="BG504" s="178">
        <f>(COUNTIF($D504:$AI504,"LL")+DL504)*(AS504-'Datos Mes'!$B$23)</f>
        <v>0</v>
      </c>
      <c r="BH504" s="299">
        <f t="shared" si="518"/>
        <v>0</v>
      </c>
      <c r="BI504" s="230"/>
      <c r="BJ504" s="239"/>
      <c r="BK504" s="231"/>
      <c r="BL504" s="231"/>
      <c r="BM504" s="231"/>
      <c r="BN504" s="231"/>
      <c r="BO504" s="231"/>
      <c r="BP504" s="239"/>
      <c r="BQ504" s="231"/>
      <c r="BR504" s="231"/>
      <c r="BS504" s="231"/>
      <c r="BT504" s="232"/>
      <c r="BU504" s="232"/>
      <c r="BV504" s="231"/>
      <c r="BW504" s="233"/>
      <c r="BX504" s="234"/>
      <c r="BY504" s="231"/>
      <c r="BZ504" s="231"/>
      <c r="CA504" s="235"/>
      <c r="CB504" s="235"/>
      <c r="CC504" s="236"/>
      <c r="CD504" s="236"/>
      <c r="CE504" s="236"/>
      <c r="CF504" s="236"/>
      <c r="CG504" s="236"/>
      <c r="CH504" s="235"/>
      <c r="CI504" s="235"/>
      <c r="CJ504" s="236"/>
      <c r="CK504" s="236"/>
      <c r="CL504" s="236"/>
      <c r="CM504" s="236"/>
      <c r="CN504" s="236"/>
      <c r="CO504" s="235"/>
      <c r="CP504" s="238"/>
      <c r="CQ504" s="237"/>
      <c r="CR504" s="238"/>
      <c r="CS504" s="237"/>
      <c r="CT504" s="237"/>
      <c r="CU504" s="237"/>
      <c r="CV504" s="237"/>
      <c r="CW504" s="237"/>
      <c r="CX504" s="232"/>
      <c r="CY504" s="232"/>
      <c r="CZ504" s="179">
        <f t="shared" si="519"/>
        <v>0</v>
      </c>
      <c r="DA504" s="180"/>
      <c r="DB504" s="241"/>
      <c r="DC504" s="181">
        <f t="shared" si="520"/>
        <v>0</v>
      </c>
      <c r="DD504" s="240"/>
      <c r="DE504" s="241"/>
      <c r="DF504" s="182">
        <f t="shared" si="521"/>
        <v>0</v>
      </c>
      <c r="DG504" s="182">
        <f t="shared" si="522"/>
        <v>0</v>
      </c>
      <c r="DH504" s="183">
        <f t="shared" si="523"/>
        <v>0</v>
      </c>
      <c r="DI504" s="184">
        <f t="shared" si="524"/>
        <v>0</v>
      </c>
      <c r="DJ504" s="42"/>
      <c r="DK504" s="177">
        <f t="shared" si="525"/>
        <v>0</v>
      </c>
      <c r="DL504" s="177">
        <f t="shared" si="526"/>
        <v>0</v>
      </c>
      <c r="DM504" s="177">
        <f t="shared" si="527"/>
        <v>0</v>
      </c>
      <c r="DN504" s="242"/>
      <c r="DO504" s="243"/>
      <c r="DP504" s="243"/>
      <c r="DQ504" s="243"/>
      <c r="DR504" s="303"/>
      <c r="DS504" s="243"/>
      <c r="DT504" s="243"/>
      <c r="DU504" s="243"/>
      <c r="DV504" s="244"/>
      <c r="DW504" s="243"/>
      <c r="DX504" s="243"/>
      <c r="DY504" s="245"/>
      <c r="DZ504" s="245"/>
      <c r="EA504" s="246"/>
      <c r="EB504" s="175" t="s">
        <v>283</v>
      </c>
      <c r="EC504" s="188" t="s">
        <v>298</v>
      </c>
      <c r="ED504" s="188">
        <v>1030472</v>
      </c>
      <c r="EE504" s="188"/>
      <c r="EF504" s="189">
        <f>'Datos Mes'!$B$23</f>
        <v>8033.333333333333</v>
      </c>
      <c r="EG504" s="189">
        <f t="shared" si="528"/>
        <v>0</v>
      </c>
      <c r="EH504" s="189">
        <f t="shared" si="529"/>
        <v>0</v>
      </c>
      <c r="EI504" s="189" t="e">
        <f t="shared" si="530"/>
        <v>#DIV/0!</v>
      </c>
      <c r="EJ504" s="189" t="e">
        <f t="shared" si="531"/>
        <v>#DIV/0!</v>
      </c>
      <c r="EK504" s="189">
        <f t="shared" si="532"/>
        <v>0</v>
      </c>
      <c r="EL504" s="189">
        <f t="shared" si="533"/>
        <v>0</v>
      </c>
      <c r="EM504" s="189">
        <f t="shared" si="534"/>
        <v>0</v>
      </c>
      <c r="EN504" s="189">
        <f>'Datos Mes'!$B$24*AL504</f>
        <v>0</v>
      </c>
      <c r="EO504" s="189" t="e">
        <f>IF(SUM(EH504:EN504)&gt;'Datos Mes'!$B$21,'Datos Mes'!$B$21,SUM(EH504:EN504))</f>
        <v>#DIV/0!</v>
      </c>
      <c r="EP504" s="189" t="e">
        <f>IF(SUM(EH504:EN504)&gt;'Datos Mes'!$B$21,SUM(EH504:EN504)-EO504,0)</f>
        <v>#DIV/0!</v>
      </c>
      <c r="EQ504" s="189"/>
      <c r="ER504" s="189" t="e">
        <f>LOOKUP(EO504/AL504,'Datos Mes'!$B$75:$B$82,'Datos Mes'!$C$75:$C$82)*EQ504</f>
        <v>#DIV/0!</v>
      </c>
      <c r="ES504" s="189">
        <f>'Datos Mes'!$B$25*$AQ504</f>
        <v>0</v>
      </c>
      <c r="ET504" s="189">
        <f>'Datos Mes'!$B$26*$AQ504</f>
        <v>0</v>
      </c>
      <c r="EU504" s="189">
        <f t="shared" si="535"/>
        <v>0</v>
      </c>
      <c r="EV504" s="190" t="e">
        <f t="shared" si="536"/>
        <v>#DIV/0!</v>
      </c>
      <c r="EW504" s="280" t="s">
        <v>140</v>
      </c>
      <c r="EX504" s="281"/>
      <c r="EY504" s="190" t="e">
        <f>'Datos Mes'!$B$28*EO504</f>
        <v>#DIV/0!</v>
      </c>
      <c r="EZ504" s="190" t="e">
        <f>IF(EX504*'Datos Mes'!$B$19-EY504&gt;0,EX504*'Datos Mes'!$B$19-EY504,0)</f>
        <v>#DIV/0!</v>
      </c>
      <c r="FA504" s="281" t="s">
        <v>116</v>
      </c>
      <c r="FB504" s="280" t="s">
        <v>299</v>
      </c>
      <c r="FC504" s="192">
        <f>IF(FB504&lt;&gt;"Pensionado",LOOKUP(FA504,'Datos Mes'!$A$87:$A$92,'Datos Mes'!$B$87:$B$92),0)</f>
        <v>0</v>
      </c>
      <c r="FD504" s="190" t="e">
        <f t="shared" si="537"/>
        <v>#DIV/0!</v>
      </c>
      <c r="FE504" s="190" t="e">
        <f>IF(SUM(EH504:EN504)&gt;'Datos Mes'!$B$22,'Datos Mes'!$B$22,SUM(EH504:EN504))</f>
        <v>#DIV/0!</v>
      </c>
      <c r="FF504" s="190" t="e">
        <f>FE504*'Datos Mes'!$B$30</f>
        <v>#DIV/0!</v>
      </c>
      <c r="FG504" s="190" t="e">
        <f t="shared" si="538"/>
        <v>#DIV/0!</v>
      </c>
      <c r="FH504" s="190" t="e">
        <f t="shared" si="539"/>
        <v>#DIV/0!</v>
      </c>
      <c r="FI504" s="193" t="e">
        <f>LOOKUP(FH504,'Datos Mes'!$B$54:$B$69,'Datos Mes'!$C$54:$C$69)</f>
        <v>#DIV/0!</v>
      </c>
      <c r="FJ504" s="190" t="e">
        <f>LOOKUP(FH504,'Datos Mes'!$B$54:$B$69,'Datos Mes'!$E$54:$E$69)</f>
        <v>#DIV/0!</v>
      </c>
      <c r="FK504" s="190" t="e">
        <f t="shared" si="540"/>
        <v>#DIV/0!</v>
      </c>
      <c r="FL504" s="190">
        <f t="shared" si="541"/>
        <v>0</v>
      </c>
      <c r="FM504" s="190">
        <f t="shared" si="542"/>
        <v>0</v>
      </c>
      <c r="FN504" s="190">
        <f t="shared" si="543"/>
        <v>0</v>
      </c>
      <c r="FO504" s="190" t="e">
        <f t="shared" si="544"/>
        <v>#DIV/0!</v>
      </c>
      <c r="FP504" s="190" t="e">
        <f t="shared" si="545"/>
        <v>#DIV/0!</v>
      </c>
      <c r="FQ504" s="320" t="e">
        <f t="shared" si="546"/>
        <v>#DIV/0!</v>
      </c>
      <c r="FR504" s="188"/>
      <c r="FS504" s="190" t="e">
        <f t="shared" si="547"/>
        <v>#DIV/0!</v>
      </c>
      <c r="FT504" s="190" t="e">
        <f>IF($FB504="Activo",LOOKUP($FA504,'Datos Mes'!$A$87:$A$92,'Datos Mes'!$C$87:$C$92),0)*$EO504</f>
        <v>#DIV/0!</v>
      </c>
      <c r="FU504" s="190" t="e">
        <f>IF($FB504="Activo",'Datos Mes'!$B$31,0)*$EO504</f>
        <v>#DIV/0!</v>
      </c>
      <c r="FV504" s="190" t="e">
        <f>'Datos Mes'!$B$32*$EO504</f>
        <v>#DIV/0!</v>
      </c>
      <c r="FW504" s="190" t="e">
        <f>'Datos Mes'!$D$28*$EO504</f>
        <v>#DIV/0!</v>
      </c>
      <c r="FX504" s="188">
        <v>1030472</v>
      </c>
      <c r="FY504" s="190" t="e">
        <f t="shared" si="548"/>
        <v>#DIV/0!</v>
      </c>
      <c r="FZ504" s="190" t="e">
        <f t="shared" si="554"/>
        <v>#DIV/0!</v>
      </c>
      <c r="GA504" s="190" t="e">
        <f t="shared" si="555"/>
        <v>#DIV/0!</v>
      </c>
      <c r="GB504" s="190">
        <f>(AS504+'Datos Mes'!B$24)*30/12</f>
        <v>11356.646825396825</v>
      </c>
      <c r="GC504" s="190" t="e">
        <f t="shared" si="549"/>
        <v>#DIV/0!</v>
      </c>
      <c r="GD504" s="190" t="e">
        <f t="shared" si="550"/>
        <v>#DIV/0!</v>
      </c>
      <c r="GE504" s="192" t="e">
        <f t="shared" si="551"/>
        <v>#DIV/0!</v>
      </c>
    </row>
    <row r="505" spans="1:187">
      <c r="A505" s="248"/>
      <c r="B505" s="248"/>
      <c r="C505" s="173">
        <f t="shared" si="508"/>
        <v>0</v>
      </c>
      <c r="D505" s="255"/>
      <c r="E505" s="255"/>
      <c r="F505" s="255"/>
      <c r="G505" s="255"/>
      <c r="H505" s="255"/>
      <c r="I505" s="255"/>
      <c r="J505" s="255"/>
      <c r="K505" s="255"/>
      <c r="L505" s="255"/>
      <c r="M505" s="255"/>
      <c r="N505" s="255"/>
      <c r="O505" s="255"/>
      <c r="P505" s="255"/>
      <c r="Q505" s="255"/>
      <c r="R505" s="174"/>
      <c r="S505" s="256"/>
      <c r="T505" s="255"/>
      <c r="U505" s="255"/>
      <c r="V505" s="255"/>
      <c r="W505" s="255"/>
      <c r="X505" s="255"/>
      <c r="Y505" s="255"/>
      <c r="Z505" s="255"/>
      <c r="AA505" s="255"/>
      <c r="AB505" s="255"/>
      <c r="AC505" s="255"/>
      <c r="AD505" s="255"/>
      <c r="AE505" s="255"/>
      <c r="AF505" s="255"/>
      <c r="AG505" s="255"/>
      <c r="AH505" s="255"/>
      <c r="AI505" s="257"/>
      <c r="AJ505" s="187"/>
      <c r="AK505" s="176">
        <f t="shared" si="509"/>
        <v>0</v>
      </c>
      <c r="AL505" s="294">
        <f t="shared" si="510"/>
        <v>0</v>
      </c>
      <c r="AM505" s="294">
        <f t="shared" si="511"/>
        <v>0</v>
      </c>
      <c r="AN505" s="295">
        <f t="shared" si="512"/>
        <v>0</v>
      </c>
      <c r="AO505" s="294">
        <f t="shared" si="553"/>
        <v>0</v>
      </c>
      <c r="AP505" s="294">
        <f t="shared" si="552"/>
        <v>0</v>
      </c>
      <c r="AQ505" s="296">
        <f t="shared" si="513"/>
        <v>0</v>
      </c>
      <c r="AR505" s="297">
        <f t="shared" si="514"/>
        <v>0</v>
      </c>
      <c r="AS505" s="249"/>
      <c r="AT505" s="250">
        <f t="shared" si="515"/>
        <v>0</v>
      </c>
      <c r="AU505" s="316"/>
      <c r="AV505" s="177">
        <f t="shared" si="516"/>
        <v>0</v>
      </c>
      <c r="AW505" s="249"/>
      <c r="AX505" s="249"/>
      <c r="AY505" s="177">
        <f t="shared" si="517"/>
        <v>0</v>
      </c>
      <c r="AZ505" s="177">
        <f>(AQ505)*'Datos Mes'!$B$27+DB505</f>
        <v>0</v>
      </c>
      <c r="BA505" s="248"/>
      <c r="BB505" s="254"/>
      <c r="BC505" s="263"/>
      <c r="BD505" s="188"/>
      <c r="BE505" s="188"/>
      <c r="BF505" s="298"/>
      <c r="BG505" s="178">
        <f>(COUNTIF($D505:$AI505,"LL")+DL505)*(AS505-'Datos Mes'!$B$23)</f>
        <v>0</v>
      </c>
      <c r="BH505" s="299">
        <f t="shared" si="518"/>
        <v>0</v>
      </c>
      <c r="BI505" s="230"/>
      <c r="BJ505" s="239"/>
      <c r="BK505" s="231"/>
      <c r="BL505" s="231"/>
      <c r="BM505" s="231"/>
      <c r="BN505" s="231"/>
      <c r="BO505" s="231"/>
      <c r="BP505" s="239"/>
      <c r="BQ505" s="231"/>
      <c r="BR505" s="231"/>
      <c r="BS505" s="231"/>
      <c r="BT505" s="232"/>
      <c r="BU505" s="232"/>
      <c r="BV505" s="231"/>
      <c r="BW505" s="233"/>
      <c r="BX505" s="234"/>
      <c r="BY505" s="231"/>
      <c r="BZ505" s="231"/>
      <c r="CA505" s="235"/>
      <c r="CB505" s="235"/>
      <c r="CC505" s="236"/>
      <c r="CD505" s="236"/>
      <c r="CE505" s="236"/>
      <c r="CF505" s="236"/>
      <c r="CG505" s="236"/>
      <c r="CH505" s="235"/>
      <c r="CI505" s="235"/>
      <c r="CJ505" s="236"/>
      <c r="CK505" s="236"/>
      <c r="CL505" s="236"/>
      <c r="CM505" s="236"/>
      <c r="CN505" s="236"/>
      <c r="CO505" s="235"/>
      <c r="CP505" s="238"/>
      <c r="CQ505" s="237"/>
      <c r="CR505" s="238"/>
      <c r="CS505" s="237"/>
      <c r="CT505" s="237"/>
      <c r="CU505" s="237"/>
      <c r="CV505" s="237"/>
      <c r="CW505" s="237"/>
      <c r="CX505" s="232"/>
      <c r="CY505" s="232"/>
      <c r="CZ505" s="179">
        <f t="shared" si="519"/>
        <v>0</v>
      </c>
      <c r="DA505" s="180"/>
      <c r="DB505" s="241"/>
      <c r="DC505" s="181">
        <f t="shared" si="520"/>
        <v>0</v>
      </c>
      <c r="DD505" s="240"/>
      <c r="DE505" s="241"/>
      <c r="DF505" s="182">
        <f t="shared" si="521"/>
        <v>0</v>
      </c>
      <c r="DG505" s="182">
        <f t="shared" si="522"/>
        <v>0</v>
      </c>
      <c r="DH505" s="183">
        <f t="shared" si="523"/>
        <v>0</v>
      </c>
      <c r="DI505" s="184">
        <f t="shared" si="524"/>
        <v>0</v>
      </c>
      <c r="DJ505" s="42"/>
      <c r="DK505" s="177">
        <f t="shared" si="525"/>
        <v>0</v>
      </c>
      <c r="DL505" s="177">
        <f t="shared" si="526"/>
        <v>0</v>
      </c>
      <c r="DM505" s="177">
        <f t="shared" si="527"/>
        <v>0</v>
      </c>
      <c r="DN505" s="242"/>
      <c r="DO505" s="243"/>
      <c r="DP505" s="243"/>
      <c r="DQ505" s="243"/>
      <c r="DR505" s="303"/>
      <c r="DS505" s="243"/>
      <c r="DT505" s="243"/>
      <c r="DU505" s="243"/>
      <c r="DV505" s="244"/>
      <c r="DW505" s="243"/>
      <c r="DX505" s="243"/>
      <c r="DY505" s="245"/>
      <c r="DZ505" s="245"/>
      <c r="EA505" s="246"/>
      <c r="EB505" s="175" t="s">
        <v>283</v>
      </c>
      <c r="EC505" s="188" t="s">
        <v>298</v>
      </c>
      <c r="ED505" s="188">
        <v>1030473</v>
      </c>
      <c r="EE505" s="188"/>
      <c r="EF505" s="189">
        <f>'Datos Mes'!$B$23</f>
        <v>8033.333333333333</v>
      </c>
      <c r="EG505" s="189">
        <f t="shared" si="528"/>
        <v>0</v>
      </c>
      <c r="EH505" s="189">
        <f t="shared" si="529"/>
        <v>0</v>
      </c>
      <c r="EI505" s="189" t="e">
        <f t="shared" si="530"/>
        <v>#DIV/0!</v>
      </c>
      <c r="EJ505" s="189" t="e">
        <f t="shared" si="531"/>
        <v>#DIV/0!</v>
      </c>
      <c r="EK505" s="189">
        <f t="shared" si="532"/>
        <v>0</v>
      </c>
      <c r="EL505" s="189">
        <f t="shared" si="533"/>
        <v>0</v>
      </c>
      <c r="EM505" s="189">
        <f t="shared" si="534"/>
        <v>0</v>
      </c>
      <c r="EN505" s="189">
        <f>'Datos Mes'!$B$24*AL505</f>
        <v>0</v>
      </c>
      <c r="EO505" s="189" t="e">
        <f>IF(SUM(EH505:EN505)&gt;'Datos Mes'!$B$21,'Datos Mes'!$B$21,SUM(EH505:EN505))</f>
        <v>#DIV/0!</v>
      </c>
      <c r="EP505" s="189" t="e">
        <f>IF(SUM(EH505:EN505)&gt;'Datos Mes'!$B$21,SUM(EH505:EN505)-EO505,0)</f>
        <v>#DIV/0!</v>
      </c>
      <c r="EQ505" s="189"/>
      <c r="ER505" s="189" t="e">
        <f>LOOKUP(EO505/AL505,'Datos Mes'!$B$75:$B$82,'Datos Mes'!$C$75:$C$82)*EQ505</f>
        <v>#DIV/0!</v>
      </c>
      <c r="ES505" s="189">
        <f>'Datos Mes'!$B$25*$AQ505</f>
        <v>0</v>
      </c>
      <c r="ET505" s="189">
        <f>'Datos Mes'!$B$26*$AQ505</f>
        <v>0</v>
      </c>
      <c r="EU505" s="189">
        <f t="shared" si="535"/>
        <v>0</v>
      </c>
      <c r="EV505" s="190" t="e">
        <f t="shared" si="536"/>
        <v>#DIV/0!</v>
      </c>
      <c r="EW505" s="280" t="s">
        <v>140</v>
      </c>
      <c r="EX505" s="281"/>
      <c r="EY505" s="190" t="e">
        <f>'Datos Mes'!$B$28*EO505</f>
        <v>#DIV/0!</v>
      </c>
      <c r="EZ505" s="190" t="e">
        <f>IF(EX505*'Datos Mes'!$B$19-EY505&gt;0,EX505*'Datos Mes'!$B$19-EY505,0)</f>
        <v>#DIV/0!</v>
      </c>
      <c r="FA505" s="281" t="s">
        <v>116</v>
      </c>
      <c r="FB505" s="280" t="s">
        <v>299</v>
      </c>
      <c r="FC505" s="192">
        <f>IF(FB505&lt;&gt;"Pensionado",LOOKUP(FA505,'Datos Mes'!$A$87:$A$92,'Datos Mes'!$B$87:$B$92),0)</f>
        <v>0</v>
      </c>
      <c r="FD505" s="190" t="e">
        <f t="shared" si="537"/>
        <v>#DIV/0!</v>
      </c>
      <c r="FE505" s="190" t="e">
        <f>IF(SUM(EH505:EN505)&gt;'Datos Mes'!$B$22,'Datos Mes'!$B$22,SUM(EH505:EN505))</f>
        <v>#DIV/0!</v>
      </c>
      <c r="FF505" s="190" t="e">
        <f>FE505*'Datos Mes'!$B$30</f>
        <v>#DIV/0!</v>
      </c>
      <c r="FG505" s="190" t="e">
        <f t="shared" si="538"/>
        <v>#DIV/0!</v>
      </c>
      <c r="FH505" s="190" t="e">
        <f t="shared" si="539"/>
        <v>#DIV/0!</v>
      </c>
      <c r="FI505" s="193" t="e">
        <f>LOOKUP(FH505,'Datos Mes'!$B$54:$B$69,'Datos Mes'!$C$54:$C$69)</f>
        <v>#DIV/0!</v>
      </c>
      <c r="FJ505" s="190" t="e">
        <f>LOOKUP(FH505,'Datos Mes'!$B$54:$B$69,'Datos Mes'!$E$54:$E$69)</f>
        <v>#DIV/0!</v>
      </c>
      <c r="FK505" s="190" t="e">
        <f t="shared" si="540"/>
        <v>#DIV/0!</v>
      </c>
      <c r="FL505" s="190">
        <f t="shared" si="541"/>
        <v>0</v>
      </c>
      <c r="FM505" s="190">
        <f t="shared" si="542"/>
        <v>0</v>
      </c>
      <c r="FN505" s="190">
        <f t="shared" si="543"/>
        <v>0</v>
      </c>
      <c r="FO505" s="190" t="e">
        <f t="shared" si="544"/>
        <v>#DIV/0!</v>
      </c>
      <c r="FP505" s="190" t="e">
        <f t="shared" si="545"/>
        <v>#DIV/0!</v>
      </c>
      <c r="FQ505" s="320" t="e">
        <f t="shared" si="546"/>
        <v>#DIV/0!</v>
      </c>
      <c r="FR505" s="188"/>
      <c r="FS505" s="190" t="e">
        <f t="shared" si="547"/>
        <v>#DIV/0!</v>
      </c>
      <c r="FT505" s="190" t="e">
        <f>IF($FB505="Activo",LOOKUP($FA505,'Datos Mes'!$A$87:$A$92,'Datos Mes'!$C$87:$C$92),0)*$EO505</f>
        <v>#DIV/0!</v>
      </c>
      <c r="FU505" s="190" t="e">
        <f>IF($FB505="Activo",'Datos Mes'!$B$31,0)*$EO505</f>
        <v>#DIV/0!</v>
      </c>
      <c r="FV505" s="190" t="e">
        <f>'Datos Mes'!$B$32*$EO505</f>
        <v>#DIV/0!</v>
      </c>
      <c r="FW505" s="190" t="e">
        <f>'Datos Mes'!$D$28*$EO505</f>
        <v>#DIV/0!</v>
      </c>
      <c r="FX505" s="188">
        <v>1030473</v>
      </c>
      <c r="FY505" s="190" t="e">
        <f t="shared" si="548"/>
        <v>#DIV/0!</v>
      </c>
      <c r="FZ505" s="190" t="e">
        <f t="shared" si="554"/>
        <v>#DIV/0!</v>
      </c>
      <c r="GA505" s="190" t="e">
        <f t="shared" si="555"/>
        <v>#DIV/0!</v>
      </c>
      <c r="GB505" s="190">
        <f>(AS505+'Datos Mes'!B$24)*30/12</f>
        <v>11356.646825396825</v>
      </c>
      <c r="GC505" s="190" t="e">
        <f t="shared" si="549"/>
        <v>#DIV/0!</v>
      </c>
      <c r="GD505" s="190" t="e">
        <f t="shared" si="550"/>
        <v>#DIV/0!</v>
      </c>
      <c r="GE505" s="192" t="e">
        <f t="shared" si="551"/>
        <v>#DIV/0!</v>
      </c>
    </row>
    <row r="506" spans="1:187">
      <c r="A506" s="248"/>
      <c r="B506" s="248"/>
      <c r="C506" s="173">
        <f t="shared" si="508"/>
        <v>0</v>
      </c>
      <c r="D506" s="255"/>
      <c r="E506" s="255"/>
      <c r="F506" s="255"/>
      <c r="G506" s="255"/>
      <c r="H506" s="255"/>
      <c r="I506" s="255"/>
      <c r="J506" s="255"/>
      <c r="K506" s="255"/>
      <c r="L506" s="255"/>
      <c r="M506" s="255"/>
      <c r="N506" s="255"/>
      <c r="O506" s="255"/>
      <c r="P506" s="255"/>
      <c r="Q506" s="255"/>
      <c r="R506" s="174"/>
      <c r="S506" s="256"/>
      <c r="T506" s="255"/>
      <c r="U506" s="255"/>
      <c r="V506" s="255"/>
      <c r="W506" s="255"/>
      <c r="X506" s="255"/>
      <c r="Y506" s="255"/>
      <c r="Z506" s="255"/>
      <c r="AA506" s="255"/>
      <c r="AB506" s="255"/>
      <c r="AC506" s="255"/>
      <c r="AD506" s="255"/>
      <c r="AE506" s="255"/>
      <c r="AF506" s="255"/>
      <c r="AG506" s="255"/>
      <c r="AH506" s="255"/>
      <c r="AI506" s="257"/>
      <c r="AJ506" s="187"/>
      <c r="AK506" s="176">
        <f t="shared" si="509"/>
        <v>0</v>
      </c>
      <c r="AL506" s="294">
        <f t="shared" si="510"/>
        <v>0</v>
      </c>
      <c r="AM506" s="294">
        <f t="shared" si="511"/>
        <v>0</v>
      </c>
      <c r="AN506" s="295">
        <f t="shared" si="512"/>
        <v>0</v>
      </c>
      <c r="AO506" s="294">
        <f t="shared" si="553"/>
        <v>0</v>
      </c>
      <c r="AP506" s="294">
        <f t="shared" si="552"/>
        <v>0</v>
      </c>
      <c r="AQ506" s="296">
        <f t="shared" si="513"/>
        <v>0</v>
      </c>
      <c r="AR506" s="297">
        <f t="shared" si="514"/>
        <v>0</v>
      </c>
      <c r="AS506" s="249"/>
      <c r="AT506" s="250">
        <f t="shared" si="515"/>
        <v>0</v>
      </c>
      <c r="AU506" s="316"/>
      <c r="AV506" s="177">
        <f t="shared" si="516"/>
        <v>0</v>
      </c>
      <c r="AW506" s="249"/>
      <c r="AX506" s="249"/>
      <c r="AY506" s="177">
        <f t="shared" si="517"/>
        <v>0</v>
      </c>
      <c r="AZ506" s="177">
        <f>(AQ506)*'Datos Mes'!$B$27+DB506</f>
        <v>0</v>
      </c>
      <c r="BA506" s="248"/>
      <c r="BB506" s="254"/>
      <c r="BC506" s="263"/>
      <c r="BD506" s="188"/>
      <c r="BE506" s="188"/>
      <c r="BF506" s="298"/>
      <c r="BG506" s="178">
        <f>(COUNTIF($D506:$AI506,"LL")+DL506)*(AS506-'Datos Mes'!$B$23)</f>
        <v>0</v>
      </c>
      <c r="BH506" s="299">
        <f t="shared" si="518"/>
        <v>0</v>
      </c>
      <c r="BI506" s="230"/>
      <c r="BJ506" s="239"/>
      <c r="BK506" s="231"/>
      <c r="BL506" s="231"/>
      <c r="BM506" s="231"/>
      <c r="BN506" s="231"/>
      <c r="BO506" s="231"/>
      <c r="BP506" s="239"/>
      <c r="BQ506" s="231"/>
      <c r="BR506" s="231"/>
      <c r="BS506" s="231"/>
      <c r="BT506" s="232"/>
      <c r="BU506" s="232"/>
      <c r="BV506" s="231"/>
      <c r="BW506" s="233"/>
      <c r="BX506" s="234"/>
      <c r="BY506" s="231"/>
      <c r="BZ506" s="231"/>
      <c r="CA506" s="235"/>
      <c r="CB506" s="235"/>
      <c r="CC506" s="236"/>
      <c r="CD506" s="236"/>
      <c r="CE506" s="236"/>
      <c r="CF506" s="236"/>
      <c r="CG506" s="236"/>
      <c r="CH506" s="235"/>
      <c r="CI506" s="235"/>
      <c r="CJ506" s="236"/>
      <c r="CK506" s="236"/>
      <c r="CL506" s="236"/>
      <c r="CM506" s="236"/>
      <c r="CN506" s="236"/>
      <c r="CO506" s="235"/>
      <c r="CP506" s="238"/>
      <c r="CQ506" s="237"/>
      <c r="CR506" s="238"/>
      <c r="CS506" s="237"/>
      <c r="CT506" s="237"/>
      <c r="CU506" s="237"/>
      <c r="CV506" s="237"/>
      <c r="CW506" s="237"/>
      <c r="CX506" s="232"/>
      <c r="CY506" s="232"/>
      <c r="CZ506" s="179">
        <f t="shared" si="519"/>
        <v>0</v>
      </c>
      <c r="DA506" s="180"/>
      <c r="DB506" s="241"/>
      <c r="DC506" s="181">
        <f t="shared" si="520"/>
        <v>0</v>
      </c>
      <c r="DD506" s="240"/>
      <c r="DE506" s="241"/>
      <c r="DF506" s="182">
        <f t="shared" si="521"/>
        <v>0</v>
      </c>
      <c r="DG506" s="182">
        <f t="shared" si="522"/>
        <v>0</v>
      </c>
      <c r="DH506" s="183">
        <f t="shared" si="523"/>
        <v>0</v>
      </c>
      <c r="DI506" s="184">
        <f t="shared" si="524"/>
        <v>0</v>
      </c>
      <c r="DJ506" s="42"/>
      <c r="DK506" s="177">
        <f t="shared" si="525"/>
        <v>0</v>
      </c>
      <c r="DL506" s="177">
        <f t="shared" si="526"/>
        <v>0</v>
      </c>
      <c r="DM506" s="177">
        <f t="shared" si="527"/>
        <v>0</v>
      </c>
      <c r="DN506" s="242"/>
      <c r="DO506" s="243"/>
      <c r="DP506" s="243"/>
      <c r="DQ506" s="243"/>
      <c r="DR506" s="303"/>
      <c r="DS506" s="243"/>
      <c r="DT506" s="243"/>
      <c r="DU506" s="243"/>
      <c r="DV506" s="244"/>
      <c r="DW506" s="243"/>
      <c r="DX506" s="243"/>
      <c r="DY506" s="245"/>
      <c r="DZ506" s="245"/>
      <c r="EA506" s="246"/>
      <c r="EB506" s="175" t="s">
        <v>283</v>
      </c>
      <c r="EC506" s="188" t="s">
        <v>298</v>
      </c>
      <c r="ED506" s="188">
        <v>1030474</v>
      </c>
      <c r="EE506" s="188"/>
      <c r="EF506" s="189">
        <f>'Datos Mes'!$B$23</f>
        <v>8033.333333333333</v>
      </c>
      <c r="EG506" s="189">
        <f t="shared" si="528"/>
        <v>0</v>
      </c>
      <c r="EH506" s="189">
        <f t="shared" si="529"/>
        <v>0</v>
      </c>
      <c r="EI506" s="189" t="e">
        <f t="shared" si="530"/>
        <v>#DIV/0!</v>
      </c>
      <c r="EJ506" s="189" t="e">
        <f t="shared" si="531"/>
        <v>#DIV/0!</v>
      </c>
      <c r="EK506" s="189">
        <f t="shared" si="532"/>
        <v>0</v>
      </c>
      <c r="EL506" s="189">
        <f t="shared" si="533"/>
        <v>0</v>
      </c>
      <c r="EM506" s="189">
        <f t="shared" si="534"/>
        <v>0</v>
      </c>
      <c r="EN506" s="189">
        <f>'Datos Mes'!$B$24*AL506</f>
        <v>0</v>
      </c>
      <c r="EO506" s="189" t="e">
        <f>IF(SUM(EH506:EN506)&gt;'Datos Mes'!$B$21,'Datos Mes'!$B$21,SUM(EH506:EN506))</f>
        <v>#DIV/0!</v>
      </c>
      <c r="EP506" s="189" t="e">
        <f>IF(SUM(EH506:EN506)&gt;'Datos Mes'!$B$21,SUM(EH506:EN506)-EO506,0)</f>
        <v>#DIV/0!</v>
      </c>
      <c r="EQ506" s="189"/>
      <c r="ER506" s="189" t="e">
        <f>LOOKUP(EO506/AL506,'Datos Mes'!$B$75:$B$82,'Datos Mes'!$C$75:$C$82)*EQ506</f>
        <v>#DIV/0!</v>
      </c>
      <c r="ES506" s="189">
        <f>'Datos Mes'!$B$25*$AQ506</f>
        <v>0</v>
      </c>
      <c r="ET506" s="189">
        <f>'Datos Mes'!$B$26*$AQ506</f>
        <v>0</v>
      </c>
      <c r="EU506" s="189">
        <f t="shared" si="535"/>
        <v>0</v>
      </c>
      <c r="EV506" s="190" t="e">
        <f t="shared" si="536"/>
        <v>#DIV/0!</v>
      </c>
      <c r="EW506" s="280" t="s">
        <v>140</v>
      </c>
      <c r="EX506" s="281"/>
      <c r="EY506" s="190" t="e">
        <f>'Datos Mes'!$B$28*EO506</f>
        <v>#DIV/0!</v>
      </c>
      <c r="EZ506" s="190" t="e">
        <f>IF(EX506*'Datos Mes'!$B$19-EY506&gt;0,EX506*'Datos Mes'!$B$19-EY506,0)</f>
        <v>#DIV/0!</v>
      </c>
      <c r="FA506" s="281" t="s">
        <v>116</v>
      </c>
      <c r="FB506" s="280" t="s">
        <v>299</v>
      </c>
      <c r="FC506" s="192">
        <f>IF(FB506&lt;&gt;"Pensionado",LOOKUP(FA506,'Datos Mes'!$A$87:$A$92,'Datos Mes'!$B$87:$B$92),0)</f>
        <v>0</v>
      </c>
      <c r="FD506" s="190" t="e">
        <f t="shared" si="537"/>
        <v>#DIV/0!</v>
      </c>
      <c r="FE506" s="190" t="e">
        <f>IF(SUM(EH506:EN506)&gt;'Datos Mes'!$B$22,'Datos Mes'!$B$22,SUM(EH506:EN506))</f>
        <v>#DIV/0!</v>
      </c>
      <c r="FF506" s="190" t="e">
        <f>FE506*'Datos Mes'!$B$30</f>
        <v>#DIV/0!</v>
      </c>
      <c r="FG506" s="190" t="e">
        <f t="shared" si="538"/>
        <v>#DIV/0!</v>
      </c>
      <c r="FH506" s="190" t="e">
        <f t="shared" si="539"/>
        <v>#DIV/0!</v>
      </c>
      <c r="FI506" s="193" t="e">
        <f>LOOKUP(FH506,'Datos Mes'!$B$54:$B$69,'Datos Mes'!$C$54:$C$69)</f>
        <v>#DIV/0!</v>
      </c>
      <c r="FJ506" s="190" t="e">
        <f>LOOKUP(FH506,'Datos Mes'!$B$54:$B$69,'Datos Mes'!$E$54:$E$69)</f>
        <v>#DIV/0!</v>
      </c>
      <c r="FK506" s="190" t="e">
        <f t="shared" si="540"/>
        <v>#DIV/0!</v>
      </c>
      <c r="FL506" s="190">
        <f t="shared" si="541"/>
        <v>0</v>
      </c>
      <c r="FM506" s="190">
        <f t="shared" si="542"/>
        <v>0</v>
      </c>
      <c r="FN506" s="190">
        <f t="shared" si="543"/>
        <v>0</v>
      </c>
      <c r="FO506" s="190" t="e">
        <f t="shared" si="544"/>
        <v>#DIV/0!</v>
      </c>
      <c r="FP506" s="190" t="e">
        <f t="shared" si="545"/>
        <v>#DIV/0!</v>
      </c>
      <c r="FQ506" s="320" t="e">
        <f t="shared" si="546"/>
        <v>#DIV/0!</v>
      </c>
      <c r="FR506" s="188"/>
      <c r="FS506" s="190" t="e">
        <f t="shared" si="547"/>
        <v>#DIV/0!</v>
      </c>
      <c r="FT506" s="190" t="e">
        <f>IF($FB506="Activo",LOOKUP($FA506,'Datos Mes'!$A$87:$A$92,'Datos Mes'!$C$87:$C$92),0)*$EO506</f>
        <v>#DIV/0!</v>
      </c>
      <c r="FU506" s="190" t="e">
        <f>IF($FB506="Activo",'Datos Mes'!$B$31,0)*$EO506</f>
        <v>#DIV/0!</v>
      </c>
      <c r="FV506" s="190" t="e">
        <f>'Datos Mes'!$B$32*$EO506</f>
        <v>#DIV/0!</v>
      </c>
      <c r="FW506" s="190" t="e">
        <f>'Datos Mes'!$D$28*$EO506</f>
        <v>#DIV/0!</v>
      </c>
      <c r="FX506" s="188">
        <v>1030474</v>
      </c>
      <c r="FY506" s="190" t="e">
        <f t="shared" si="548"/>
        <v>#DIV/0!</v>
      </c>
      <c r="FZ506" s="190" t="e">
        <f t="shared" si="554"/>
        <v>#DIV/0!</v>
      </c>
      <c r="GA506" s="190" t="e">
        <f t="shared" si="555"/>
        <v>#DIV/0!</v>
      </c>
      <c r="GB506" s="190">
        <f>(AS506+'Datos Mes'!B$24)*30/12</f>
        <v>11356.646825396825</v>
      </c>
      <c r="GC506" s="190" t="e">
        <f t="shared" si="549"/>
        <v>#DIV/0!</v>
      </c>
      <c r="GD506" s="190" t="e">
        <f t="shared" si="550"/>
        <v>#DIV/0!</v>
      </c>
      <c r="GE506" s="192" t="e">
        <f t="shared" si="551"/>
        <v>#DIV/0!</v>
      </c>
    </row>
    <row r="507" spans="1:187">
      <c r="A507" s="248"/>
      <c r="B507" s="248"/>
      <c r="C507" s="173">
        <f t="shared" si="508"/>
        <v>0</v>
      </c>
      <c r="D507" s="255"/>
      <c r="E507" s="255"/>
      <c r="F507" s="255"/>
      <c r="G507" s="255"/>
      <c r="H507" s="255"/>
      <c r="I507" s="255"/>
      <c r="J507" s="255"/>
      <c r="K507" s="255"/>
      <c r="L507" s="255"/>
      <c r="M507" s="255"/>
      <c r="N507" s="255"/>
      <c r="O507" s="255"/>
      <c r="P507" s="255"/>
      <c r="Q507" s="255"/>
      <c r="R507" s="174"/>
      <c r="S507" s="256"/>
      <c r="T507" s="255"/>
      <c r="U507" s="255"/>
      <c r="V507" s="255"/>
      <c r="W507" s="255"/>
      <c r="X507" s="255"/>
      <c r="Y507" s="255"/>
      <c r="Z507" s="255"/>
      <c r="AA507" s="255"/>
      <c r="AB507" s="255"/>
      <c r="AC507" s="255"/>
      <c r="AD507" s="255"/>
      <c r="AE507" s="255"/>
      <c r="AF507" s="255"/>
      <c r="AG507" s="255"/>
      <c r="AH507" s="255"/>
      <c r="AI507" s="257"/>
      <c r="AJ507" s="187"/>
      <c r="AK507" s="176">
        <f t="shared" si="509"/>
        <v>0</v>
      </c>
      <c r="AL507" s="294">
        <f t="shared" si="510"/>
        <v>0</v>
      </c>
      <c r="AM507" s="294">
        <f t="shared" si="511"/>
        <v>0</v>
      </c>
      <c r="AN507" s="295">
        <f t="shared" si="512"/>
        <v>0</v>
      </c>
      <c r="AO507" s="294">
        <f t="shared" si="553"/>
        <v>0</v>
      </c>
      <c r="AP507" s="294">
        <f t="shared" si="552"/>
        <v>0</v>
      </c>
      <c r="AQ507" s="296">
        <f t="shared" si="513"/>
        <v>0</v>
      </c>
      <c r="AR507" s="297">
        <f t="shared" si="514"/>
        <v>0</v>
      </c>
      <c r="AS507" s="249"/>
      <c r="AT507" s="250">
        <f t="shared" si="515"/>
        <v>0</v>
      </c>
      <c r="AU507" s="316"/>
      <c r="AV507" s="177">
        <f t="shared" si="516"/>
        <v>0</v>
      </c>
      <c r="AW507" s="249"/>
      <c r="AX507" s="249"/>
      <c r="AY507" s="177">
        <f t="shared" si="517"/>
        <v>0</v>
      </c>
      <c r="AZ507" s="177">
        <f>(AQ507)*'Datos Mes'!$B$27+DB507</f>
        <v>0</v>
      </c>
      <c r="BA507" s="248"/>
      <c r="BB507" s="254"/>
      <c r="BC507" s="263"/>
      <c r="BD507" s="188"/>
      <c r="BE507" s="188"/>
      <c r="BF507" s="298"/>
      <c r="BG507" s="178">
        <f>(COUNTIF($D507:$AI507,"LL")+DL507)*(AS507-'Datos Mes'!$B$23)</f>
        <v>0</v>
      </c>
      <c r="BH507" s="299">
        <f t="shared" si="518"/>
        <v>0</v>
      </c>
      <c r="BI507" s="230"/>
      <c r="BJ507" s="239"/>
      <c r="BK507" s="231"/>
      <c r="BL507" s="231"/>
      <c r="BM507" s="231"/>
      <c r="BN507" s="231"/>
      <c r="BO507" s="231"/>
      <c r="BP507" s="239"/>
      <c r="BQ507" s="231"/>
      <c r="BR507" s="231"/>
      <c r="BS507" s="231"/>
      <c r="BT507" s="232"/>
      <c r="BU507" s="232"/>
      <c r="BV507" s="231"/>
      <c r="BW507" s="233"/>
      <c r="BX507" s="234"/>
      <c r="BY507" s="231"/>
      <c r="BZ507" s="231"/>
      <c r="CA507" s="235"/>
      <c r="CB507" s="235"/>
      <c r="CC507" s="236"/>
      <c r="CD507" s="236"/>
      <c r="CE507" s="236"/>
      <c r="CF507" s="236"/>
      <c r="CG507" s="236"/>
      <c r="CH507" s="235"/>
      <c r="CI507" s="235"/>
      <c r="CJ507" s="236"/>
      <c r="CK507" s="236"/>
      <c r="CL507" s="236"/>
      <c r="CM507" s="236"/>
      <c r="CN507" s="236"/>
      <c r="CO507" s="235"/>
      <c r="CP507" s="238"/>
      <c r="CQ507" s="237"/>
      <c r="CR507" s="238"/>
      <c r="CS507" s="237"/>
      <c r="CT507" s="237"/>
      <c r="CU507" s="237"/>
      <c r="CV507" s="237"/>
      <c r="CW507" s="237"/>
      <c r="CX507" s="232"/>
      <c r="CY507" s="232"/>
      <c r="CZ507" s="179">
        <f t="shared" si="519"/>
        <v>0</v>
      </c>
      <c r="DA507" s="180"/>
      <c r="DB507" s="241"/>
      <c r="DC507" s="181">
        <f t="shared" si="520"/>
        <v>0</v>
      </c>
      <c r="DD507" s="240"/>
      <c r="DE507" s="241"/>
      <c r="DF507" s="182">
        <f t="shared" si="521"/>
        <v>0</v>
      </c>
      <c r="DG507" s="182">
        <f t="shared" si="522"/>
        <v>0</v>
      </c>
      <c r="DH507" s="183">
        <f t="shared" si="523"/>
        <v>0</v>
      </c>
      <c r="DI507" s="184">
        <f t="shared" si="524"/>
        <v>0</v>
      </c>
      <c r="DJ507" s="42"/>
      <c r="DK507" s="177">
        <f t="shared" si="525"/>
        <v>0</v>
      </c>
      <c r="DL507" s="177">
        <f t="shared" si="526"/>
        <v>0</v>
      </c>
      <c r="DM507" s="177">
        <f t="shared" si="527"/>
        <v>0</v>
      </c>
      <c r="DN507" s="242"/>
      <c r="DO507" s="243"/>
      <c r="DP507" s="243"/>
      <c r="DQ507" s="243"/>
      <c r="DR507" s="303"/>
      <c r="DS507" s="243"/>
      <c r="DT507" s="243"/>
      <c r="DU507" s="243"/>
      <c r="DV507" s="244"/>
      <c r="DW507" s="243"/>
      <c r="DX507" s="243"/>
      <c r="DY507" s="245"/>
      <c r="DZ507" s="245"/>
      <c r="EA507" s="246"/>
      <c r="EB507" s="175" t="s">
        <v>283</v>
      </c>
      <c r="EC507" s="188" t="s">
        <v>298</v>
      </c>
      <c r="ED507" s="188">
        <v>1030475</v>
      </c>
      <c r="EE507" s="188"/>
      <c r="EF507" s="189">
        <f>'Datos Mes'!$B$23</f>
        <v>8033.333333333333</v>
      </c>
      <c r="EG507" s="189">
        <f t="shared" si="528"/>
        <v>0</v>
      </c>
      <c r="EH507" s="189">
        <f t="shared" si="529"/>
        <v>0</v>
      </c>
      <c r="EI507" s="189" t="e">
        <f t="shared" si="530"/>
        <v>#DIV/0!</v>
      </c>
      <c r="EJ507" s="189" t="e">
        <f t="shared" si="531"/>
        <v>#DIV/0!</v>
      </c>
      <c r="EK507" s="189">
        <f t="shared" si="532"/>
        <v>0</v>
      </c>
      <c r="EL507" s="189">
        <f t="shared" si="533"/>
        <v>0</v>
      </c>
      <c r="EM507" s="189">
        <f t="shared" si="534"/>
        <v>0</v>
      </c>
      <c r="EN507" s="189">
        <f>'Datos Mes'!$B$24*AL507</f>
        <v>0</v>
      </c>
      <c r="EO507" s="189" t="e">
        <f>IF(SUM(EH507:EN507)&gt;'Datos Mes'!$B$21,'Datos Mes'!$B$21,SUM(EH507:EN507))</f>
        <v>#DIV/0!</v>
      </c>
      <c r="EP507" s="189" t="e">
        <f>IF(SUM(EH507:EN507)&gt;'Datos Mes'!$B$21,SUM(EH507:EN507)-EO507,0)</f>
        <v>#DIV/0!</v>
      </c>
      <c r="EQ507" s="189"/>
      <c r="ER507" s="189" t="e">
        <f>LOOKUP(EO507/AL507,'Datos Mes'!$B$75:$B$82,'Datos Mes'!$C$75:$C$82)*EQ507</f>
        <v>#DIV/0!</v>
      </c>
      <c r="ES507" s="189">
        <f>'Datos Mes'!$B$25*$AQ507</f>
        <v>0</v>
      </c>
      <c r="ET507" s="189">
        <f>'Datos Mes'!$B$26*$AQ507</f>
        <v>0</v>
      </c>
      <c r="EU507" s="189">
        <f t="shared" si="535"/>
        <v>0</v>
      </c>
      <c r="EV507" s="190" t="e">
        <f t="shared" si="536"/>
        <v>#DIV/0!</v>
      </c>
      <c r="EW507" s="280" t="s">
        <v>140</v>
      </c>
      <c r="EX507" s="281"/>
      <c r="EY507" s="190" t="e">
        <f>'Datos Mes'!$B$28*EO507</f>
        <v>#DIV/0!</v>
      </c>
      <c r="EZ507" s="190" t="e">
        <f>IF(EX507*'Datos Mes'!$B$19-EY507&gt;0,EX507*'Datos Mes'!$B$19-EY507,0)</f>
        <v>#DIV/0!</v>
      </c>
      <c r="FA507" s="281" t="s">
        <v>116</v>
      </c>
      <c r="FB507" s="280" t="s">
        <v>299</v>
      </c>
      <c r="FC507" s="192">
        <f>IF(FB507&lt;&gt;"Pensionado",LOOKUP(FA507,'Datos Mes'!$A$87:$A$92,'Datos Mes'!$B$87:$B$92),0)</f>
        <v>0</v>
      </c>
      <c r="FD507" s="190" t="e">
        <f t="shared" si="537"/>
        <v>#DIV/0!</v>
      </c>
      <c r="FE507" s="190" t="e">
        <f>IF(SUM(EH507:EN507)&gt;'Datos Mes'!$B$22,'Datos Mes'!$B$22,SUM(EH507:EN507))</f>
        <v>#DIV/0!</v>
      </c>
      <c r="FF507" s="190" t="e">
        <f>FE507*'Datos Mes'!$B$30</f>
        <v>#DIV/0!</v>
      </c>
      <c r="FG507" s="190" t="e">
        <f t="shared" si="538"/>
        <v>#DIV/0!</v>
      </c>
      <c r="FH507" s="190" t="e">
        <f t="shared" si="539"/>
        <v>#DIV/0!</v>
      </c>
      <c r="FI507" s="193" t="e">
        <f>LOOKUP(FH507,'Datos Mes'!$B$54:$B$69,'Datos Mes'!$C$54:$C$69)</f>
        <v>#DIV/0!</v>
      </c>
      <c r="FJ507" s="190" t="e">
        <f>LOOKUP(FH507,'Datos Mes'!$B$54:$B$69,'Datos Mes'!$E$54:$E$69)</f>
        <v>#DIV/0!</v>
      </c>
      <c r="FK507" s="190" t="e">
        <f t="shared" si="540"/>
        <v>#DIV/0!</v>
      </c>
      <c r="FL507" s="190">
        <f t="shared" si="541"/>
        <v>0</v>
      </c>
      <c r="FM507" s="190">
        <f t="shared" si="542"/>
        <v>0</v>
      </c>
      <c r="FN507" s="190">
        <f t="shared" si="543"/>
        <v>0</v>
      </c>
      <c r="FO507" s="190" t="e">
        <f t="shared" si="544"/>
        <v>#DIV/0!</v>
      </c>
      <c r="FP507" s="190" t="e">
        <f t="shared" si="545"/>
        <v>#DIV/0!</v>
      </c>
      <c r="FQ507" s="320" t="e">
        <f t="shared" si="546"/>
        <v>#DIV/0!</v>
      </c>
      <c r="FR507" s="188"/>
      <c r="FS507" s="190" t="e">
        <f t="shared" si="547"/>
        <v>#DIV/0!</v>
      </c>
      <c r="FT507" s="190" t="e">
        <f>IF($FB507="Activo",LOOKUP($FA507,'Datos Mes'!$A$87:$A$92,'Datos Mes'!$C$87:$C$92),0)*$EO507</f>
        <v>#DIV/0!</v>
      </c>
      <c r="FU507" s="190" t="e">
        <f>IF($FB507="Activo",'Datos Mes'!$B$31,0)*$EO507</f>
        <v>#DIV/0!</v>
      </c>
      <c r="FV507" s="190" t="e">
        <f>'Datos Mes'!$B$32*$EO507</f>
        <v>#DIV/0!</v>
      </c>
      <c r="FW507" s="190" t="e">
        <f>'Datos Mes'!$D$28*$EO507</f>
        <v>#DIV/0!</v>
      </c>
      <c r="FX507" s="188">
        <v>1030475</v>
      </c>
      <c r="FY507" s="190" t="e">
        <f t="shared" si="548"/>
        <v>#DIV/0!</v>
      </c>
      <c r="FZ507" s="190" t="e">
        <f t="shared" si="554"/>
        <v>#DIV/0!</v>
      </c>
      <c r="GA507" s="190" t="e">
        <f t="shared" si="555"/>
        <v>#DIV/0!</v>
      </c>
      <c r="GB507" s="190">
        <f>(AS507+'Datos Mes'!B$24)*30/12</f>
        <v>11356.646825396825</v>
      </c>
      <c r="GC507" s="190" t="e">
        <f t="shared" si="549"/>
        <v>#DIV/0!</v>
      </c>
      <c r="GD507" s="190" t="e">
        <f t="shared" si="550"/>
        <v>#DIV/0!</v>
      </c>
      <c r="GE507" s="192" t="e">
        <f t="shared" si="551"/>
        <v>#DIV/0!</v>
      </c>
    </row>
    <row r="508" spans="1:187">
      <c r="A508" s="248"/>
      <c r="B508" s="248"/>
      <c r="C508" s="173">
        <f t="shared" si="508"/>
        <v>0</v>
      </c>
      <c r="D508" s="255"/>
      <c r="E508" s="255"/>
      <c r="F508" s="255"/>
      <c r="G508" s="255"/>
      <c r="H508" s="255"/>
      <c r="I508" s="255"/>
      <c r="J508" s="255"/>
      <c r="K508" s="255"/>
      <c r="L508" s="255"/>
      <c r="M508" s="255"/>
      <c r="N508" s="255"/>
      <c r="O508" s="255"/>
      <c r="P508" s="255"/>
      <c r="Q508" s="255"/>
      <c r="R508" s="174"/>
      <c r="S508" s="256"/>
      <c r="T508" s="255"/>
      <c r="U508" s="255"/>
      <c r="V508" s="255"/>
      <c r="W508" s="255"/>
      <c r="X508" s="255"/>
      <c r="Y508" s="255"/>
      <c r="Z508" s="255"/>
      <c r="AA508" s="255"/>
      <c r="AB508" s="255"/>
      <c r="AC508" s="255"/>
      <c r="AD508" s="255"/>
      <c r="AE508" s="255"/>
      <c r="AF508" s="255"/>
      <c r="AG508" s="255"/>
      <c r="AH508" s="255"/>
      <c r="AI508" s="257"/>
      <c r="AJ508" s="187"/>
      <c r="AK508" s="176">
        <f t="shared" si="509"/>
        <v>0</v>
      </c>
      <c r="AL508" s="294">
        <f t="shared" si="510"/>
        <v>0</v>
      </c>
      <c r="AM508" s="294">
        <f t="shared" si="511"/>
        <v>0</v>
      </c>
      <c r="AN508" s="295">
        <f t="shared" si="512"/>
        <v>0</v>
      </c>
      <c r="AO508" s="294">
        <f t="shared" si="553"/>
        <v>0</v>
      </c>
      <c r="AP508" s="294">
        <f t="shared" si="552"/>
        <v>0</v>
      </c>
      <c r="AQ508" s="296">
        <f t="shared" si="513"/>
        <v>0</v>
      </c>
      <c r="AR508" s="297">
        <f t="shared" si="514"/>
        <v>0</v>
      </c>
      <c r="AS508" s="249"/>
      <c r="AT508" s="250">
        <f t="shared" si="515"/>
        <v>0</v>
      </c>
      <c r="AU508" s="316"/>
      <c r="AV508" s="177">
        <f t="shared" si="516"/>
        <v>0</v>
      </c>
      <c r="AW508" s="249"/>
      <c r="AX508" s="249"/>
      <c r="AY508" s="177">
        <f t="shared" si="517"/>
        <v>0</v>
      </c>
      <c r="AZ508" s="177">
        <f>(AQ508)*'Datos Mes'!$B$27+DB508</f>
        <v>0</v>
      </c>
      <c r="BA508" s="248"/>
      <c r="BB508" s="254"/>
      <c r="BC508" s="263"/>
      <c r="BD508" s="188"/>
      <c r="BE508" s="188"/>
      <c r="BF508" s="298"/>
      <c r="BG508" s="178">
        <f>(COUNTIF($D508:$AI508,"LL")+DL508)*(AS508-'Datos Mes'!$B$23)</f>
        <v>0</v>
      </c>
      <c r="BH508" s="299">
        <f t="shared" si="518"/>
        <v>0</v>
      </c>
      <c r="BI508" s="230"/>
      <c r="BJ508" s="239"/>
      <c r="BK508" s="231"/>
      <c r="BL508" s="231"/>
      <c r="BM508" s="231"/>
      <c r="BN508" s="231"/>
      <c r="BO508" s="231"/>
      <c r="BP508" s="239"/>
      <c r="BQ508" s="231"/>
      <c r="BR508" s="231"/>
      <c r="BS508" s="231"/>
      <c r="BT508" s="232"/>
      <c r="BU508" s="232"/>
      <c r="BV508" s="231"/>
      <c r="BW508" s="233"/>
      <c r="BX508" s="234"/>
      <c r="BY508" s="231"/>
      <c r="BZ508" s="231"/>
      <c r="CA508" s="235"/>
      <c r="CB508" s="235"/>
      <c r="CC508" s="236"/>
      <c r="CD508" s="236"/>
      <c r="CE508" s="236"/>
      <c r="CF508" s="236"/>
      <c r="CG508" s="236"/>
      <c r="CH508" s="235"/>
      <c r="CI508" s="235"/>
      <c r="CJ508" s="236"/>
      <c r="CK508" s="236"/>
      <c r="CL508" s="236"/>
      <c r="CM508" s="236"/>
      <c r="CN508" s="236"/>
      <c r="CO508" s="235"/>
      <c r="CP508" s="238"/>
      <c r="CQ508" s="237"/>
      <c r="CR508" s="238"/>
      <c r="CS508" s="237"/>
      <c r="CT508" s="237"/>
      <c r="CU508" s="237"/>
      <c r="CV508" s="237"/>
      <c r="CW508" s="237"/>
      <c r="CX508" s="232"/>
      <c r="CY508" s="232"/>
      <c r="CZ508" s="179">
        <f t="shared" si="519"/>
        <v>0</v>
      </c>
      <c r="DA508" s="180"/>
      <c r="DB508" s="241"/>
      <c r="DC508" s="181">
        <f t="shared" si="520"/>
        <v>0</v>
      </c>
      <c r="DD508" s="240"/>
      <c r="DE508" s="241"/>
      <c r="DF508" s="182">
        <f t="shared" si="521"/>
        <v>0</v>
      </c>
      <c r="DG508" s="182">
        <f t="shared" si="522"/>
        <v>0</v>
      </c>
      <c r="DH508" s="183">
        <f t="shared" si="523"/>
        <v>0</v>
      </c>
      <c r="DI508" s="184">
        <f t="shared" si="524"/>
        <v>0</v>
      </c>
      <c r="DJ508" s="42"/>
      <c r="DK508" s="177">
        <f t="shared" si="525"/>
        <v>0</v>
      </c>
      <c r="DL508" s="177">
        <f t="shared" si="526"/>
        <v>0</v>
      </c>
      <c r="DM508" s="177">
        <f t="shared" si="527"/>
        <v>0</v>
      </c>
      <c r="DN508" s="242"/>
      <c r="DO508" s="243"/>
      <c r="DP508" s="243"/>
      <c r="DQ508" s="243"/>
      <c r="DR508" s="303"/>
      <c r="DS508" s="243"/>
      <c r="DT508" s="243"/>
      <c r="DU508" s="243"/>
      <c r="DV508" s="244"/>
      <c r="DW508" s="243"/>
      <c r="DX508" s="243"/>
      <c r="DY508" s="245"/>
      <c r="DZ508" s="245"/>
      <c r="EA508" s="246"/>
      <c r="EB508" s="175" t="s">
        <v>283</v>
      </c>
      <c r="EC508" s="188" t="s">
        <v>298</v>
      </c>
      <c r="ED508" s="188">
        <v>1030476</v>
      </c>
      <c r="EE508" s="188"/>
      <c r="EF508" s="189">
        <f>'Datos Mes'!$B$23</f>
        <v>8033.333333333333</v>
      </c>
      <c r="EG508" s="189">
        <f t="shared" si="528"/>
        <v>0</v>
      </c>
      <c r="EH508" s="189">
        <f t="shared" si="529"/>
        <v>0</v>
      </c>
      <c r="EI508" s="189" t="e">
        <f t="shared" si="530"/>
        <v>#DIV/0!</v>
      </c>
      <c r="EJ508" s="189" t="e">
        <f t="shared" si="531"/>
        <v>#DIV/0!</v>
      </c>
      <c r="EK508" s="189">
        <f t="shared" si="532"/>
        <v>0</v>
      </c>
      <c r="EL508" s="189">
        <f t="shared" si="533"/>
        <v>0</v>
      </c>
      <c r="EM508" s="189">
        <f t="shared" si="534"/>
        <v>0</v>
      </c>
      <c r="EN508" s="189">
        <f>'Datos Mes'!$B$24*AL508</f>
        <v>0</v>
      </c>
      <c r="EO508" s="189" t="e">
        <f>IF(SUM(EH508:EN508)&gt;'Datos Mes'!$B$21,'Datos Mes'!$B$21,SUM(EH508:EN508))</f>
        <v>#DIV/0!</v>
      </c>
      <c r="EP508" s="189" t="e">
        <f>IF(SUM(EH508:EN508)&gt;'Datos Mes'!$B$21,SUM(EH508:EN508)-EO508,0)</f>
        <v>#DIV/0!</v>
      </c>
      <c r="EQ508" s="189"/>
      <c r="ER508" s="189" t="e">
        <f>LOOKUP(EO508/AL508,'Datos Mes'!$B$75:$B$82,'Datos Mes'!$C$75:$C$82)*EQ508</f>
        <v>#DIV/0!</v>
      </c>
      <c r="ES508" s="189">
        <f>'Datos Mes'!$B$25*$AQ508</f>
        <v>0</v>
      </c>
      <c r="ET508" s="189">
        <f>'Datos Mes'!$B$26*$AQ508</f>
        <v>0</v>
      </c>
      <c r="EU508" s="189">
        <f t="shared" si="535"/>
        <v>0</v>
      </c>
      <c r="EV508" s="190" t="e">
        <f t="shared" si="536"/>
        <v>#DIV/0!</v>
      </c>
      <c r="EW508" s="280" t="s">
        <v>140</v>
      </c>
      <c r="EX508" s="281"/>
      <c r="EY508" s="190" t="e">
        <f>'Datos Mes'!$B$28*EO508</f>
        <v>#DIV/0!</v>
      </c>
      <c r="EZ508" s="190" t="e">
        <f>IF(EX508*'Datos Mes'!$B$19-EY508&gt;0,EX508*'Datos Mes'!$B$19-EY508,0)</f>
        <v>#DIV/0!</v>
      </c>
      <c r="FA508" s="281" t="s">
        <v>116</v>
      </c>
      <c r="FB508" s="280" t="s">
        <v>299</v>
      </c>
      <c r="FC508" s="192">
        <f>IF(FB508&lt;&gt;"Pensionado",LOOKUP(FA508,'Datos Mes'!$A$87:$A$92,'Datos Mes'!$B$87:$B$92),0)</f>
        <v>0</v>
      </c>
      <c r="FD508" s="190" t="e">
        <f t="shared" si="537"/>
        <v>#DIV/0!</v>
      </c>
      <c r="FE508" s="190" t="e">
        <f>IF(SUM(EH508:EN508)&gt;'Datos Mes'!$B$22,'Datos Mes'!$B$22,SUM(EH508:EN508))</f>
        <v>#DIV/0!</v>
      </c>
      <c r="FF508" s="190" t="e">
        <f>FE508*'Datos Mes'!$B$30</f>
        <v>#DIV/0!</v>
      </c>
      <c r="FG508" s="190" t="e">
        <f t="shared" si="538"/>
        <v>#DIV/0!</v>
      </c>
      <c r="FH508" s="190" t="e">
        <f t="shared" si="539"/>
        <v>#DIV/0!</v>
      </c>
      <c r="FI508" s="193" t="e">
        <f>LOOKUP(FH508,'Datos Mes'!$B$54:$B$69,'Datos Mes'!$C$54:$C$69)</f>
        <v>#DIV/0!</v>
      </c>
      <c r="FJ508" s="190" t="e">
        <f>LOOKUP(FH508,'Datos Mes'!$B$54:$B$69,'Datos Mes'!$E$54:$E$69)</f>
        <v>#DIV/0!</v>
      </c>
      <c r="FK508" s="190" t="e">
        <f t="shared" si="540"/>
        <v>#DIV/0!</v>
      </c>
      <c r="FL508" s="190">
        <f t="shared" si="541"/>
        <v>0</v>
      </c>
      <c r="FM508" s="190">
        <f t="shared" si="542"/>
        <v>0</v>
      </c>
      <c r="FN508" s="190">
        <f t="shared" si="543"/>
        <v>0</v>
      </c>
      <c r="FO508" s="190" t="e">
        <f t="shared" si="544"/>
        <v>#DIV/0!</v>
      </c>
      <c r="FP508" s="190" t="e">
        <f t="shared" si="545"/>
        <v>#DIV/0!</v>
      </c>
      <c r="FQ508" s="320" t="e">
        <f t="shared" si="546"/>
        <v>#DIV/0!</v>
      </c>
      <c r="FR508" s="188"/>
      <c r="FS508" s="190" t="e">
        <f t="shared" si="547"/>
        <v>#DIV/0!</v>
      </c>
      <c r="FT508" s="190" t="e">
        <f>IF($FB508="Activo",LOOKUP($FA508,'Datos Mes'!$A$87:$A$92,'Datos Mes'!$C$87:$C$92),0)*$EO508</f>
        <v>#DIV/0!</v>
      </c>
      <c r="FU508" s="190" t="e">
        <f>IF($FB508="Activo",'Datos Mes'!$B$31,0)*$EO508</f>
        <v>#DIV/0!</v>
      </c>
      <c r="FV508" s="190" t="e">
        <f>'Datos Mes'!$B$32*$EO508</f>
        <v>#DIV/0!</v>
      </c>
      <c r="FW508" s="190" t="e">
        <f>'Datos Mes'!$D$28*$EO508</f>
        <v>#DIV/0!</v>
      </c>
      <c r="FX508" s="188">
        <v>1030476</v>
      </c>
      <c r="FY508" s="190" t="e">
        <f t="shared" si="548"/>
        <v>#DIV/0!</v>
      </c>
      <c r="FZ508" s="190" t="e">
        <f t="shared" si="554"/>
        <v>#DIV/0!</v>
      </c>
      <c r="GA508" s="190" t="e">
        <f t="shared" si="555"/>
        <v>#DIV/0!</v>
      </c>
      <c r="GB508" s="190">
        <f>(AS508+'Datos Mes'!B$24)*30/12</f>
        <v>11356.646825396825</v>
      </c>
      <c r="GC508" s="190" t="e">
        <f t="shared" si="549"/>
        <v>#DIV/0!</v>
      </c>
      <c r="GD508" s="190" t="e">
        <f t="shared" si="550"/>
        <v>#DIV/0!</v>
      </c>
      <c r="GE508" s="192" t="e">
        <f t="shared" si="551"/>
        <v>#DIV/0!</v>
      </c>
    </row>
    <row r="509" spans="1:187">
      <c r="A509" s="248"/>
      <c r="B509" s="248"/>
      <c r="C509" s="173">
        <f t="shared" si="508"/>
        <v>0</v>
      </c>
      <c r="D509" s="255"/>
      <c r="E509" s="255"/>
      <c r="F509" s="255"/>
      <c r="G509" s="255"/>
      <c r="H509" s="255"/>
      <c r="I509" s="255"/>
      <c r="J509" s="255"/>
      <c r="K509" s="255"/>
      <c r="L509" s="255"/>
      <c r="M509" s="255"/>
      <c r="N509" s="255"/>
      <c r="O509" s="255"/>
      <c r="P509" s="255"/>
      <c r="Q509" s="255"/>
      <c r="R509" s="174"/>
      <c r="S509" s="256"/>
      <c r="T509" s="255"/>
      <c r="U509" s="255"/>
      <c r="V509" s="255"/>
      <c r="W509" s="255"/>
      <c r="X509" s="255"/>
      <c r="Y509" s="255"/>
      <c r="Z509" s="255"/>
      <c r="AA509" s="255"/>
      <c r="AB509" s="255"/>
      <c r="AC509" s="255"/>
      <c r="AD509" s="255"/>
      <c r="AE509" s="255"/>
      <c r="AF509" s="255"/>
      <c r="AG509" s="255"/>
      <c r="AH509" s="255"/>
      <c r="AI509" s="257"/>
      <c r="AJ509" s="187"/>
      <c r="AK509" s="176">
        <f t="shared" si="509"/>
        <v>0</v>
      </c>
      <c r="AL509" s="294">
        <f t="shared" si="510"/>
        <v>0</v>
      </c>
      <c r="AM509" s="294">
        <f t="shared" si="511"/>
        <v>0</v>
      </c>
      <c r="AN509" s="295">
        <f t="shared" si="512"/>
        <v>0</v>
      </c>
      <c r="AO509" s="294">
        <f t="shared" si="553"/>
        <v>0</v>
      </c>
      <c r="AP509" s="294">
        <f t="shared" si="552"/>
        <v>0</v>
      </c>
      <c r="AQ509" s="296">
        <f t="shared" si="513"/>
        <v>0</v>
      </c>
      <c r="AR509" s="297">
        <f t="shared" si="514"/>
        <v>0</v>
      </c>
      <c r="AS509" s="249"/>
      <c r="AT509" s="250">
        <f t="shared" si="515"/>
        <v>0</v>
      </c>
      <c r="AU509" s="316"/>
      <c r="AV509" s="177">
        <f t="shared" si="516"/>
        <v>0</v>
      </c>
      <c r="AW509" s="249"/>
      <c r="AX509" s="249"/>
      <c r="AY509" s="177">
        <f t="shared" si="517"/>
        <v>0</v>
      </c>
      <c r="AZ509" s="177">
        <f>(AQ509)*'Datos Mes'!$B$27+DB509</f>
        <v>0</v>
      </c>
      <c r="BA509" s="248"/>
      <c r="BB509" s="254"/>
      <c r="BC509" s="263"/>
      <c r="BD509" s="188"/>
      <c r="BE509" s="188"/>
      <c r="BF509" s="298"/>
      <c r="BG509" s="178">
        <f>(COUNTIF($D509:$AI509,"LL")+DL509)*(AS509-'Datos Mes'!$B$23)</f>
        <v>0</v>
      </c>
      <c r="BH509" s="299">
        <f t="shared" si="518"/>
        <v>0</v>
      </c>
      <c r="BI509" s="230"/>
      <c r="BJ509" s="239"/>
      <c r="BK509" s="231"/>
      <c r="BL509" s="231"/>
      <c r="BM509" s="231"/>
      <c r="BN509" s="231"/>
      <c r="BO509" s="231"/>
      <c r="BP509" s="239"/>
      <c r="BQ509" s="231"/>
      <c r="BR509" s="231"/>
      <c r="BS509" s="231"/>
      <c r="BT509" s="232"/>
      <c r="BU509" s="232"/>
      <c r="BV509" s="231"/>
      <c r="BW509" s="233"/>
      <c r="BX509" s="234"/>
      <c r="BY509" s="231"/>
      <c r="BZ509" s="231"/>
      <c r="CA509" s="235"/>
      <c r="CB509" s="235"/>
      <c r="CC509" s="236"/>
      <c r="CD509" s="236"/>
      <c r="CE509" s="236"/>
      <c r="CF509" s="236"/>
      <c r="CG509" s="236"/>
      <c r="CH509" s="235"/>
      <c r="CI509" s="235"/>
      <c r="CJ509" s="236"/>
      <c r="CK509" s="236"/>
      <c r="CL509" s="236"/>
      <c r="CM509" s="236"/>
      <c r="CN509" s="236"/>
      <c r="CO509" s="235"/>
      <c r="CP509" s="238"/>
      <c r="CQ509" s="237"/>
      <c r="CR509" s="238"/>
      <c r="CS509" s="237"/>
      <c r="CT509" s="237"/>
      <c r="CU509" s="237"/>
      <c r="CV509" s="237"/>
      <c r="CW509" s="237"/>
      <c r="CX509" s="232"/>
      <c r="CY509" s="232"/>
      <c r="CZ509" s="179">
        <f t="shared" si="519"/>
        <v>0</v>
      </c>
      <c r="DA509" s="180"/>
      <c r="DB509" s="241"/>
      <c r="DC509" s="181">
        <f t="shared" si="520"/>
        <v>0</v>
      </c>
      <c r="DD509" s="240"/>
      <c r="DE509" s="241"/>
      <c r="DF509" s="182">
        <f t="shared" si="521"/>
        <v>0</v>
      </c>
      <c r="DG509" s="182">
        <f t="shared" si="522"/>
        <v>0</v>
      </c>
      <c r="DH509" s="183">
        <f t="shared" si="523"/>
        <v>0</v>
      </c>
      <c r="DI509" s="184">
        <f t="shared" si="524"/>
        <v>0</v>
      </c>
      <c r="DJ509" s="42"/>
      <c r="DK509" s="177">
        <f t="shared" si="525"/>
        <v>0</v>
      </c>
      <c r="DL509" s="177">
        <f t="shared" si="526"/>
        <v>0</v>
      </c>
      <c r="DM509" s="177">
        <f t="shared" si="527"/>
        <v>0</v>
      </c>
      <c r="DN509" s="242"/>
      <c r="DO509" s="243"/>
      <c r="DP509" s="243"/>
      <c r="DQ509" s="243"/>
      <c r="DR509" s="303"/>
      <c r="DS509" s="243"/>
      <c r="DT509" s="243"/>
      <c r="DU509" s="243"/>
      <c r="DV509" s="244"/>
      <c r="DW509" s="243"/>
      <c r="DX509" s="243"/>
      <c r="DY509" s="245"/>
      <c r="DZ509" s="245"/>
      <c r="EA509" s="246"/>
      <c r="EB509" s="175" t="s">
        <v>283</v>
      </c>
      <c r="EC509" s="188" t="s">
        <v>298</v>
      </c>
      <c r="ED509" s="188">
        <v>1030477</v>
      </c>
      <c r="EE509" s="188"/>
      <c r="EF509" s="189">
        <f>'Datos Mes'!$B$23</f>
        <v>8033.333333333333</v>
      </c>
      <c r="EG509" s="189">
        <f t="shared" si="528"/>
        <v>0</v>
      </c>
      <c r="EH509" s="189">
        <f t="shared" si="529"/>
        <v>0</v>
      </c>
      <c r="EI509" s="189" t="e">
        <f t="shared" si="530"/>
        <v>#DIV/0!</v>
      </c>
      <c r="EJ509" s="189" t="e">
        <f t="shared" si="531"/>
        <v>#DIV/0!</v>
      </c>
      <c r="EK509" s="189">
        <f t="shared" si="532"/>
        <v>0</v>
      </c>
      <c r="EL509" s="189">
        <f t="shared" si="533"/>
        <v>0</v>
      </c>
      <c r="EM509" s="189">
        <f t="shared" si="534"/>
        <v>0</v>
      </c>
      <c r="EN509" s="189">
        <f>'Datos Mes'!$B$24*AL509</f>
        <v>0</v>
      </c>
      <c r="EO509" s="189" t="e">
        <f>IF(SUM(EH509:EN509)&gt;'Datos Mes'!$B$21,'Datos Mes'!$B$21,SUM(EH509:EN509))</f>
        <v>#DIV/0!</v>
      </c>
      <c r="EP509" s="189" t="e">
        <f>IF(SUM(EH509:EN509)&gt;'Datos Mes'!$B$21,SUM(EH509:EN509)-EO509,0)</f>
        <v>#DIV/0!</v>
      </c>
      <c r="EQ509" s="189"/>
      <c r="ER509" s="189" t="e">
        <f>LOOKUP(EO509/AL509,'Datos Mes'!$B$75:$B$82,'Datos Mes'!$C$75:$C$82)*EQ509</f>
        <v>#DIV/0!</v>
      </c>
      <c r="ES509" s="189">
        <f>'Datos Mes'!$B$25*$AQ509</f>
        <v>0</v>
      </c>
      <c r="ET509" s="189">
        <f>'Datos Mes'!$B$26*$AQ509</f>
        <v>0</v>
      </c>
      <c r="EU509" s="189">
        <f t="shared" si="535"/>
        <v>0</v>
      </c>
      <c r="EV509" s="190" t="e">
        <f t="shared" si="536"/>
        <v>#DIV/0!</v>
      </c>
      <c r="EW509" s="280" t="s">
        <v>140</v>
      </c>
      <c r="EX509" s="281"/>
      <c r="EY509" s="190" t="e">
        <f>'Datos Mes'!$B$28*EO509</f>
        <v>#DIV/0!</v>
      </c>
      <c r="EZ509" s="190" t="e">
        <f>IF(EX509*'Datos Mes'!$B$19-EY509&gt;0,EX509*'Datos Mes'!$B$19-EY509,0)</f>
        <v>#DIV/0!</v>
      </c>
      <c r="FA509" s="281" t="s">
        <v>116</v>
      </c>
      <c r="FB509" s="280" t="s">
        <v>299</v>
      </c>
      <c r="FC509" s="192">
        <f>IF(FB509&lt;&gt;"Pensionado",LOOKUP(FA509,'Datos Mes'!$A$87:$A$92,'Datos Mes'!$B$87:$B$92),0)</f>
        <v>0</v>
      </c>
      <c r="FD509" s="190" t="e">
        <f t="shared" si="537"/>
        <v>#DIV/0!</v>
      </c>
      <c r="FE509" s="190" t="e">
        <f>IF(SUM(EH509:EN509)&gt;'Datos Mes'!$B$22,'Datos Mes'!$B$22,SUM(EH509:EN509))</f>
        <v>#DIV/0!</v>
      </c>
      <c r="FF509" s="190" t="e">
        <f>FE509*'Datos Mes'!$B$30</f>
        <v>#DIV/0!</v>
      </c>
      <c r="FG509" s="190" t="e">
        <f t="shared" si="538"/>
        <v>#DIV/0!</v>
      </c>
      <c r="FH509" s="190" t="e">
        <f t="shared" si="539"/>
        <v>#DIV/0!</v>
      </c>
      <c r="FI509" s="193" t="e">
        <f>LOOKUP(FH509,'Datos Mes'!$B$54:$B$69,'Datos Mes'!$C$54:$C$69)</f>
        <v>#DIV/0!</v>
      </c>
      <c r="FJ509" s="190" t="e">
        <f>LOOKUP(FH509,'Datos Mes'!$B$54:$B$69,'Datos Mes'!$E$54:$E$69)</f>
        <v>#DIV/0!</v>
      </c>
      <c r="FK509" s="190" t="e">
        <f t="shared" si="540"/>
        <v>#DIV/0!</v>
      </c>
      <c r="FL509" s="190">
        <f t="shared" si="541"/>
        <v>0</v>
      </c>
      <c r="FM509" s="190">
        <f t="shared" si="542"/>
        <v>0</v>
      </c>
      <c r="FN509" s="190">
        <f t="shared" si="543"/>
        <v>0</v>
      </c>
      <c r="FO509" s="190" t="e">
        <f t="shared" si="544"/>
        <v>#DIV/0!</v>
      </c>
      <c r="FP509" s="190" t="e">
        <f t="shared" si="545"/>
        <v>#DIV/0!</v>
      </c>
      <c r="FQ509" s="320" t="e">
        <f t="shared" si="546"/>
        <v>#DIV/0!</v>
      </c>
      <c r="FR509" s="188"/>
      <c r="FS509" s="190" t="e">
        <f t="shared" si="547"/>
        <v>#DIV/0!</v>
      </c>
      <c r="FT509" s="190" t="e">
        <f>IF($FB509="Activo",LOOKUP($FA509,'Datos Mes'!$A$87:$A$92,'Datos Mes'!$C$87:$C$92),0)*$EO509</f>
        <v>#DIV/0!</v>
      </c>
      <c r="FU509" s="190" t="e">
        <f>IF($FB509="Activo",'Datos Mes'!$B$31,0)*$EO509</f>
        <v>#DIV/0!</v>
      </c>
      <c r="FV509" s="190" t="e">
        <f>'Datos Mes'!$B$32*$EO509</f>
        <v>#DIV/0!</v>
      </c>
      <c r="FW509" s="190" t="e">
        <f>'Datos Mes'!$D$28*$EO509</f>
        <v>#DIV/0!</v>
      </c>
      <c r="FX509" s="188">
        <v>1030477</v>
      </c>
      <c r="FY509" s="190" t="e">
        <f t="shared" si="548"/>
        <v>#DIV/0!</v>
      </c>
      <c r="FZ509" s="190" t="e">
        <f t="shared" si="554"/>
        <v>#DIV/0!</v>
      </c>
      <c r="GA509" s="190" t="e">
        <f t="shared" si="555"/>
        <v>#DIV/0!</v>
      </c>
      <c r="GB509" s="190">
        <f>(AS509+'Datos Mes'!B$24)*30/12</f>
        <v>11356.646825396825</v>
      </c>
      <c r="GC509" s="190" t="e">
        <f t="shared" si="549"/>
        <v>#DIV/0!</v>
      </c>
      <c r="GD509" s="190" t="e">
        <f t="shared" si="550"/>
        <v>#DIV/0!</v>
      </c>
      <c r="GE509" s="192" t="e">
        <f t="shared" si="551"/>
        <v>#DIV/0!</v>
      </c>
    </row>
    <row r="510" spans="1:187">
      <c r="A510" s="248"/>
      <c r="B510" s="248"/>
      <c r="C510" s="173">
        <f t="shared" si="508"/>
        <v>0</v>
      </c>
      <c r="D510" s="255"/>
      <c r="E510" s="255"/>
      <c r="F510" s="255"/>
      <c r="G510" s="255"/>
      <c r="H510" s="255"/>
      <c r="I510" s="255"/>
      <c r="J510" s="255"/>
      <c r="K510" s="255"/>
      <c r="L510" s="255"/>
      <c r="M510" s="255"/>
      <c r="N510" s="255"/>
      <c r="O510" s="255"/>
      <c r="P510" s="255"/>
      <c r="Q510" s="255"/>
      <c r="R510" s="174"/>
      <c r="S510" s="256"/>
      <c r="T510" s="255"/>
      <c r="U510" s="255"/>
      <c r="V510" s="255"/>
      <c r="W510" s="255"/>
      <c r="X510" s="255"/>
      <c r="Y510" s="255"/>
      <c r="Z510" s="255"/>
      <c r="AA510" s="255"/>
      <c r="AB510" s="255"/>
      <c r="AC510" s="255"/>
      <c r="AD510" s="255"/>
      <c r="AE510" s="255"/>
      <c r="AF510" s="255"/>
      <c r="AG510" s="255"/>
      <c r="AH510" s="255"/>
      <c r="AI510" s="257"/>
      <c r="AJ510" s="187"/>
      <c r="AK510" s="176">
        <f t="shared" si="509"/>
        <v>0</v>
      </c>
      <c r="AL510" s="294">
        <f t="shared" si="510"/>
        <v>0</v>
      </c>
      <c r="AM510" s="294">
        <f t="shared" si="511"/>
        <v>0</v>
      </c>
      <c r="AN510" s="295">
        <f t="shared" si="512"/>
        <v>0</v>
      </c>
      <c r="AO510" s="294">
        <f t="shared" si="553"/>
        <v>0</v>
      </c>
      <c r="AP510" s="294">
        <f t="shared" si="552"/>
        <v>0</v>
      </c>
      <c r="AQ510" s="296">
        <f t="shared" si="513"/>
        <v>0</v>
      </c>
      <c r="AR510" s="297">
        <f t="shared" si="514"/>
        <v>0</v>
      </c>
      <c r="AS510" s="249"/>
      <c r="AT510" s="250">
        <f t="shared" si="515"/>
        <v>0</v>
      </c>
      <c r="AU510" s="316"/>
      <c r="AV510" s="177">
        <f t="shared" si="516"/>
        <v>0</v>
      </c>
      <c r="AW510" s="249"/>
      <c r="AX510" s="249"/>
      <c r="AY510" s="177">
        <f t="shared" si="517"/>
        <v>0</v>
      </c>
      <c r="AZ510" s="177">
        <f>(AQ510)*'Datos Mes'!$B$27+DB510</f>
        <v>0</v>
      </c>
      <c r="BA510" s="248"/>
      <c r="BB510" s="254"/>
      <c r="BC510" s="263"/>
      <c r="BD510" s="188"/>
      <c r="BE510" s="188"/>
      <c r="BF510" s="298"/>
      <c r="BG510" s="178">
        <f>(COUNTIF($D510:$AI510,"LL")+DL510)*(AS510-'Datos Mes'!$B$23)</f>
        <v>0</v>
      </c>
      <c r="BH510" s="299">
        <f t="shared" si="518"/>
        <v>0</v>
      </c>
      <c r="BI510" s="230"/>
      <c r="BJ510" s="239"/>
      <c r="BK510" s="231"/>
      <c r="BL510" s="231"/>
      <c r="BM510" s="231"/>
      <c r="BN510" s="231"/>
      <c r="BO510" s="231"/>
      <c r="BP510" s="239"/>
      <c r="BQ510" s="231"/>
      <c r="BR510" s="231"/>
      <c r="BS510" s="231"/>
      <c r="BT510" s="232"/>
      <c r="BU510" s="232"/>
      <c r="BV510" s="231"/>
      <c r="BW510" s="233"/>
      <c r="BX510" s="234"/>
      <c r="BY510" s="231"/>
      <c r="BZ510" s="231"/>
      <c r="CA510" s="235"/>
      <c r="CB510" s="235"/>
      <c r="CC510" s="236"/>
      <c r="CD510" s="236"/>
      <c r="CE510" s="236"/>
      <c r="CF510" s="236"/>
      <c r="CG510" s="236"/>
      <c r="CH510" s="235"/>
      <c r="CI510" s="235"/>
      <c r="CJ510" s="236"/>
      <c r="CK510" s="236"/>
      <c r="CL510" s="236"/>
      <c r="CM510" s="236"/>
      <c r="CN510" s="236"/>
      <c r="CO510" s="235"/>
      <c r="CP510" s="238"/>
      <c r="CQ510" s="237"/>
      <c r="CR510" s="238"/>
      <c r="CS510" s="237"/>
      <c r="CT510" s="237"/>
      <c r="CU510" s="237"/>
      <c r="CV510" s="237"/>
      <c r="CW510" s="237"/>
      <c r="CX510" s="232"/>
      <c r="CY510" s="232"/>
      <c r="CZ510" s="179">
        <f t="shared" si="519"/>
        <v>0</v>
      </c>
      <c r="DA510" s="180"/>
      <c r="DB510" s="241"/>
      <c r="DC510" s="181">
        <f t="shared" si="520"/>
        <v>0</v>
      </c>
      <c r="DD510" s="240"/>
      <c r="DE510" s="241"/>
      <c r="DF510" s="182">
        <f t="shared" si="521"/>
        <v>0</v>
      </c>
      <c r="DG510" s="182">
        <f t="shared" si="522"/>
        <v>0</v>
      </c>
      <c r="DH510" s="183">
        <f t="shared" si="523"/>
        <v>0</v>
      </c>
      <c r="DI510" s="184">
        <f t="shared" si="524"/>
        <v>0</v>
      </c>
      <c r="DJ510" s="42"/>
      <c r="DK510" s="177">
        <f t="shared" si="525"/>
        <v>0</v>
      </c>
      <c r="DL510" s="177">
        <f t="shared" si="526"/>
        <v>0</v>
      </c>
      <c r="DM510" s="177">
        <f t="shared" si="527"/>
        <v>0</v>
      </c>
      <c r="DN510" s="242"/>
      <c r="DO510" s="243"/>
      <c r="DP510" s="243"/>
      <c r="DQ510" s="243"/>
      <c r="DR510" s="303"/>
      <c r="DS510" s="243"/>
      <c r="DT510" s="243"/>
      <c r="DU510" s="243"/>
      <c r="DV510" s="244"/>
      <c r="DW510" s="243"/>
      <c r="DX510" s="243"/>
      <c r="DY510" s="245"/>
      <c r="DZ510" s="245"/>
      <c r="EA510" s="246"/>
      <c r="EB510" s="175" t="s">
        <v>283</v>
      </c>
      <c r="EC510" s="188" t="s">
        <v>298</v>
      </c>
      <c r="ED510" s="188">
        <v>1030478</v>
      </c>
      <c r="EE510" s="188"/>
      <c r="EF510" s="189">
        <f>'Datos Mes'!$B$23</f>
        <v>8033.333333333333</v>
      </c>
      <c r="EG510" s="189">
        <f t="shared" si="528"/>
        <v>0</v>
      </c>
      <c r="EH510" s="189">
        <f t="shared" si="529"/>
        <v>0</v>
      </c>
      <c r="EI510" s="189" t="e">
        <f t="shared" si="530"/>
        <v>#DIV/0!</v>
      </c>
      <c r="EJ510" s="189" t="e">
        <f t="shared" si="531"/>
        <v>#DIV/0!</v>
      </c>
      <c r="EK510" s="189">
        <f t="shared" si="532"/>
        <v>0</v>
      </c>
      <c r="EL510" s="189">
        <f t="shared" si="533"/>
        <v>0</v>
      </c>
      <c r="EM510" s="189">
        <f t="shared" si="534"/>
        <v>0</v>
      </c>
      <c r="EN510" s="189">
        <f>'Datos Mes'!$B$24*AL510</f>
        <v>0</v>
      </c>
      <c r="EO510" s="189" t="e">
        <f>IF(SUM(EH510:EN510)&gt;'Datos Mes'!$B$21,'Datos Mes'!$B$21,SUM(EH510:EN510))</f>
        <v>#DIV/0!</v>
      </c>
      <c r="EP510" s="189" t="e">
        <f>IF(SUM(EH510:EN510)&gt;'Datos Mes'!$B$21,SUM(EH510:EN510)-EO510,0)</f>
        <v>#DIV/0!</v>
      </c>
      <c r="EQ510" s="189"/>
      <c r="ER510" s="189" t="e">
        <f>LOOKUP(EO510/AL510,'Datos Mes'!$B$75:$B$82,'Datos Mes'!$C$75:$C$82)*EQ510</f>
        <v>#DIV/0!</v>
      </c>
      <c r="ES510" s="189">
        <f>'Datos Mes'!$B$25*$AQ510</f>
        <v>0</v>
      </c>
      <c r="ET510" s="189">
        <f>'Datos Mes'!$B$26*$AQ510</f>
        <v>0</v>
      </c>
      <c r="EU510" s="189">
        <f t="shared" si="535"/>
        <v>0</v>
      </c>
      <c r="EV510" s="190" t="e">
        <f t="shared" si="536"/>
        <v>#DIV/0!</v>
      </c>
      <c r="EW510" s="280" t="s">
        <v>140</v>
      </c>
      <c r="EX510" s="281"/>
      <c r="EY510" s="190" t="e">
        <f>'Datos Mes'!$B$28*EO510</f>
        <v>#DIV/0!</v>
      </c>
      <c r="EZ510" s="190" t="e">
        <f>IF(EX510*'Datos Mes'!$B$19-EY510&gt;0,EX510*'Datos Mes'!$B$19-EY510,0)</f>
        <v>#DIV/0!</v>
      </c>
      <c r="FA510" s="281" t="s">
        <v>116</v>
      </c>
      <c r="FB510" s="280" t="s">
        <v>299</v>
      </c>
      <c r="FC510" s="192">
        <f>IF(FB510&lt;&gt;"Pensionado",LOOKUP(FA510,'Datos Mes'!$A$87:$A$92,'Datos Mes'!$B$87:$B$92),0)</f>
        <v>0</v>
      </c>
      <c r="FD510" s="190" t="e">
        <f t="shared" si="537"/>
        <v>#DIV/0!</v>
      </c>
      <c r="FE510" s="190" t="e">
        <f>IF(SUM(EH510:EN510)&gt;'Datos Mes'!$B$22,'Datos Mes'!$B$22,SUM(EH510:EN510))</f>
        <v>#DIV/0!</v>
      </c>
      <c r="FF510" s="190" t="e">
        <f>FE510*'Datos Mes'!$B$30</f>
        <v>#DIV/0!</v>
      </c>
      <c r="FG510" s="190" t="e">
        <f t="shared" si="538"/>
        <v>#DIV/0!</v>
      </c>
      <c r="FH510" s="190" t="e">
        <f t="shared" si="539"/>
        <v>#DIV/0!</v>
      </c>
      <c r="FI510" s="193" t="e">
        <f>LOOKUP(FH510,'Datos Mes'!$B$54:$B$69,'Datos Mes'!$C$54:$C$69)</f>
        <v>#DIV/0!</v>
      </c>
      <c r="FJ510" s="190" t="e">
        <f>LOOKUP(FH510,'Datos Mes'!$B$54:$B$69,'Datos Mes'!$E$54:$E$69)</f>
        <v>#DIV/0!</v>
      </c>
      <c r="FK510" s="190" t="e">
        <f t="shared" si="540"/>
        <v>#DIV/0!</v>
      </c>
      <c r="FL510" s="190">
        <f t="shared" si="541"/>
        <v>0</v>
      </c>
      <c r="FM510" s="190">
        <f t="shared" si="542"/>
        <v>0</v>
      </c>
      <c r="FN510" s="190">
        <f t="shared" si="543"/>
        <v>0</v>
      </c>
      <c r="FO510" s="190" t="e">
        <f t="shared" si="544"/>
        <v>#DIV/0!</v>
      </c>
      <c r="FP510" s="190" t="e">
        <f t="shared" si="545"/>
        <v>#DIV/0!</v>
      </c>
      <c r="FQ510" s="320" t="e">
        <f t="shared" si="546"/>
        <v>#DIV/0!</v>
      </c>
      <c r="FR510" s="188"/>
      <c r="FS510" s="190" t="e">
        <f t="shared" si="547"/>
        <v>#DIV/0!</v>
      </c>
      <c r="FT510" s="190" t="e">
        <f>IF($FB510="Activo",LOOKUP($FA510,'Datos Mes'!$A$87:$A$92,'Datos Mes'!$C$87:$C$92),0)*$EO510</f>
        <v>#DIV/0!</v>
      </c>
      <c r="FU510" s="190" t="e">
        <f>IF($FB510="Activo",'Datos Mes'!$B$31,0)*$EO510</f>
        <v>#DIV/0!</v>
      </c>
      <c r="FV510" s="190" t="e">
        <f>'Datos Mes'!$B$32*$EO510</f>
        <v>#DIV/0!</v>
      </c>
      <c r="FW510" s="190" t="e">
        <f>'Datos Mes'!$D$28*$EO510</f>
        <v>#DIV/0!</v>
      </c>
      <c r="FX510" s="188">
        <v>1030478</v>
      </c>
      <c r="FY510" s="190" t="e">
        <f t="shared" si="548"/>
        <v>#DIV/0!</v>
      </c>
      <c r="FZ510" s="190" t="e">
        <f t="shared" si="554"/>
        <v>#DIV/0!</v>
      </c>
      <c r="GA510" s="190" t="e">
        <f t="shared" si="555"/>
        <v>#DIV/0!</v>
      </c>
      <c r="GB510" s="190">
        <f>(AS510+'Datos Mes'!B$24)*30/12</f>
        <v>11356.646825396825</v>
      </c>
      <c r="GC510" s="190" t="e">
        <f t="shared" si="549"/>
        <v>#DIV/0!</v>
      </c>
      <c r="GD510" s="190" t="e">
        <f t="shared" si="550"/>
        <v>#DIV/0!</v>
      </c>
      <c r="GE510" s="192" t="e">
        <f t="shared" si="551"/>
        <v>#DIV/0!</v>
      </c>
    </row>
    <row r="511" spans="1:187">
      <c r="A511" s="248"/>
      <c r="B511" s="248"/>
      <c r="C511" s="173">
        <f t="shared" si="508"/>
        <v>0</v>
      </c>
      <c r="D511" s="255"/>
      <c r="E511" s="255"/>
      <c r="F511" s="255"/>
      <c r="G511" s="255"/>
      <c r="H511" s="255"/>
      <c r="I511" s="255"/>
      <c r="J511" s="255"/>
      <c r="K511" s="255"/>
      <c r="L511" s="255"/>
      <c r="M511" s="255"/>
      <c r="N511" s="255"/>
      <c r="O511" s="255"/>
      <c r="P511" s="255"/>
      <c r="Q511" s="255"/>
      <c r="R511" s="174"/>
      <c r="S511" s="256"/>
      <c r="T511" s="255"/>
      <c r="U511" s="255"/>
      <c r="V511" s="255"/>
      <c r="W511" s="255"/>
      <c r="X511" s="255"/>
      <c r="Y511" s="255"/>
      <c r="Z511" s="255"/>
      <c r="AA511" s="255"/>
      <c r="AB511" s="255"/>
      <c r="AC511" s="255"/>
      <c r="AD511" s="255"/>
      <c r="AE511" s="255"/>
      <c r="AF511" s="255"/>
      <c r="AG511" s="255"/>
      <c r="AH511" s="255"/>
      <c r="AI511" s="257"/>
      <c r="AJ511" s="187"/>
      <c r="AK511" s="176">
        <f t="shared" si="509"/>
        <v>0</v>
      </c>
      <c r="AL511" s="294">
        <f t="shared" si="510"/>
        <v>0</v>
      </c>
      <c r="AM511" s="294">
        <f t="shared" si="511"/>
        <v>0</v>
      </c>
      <c r="AN511" s="295">
        <f t="shared" si="512"/>
        <v>0</v>
      </c>
      <c r="AO511" s="294">
        <f t="shared" si="553"/>
        <v>0</v>
      </c>
      <c r="AP511" s="294">
        <f t="shared" si="552"/>
        <v>0</v>
      </c>
      <c r="AQ511" s="296">
        <f t="shared" si="513"/>
        <v>0</v>
      </c>
      <c r="AR511" s="297">
        <f t="shared" si="514"/>
        <v>0</v>
      </c>
      <c r="AS511" s="249"/>
      <c r="AT511" s="250">
        <f t="shared" si="515"/>
        <v>0</v>
      </c>
      <c r="AU511" s="316"/>
      <c r="AV511" s="177">
        <f t="shared" si="516"/>
        <v>0</v>
      </c>
      <c r="AW511" s="249"/>
      <c r="AX511" s="249"/>
      <c r="AY511" s="177">
        <f t="shared" si="517"/>
        <v>0</v>
      </c>
      <c r="AZ511" s="177">
        <f>(AQ511)*'Datos Mes'!$B$27+DB511</f>
        <v>0</v>
      </c>
      <c r="BA511" s="248"/>
      <c r="BB511" s="254"/>
      <c r="BC511" s="263"/>
      <c r="BD511" s="188"/>
      <c r="BE511" s="188"/>
      <c r="BF511" s="298"/>
      <c r="BG511" s="178">
        <f>(COUNTIF($D511:$AI511,"LL")+DL511)*(AS511-'Datos Mes'!$B$23)</f>
        <v>0</v>
      </c>
      <c r="BH511" s="299">
        <f t="shared" si="518"/>
        <v>0</v>
      </c>
      <c r="BI511" s="230"/>
      <c r="BJ511" s="239"/>
      <c r="BK511" s="231"/>
      <c r="BL511" s="231"/>
      <c r="BM511" s="231"/>
      <c r="BN511" s="231"/>
      <c r="BO511" s="231"/>
      <c r="BP511" s="239"/>
      <c r="BQ511" s="231"/>
      <c r="BR511" s="231"/>
      <c r="BS511" s="231"/>
      <c r="BT511" s="232"/>
      <c r="BU511" s="232"/>
      <c r="BV511" s="231"/>
      <c r="BW511" s="233"/>
      <c r="BX511" s="234"/>
      <c r="BY511" s="231"/>
      <c r="BZ511" s="231"/>
      <c r="CA511" s="235"/>
      <c r="CB511" s="235"/>
      <c r="CC511" s="236"/>
      <c r="CD511" s="236"/>
      <c r="CE511" s="236"/>
      <c r="CF511" s="236"/>
      <c r="CG511" s="236"/>
      <c r="CH511" s="235"/>
      <c r="CI511" s="235"/>
      <c r="CJ511" s="236"/>
      <c r="CK511" s="236"/>
      <c r="CL511" s="236"/>
      <c r="CM511" s="236"/>
      <c r="CN511" s="236"/>
      <c r="CO511" s="235"/>
      <c r="CP511" s="238"/>
      <c r="CQ511" s="237"/>
      <c r="CR511" s="238"/>
      <c r="CS511" s="237"/>
      <c r="CT511" s="237"/>
      <c r="CU511" s="237"/>
      <c r="CV511" s="237"/>
      <c r="CW511" s="237"/>
      <c r="CX511" s="232"/>
      <c r="CY511" s="232"/>
      <c r="CZ511" s="179">
        <f t="shared" si="519"/>
        <v>0</v>
      </c>
      <c r="DA511" s="180"/>
      <c r="DB511" s="241"/>
      <c r="DC511" s="181">
        <f t="shared" si="520"/>
        <v>0</v>
      </c>
      <c r="DD511" s="240"/>
      <c r="DE511" s="241"/>
      <c r="DF511" s="182">
        <f t="shared" si="521"/>
        <v>0</v>
      </c>
      <c r="DG511" s="182">
        <f t="shared" si="522"/>
        <v>0</v>
      </c>
      <c r="DH511" s="183">
        <f t="shared" si="523"/>
        <v>0</v>
      </c>
      <c r="DI511" s="184">
        <f t="shared" si="524"/>
        <v>0</v>
      </c>
      <c r="DJ511" s="42"/>
      <c r="DK511" s="177">
        <f t="shared" si="525"/>
        <v>0</v>
      </c>
      <c r="DL511" s="177">
        <f t="shared" si="526"/>
        <v>0</v>
      </c>
      <c r="DM511" s="177">
        <f t="shared" si="527"/>
        <v>0</v>
      </c>
      <c r="DN511" s="242"/>
      <c r="DO511" s="243"/>
      <c r="DP511" s="243"/>
      <c r="DQ511" s="243"/>
      <c r="DR511" s="303"/>
      <c r="DS511" s="243"/>
      <c r="DT511" s="243"/>
      <c r="DU511" s="243"/>
      <c r="DV511" s="244"/>
      <c r="DW511" s="243"/>
      <c r="DX511" s="243"/>
      <c r="DY511" s="245"/>
      <c r="DZ511" s="245"/>
      <c r="EA511" s="246"/>
      <c r="EB511" s="175" t="s">
        <v>283</v>
      </c>
      <c r="EC511" s="188" t="s">
        <v>298</v>
      </c>
      <c r="ED511" s="188">
        <v>1030479</v>
      </c>
      <c r="EE511" s="188"/>
      <c r="EF511" s="189">
        <f>'Datos Mes'!$B$23</f>
        <v>8033.333333333333</v>
      </c>
      <c r="EG511" s="189">
        <f t="shared" si="528"/>
        <v>0</v>
      </c>
      <c r="EH511" s="189">
        <f t="shared" si="529"/>
        <v>0</v>
      </c>
      <c r="EI511" s="189" t="e">
        <f t="shared" si="530"/>
        <v>#DIV/0!</v>
      </c>
      <c r="EJ511" s="189" t="e">
        <f t="shared" si="531"/>
        <v>#DIV/0!</v>
      </c>
      <c r="EK511" s="189">
        <f t="shared" si="532"/>
        <v>0</v>
      </c>
      <c r="EL511" s="189">
        <f t="shared" si="533"/>
        <v>0</v>
      </c>
      <c r="EM511" s="189">
        <f t="shared" si="534"/>
        <v>0</v>
      </c>
      <c r="EN511" s="189">
        <f>'Datos Mes'!$B$24*AL511</f>
        <v>0</v>
      </c>
      <c r="EO511" s="189" t="e">
        <f>IF(SUM(EH511:EN511)&gt;'Datos Mes'!$B$21,'Datos Mes'!$B$21,SUM(EH511:EN511))</f>
        <v>#DIV/0!</v>
      </c>
      <c r="EP511" s="189" t="e">
        <f>IF(SUM(EH511:EN511)&gt;'Datos Mes'!$B$21,SUM(EH511:EN511)-EO511,0)</f>
        <v>#DIV/0!</v>
      </c>
      <c r="EQ511" s="189"/>
      <c r="ER511" s="189" t="e">
        <f>LOOKUP(EO511/AL511,'Datos Mes'!$B$75:$B$82,'Datos Mes'!$C$75:$C$82)*EQ511</f>
        <v>#DIV/0!</v>
      </c>
      <c r="ES511" s="189">
        <f>'Datos Mes'!$B$25*$AQ511</f>
        <v>0</v>
      </c>
      <c r="ET511" s="189">
        <f>'Datos Mes'!$B$26*$AQ511</f>
        <v>0</v>
      </c>
      <c r="EU511" s="189">
        <f t="shared" si="535"/>
        <v>0</v>
      </c>
      <c r="EV511" s="190" t="e">
        <f t="shared" si="536"/>
        <v>#DIV/0!</v>
      </c>
      <c r="EW511" s="280" t="s">
        <v>140</v>
      </c>
      <c r="EX511" s="281"/>
      <c r="EY511" s="190" t="e">
        <f>'Datos Mes'!$B$28*EO511</f>
        <v>#DIV/0!</v>
      </c>
      <c r="EZ511" s="190" t="e">
        <f>IF(EX511*'Datos Mes'!$B$19-EY511&gt;0,EX511*'Datos Mes'!$B$19-EY511,0)</f>
        <v>#DIV/0!</v>
      </c>
      <c r="FA511" s="281" t="s">
        <v>116</v>
      </c>
      <c r="FB511" s="280" t="s">
        <v>299</v>
      </c>
      <c r="FC511" s="192">
        <f>IF(FB511&lt;&gt;"Pensionado",LOOKUP(FA511,'Datos Mes'!$A$87:$A$92,'Datos Mes'!$B$87:$B$92),0)</f>
        <v>0</v>
      </c>
      <c r="FD511" s="190" t="e">
        <f t="shared" si="537"/>
        <v>#DIV/0!</v>
      </c>
      <c r="FE511" s="190" t="e">
        <f>IF(SUM(EH511:EN511)&gt;'Datos Mes'!$B$22,'Datos Mes'!$B$22,SUM(EH511:EN511))</f>
        <v>#DIV/0!</v>
      </c>
      <c r="FF511" s="190" t="e">
        <f>FE511*'Datos Mes'!$B$30</f>
        <v>#DIV/0!</v>
      </c>
      <c r="FG511" s="190" t="e">
        <f t="shared" si="538"/>
        <v>#DIV/0!</v>
      </c>
      <c r="FH511" s="190" t="e">
        <f t="shared" si="539"/>
        <v>#DIV/0!</v>
      </c>
      <c r="FI511" s="193" t="e">
        <f>LOOKUP(FH511,'Datos Mes'!$B$54:$B$69,'Datos Mes'!$C$54:$C$69)</f>
        <v>#DIV/0!</v>
      </c>
      <c r="FJ511" s="190" t="e">
        <f>LOOKUP(FH511,'Datos Mes'!$B$54:$B$69,'Datos Mes'!$E$54:$E$69)</f>
        <v>#DIV/0!</v>
      </c>
      <c r="FK511" s="190" t="e">
        <f t="shared" si="540"/>
        <v>#DIV/0!</v>
      </c>
      <c r="FL511" s="190">
        <f t="shared" si="541"/>
        <v>0</v>
      </c>
      <c r="FM511" s="190">
        <f t="shared" si="542"/>
        <v>0</v>
      </c>
      <c r="FN511" s="190">
        <f t="shared" si="543"/>
        <v>0</v>
      </c>
      <c r="FO511" s="190" t="e">
        <f t="shared" si="544"/>
        <v>#DIV/0!</v>
      </c>
      <c r="FP511" s="190" t="e">
        <f t="shared" si="545"/>
        <v>#DIV/0!</v>
      </c>
      <c r="FQ511" s="320" t="e">
        <f t="shared" si="546"/>
        <v>#DIV/0!</v>
      </c>
      <c r="FR511" s="188"/>
      <c r="FS511" s="190" t="e">
        <f t="shared" si="547"/>
        <v>#DIV/0!</v>
      </c>
      <c r="FT511" s="190" t="e">
        <f>IF($FB511="Activo",LOOKUP($FA511,'Datos Mes'!$A$87:$A$92,'Datos Mes'!$C$87:$C$92),0)*$EO511</f>
        <v>#DIV/0!</v>
      </c>
      <c r="FU511" s="190" t="e">
        <f>IF($FB511="Activo",'Datos Mes'!$B$31,0)*$EO511</f>
        <v>#DIV/0!</v>
      </c>
      <c r="FV511" s="190" t="e">
        <f>'Datos Mes'!$B$32*$EO511</f>
        <v>#DIV/0!</v>
      </c>
      <c r="FW511" s="190" t="e">
        <f>'Datos Mes'!$D$28*$EO511</f>
        <v>#DIV/0!</v>
      </c>
      <c r="FX511" s="188">
        <v>1030479</v>
      </c>
      <c r="FY511" s="190" t="e">
        <f t="shared" si="548"/>
        <v>#DIV/0!</v>
      </c>
      <c r="FZ511" s="190" t="e">
        <f t="shared" si="554"/>
        <v>#DIV/0!</v>
      </c>
      <c r="GA511" s="190" t="e">
        <f t="shared" si="555"/>
        <v>#DIV/0!</v>
      </c>
      <c r="GB511" s="190">
        <f>(AS511+'Datos Mes'!B$24)*30/12</f>
        <v>11356.646825396825</v>
      </c>
      <c r="GC511" s="190" t="e">
        <f t="shared" si="549"/>
        <v>#DIV/0!</v>
      </c>
      <c r="GD511" s="190" t="e">
        <f t="shared" si="550"/>
        <v>#DIV/0!</v>
      </c>
      <c r="GE511" s="192" t="e">
        <f t="shared" si="551"/>
        <v>#DIV/0!</v>
      </c>
    </row>
    <row r="512" spans="1:187">
      <c r="A512" s="248"/>
      <c r="B512" s="248"/>
      <c r="C512" s="173">
        <f t="shared" si="508"/>
        <v>0</v>
      </c>
      <c r="D512" s="255"/>
      <c r="E512" s="255"/>
      <c r="F512" s="255"/>
      <c r="G512" s="255"/>
      <c r="H512" s="255"/>
      <c r="I512" s="255"/>
      <c r="J512" s="255"/>
      <c r="K512" s="255"/>
      <c r="L512" s="255"/>
      <c r="M512" s="255"/>
      <c r="N512" s="255"/>
      <c r="O512" s="255"/>
      <c r="P512" s="255"/>
      <c r="Q512" s="255"/>
      <c r="R512" s="174"/>
      <c r="S512" s="256"/>
      <c r="T512" s="255"/>
      <c r="U512" s="255"/>
      <c r="V512" s="255"/>
      <c r="W512" s="255"/>
      <c r="X512" s="255"/>
      <c r="Y512" s="255"/>
      <c r="Z512" s="255"/>
      <c r="AA512" s="255"/>
      <c r="AB512" s="255"/>
      <c r="AC512" s="255"/>
      <c r="AD512" s="255"/>
      <c r="AE512" s="255"/>
      <c r="AF512" s="255"/>
      <c r="AG512" s="255"/>
      <c r="AH512" s="255"/>
      <c r="AI512" s="257"/>
      <c r="AJ512" s="187"/>
      <c r="AK512" s="176">
        <f t="shared" si="509"/>
        <v>0</v>
      </c>
      <c r="AL512" s="294">
        <f t="shared" si="510"/>
        <v>0</v>
      </c>
      <c r="AM512" s="294">
        <f t="shared" si="511"/>
        <v>0</v>
      </c>
      <c r="AN512" s="295">
        <f t="shared" si="512"/>
        <v>0</v>
      </c>
      <c r="AO512" s="294">
        <f t="shared" si="553"/>
        <v>0</v>
      </c>
      <c r="AP512" s="294">
        <f t="shared" si="552"/>
        <v>0</v>
      </c>
      <c r="AQ512" s="296">
        <f t="shared" si="513"/>
        <v>0</v>
      </c>
      <c r="AR512" s="297">
        <f t="shared" si="514"/>
        <v>0</v>
      </c>
      <c r="AS512" s="249"/>
      <c r="AT512" s="250">
        <f t="shared" si="515"/>
        <v>0</v>
      </c>
      <c r="AU512" s="316"/>
      <c r="AV512" s="177">
        <f t="shared" si="516"/>
        <v>0</v>
      </c>
      <c r="AW512" s="249"/>
      <c r="AX512" s="249"/>
      <c r="AY512" s="177">
        <f t="shared" si="517"/>
        <v>0</v>
      </c>
      <c r="AZ512" s="177">
        <f>(AQ512)*'Datos Mes'!$B$27+DB512</f>
        <v>0</v>
      </c>
      <c r="BA512" s="248"/>
      <c r="BB512" s="254"/>
      <c r="BC512" s="263"/>
      <c r="BD512" s="188"/>
      <c r="BE512" s="188"/>
      <c r="BF512" s="298"/>
      <c r="BG512" s="178">
        <f>(COUNTIF($D512:$AI512,"LL")+DL512)*(AS512-'Datos Mes'!$B$23)</f>
        <v>0</v>
      </c>
      <c r="BH512" s="299">
        <f t="shared" si="518"/>
        <v>0</v>
      </c>
      <c r="BI512" s="230"/>
      <c r="BJ512" s="239"/>
      <c r="BK512" s="231"/>
      <c r="BL512" s="231"/>
      <c r="BM512" s="231"/>
      <c r="BN512" s="231"/>
      <c r="BO512" s="231"/>
      <c r="BP512" s="239"/>
      <c r="BQ512" s="231"/>
      <c r="BR512" s="231"/>
      <c r="BS512" s="231"/>
      <c r="BT512" s="232"/>
      <c r="BU512" s="232"/>
      <c r="BV512" s="231"/>
      <c r="BW512" s="233"/>
      <c r="BX512" s="234"/>
      <c r="BY512" s="231"/>
      <c r="BZ512" s="231"/>
      <c r="CA512" s="235"/>
      <c r="CB512" s="235"/>
      <c r="CC512" s="236"/>
      <c r="CD512" s="236"/>
      <c r="CE512" s="236"/>
      <c r="CF512" s="236"/>
      <c r="CG512" s="236"/>
      <c r="CH512" s="235"/>
      <c r="CI512" s="235"/>
      <c r="CJ512" s="236"/>
      <c r="CK512" s="236"/>
      <c r="CL512" s="236"/>
      <c r="CM512" s="236"/>
      <c r="CN512" s="236"/>
      <c r="CO512" s="235"/>
      <c r="CP512" s="238"/>
      <c r="CQ512" s="237"/>
      <c r="CR512" s="238"/>
      <c r="CS512" s="237"/>
      <c r="CT512" s="237"/>
      <c r="CU512" s="237"/>
      <c r="CV512" s="237"/>
      <c r="CW512" s="237"/>
      <c r="CX512" s="232"/>
      <c r="CY512" s="232"/>
      <c r="CZ512" s="179">
        <f t="shared" si="519"/>
        <v>0</v>
      </c>
      <c r="DA512" s="180"/>
      <c r="DB512" s="241"/>
      <c r="DC512" s="181">
        <f t="shared" si="520"/>
        <v>0</v>
      </c>
      <c r="DD512" s="240"/>
      <c r="DE512" s="241"/>
      <c r="DF512" s="182">
        <f t="shared" si="521"/>
        <v>0</v>
      </c>
      <c r="DG512" s="182">
        <f t="shared" si="522"/>
        <v>0</v>
      </c>
      <c r="DH512" s="183">
        <f t="shared" si="523"/>
        <v>0</v>
      </c>
      <c r="DI512" s="184">
        <f t="shared" si="524"/>
        <v>0</v>
      </c>
      <c r="DJ512" s="42"/>
      <c r="DK512" s="177">
        <f t="shared" si="525"/>
        <v>0</v>
      </c>
      <c r="DL512" s="177">
        <f t="shared" si="526"/>
        <v>0</v>
      </c>
      <c r="DM512" s="177">
        <f t="shared" si="527"/>
        <v>0</v>
      </c>
      <c r="DN512" s="242"/>
      <c r="DO512" s="243"/>
      <c r="DP512" s="243"/>
      <c r="DQ512" s="243"/>
      <c r="DR512" s="303"/>
      <c r="DS512" s="243"/>
      <c r="DT512" s="243"/>
      <c r="DU512" s="243"/>
      <c r="DV512" s="244"/>
      <c r="DW512" s="243"/>
      <c r="DX512" s="243"/>
      <c r="DY512" s="245"/>
      <c r="DZ512" s="245"/>
      <c r="EA512" s="246"/>
      <c r="EB512" s="175" t="s">
        <v>283</v>
      </c>
      <c r="EC512" s="188" t="s">
        <v>298</v>
      </c>
      <c r="ED512" s="188">
        <v>1030480</v>
      </c>
      <c r="EE512" s="188"/>
      <c r="EF512" s="189">
        <f>'Datos Mes'!$B$23</f>
        <v>8033.333333333333</v>
      </c>
      <c r="EG512" s="189">
        <f t="shared" si="528"/>
        <v>0</v>
      </c>
      <c r="EH512" s="189">
        <f t="shared" si="529"/>
        <v>0</v>
      </c>
      <c r="EI512" s="189" t="e">
        <f t="shared" si="530"/>
        <v>#DIV/0!</v>
      </c>
      <c r="EJ512" s="189" t="e">
        <f t="shared" si="531"/>
        <v>#DIV/0!</v>
      </c>
      <c r="EK512" s="189">
        <f t="shared" si="532"/>
        <v>0</v>
      </c>
      <c r="EL512" s="189">
        <f t="shared" si="533"/>
        <v>0</v>
      </c>
      <c r="EM512" s="189">
        <f t="shared" si="534"/>
        <v>0</v>
      </c>
      <c r="EN512" s="189">
        <f>'Datos Mes'!$B$24*AL512</f>
        <v>0</v>
      </c>
      <c r="EO512" s="189" t="e">
        <f>IF(SUM(EH512:EN512)&gt;'Datos Mes'!$B$21,'Datos Mes'!$B$21,SUM(EH512:EN512))</f>
        <v>#DIV/0!</v>
      </c>
      <c r="EP512" s="189" t="e">
        <f>IF(SUM(EH512:EN512)&gt;'Datos Mes'!$B$21,SUM(EH512:EN512)-EO512,0)</f>
        <v>#DIV/0!</v>
      </c>
      <c r="EQ512" s="189"/>
      <c r="ER512" s="189" t="e">
        <f>LOOKUP(EO512/AL512,'Datos Mes'!$B$75:$B$82,'Datos Mes'!$C$75:$C$82)*EQ512</f>
        <v>#DIV/0!</v>
      </c>
      <c r="ES512" s="189">
        <f>'Datos Mes'!$B$25*$AQ512</f>
        <v>0</v>
      </c>
      <c r="ET512" s="189">
        <f>'Datos Mes'!$B$26*$AQ512</f>
        <v>0</v>
      </c>
      <c r="EU512" s="189">
        <f t="shared" si="535"/>
        <v>0</v>
      </c>
      <c r="EV512" s="190" t="e">
        <f t="shared" si="536"/>
        <v>#DIV/0!</v>
      </c>
      <c r="EW512" s="280" t="s">
        <v>140</v>
      </c>
      <c r="EX512" s="281"/>
      <c r="EY512" s="190" t="e">
        <f>'Datos Mes'!$B$28*EO512</f>
        <v>#DIV/0!</v>
      </c>
      <c r="EZ512" s="190" t="e">
        <f>IF(EX512*'Datos Mes'!$B$19-EY512&gt;0,EX512*'Datos Mes'!$B$19-EY512,0)</f>
        <v>#DIV/0!</v>
      </c>
      <c r="FA512" s="281" t="s">
        <v>116</v>
      </c>
      <c r="FB512" s="280" t="s">
        <v>299</v>
      </c>
      <c r="FC512" s="192">
        <f>IF(FB512&lt;&gt;"Pensionado",LOOKUP(FA512,'Datos Mes'!$A$87:$A$92,'Datos Mes'!$B$87:$B$92),0)</f>
        <v>0</v>
      </c>
      <c r="FD512" s="190" t="e">
        <f t="shared" si="537"/>
        <v>#DIV/0!</v>
      </c>
      <c r="FE512" s="190" t="e">
        <f>IF(SUM(EH512:EN512)&gt;'Datos Mes'!$B$22,'Datos Mes'!$B$22,SUM(EH512:EN512))</f>
        <v>#DIV/0!</v>
      </c>
      <c r="FF512" s="190" t="e">
        <f>FE512*'Datos Mes'!$B$30</f>
        <v>#DIV/0!</v>
      </c>
      <c r="FG512" s="190" t="e">
        <f t="shared" si="538"/>
        <v>#DIV/0!</v>
      </c>
      <c r="FH512" s="190" t="e">
        <f t="shared" si="539"/>
        <v>#DIV/0!</v>
      </c>
      <c r="FI512" s="193" t="e">
        <f>LOOKUP(FH512,'Datos Mes'!$B$54:$B$69,'Datos Mes'!$C$54:$C$69)</f>
        <v>#DIV/0!</v>
      </c>
      <c r="FJ512" s="190" t="e">
        <f>LOOKUP(FH512,'Datos Mes'!$B$54:$B$69,'Datos Mes'!$E$54:$E$69)</f>
        <v>#DIV/0!</v>
      </c>
      <c r="FK512" s="190" t="e">
        <f t="shared" si="540"/>
        <v>#DIV/0!</v>
      </c>
      <c r="FL512" s="190">
        <f t="shared" si="541"/>
        <v>0</v>
      </c>
      <c r="FM512" s="190">
        <f t="shared" si="542"/>
        <v>0</v>
      </c>
      <c r="FN512" s="190">
        <f t="shared" si="543"/>
        <v>0</v>
      </c>
      <c r="FO512" s="190" t="e">
        <f t="shared" si="544"/>
        <v>#DIV/0!</v>
      </c>
      <c r="FP512" s="190" t="e">
        <f t="shared" si="545"/>
        <v>#DIV/0!</v>
      </c>
      <c r="FQ512" s="320" t="e">
        <f t="shared" si="546"/>
        <v>#DIV/0!</v>
      </c>
      <c r="FR512" s="188"/>
      <c r="FS512" s="190" t="e">
        <f t="shared" si="547"/>
        <v>#DIV/0!</v>
      </c>
      <c r="FT512" s="190" t="e">
        <f>IF($FB512="Activo",LOOKUP($FA512,'Datos Mes'!$A$87:$A$92,'Datos Mes'!$C$87:$C$92),0)*$EO512</f>
        <v>#DIV/0!</v>
      </c>
      <c r="FU512" s="190" t="e">
        <f>IF($FB512="Activo",'Datos Mes'!$B$31,0)*$EO512</f>
        <v>#DIV/0!</v>
      </c>
      <c r="FV512" s="190" t="e">
        <f>'Datos Mes'!$B$32*$EO512</f>
        <v>#DIV/0!</v>
      </c>
      <c r="FW512" s="190" t="e">
        <f>'Datos Mes'!$D$28*$EO512</f>
        <v>#DIV/0!</v>
      </c>
      <c r="FX512" s="188">
        <v>1030480</v>
      </c>
      <c r="FY512" s="190" t="e">
        <f t="shared" si="548"/>
        <v>#DIV/0!</v>
      </c>
      <c r="FZ512" s="190" t="e">
        <f t="shared" si="554"/>
        <v>#DIV/0!</v>
      </c>
      <c r="GA512" s="190" t="e">
        <f t="shared" si="555"/>
        <v>#DIV/0!</v>
      </c>
      <c r="GB512" s="190">
        <f>(AS512+'Datos Mes'!B$24)*30/12</f>
        <v>11356.646825396825</v>
      </c>
      <c r="GC512" s="190" t="e">
        <f t="shared" si="549"/>
        <v>#DIV/0!</v>
      </c>
      <c r="GD512" s="190" t="e">
        <f t="shared" si="550"/>
        <v>#DIV/0!</v>
      </c>
      <c r="GE512" s="192" t="e">
        <f t="shared" si="551"/>
        <v>#DIV/0!</v>
      </c>
    </row>
  </sheetData>
  <sheetProtection insertRows="0" deleteRows="0"/>
  <phoneticPr fontId="0" type="noConversion"/>
  <conditionalFormatting sqref="DN46:EB46 EB37:EB38 DN42:EB44 EB2:EB4 DN2:EA3 DM1:EA2 S1:AI1 D1:Q1 DN63:EB63 DN80:EB80 DN97:EB97 DN114:EB114 DN131:EB131 DN148:EB148 DN165:EB165 DN182:EB182 EB54:EB55 EB71:EB72 EB88:EB89 EB105:EB106 EB122:EB123 EB139:EB140 EB156:EB157 EB173:EB174 EB190 DN59:EB61 DN76:EB78 DN93:EB95 DN110:EB112 DN127:EB129 DN144:EB146 DN161:EB163 DN178:EB180 EB196:EB197 EB203:EB362 DM12:EA362 S12:AI512 D12:Q512 DM363:EB512">
    <cfRule type="cellIs" dxfId="1" priority="116" stopIfTrue="1" operator="notEqual">
      <formula>"X"</formula>
    </cfRule>
  </conditionalFormatting>
  <conditionalFormatting sqref="D10:Q10">
    <cfRule type="containsText" dxfId="0" priority="86" stopIfTrue="1" operator="containsText" text="S;D">
      <formula>NOT(ISERROR(SEARCH("S;D",D10)))</formula>
    </cfRule>
  </conditionalFormatting>
  <pageMargins left="3.937007874015748E-2" right="0" top="0.74803149606299213" bottom="0.74803149606299213" header="0.31496062992125984" footer="0.31496062992125984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baseColWidth="10" defaultRowHeight="12.75"/>
  <cols>
    <col min="1" max="1" width="13.140625" customWidth="1"/>
    <col min="2" max="2" width="20.28515625" customWidth="1"/>
    <col min="3" max="3" width="13.7109375" customWidth="1"/>
    <col min="4" max="4" width="15.7109375" customWidth="1"/>
  </cols>
  <sheetData>
    <row r="1" spans="1:4">
      <c r="A1" s="1" t="s">
        <v>31</v>
      </c>
    </row>
    <row r="3" spans="1:4">
      <c r="A3" t="s">
        <v>32</v>
      </c>
      <c r="C3" s="269">
        <v>15000</v>
      </c>
    </row>
    <row r="4" spans="1:4">
      <c r="A4" t="s">
        <v>35</v>
      </c>
      <c r="C4" s="269">
        <v>5000</v>
      </c>
    </row>
    <row r="5" spans="1:4">
      <c r="C5" s="270"/>
    </row>
    <row r="6" spans="1:4">
      <c r="A6" s="267" t="s">
        <v>33</v>
      </c>
      <c r="B6" s="268" t="s">
        <v>34</v>
      </c>
      <c r="C6" s="278" t="s">
        <v>209</v>
      </c>
      <c r="D6" s="279" t="s">
        <v>208</v>
      </c>
    </row>
    <row r="7" spans="1:4">
      <c r="A7" s="271">
        <v>1</v>
      </c>
      <c r="B7" s="274">
        <f>C7+D7</f>
        <v>105000</v>
      </c>
      <c r="C7" s="275">
        <f>105000</f>
        <v>105000</v>
      </c>
      <c r="D7" s="275"/>
    </row>
    <row r="8" spans="1:4">
      <c r="A8" s="272">
        <v>2</v>
      </c>
      <c r="B8" s="276">
        <f>C8+D8</f>
        <v>140000</v>
      </c>
      <c r="C8" s="275">
        <v>140000</v>
      </c>
      <c r="D8" s="275"/>
    </row>
    <row r="9" spans="1:4">
      <c r="A9" s="272">
        <v>3</v>
      </c>
      <c r="B9" s="276">
        <f>C9+D9</f>
        <v>130000</v>
      </c>
      <c r="C9" s="275">
        <v>130000</v>
      </c>
      <c r="D9" s="275"/>
    </row>
    <row r="10" spans="1:4">
      <c r="A10" s="272">
        <v>4</v>
      </c>
      <c r="B10" s="276">
        <f>C10+D10</f>
        <v>250000</v>
      </c>
      <c r="C10" s="275">
        <v>250000</v>
      </c>
      <c r="D10" s="275"/>
    </row>
    <row r="11" spans="1:4">
      <c r="A11" s="273">
        <v>5</v>
      </c>
      <c r="B11" s="277">
        <f>C11+D11</f>
        <v>115000</v>
      </c>
      <c r="C11" s="275">
        <v>115000</v>
      </c>
      <c r="D11" s="275"/>
    </row>
    <row r="12" spans="1:4">
      <c r="B12" s="3"/>
    </row>
  </sheetData>
  <phoneticPr fontId="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2"/>
  <sheetViews>
    <sheetView topLeftCell="L1" workbookViewId="0">
      <selection activeCell="T25" sqref="T25"/>
    </sheetView>
  </sheetViews>
  <sheetFormatPr baseColWidth="10" defaultRowHeight="12.75"/>
  <cols>
    <col min="1" max="1" width="20.7109375" customWidth="1"/>
    <col min="2" max="2" width="11.42578125" style="18" customWidth="1"/>
    <col min="8" max="9" width="11.42578125" style="18" customWidth="1"/>
    <col min="10" max="10" width="13.140625" style="18" customWidth="1"/>
    <col min="11" max="11" width="12.85546875" customWidth="1"/>
    <col min="13" max="13" width="11.42578125" style="18" customWidth="1"/>
    <col min="14" max="18" width="11.5703125" style="18" customWidth="1"/>
  </cols>
  <sheetData>
    <row r="1" spans="1:19" ht="15">
      <c r="A1" s="17">
        <f>MONTH('Datos Mes'!B3)</f>
        <v>8</v>
      </c>
    </row>
    <row r="2" spans="1:19">
      <c r="A2">
        <f>YEAR('Datos Mes'!B3)</f>
        <v>2015</v>
      </c>
    </row>
    <row r="3" spans="1:19">
      <c r="A3" s="300" t="s">
        <v>304</v>
      </c>
      <c r="D3" s="7"/>
    </row>
    <row r="4" spans="1:19">
      <c r="A4" s="7" t="str">
        <f>'Datos Mes'!B5</f>
        <v>Magal_Sueldos.TXT</v>
      </c>
    </row>
    <row r="5" spans="1:19">
      <c r="A5" t="str">
        <f>CONCATENATE($A$2,"_",$A$1,"_",'Datos Mes'!$B$2,"_",$A$3,".TXT")</f>
        <v>2015_8_SJS_LIQ.TXT</v>
      </c>
    </row>
    <row r="6" spans="1:19">
      <c r="A6">
        <f>LOOKUP(100000,ROW(A20:A32))-9</f>
        <v>23</v>
      </c>
      <c r="B6" s="18" t="s">
        <v>218</v>
      </c>
      <c r="C6" t="s">
        <v>219</v>
      </c>
      <c r="D6" t="s">
        <v>8</v>
      </c>
      <c r="E6" t="s">
        <v>220</v>
      </c>
      <c r="F6" t="s">
        <v>221</v>
      </c>
      <c r="G6" t="s">
        <v>222</v>
      </c>
      <c r="H6" s="18" t="s">
        <v>83</v>
      </c>
      <c r="I6" s="18" t="s">
        <v>223</v>
      </c>
      <c r="J6" s="18" t="s">
        <v>224</v>
      </c>
      <c r="K6" s="18" t="s">
        <v>225</v>
      </c>
      <c r="L6" s="18" t="s">
        <v>226</v>
      </c>
      <c r="M6" s="18" t="s">
        <v>279</v>
      </c>
      <c r="N6" s="18" t="s">
        <v>215</v>
      </c>
      <c r="O6" s="18" t="s">
        <v>227</v>
      </c>
      <c r="P6" s="229" t="s">
        <v>245</v>
      </c>
      <c r="Q6" s="229" t="s">
        <v>246</v>
      </c>
      <c r="R6" s="229" t="s">
        <v>247</v>
      </c>
      <c r="S6" s="229" t="s">
        <v>307</v>
      </c>
    </row>
    <row r="7" spans="1:19">
      <c r="A7" s="7">
        <f>IF((EXACT(A3,"ANT"))=TRUE(),2,19)</f>
        <v>19</v>
      </c>
      <c r="B7" s="18">
        <v>19</v>
      </c>
      <c r="K7" s="18"/>
      <c r="L7" s="18"/>
    </row>
    <row r="8" spans="1:19" ht="12" customHeight="1">
      <c r="A8" s="7" t="s">
        <v>154</v>
      </c>
      <c r="B8" s="18" t="s">
        <v>198</v>
      </c>
      <c r="C8" t="s">
        <v>199</v>
      </c>
      <c r="D8" t="s">
        <v>200</v>
      </c>
      <c r="E8" t="s">
        <v>201</v>
      </c>
      <c r="F8" t="s">
        <v>202</v>
      </c>
      <c r="G8" t="s">
        <v>202</v>
      </c>
      <c r="H8" s="18" t="s">
        <v>203</v>
      </c>
      <c r="I8" s="18" t="s">
        <v>204</v>
      </c>
      <c r="J8" s="18" t="s">
        <v>205</v>
      </c>
      <c r="K8" t="s">
        <v>206</v>
      </c>
      <c r="L8" t="s">
        <v>207</v>
      </c>
      <c r="M8" s="18" t="s">
        <v>280</v>
      </c>
      <c r="N8" s="18" t="s">
        <v>234</v>
      </c>
      <c r="O8" s="18" t="s">
        <v>235</v>
      </c>
      <c r="P8" s="229" t="s">
        <v>251</v>
      </c>
      <c r="Q8" s="229" t="s">
        <v>252</v>
      </c>
      <c r="R8" s="229" t="s">
        <v>253</v>
      </c>
      <c r="S8" s="229" t="s">
        <v>305</v>
      </c>
    </row>
    <row r="9" spans="1:19">
      <c r="A9">
        <f>'AGOSTO 2015'!A12+'Datos Mes'!$B$1*1000</f>
        <v>17000</v>
      </c>
      <c r="B9" s="18">
        <f>'AGOSTO 2015'!R12</f>
        <v>0</v>
      </c>
      <c r="C9" s="2">
        <f>'AGOSTO 2015'!AL12</f>
        <v>0</v>
      </c>
      <c r="D9" s="2">
        <f>'AGOSTO 2015'!AN12</f>
        <v>0</v>
      </c>
      <c r="E9" s="2">
        <f>'AGOSTO 2015'!AP12</f>
        <v>0</v>
      </c>
      <c r="F9" s="2">
        <f>'AGOSTO 2015'!AQ12</f>
        <v>0</v>
      </c>
      <c r="G9" s="2">
        <f>'AGOSTO 2015'!AR12</f>
        <v>0</v>
      </c>
      <c r="H9" s="18">
        <f>'AGOSTO 2015'!AS12</f>
        <v>0</v>
      </c>
      <c r="I9" s="18">
        <f>'AGOSTO 2015'!AT12</f>
        <v>0</v>
      </c>
      <c r="J9" s="18">
        <f>'AGOSTO 2015'!AY12</f>
        <v>0</v>
      </c>
      <c r="K9" s="2">
        <f>'Datos Mes'!$B$25</f>
        <v>31</v>
      </c>
      <c r="L9" s="2">
        <f>'Datos Mes'!$B$26</f>
        <v>220</v>
      </c>
      <c r="M9" s="18">
        <f>'AGOSTO 2015'!AZ12</f>
        <v>0</v>
      </c>
      <c r="N9" s="18">
        <f>'AGOSTO 2015'!AM12</f>
        <v>0</v>
      </c>
      <c r="O9" s="18">
        <f>'AGOSTO 2015'!AO12</f>
        <v>0</v>
      </c>
      <c r="P9" s="18">
        <f>'AGOSTO 2015'!AV12</f>
        <v>0</v>
      </c>
      <c r="Q9" s="18">
        <f>'AGOSTO 2015'!AW12</f>
        <v>0</v>
      </c>
      <c r="R9" s="18">
        <f>'AGOSTO 2015'!AX12</f>
        <v>0</v>
      </c>
      <c r="S9">
        <f>'AGOSTO 2015'!ED12</f>
        <v>2030000</v>
      </c>
    </row>
    <row r="10" spans="1:19">
      <c r="A10">
        <f>'AGOSTO 2015'!A13+'Datos Mes'!$B$1*1000</f>
        <v>17000</v>
      </c>
      <c r="B10" s="18">
        <f>'AGOSTO 2015'!R13</f>
        <v>0</v>
      </c>
      <c r="C10" s="2">
        <f>'AGOSTO 2015'!AL13</f>
        <v>0</v>
      </c>
      <c r="D10" s="2">
        <f>'AGOSTO 2015'!AN13</f>
        <v>0</v>
      </c>
      <c r="E10" s="2">
        <f>'AGOSTO 2015'!AP13</f>
        <v>0</v>
      </c>
      <c r="F10" s="2">
        <f>'AGOSTO 2015'!AQ13</f>
        <v>0</v>
      </c>
      <c r="G10" s="2">
        <f>'AGOSTO 2015'!AR13</f>
        <v>0</v>
      </c>
      <c r="H10" s="18">
        <f>'AGOSTO 2015'!AS13</f>
        <v>0</v>
      </c>
      <c r="I10" s="18">
        <f>'AGOSTO 2015'!AT13</f>
        <v>0</v>
      </c>
      <c r="J10" s="18">
        <f>'AGOSTO 2015'!AY13</f>
        <v>0</v>
      </c>
      <c r="K10" s="2">
        <f>'Datos Mes'!$B$25</f>
        <v>31</v>
      </c>
      <c r="L10" s="2">
        <f>'Datos Mes'!$B$26</f>
        <v>220</v>
      </c>
      <c r="M10" s="18">
        <f>'AGOSTO 2015'!AZ13</f>
        <v>0</v>
      </c>
      <c r="N10" s="18">
        <f>'AGOSTO 2015'!AM13</f>
        <v>0</v>
      </c>
      <c r="O10" s="18">
        <f>'AGOSTO 2015'!AO13</f>
        <v>0</v>
      </c>
      <c r="P10" s="18">
        <f>'AGOSTO 2015'!AV13</f>
        <v>0</v>
      </c>
      <c r="Q10" s="18">
        <f>'AGOSTO 2015'!AW13</f>
        <v>0</v>
      </c>
      <c r="R10" s="18">
        <f>'AGOSTO 2015'!AX13</f>
        <v>0</v>
      </c>
      <c r="S10">
        <f>'AGOSTO 2015'!ED13</f>
        <v>2030000</v>
      </c>
    </row>
    <row r="11" spans="1:19">
      <c r="A11">
        <f>'AGOSTO 2015'!A14+'Datos Mes'!$B$1*1000</f>
        <v>17000</v>
      </c>
      <c r="B11" s="18">
        <f>'AGOSTO 2015'!R14</f>
        <v>0</v>
      </c>
      <c r="C11" s="2">
        <f>'AGOSTO 2015'!AL14</f>
        <v>0</v>
      </c>
      <c r="D11" s="2">
        <f>'AGOSTO 2015'!AN14</f>
        <v>0</v>
      </c>
      <c r="E11" s="2">
        <f>'AGOSTO 2015'!AP14</f>
        <v>0</v>
      </c>
      <c r="F11" s="2">
        <f>'AGOSTO 2015'!AQ14</f>
        <v>0</v>
      </c>
      <c r="G11" s="2">
        <f>'AGOSTO 2015'!AR14</f>
        <v>0</v>
      </c>
      <c r="H11" s="18">
        <f>'AGOSTO 2015'!AS14</f>
        <v>0</v>
      </c>
      <c r="I11" s="18">
        <f>'AGOSTO 2015'!AT14</f>
        <v>0</v>
      </c>
      <c r="J11" s="18">
        <f>'AGOSTO 2015'!AY14</f>
        <v>0</v>
      </c>
      <c r="K11" s="2">
        <f>'Datos Mes'!$B$25</f>
        <v>31</v>
      </c>
      <c r="L11" s="2">
        <f>'Datos Mes'!$B$26</f>
        <v>220</v>
      </c>
      <c r="M11" s="18">
        <f>'AGOSTO 2015'!AZ14</f>
        <v>0</v>
      </c>
      <c r="N11" s="18">
        <f>'AGOSTO 2015'!AM14</f>
        <v>0</v>
      </c>
      <c r="O11" s="18">
        <f>'AGOSTO 2015'!AO14</f>
        <v>0</v>
      </c>
      <c r="P11" s="18">
        <f>'AGOSTO 2015'!AV14</f>
        <v>0</v>
      </c>
      <c r="Q11" s="18">
        <f>'AGOSTO 2015'!AW14</f>
        <v>0</v>
      </c>
      <c r="R11" s="18">
        <f>'AGOSTO 2015'!AX14</f>
        <v>0</v>
      </c>
      <c r="S11">
        <f>'AGOSTO 2015'!ED14</f>
        <v>1030000</v>
      </c>
    </row>
    <row r="12" spans="1:19">
      <c r="A12">
        <f>'AGOSTO 2015'!A15+'Datos Mes'!$B$1*1000</f>
        <v>17000</v>
      </c>
      <c r="B12" s="18">
        <f>'AGOSTO 2015'!R15</f>
        <v>0</v>
      </c>
      <c r="C12" s="2">
        <f>'AGOSTO 2015'!AL15</f>
        <v>0</v>
      </c>
      <c r="D12" s="2">
        <f>'AGOSTO 2015'!AN15</f>
        <v>0</v>
      </c>
      <c r="E12" s="2">
        <f>'AGOSTO 2015'!AP15</f>
        <v>0</v>
      </c>
      <c r="F12" s="2">
        <f>'AGOSTO 2015'!AQ15</f>
        <v>0</v>
      </c>
      <c r="G12" s="2">
        <f>'AGOSTO 2015'!AR15</f>
        <v>0</v>
      </c>
      <c r="H12" s="18">
        <f>'AGOSTO 2015'!AS15</f>
        <v>0</v>
      </c>
      <c r="I12" s="18">
        <f>'AGOSTO 2015'!AT15</f>
        <v>0</v>
      </c>
      <c r="J12" s="18">
        <f>'AGOSTO 2015'!AY15</f>
        <v>0</v>
      </c>
      <c r="K12" s="2">
        <f>'Datos Mes'!$B$25</f>
        <v>31</v>
      </c>
      <c r="L12" s="2">
        <f>'Datos Mes'!$B$26</f>
        <v>220</v>
      </c>
      <c r="M12" s="18">
        <f>'AGOSTO 2015'!AZ15</f>
        <v>0</v>
      </c>
      <c r="N12" s="18">
        <f>'AGOSTO 2015'!AM15</f>
        <v>0</v>
      </c>
      <c r="O12" s="18">
        <f>'AGOSTO 2015'!AO15</f>
        <v>0</v>
      </c>
      <c r="P12" s="18">
        <f>'AGOSTO 2015'!AV15</f>
        <v>0</v>
      </c>
      <c r="Q12" s="18">
        <f>'AGOSTO 2015'!AW15</f>
        <v>0</v>
      </c>
      <c r="R12" s="18">
        <f>'AGOSTO 2015'!AX15</f>
        <v>0</v>
      </c>
      <c r="S12">
        <f>'AGOSTO 2015'!ED15</f>
        <v>2030000</v>
      </c>
    </row>
    <row r="13" spans="1:19">
      <c r="A13">
        <f>'AGOSTO 2015'!A16+'Datos Mes'!$B$1*1000</f>
        <v>17000</v>
      </c>
      <c r="B13" s="18">
        <f>'AGOSTO 2015'!R16</f>
        <v>0</v>
      </c>
      <c r="C13" s="2">
        <f>'AGOSTO 2015'!AL16</f>
        <v>0</v>
      </c>
      <c r="D13" s="2">
        <f>'AGOSTO 2015'!AN16</f>
        <v>0</v>
      </c>
      <c r="E13" s="2">
        <f>'AGOSTO 2015'!AP16</f>
        <v>0</v>
      </c>
      <c r="F13" s="2">
        <f>'AGOSTO 2015'!AQ16</f>
        <v>0</v>
      </c>
      <c r="G13" s="2">
        <f>'AGOSTO 2015'!AR16</f>
        <v>0</v>
      </c>
      <c r="H13" s="18">
        <f>'AGOSTO 2015'!AS16</f>
        <v>0</v>
      </c>
      <c r="I13" s="18">
        <f>'AGOSTO 2015'!AT16</f>
        <v>0</v>
      </c>
      <c r="J13" s="18">
        <f>'AGOSTO 2015'!AY16</f>
        <v>0</v>
      </c>
      <c r="K13" s="2">
        <f>'Datos Mes'!$B$25</f>
        <v>31</v>
      </c>
      <c r="L13" s="2">
        <f>'Datos Mes'!$B$26</f>
        <v>220</v>
      </c>
      <c r="M13" s="18">
        <f>'AGOSTO 2015'!AZ16</f>
        <v>0</v>
      </c>
      <c r="N13" s="18">
        <f>'AGOSTO 2015'!AM16</f>
        <v>0</v>
      </c>
      <c r="O13" s="18">
        <f>'AGOSTO 2015'!AO16</f>
        <v>0</v>
      </c>
      <c r="P13" s="18">
        <f>'AGOSTO 2015'!AV16</f>
        <v>0</v>
      </c>
      <c r="Q13" s="18">
        <f>'AGOSTO 2015'!AW16</f>
        <v>0</v>
      </c>
      <c r="R13" s="18">
        <f>'AGOSTO 2015'!AX16</f>
        <v>0</v>
      </c>
      <c r="S13">
        <f>'AGOSTO 2015'!ED16</f>
        <v>2030000</v>
      </c>
    </row>
    <row r="14" spans="1:19">
      <c r="A14">
        <f>'AGOSTO 2015'!A17+'Datos Mes'!$B$1*1000</f>
        <v>17000</v>
      </c>
      <c r="B14" s="18">
        <f>'AGOSTO 2015'!R17</f>
        <v>0</v>
      </c>
      <c r="C14" s="2">
        <f>'AGOSTO 2015'!AL17</f>
        <v>0</v>
      </c>
      <c r="D14" s="2">
        <f>'AGOSTO 2015'!AN17</f>
        <v>0</v>
      </c>
      <c r="E14" s="2">
        <f>'AGOSTO 2015'!AP17</f>
        <v>0</v>
      </c>
      <c r="F14" s="2">
        <f>'AGOSTO 2015'!AQ17</f>
        <v>0</v>
      </c>
      <c r="G14" s="2">
        <f>'AGOSTO 2015'!AR17</f>
        <v>0</v>
      </c>
      <c r="H14" s="18">
        <f>'AGOSTO 2015'!AS17</f>
        <v>0</v>
      </c>
      <c r="I14" s="18">
        <f>'AGOSTO 2015'!AT17</f>
        <v>0</v>
      </c>
      <c r="J14" s="18">
        <f>'AGOSTO 2015'!AY17</f>
        <v>0</v>
      </c>
      <c r="K14" s="2">
        <f>'Datos Mes'!$B$25</f>
        <v>31</v>
      </c>
      <c r="L14" s="2">
        <f>'Datos Mes'!$B$26</f>
        <v>220</v>
      </c>
      <c r="M14" s="18">
        <f>'AGOSTO 2015'!AZ17</f>
        <v>0</v>
      </c>
      <c r="N14" s="18">
        <f>'AGOSTO 2015'!AM17</f>
        <v>0</v>
      </c>
      <c r="O14" s="18">
        <f>'AGOSTO 2015'!AO17</f>
        <v>0</v>
      </c>
      <c r="P14" s="18">
        <f>'AGOSTO 2015'!AV17</f>
        <v>0</v>
      </c>
      <c r="Q14" s="18">
        <f>'AGOSTO 2015'!AW17</f>
        <v>0</v>
      </c>
      <c r="R14" s="18">
        <f>'AGOSTO 2015'!AX17</f>
        <v>0</v>
      </c>
      <c r="S14">
        <f>'AGOSTO 2015'!ED17</f>
        <v>2030000</v>
      </c>
    </row>
    <row r="15" spans="1:19">
      <c r="A15">
        <f>'AGOSTO 2015'!A18+'Datos Mes'!$B$1*1000</f>
        <v>17000</v>
      </c>
      <c r="B15" s="18">
        <f>'AGOSTO 2015'!R18</f>
        <v>0</v>
      </c>
      <c r="C15" s="2">
        <f>'AGOSTO 2015'!AL18</f>
        <v>0</v>
      </c>
      <c r="D15" s="2">
        <f>'AGOSTO 2015'!AN18</f>
        <v>0</v>
      </c>
      <c r="E15" s="2">
        <f>'AGOSTO 2015'!AP18</f>
        <v>0</v>
      </c>
      <c r="F15" s="2">
        <f>'AGOSTO 2015'!AQ18</f>
        <v>0</v>
      </c>
      <c r="G15" s="2">
        <f>'AGOSTO 2015'!AR18</f>
        <v>0</v>
      </c>
      <c r="H15" s="18">
        <f>'AGOSTO 2015'!AS18</f>
        <v>0</v>
      </c>
      <c r="I15" s="18">
        <f>'AGOSTO 2015'!AT18</f>
        <v>0</v>
      </c>
      <c r="J15" s="18">
        <f>'AGOSTO 2015'!AY18</f>
        <v>0</v>
      </c>
      <c r="K15" s="2">
        <f>'Datos Mes'!$B$25</f>
        <v>31</v>
      </c>
      <c r="L15" s="2">
        <f>'Datos Mes'!$B$26</f>
        <v>220</v>
      </c>
      <c r="M15" s="18">
        <f>'AGOSTO 2015'!AZ18</f>
        <v>0</v>
      </c>
      <c r="N15" s="18">
        <f>'AGOSTO 2015'!AM18</f>
        <v>0</v>
      </c>
      <c r="O15" s="18">
        <f>'AGOSTO 2015'!AO18</f>
        <v>0</v>
      </c>
      <c r="P15" s="18">
        <f>'AGOSTO 2015'!AV18</f>
        <v>0</v>
      </c>
      <c r="Q15" s="18">
        <f>'AGOSTO 2015'!AW18</f>
        <v>0</v>
      </c>
      <c r="R15" s="18">
        <f>'AGOSTO 2015'!AX18</f>
        <v>0</v>
      </c>
      <c r="S15">
        <f>'AGOSTO 2015'!ED18</f>
        <v>1030000</v>
      </c>
    </row>
    <row r="16" spans="1:19">
      <c r="A16" t="e">
        <f>'AGOSTO 2015'!#REF!+'Datos Mes'!$B$1*1000</f>
        <v>#REF!</v>
      </c>
      <c r="B16" s="18" t="e">
        <f>'AGOSTO 2015'!#REF!</f>
        <v>#REF!</v>
      </c>
      <c r="C16" s="2" t="e">
        <f>'AGOSTO 2015'!#REF!</f>
        <v>#REF!</v>
      </c>
      <c r="D16" s="2" t="e">
        <f>'AGOSTO 2015'!#REF!</f>
        <v>#REF!</v>
      </c>
      <c r="E16" s="2" t="e">
        <f>'AGOSTO 2015'!#REF!</f>
        <v>#REF!</v>
      </c>
      <c r="F16" s="2" t="e">
        <f>'AGOSTO 2015'!#REF!</f>
        <v>#REF!</v>
      </c>
      <c r="G16" s="2" t="e">
        <f>'AGOSTO 2015'!#REF!</f>
        <v>#REF!</v>
      </c>
      <c r="H16" s="18" t="e">
        <f>'AGOSTO 2015'!#REF!</f>
        <v>#REF!</v>
      </c>
      <c r="I16" s="18" t="e">
        <f>'AGOSTO 2015'!#REF!</f>
        <v>#REF!</v>
      </c>
      <c r="J16" s="18" t="e">
        <f>'AGOSTO 2015'!#REF!</f>
        <v>#REF!</v>
      </c>
      <c r="K16" s="2">
        <f>'Datos Mes'!$B$25</f>
        <v>31</v>
      </c>
      <c r="L16" s="2">
        <f>'Datos Mes'!$B$26</f>
        <v>220</v>
      </c>
      <c r="M16" s="18" t="e">
        <f>'AGOSTO 2015'!#REF!</f>
        <v>#REF!</v>
      </c>
      <c r="N16" s="18" t="e">
        <f>'AGOSTO 2015'!#REF!</f>
        <v>#REF!</v>
      </c>
      <c r="O16" s="18" t="e">
        <f>'AGOSTO 2015'!#REF!</f>
        <v>#REF!</v>
      </c>
      <c r="P16" s="18" t="e">
        <f>'AGOSTO 2015'!#REF!</f>
        <v>#REF!</v>
      </c>
      <c r="Q16" s="18" t="e">
        <f>'AGOSTO 2015'!#REF!</f>
        <v>#REF!</v>
      </c>
      <c r="R16" s="18" t="e">
        <f>'AGOSTO 2015'!#REF!</f>
        <v>#REF!</v>
      </c>
      <c r="S16" t="e">
        <f>'AGOSTO 2015'!#REF!</f>
        <v>#REF!</v>
      </c>
    </row>
    <row r="17" spans="1:19">
      <c r="A17" t="e">
        <f>'AGOSTO 2015'!#REF!+'Datos Mes'!$B$1*1000</f>
        <v>#REF!</v>
      </c>
      <c r="B17" s="18" t="e">
        <f>'AGOSTO 2015'!#REF!</f>
        <v>#REF!</v>
      </c>
      <c r="C17" s="2" t="e">
        <f>'AGOSTO 2015'!#REF!</f>
        <v>#REF!</v>
      </c>
      <c r="D17" s="2" t="e">
        <f>'AGOSTO 2015'!#REF!</f>
        <v>#REF!</v>
      </c>
      <c r="E17" s="2" t="e">
        <f>'AGOSTO 2015'!#REF!</f>
        <v>#REF!</v>
      </c>
      <c r="F17" s="2" t="e">
        <f>'AGOSTO 2015'!#REF!</f>
        <v>#REF!</v>
      </c>
      <c r="G17" s="2" t="e">
        <f>'AGOSTO 2015'!#REF!</f>
        <v>#REF!</v>
      </c>
      <c r="H17" s="18" t="e">
        <f>'AGOSTO 2015'!#REF!</f>
        <v>#REF!</v>
      </c>
      <c r="I17" s="18" t="e">
        <f>'AGOSTO 2015'!#REF!</f>
        <v>#REF!</v>
      </c>
      <c r="J17" s="18" t="e">
        <f>'AGOSTO 2015'!#REF!</f>
        <v>#REF!</v>
      </c>
      <c r="K17" s="2">
        <f>'Datos Mes'!$B$25</f>
        <v>31</v>
      </c>
      <c r="L17" s="2">
        <f>'Datos Mes'!$B$26</f>
        <v>220</v>
      </c>
      <c r="M17" s="18" t="e">
        <f>'AGOSTO 2015'!#REF!</f>
        <v>#REF!</v>
      </c>
      <c r="N17" s="18" t="e">
        <f>'AGOSTO 2015'!#REF!</f>
        <v>#REF!</v>
      </c>
      <c r="O17" s="18" t="e">
        <f>'AGOSTO 2015'!#REF!</f>
        <v>#REF!</v>
      </c>
      <c r="P17" s="18" t="e">
        <f>'AGOSTO 2015'!#REF!</f>
        <v>#REF!</v>
      </c>
      <c r="Q17" s="18" t="e">
        <f>'AGOSTO 2015'!#REF!</f>
        <v>#REF!</v>
      </c>
      <c r="R17" s="18" t="e">
        <f>'AGOSTO 2015'!#REF!</f>
        <v>#REF!</v>
      </c>
      <c r="S17" t="e">
        <f>'AGOSTO 2015'!#REF!</f>
        <v>#REF!</v>
      </c>
    </row>
    <row r="18" spans="1:19">
      <c r="A18">
        <f>'AGOSTO 2015'!A19+'Datos Mes'!$B$1*1000</f>
        <v>17000</v>
      </c>
      <c r="B18" s="18">
        <f>'AGOSTO 2015'!R19</f>
        <v>0</v>
      </c>
      <c r="C18" s="2">
        <f>'AGOSTO 2015'!AL19</f>
        <v>0</v>
      </c>
      <c r="D18" s="2">
        <f>'AGOSTO 2015'!AN19</f>
        <v>0</v>
      </c>
      <c r="E18" s="2">
        <f>'AGOSTO 2015'!AP19</f>
        <v>0</v>
      </c>
      <c r="F18" s="2">
        <f>'AGOSTO 2015'!AQ19</f>
        <v>0</v>
      </c>
      <c r="G18" s="2">
        <f>'AGOSTO 2015'!AR19</f>
        <v>0</v>
      </c>
      <c r="H18" s="18">
        <f>'AGOSTO 2015'!AS19</f>
        <v>0</v>
      </c>
      <c r="I18" s="18">
        <f>'AGOSTO 2015'!AT19</f>
        <v>0</v>
      </c>
      <c r="J18" s="18">
        <f>'AGOSTO 2015'!AY19</f>
        <v>0</v>
      </c>
      <c r="K18" s="2">
        <f>'Datos Mes'!$B$25</f>
        <v>31</v>
      </c>
      <c r="L18" s="2">
        <f>'Datos Mes'!$B$26</f>
        <v>220</v>
      </c>
      <c r="M18" s="18">
        <f>'AGOSTO 2015'!AZ19</f>
        <v>0</v>
      </c>
      <c r="N18" s="18">
        <f>'AGOSTO 2015'!AM19</f>
        <v>0</v>
      </c>
      <c r="O18" s="18">
        <f>'AGOSTO 2015'!AO19</f>
        <v>0</v>
      </c>
      <c r="P18" s="18">
        <f>'AGOSTO 2015'!AV19</f>
        <v>0</v>
      </c>
      <c r="Q18" s="18">
        <f>'AGOSTO 2015'!AW19</f>
        <v>0</v>
      </c>
      <c r="R18" s="18">
        <f>'AGOSTO 2015'!AX19</f>
        <v>0</v>
      </c>
      <c r="S18">
        <f>'AGOSTO 2015'!ED19</f>
        <v>1030000</v>
      </c>
    </row>
    <row r="19" spans="1:19">
      <c r="A19">
        <f>'AGOSTO 2015'!A20+'Datos Mes'!$B$1*1000</f>
        <v>17000</v>
      </c>
      <c r="B19" s="18">
        <f>'AGOSTO 2015'!R20</f>
        <v>0</v>
      </c>
      <c r="C19" s="2">
        <f>'AGOSTO 2015'!AL20</f>
        <v>0</v>
      </c>
      <c r="D19" s="2">
        <f>'AGOSTO 2015'!AN20</f>
        <v>0</v>
      </c>
      <c r="E19" s="2">
        <f>'AGOSTO 2015'!AP20</f>
        <v>0</v>
      </c>
      <c r="F19" s="2">
        <f>'AGOSTO 2015'!AQ20</f>
        <v>0</v>
      </c>
      <c r="G19" s="2">
        <f>'AGOSTO 2015'!AR20</f>
        <v>0</v>
      </c>
      <c r="H19" s="18">
        <f>'AGOSTO 2015'!AS20</f>
        <v>0</v>
      </c>
      <c r="I19" s="18">
        <f>'AGOSTO 2015'!AT20</f>
        <v>0</v>
      </c>
      <c r="J19" s="18">
        <f>'AGOSTO 2015'!AY20</f>
        <v>0</v>
      </c>
      <c r="K19" s="2">
        <f>'Datos Mes'!$B$25</f>
        <v>31</v>
      </c>
      <c r="L19" s="2">
        <f>'Datos Mes'!$B$26</f>
        <v>220</v>
      </c>
      <c r="M19" s="18">
        <f>'AGOSTO 2015'!AZ20</f>
        <v>0</v>
      </c>
      <c r="N19" s="18">
        <f>'AGOSTO 2015'!AM20</f>
        <v>0</v>
      </c>
      <c r="O19" s="18">
        <f>'AGOSTO 2015'!AO20</f>
        <v>0</v>
      </c>
      <c r="P19" s="18">
        <f>'AGOSTO 2015'!AV20</f>
        <v>0</v>
      </c>
      <c r="Q19" s="18">
        <f>'AGOSTO 2015'!AW20</f>
        <v>0</v>
      </c>
      <c r="R19" s="18">
        <f>'AGOSTO 2015'!AX20</f>
        <v>0</v>
      </c>
      <c r="S19">
        <f>'AGOSTO 2015'!ED20</f>
        <v>3030000</v>
      </c>
    </row>
    <row r="20" spans="1:19">
      <c r="A20">
        <f>'AGOSTO 2015'!A21+'Datos Mes'!$B$1*1000</f>
        <v>17000</v>
      </c>
      <c r="B20" s="18">
        <f>'AGOSTO 2015'!R21</f>
        <v>0</v>
      </c>
      <c r="C20" s="2">
        <f>'AGOSTO 2015'!AL21</f>
        <v>0</v>
      </c>
      <c r="D20" s="2">
        <f>'AGOSTO 2015'!AN21</f>
        <v>0</v>
      </c>
      <c r="E20" s="2">
        <f>'AGOSTO 2015'!AP21</f>
        <v>0</v>
      </c>
      <c r="F20" s="2">
        <f>'AGOSTO 2015'!AQ21</f>
        <v>0</v>
      </c>
      <c r="G20" s="2">
        <f>'AGOSTO 2015'!AR21</f>
        <v>0</v>
      </c>
      <c r="H20" s="18">
        <f>'AGOSTO 2015'!AS21</f>
        <v>0</v>
      </c>
      <c r="I20" s="18">
        <f>'AGOSTO 2015'!AT21</f>
        <v>0</v>
      </c>
      <c r="J20" s="18">
        <f>'AGOSTO 2015'!AY21</f>
        <v>0</v>
      </c>
      <c r="K20" s="2">
        <f>'Datos Mes'!$B$25</f>
        <v>31</v>
      </c>
      <c r="L20" s="2">
        <f>'Datos Mes'!$B$26</f>
        <v>220</v>
      </c>
      <c r="M20" s="18">
        <f>'AGOSTO 2015'!AZ21</f>
        <v>0</v>
      </c>
      <c r="N20" s="18">
        <f>'AGOSTO 2015'!AM21</f>
        <v>0</v>
      </c>
      <c r="O20" s="18">
        <f>'AGOSTO 2015'!AO21</f>
        <v>0</v>
      </c>
      <c r="P20" s="18">
        <f>'AGOSTO 2015'!AV21</f>
        <v>0</v>
      </c>
      <c r="Q20" s="18">
        <f>'AGOSTO 2015'!AW21</f>
        <v>0</v>
      </c>
      <c r="R20" s="18">
        <f>'AGOSTO 2015'!AX21</f>
        <v>0</v>
      </c>
      <c r="S20">
        <f>'AGOSTO 2015'!ED21</f>
        <v>3030000</v>
      </c>
    </row>
    <row r="21" spans="1:19">
      <c r="A21">
        <f>'AGOSTO 2015'!A22+'Datos Mes'!$B$1*1000</f>
        <v>17000</v>
      </c>
      <c r="B21" s="18">
        <f>'AGOSTO 2015'!R22</f>
        <v>0</v>
      </c>
      <c r="C21" s="2">
        <f>'AGOSTO 2015'!AL22</f>
        <v>0</v>
      </c>
      <c r="D21" s="2">
        <f>'AGOSTO 2015'!AN22</f>
        <v>0</v>
      </c>
      <c r="E21" s="2">
        <f>'AGOSTO 2015'!AP22</f>
        <v>0</v>
      </c>
      <c r="F21" s="2">
        <f>'AGOSTO 2015'!AQ22</f>
        <v>0</v>
      </c>
      <c r="G21" s="2">
        <f>'AGOSTO 2015'!AR22</f>
        <v>0</v>
      </c>
      <c r="H21" s="18">
        <f>'AGOSTO 2015'!AS22</f>
        <v>0</v>
      </c>
      <c r="I21" s="18">
        <f>'AGOSTO 2015'!AT22</f>
        <v>0</v>
      </c>
      <c r="J21" s="18">
        <f>'AGOSTO 2015'!AY22</f>
        <v>0</v>
      </c>
      <c r="K21" s="2">
        <f>'Datos Mes'!$B$25</f>
        <v>31</v>
      </c>
      <c r="L21" s="2">
        <f>'Datos Mes'!$B$26</f>
        <v>220</v>
      </c>
      <c r="M21" s="18">
        <f>'AGOSTO 2015'!AZ22</f>
        <v>0</v>
      </c>
      <c r="N21" s="18">
        <f>'AGOSTO 2015'!AM22</f>
        <v>0</v>
      </c>
      <c r="O21" s="18">
        <f>'AGOSTO 2015'!AO22</f>
        <v>0</v>
      </c>
      <c r="P21" s="18">
        <f>'AGOSTO 2015'!AV22</f>
        <v>0</v>
      </c>
      <c r="Q21" s="18">
        <f>'AGOSTO 2015'!AW22</f>
        <v>0</v>
      </c>
      <c r="R21" s="18">
        <f>'AGOSTO 2015'!AX22</f>
        <v>0</v>
      </c>
      <c r="S21">
        <f>'AGOSTO 2015'!ED22</f>
        <v>3030000</v>
      </c>
    </row>
    <row r="22" spans="1:19">
      <c r="A22">
        <f>'AGOSTO 2015'!A23+'Datos Mes'!$B$1*1000</f>
        <v>17000</v>
      </c>
      <c r="B22" s="18">
        <f>'AGOSTO 2015'!R23</f>
        <v>0</v>
      </c>
      <c r="C22" s="2">
        <f>'AGOSTO 2015'!AL23</f>
        <v>0</v>
      </c>
      <c r="D22" s="2">
        <f>'AGOSTO 2015'!AN23</f>
        <v>0</v>
      </c>
      <c r="E22" s="2">
        <f>'AGOSTO 2015'!AP23</f>
        <v>0</v>
      </c>
      <c r="F22" s="2">
        <f>'AGOSTO 2015'!AQ23</f>
        <v>0</v>
      </c>
      <c r="G22" s="2">
        <f>'AGOSTO 2015'!AR23</f>
        <v>0</v>
      </c>
      <c r="H22" s="18">
        <f>'AGOSTO 2015'!AS23</f>
        <v>0</v>
      </c>
      <c r="I22" s="18">
        <f>'AGOSTO 2015'!AT23</f>
        <v>0</v>
      </c>
      <c r="J22" s="18">
        <f>'AGOSTO 2015'!AY23</f>
        <v>0</v>
      </c>
      <c r="K22" s="2">
        <f>'Datos Mes'!$B$25</f>
        <v>31</v>
      </c>
      <c r="L22" s="2">
        <f>'Datos Mes'!$B$26</f>
        <v>220</v>
      </c>
      <c r="M22" s="18">
        <f>'AGOSTO 2015'!AZ23</f>
        <v>0</v>
      </c>
      <c r="N22" s="18">
        <f>'AGOSTO 2015'!AM23</f>
        <v>0</v>
      </c>
      <c r="O22" s="18">
        <f>'AGOSTO 2015'!AO23</f>
        <v>0</v>
      </c>
      <c r="P22" s="18">
        <f>'AGOSTO 2015'!AV23</f>
        <v>0</v>
      </c>
      <c r="Q22" s="18">
        <f>'AGOSTO 2015'!AW23</f>
        <v>0</v>
      </c>
      <c r="R22" s="18">
        <f>'AGOSTO 2015'!AX23</f>
        <v>0</v>
      </c>
      <c r="S22">
        <f>'AGOSTO 2015'!ED23</f>
        <v>1070000</v>
      </c>
    </row>
    <row r="23" spans="1:19">
      <c r="A23">
        <f>'AGOSTO 2015'!A24+'Datos Mes'!$B$1*1000</f>
        <v>17000</v>
      </c>
      <c r="B23" s="18">
        <f>'AGOSTO 2015'!R24</f>
        <v>0</v>
      </c>
      <c r="C23" s="2">
        <f>'AGOSTO 2015'!AL24</f>
        <v>0</v>
      </c>
      <c r="D23" s="2">
        <f>'AGOSTO 2015'!AN24</f>
        <v>0</v>
      </c>
      <c r="E23" s="2">
        <f>'AGOSTO 2015'!AP24</f>
        <v>0</v>
      </c>
      <c r="F23" s="2">
        <f>'AGOSTO 2015'!AQ24</f>
        <v>0</v>
      </c>
      <c r="G23" s="2">
        <f>'AGOSTO 2015'!AR24</f>
        <v>0</v>
      </c>
      <c r="H23" s="18">
        <f>'AGOSTO 2015'!AS24</f>
        <v>0</v>
      </c>
      <c r="I23" s="18">
        <f>'AGOSTO 2015'!AT24</f>
        <v>0</v>
      </c>
      <c r="J23" s="18">
        <f>'AGOSTO 2015'!AY24</f>
        <v>0</v>
      </c>
      <c r="K23" s="2">
        <f>'Datos Mes'!$B$25</f>
        <v>31</v>
      </c>
      <c r="L23" s="2">
        <f>'Datos Mes'!$B$26</f>
        <v>220</v>
      </c>
      <c r="M23" s="18">
        <f>'AGOSTO 2015'!AZ24</f>
        <v>0</v>
      </c>
      <c r="N23" s="18">
        <f>'AGOSTO 2015'!AM24</f>
        <v>0</v>
      </c>
      <c r="O23" s="18">
        <f>'AGOSTO 2015'!AO24</f>
        <v>0</v>
      </c>
      <c r="P23" s="18">
        <f>'AGOSTO 2015'!AV24</f>
        <v>0</v>
      </c>
      <c r="Q23" s="18">
        <f>'AGOSTO 2015'!AW24</f>
        <v>0</v>
      </c>
      <c r="R23" s="18">
        <f>'AGOSTO 2015'!AX24</f>
        <v>0</v>
      </c>
      <c r="S23">
        <f>'AGOSTO 2015'!ED24</f>
        <v>3010000</v>
      </c>
    </row>
    <row r="24" spans="1:19">
      <c r="A24">
        <f>'AGOSTO 2015'!A25+'Datos Mes'!$B$1*1000</f>
        <v>17000</v>
      </c>
      <c r="B24" s="18">
        <f>'AGOSTO 2015'!R25</f>
        <v>0</v>
      </c>
      <c r="C24" s="2">
        <f>'AGOSTO 2015'!AL25</f>
        <v>0</v>
      </c>
      <c r="D24" s="2">
        <f>'AGOSTO 2015'!AN25</f>
        <v>0</v>
      </c>
      <c r="E24" s="2">
        <f>'AGOSTO 2015'!AP25</f>
        <v>0</v>
      </c>
      <c r="F24" s="2">
        <f>'AGOSTO 2015'!AQ25</f>
        <v>0</v>
      </c>
      <c r="G24" s="2">
        <f>'AGOSTO 2015'!AR25</f>
        <v>0</v>
      </c>
      <c r="H24" s="18">
        <f>'AGOSTO 2015'!AS25</f>
        <v>0</v>
      </c>
      <c r="I24" s="18">
        <f>'AGOSTO 2015'!AT25</f>
        <v>0</v>
      </c>
      <c r="J24" s="18">
        <f>'AGOSTO 2015'!AY25</f>
        <v>0</v>
      </c>
      <c r="K24" s="2">
        <f>'Datos Mes'!$B$25</f>
        <v>31</v>
      </c>
      <c r="L24" s="2">
        <f>'Datos Mes'!$B$26</f>
        <v>220</v>
      </c>
      <c r="M24" s="18">
        <f>'AGOSTO 2015'!AZ25</f>
        <v>0</v>
      </c>
      <c r="N24" s="18">
        <f>'AGOSTO 2015'!AM25</f>
        <v>0</v>
      </c>
      <c r="O24" s="18">
        <f>'AGOSTO 2015'!AO25</f>
        <v>0</v>
      </c>
      <c r="P24" s="18">
        <f>'AGOSTO 2015'!AV25</f>
        <v>0</v>
      </c>
      <c r="Q24" s="18">
        <f>'AGOSTO 2015'!AW25</f>
        <v>0</v>
      </c>
      <c r="R24" s="18">
        <f>'AGOSTO 2015'!AX25</f>
        <v>0</v>
      </c>
      <c r="S24">
        <f>'AGOSTO 2015'!ED25</f>
        <v>1030000</v>
      </c>
    </row>
    <row r="25" spans="1:19">
      <c r="A25">
        <f>'AGOSTO 2015'!A26+'Datos Mes'!$B$1*1000</f>
        <v>17000</v>
      </c>
      <c r="B25" s="18">
        <f>'AGOSTO 2015'!R26</f>
        <v>0</v>
      </c>
      <c r="C25" s="2">
        <f>'AGOSTO 2015'!AL26</f>
        <v>0</v>
      </c>
      <c r="D25" s="2">
        <f>'AGOSTO 2015'!AN26</f>
        <v>0</v>
      </c>
      <c r="E25" s="2">
        <f>'AGOSTO 2015'!AP26</f>
        <v>0</v>
      </c>
      <c r="F25" s="2">
        <f>'AGOSTO 2015'!AQ26</f>
        <v>0</v>
      </c>
      <c r="G25" s="2">
        <f>'AGOSTO 2015'!AR26</f>
        <v>0</v>
      </c>
      <c r="H25" s="18">
        <f>'AGOSTO 2015'!AS26</f>
        <v>0</v>
      </c>
      <c r="I25" s="18">
        <f>'AGOSTO 2015'!AT26</f>
        <v>0</v>
      </c>
      <c r="J25" s="18">
        <f>'AGOSTO 2015'!AY26</f>
        <v>0</v>
      </c>
      <c r="K25" s="2">
        <f>'Datos Mes'!$B$25</f>
        <v>31</v>
      </c>
      <c r="L25" s="2">
        <f>'Datos Mes'!$B$26</f>
        <v>220</v>
      </c>
      <c r="M25" s="18">
        <f>'AGOSTO 2015'!AZ26</f>
        <v>0</v>
      </c>
      <c r="N25" s="18">
        <f>'AGOSTO 2015'!AM26</f>
        <v>0</v>
      </c>
      <c r="O25" s="18">
        <f>'AGOSTO 2015'!AO26</f>
        <v>0</v>
      </c>
      <c r="P25" s="18">
        <f>'AGOSTO 2015'!AV26</f>
        <v>0</v>
      </c>
      <c r="Q25" s="18">
        <f>'AGOSTO 2015'!AW26</f>
        <v>0</v>
      </c>
      <c r="R25" s="18">
        <f>'AGOSTO 2015'!AX26</f>
        <v>0</v>
      </c>
      <c r="S25">
        <f>'AGOSTO 2015'!ED26</f>
        <v>1030000</v>
      </c>
    </row>
    <row r="26" spans="1:19">
      <c r="A26">
        <f>'AGOSTO 2015'!A27+'Datos Mes'!$B$1*1000</f>
        <v>17000</v>
      </c>
      <c r="B26" s="18">
        <f>'AGOSTO 2015'!R27</f>
        <v>0</v>
      </c>
      <c r="C26" s="2">
        <f>'AGOSTO 2015'!AL27</f>
        <v>0</v>
      </c>
      <c r="D26" s="2">
        <f>'AGOSTO 2015'!AN27</f>
        <v>0</v>
      </c>
      <c r="E26" s="2">
        <f>'AGOSTO 2015'!AP27</f>
        <v>0</v>
      </c>
      <c r="F26" s="2">
        <f>'AGOSTO 2015'!AQ27</f>
        <v>0</v>
      </c>
      <c r="G26" s="2">
        <f>'AGOSTO 2015'!AR27</f>
        <v>0</v>
      </c>
      <c r="H26" s="18">
        <f>'AGOSTO 2015'!AS27</f>
        <v>0</v>
      </c>
      <c r="I26" s="18">
        <f>'AGOSTO 2015'!AT27</f>
        <v>0</v>
      </c>
      <c r="J26" s="18">
        <f>'AGOSTO 2015'!AY27</f>
        <v>0</v>
      </c>
      <c r="K26" s="2">
        <f>'Datos Mes'!$B$25</f>
        <v>31</v>
      </c>
      <c r="L26" s="2">
        <f>'Datos Mes'!$B$26</f>
        <v>220</v>
      </c>
      <c r="M26" s="18">
        <f>'AGOSTO 2015'!AZ27</f>
        <v>0</v>
      </c>
      <c r="N26" s="18">
        <f>'AGOSTO 2015'!AM27</f>
        <v>0</v>
      </c>
      <c r="O26" s="18">
        <f>'AGOSTO 2015'!AO27</f>
        <v>0</v>
      </c>
      <c r="P26" s="18">
        <f>'AGOSTO 2015'!AV27</f>
        <v>0</v>
      </c>
      <c r="Q26" s="18">
        <f>'AGOSTO 2015'!AW27</f>
        <v>0</v>
      </c>
      <c r="R26" s="18">
        <f>'AGOSTO 2015'!AX27</f>
        <v>0</v>
      </c>
      <c r="S26">
        <f>'AGOSTO 2015'!ED27</f>
        <v>1030000</v>
      </c>
    </row>
    <row r="27" spans="1:19">
      <c r="A27">
        <f>'AGOSTO 2015'!A28+'Datos Mes'!$B$1*1000</f>
        <v>17000</v>
      </c>
      <c r="B27" s="18">
        <f>'AGOSTO 2015'!R28</f>
        <v>0</v>
      </c>
      <c r="C27" s="2">
        <f>'AGOSTO 2015'!AL28</f>
        <v>0</v>
      </c>
      <c r="D27" s="2">
        <f>'AGOSTO 2015'!AN28</f>
        <v>0</v>
      </c>
      <c r="E27" s="2">
        <f>'AGOSTO 2015'!AP28</f>
        <v>0</v>
      </c>
      <c r="F27" s="2">
        <f>'AGOSTO 2015'!AQ28</f>
        <v>0</v>
      </c>
      <c r="G27" s="2">
        <f>'AGOSTO 2015'!AR28</f>
        <v>0</v>
      </c>
      <c r="H27" s="18">
        <f>'AGOSTO 2015'!AS28</f>
        <v>0</v>
      </c>
      <c r="I27" s="18">
        <f>'AGOSTO 2015'!AT28</f>
        <v>0</v>
      </c>
      <c r="J27" s="18">
        <f>'AGOSTO 2015'!AY28</f>
        <v>0</v>
      </c>
      <c r="K27" s="2">
        <f>'Datos Mes'!$B$25</f>
        <v>31</v>
      </c>
      <c r="L27" s="2">
        <f>'Datos Mes'!$B$26</f>
        <v>220</v>
      </c>
      <c r="M27" s="18">
        <f>'AGOSTO 2015'!AZ28</f>
        <v>0</v>
      </c>
      <c r="N27" s="18">
        <f>'AGOSTO 2015'!AM28</f>
        <v>0</v>
      </c>
      <c r="O27" s="18">
        <f>'AGOSTO 2015'!AO28</f>
        <v>0</v>
      </c>
      <c r="P27" s="18">
        <f>'AGOSTO 2015'!AV28</f>
        <v>0</v>
      </c>
      <c r="Q27" s="18">
        <f>'AGOSTO 2015'!AW28</f>
        <v>0</v>
      </c>
      <c r="R27" s="18">
        <f>'AGOSTO 2015'!AX28</f>
        <v>0</v>
      </c>
      <c r="S27">
        <f>'AGOSTO 2015'!ED28</f>
        <v>1030000</v>
      </c>
    </row>
    <row r="28" spans="1:19">
      <c r="A28">
        <f>'AGOSTO 2015'!A29+'Datos Mes'!$B$1*1000</f>
        <v>17000</v>
      </c>
      <c r="B28" s="18">
        <f>'AGOSTO 2015'!R29</f>
        <v>0</v>
      </c>
      <c r="C28" s="2">
        <f>'AGOSTO 2015'!AL29</f>
        <v>0</v>
      </c>
      <c r="D28" s="2">
        <f>'AGOSTO 2015'!AN29</f>
        <v>0</v>
      </c>
      <c r="E28" s="2">
        <f>'AGOSTO 2015'!AP29</f>
        <v>0</v>
      </c>
      <c r="F28" s="2">
        <f>'AGOSTO 2015'!AQ29</f>
        <v>0</v>
      </c>
      <c r="G28" s="2">
        <f>'AGOSTO 2015'!AR29</f>
        <v>0</v>
      </c>
      <c r="H28" s="18">
        <f>'AGOSTO 2015'!AS29</f>
        <v>0</v>
      </c>
      <c r="I28" s="18">
        <f>'AGOSTO 2015'!AT29</f>
        <v>0</v>
      </c>
      <c r="J28" s="18">
        <f>'AGOSTO 2015'!AY29</f>
        <v>0</v>
      </c>
      <c r="K28" s="2">
        <f>'Datos Mes'!$B$25</f>
        <v>31</v>
      </c>
      <c r="L28" s="2">
        <f>'Datos Mes'!$B$26</f>
        <v>220</v>
      </c>
      <c r="M28" s="18">
        <f>'AGOSTO 2015'!AZ29</f>
        <v>0</v>
      </c>
      <c r="N28" s="18">
        <f>'AGOSTO 2015'!AM29</f>
        <v>0</v>
      </c>
      <c r="O28" s="18">
        <f>'AGOSTO 2015'!AO29</f>
        <v>0</v>
      </c>
      <c r="P28" s="18">
        <f>'AGOSTO 2015'!AV29</f>
        <v>0</v>
      </c>
      <c r="Q28" s="18">
        <f>'AGOSTO 2015'!AW29</f>
        <v>0</v>
      </c>
      <c r="R28" s="18">
        <f>'AGOSTO 2015'!AX29</f>
        <v>0</v>
      </c>
      <c r="S28">
        <f>'AGOSTO 2015'!ED29</f>
        <v>1030000</v>
      </c>
    </row>
    <row r="29" spans="1:19">
      <c r="A29">
        <f>'AGOSTO 2015'!A30+'Datos Mes'!$B$1*1000</f>
        <v>17000</v>
      </c>
      <c r="B29" s="18">
        <f>'AGOSTO 2015'!R30</f>
        <v>0</v>
      </c>
      <c r="C29" s="2">
        <f>'AGOSTO 2015'!AL30</f>
        <v>0</v>
      </c>
      <c r="D29" s="2">
        <f>'AGOSTO 2015'!AN30</f>
        <v>0</v>
      </c>
      <c r="E29" s="2">
        <f>'AGOSTO 2015'!AP30</f>
        <v>0</v>
      </c>
      <c r="F29" s="2">
        <f>'AGOSTO 2015'!AQ30</f>
        <v>0</v>
      </c>
      <c r="G29" s="2">
        <f>'AGOSTO 2015'!AR30</f>
        <v>0</v>
      </c>
      <c r="H29" s="18">
        <f>'AGOSTO 2015'!AS30</f>
        <v>0</v>
      </c>
      <c r="I29" s="18">
        <f>'AGOSTO 2015'!AT30</f>
        <v>0</v>
      </c>
      <c r="J29" s="18">
        <f>'AGOSTO 2015'!AY30</f>
        <v>0</v>
      </c>
      <c r="K29" s="2">
        <f>'Datos Mes'!$B$25</f>
        <v>31</v>
      </c>
      <c r="L29" s="2">
        <f>'Datos Mes'!$B$26</f>
        <v>220</v>
      </c>
      <c r="M29" s="18">
        <f>'AGOSTO 2015'!AZ30</f>
        <v>0</v>
      </c>
      <c r="N29" s="18">
        <f>'AGOSTO 2015'!AM30</f>
        <v>0</v>
      </c>
      <c r="O29" s="18">
        <f>'AGOSTO 2015'!AO30</f>
        <v>0</v>
      </c>
      <c r="P29" s="18">
        <f>'AGOSTO 2015'!AV30</f>
        <v>0</v>
      </c>
      <c r="Q29" s="18">
        <f>'AGOSTO 2015'!AW30</f>
        <v>0</v>
      </c>
      <c r="R29" s="18">
        <f>'AGOSTO 2015'!AX30</f>
        <v>0</v>
      </c>
      <c r="S29">
        <f>'AGOSTO 2015'!ED30</f>
        <v>1030000</v>
      </c>
    </row>
    <row r="30" spans="1:19">
      <c r="A30">
        <f>'AGOSTO 2015'!A31+'Datos Mes'!$B$1*1000</f>
        <v>17000</v>
      </c>
      <c r="B30" s="18">
        <f>'AGOSTO 2015'!R31</f>
        <v>0</v>
      </c>
      <c r="C30" s="2">
        <f>'AGOSTO 2015'!AL31</f>
        <v>0</v>
      </c>
      <c r="D30" s="2">
        <f>'AGOSTO 2015'!AN31</f>
        <v>0</v>
      </c>
      <c r="E30" s="2">
        <f>'AGOSTO 2015'!AP31</f>
        <v>0</v>
      </c>
      <c r="F30" s="2">
        <f>'AGOSTO 2015'!AQ31</f>
        <v>0</v>
      </c>
      <c r="G30" s="2">
        <f>'AGOSTO 2015'!AR31</f>
        <v>0</v>
      </c>
      <c r="H30" s="18">
        <f>'AGOSTO 2015'!AS31</f>
        <v>0</v>
      </c>
      <c r="I30" s="18">
        <f>'AGOSTO 2015'!AT31</f>
        <v>0</v>
      </c>
      <c r="J30" s="18">
        <f>'AGOSTO 2015'!AY31</f>
        <v>0</v>
      </c>
      <c r="K30" s="2">
        <f>'Datos Mes'!$B$25</f>
        <v>31</v>
      </c>
      <c r="L30" s="2">
        <f>'Datos Mes'!$B$26</f>
        <v>220</v>
      </c>
      <c r="M30" s="18">
        <f>'AGOSTO 2015'!AZ31</f>
        <v>0</v>
      </c>
      <c r="N30" s="18">
        <f>'AGOSTO 2015'!AM31</f>
        <v>0</v>
      </c>
      <c r="O30" s="18">
        <f>'AGOSTO 2015'!AO31</f>
        <v>0</v>
      </c>
      <c r="P30" s="18">
        <f>'AGOSTO 2015'!AV31</f>
        <v>0</v>
      </c>
      <c r="Q30" s="18">
        <f>'AGOSTO 2015'!AW31</f>
        <v>0</v>
      </c>
      <c r="R30" s="18">
        <f>'AGOSTO 2015'!AX31</f>
        <v>0</v>
      </c>
      <c r="S30">
        <f>'AGOSTO 2015'!ED31</f>
        <v>1030000</v>
      </c>
    </row>
    <row r="31" spans="1:19">
      <c r="A31">
        <f>'AGOSTO 2015'!A32+'Datos Mes'!$B$1*1000</f>
        <v>17000</v>
      </c>
      <c r="B31" s="18">
        <f>'AGOSTO 2015'!R32</f>
        <v>0</v>
      </c>
      <c r="C31" s="2">
        <f>'AGOSTO 2015'!AL32</f>
        <v>0</v>
      </c>
      <c r="D31" s="2">
        <f>'AGOSTO 2015'!AN32</f>
        <v>0</v>
      </c>
      <c r="E31" s="2">
        <f>'AGOSTO 2015'!AP32</f>
        <v>0</v>
      </c>
      <c r="F31" s="2">
        <f>'AGOSTO 2015'!AQ32</f>
        <v>0</v>
      </c>
      <c r="G31" s="2">
        <f>'AGOSTO 2015'!AR32</f>
        <v>0</v>
      </c>
      <c r="H31" s="18">
        <f>'AGOSTO 2015'!AS32</f>
        <v>0</v>
      </c>
      <c r="I31" s="18">
        <f>'AGOSTO 2015'!AT32</f>
        <v>0</v>
      </c>
      <c r="J31" s="18">
        <f>'AGOSTO 2015'!AY32</f>
        <v>0</v>
      </c>
      <c r="K31" s="2">
        <f>'Datos Mes'!$B$25</f>
        <v>31</v>
      </c>
      <c r="L31" s="2">
        <f>'Datos Mes'!$B$26</f>
        <v>220</v>
      </c>
      <c r="M31" s="18">
        <f>'AGOSTO 2015'!AZ32</f>
        <v>0</v>
      </c>
      <c r="N31" s="18">
        <f>'AGOSTO 2015'!AM32</f>
        <v>0</v>
      </c>
      <c r="O31" s="18">
        <f>'AGOSTO 2015'!AO32</f>
        <v>0</v>
      </c>
      <c r="P31" s="18">
        <f>'AGOSTO 2015'!AV32</f>
        <v>0</v>
      </c>
      <c r="Q31" s="18">
        <f>'AGOSTO 2015'!AW32</f>
        <v>0</v>
      </c>
      <c r="R31" s="18">
        <f>'AGOSTO 2015'!AX32</f>
        <v>0</v>
      </c>
      <c r="S31">
        <f>'AGOSTO 2015'!ED32</f>
        <v>1030000</v>
      </c>
    </row>
    <row r="32" spans="1:19">
      <c r="A32">
        <v>100000</v>
      </c>
    </row>
  </sheetData>
  <dataValidations count="1">
    <dataValidation type="list" allowBlank="1" showInputMessage="1" showErrorMessage="1" sqref="A3">
      <formula1>"ANT,LIQ"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baseColWidth="10" defaultRowHeight="12.75"/>
  <sheetData>
    <row r="1" spans="1:1" ht="18">
      <c r="A1" s="30" t="s">
        <v>170</v>
      </c>
    </row>
    <row r="3" spans="1:1">
      <c r="A3" s="7" t="s">
        <v>171</v>
      </c>
    </row>
    <row r="5" spans="1:1">
      <c r="A5" s="7" t="s">
        <v>172</v>
      </c>
    </row>
    <row r="7" spans="1:1">
      <c r="A7" s="7" t="s">
        <v>173</v>
      </c>
    </row>
    <row r="12" spans="1:1" ht="15">
      <c r="A12" s="31" t="s">
        <v>174</v>
      </c>
    </row>
    <row r="14" spans="1:1">
      <c r="A14" s="7" t="s">
        <v>175</v>
      </c>
    </row>
    <row r="15" spans="1:1">
      <c r="A15" s="7" t="s">
        <v>176</v>
      </c>
    </row>
    <row r="16" spans="1:1">
      <c r="A16" s="7" t="s">
        <v>177</v>
      </c>
    </row>
    <row r="18" spans="1:6">
      <c r="A18" s="7" t="s">
        <v>178</v>
      </c>
    </row>
    <row r="19" spans="1:6">
      <c r="A19" s="7" t="s">
        <v>179</v>
      </c>
    </row>
    <row r="20" spans="1:6">
      <c r="A20" s="7" t="s">
        <v>180</v>
      </c>
    </row>
    <row r="21" spans="1:6">
      <c r="A21" s="7" t="s">
        <v>181</v>
      </c>
      <c r="E21">
        <v>100000</v>
      </c>
      <c r="F21" s="7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Mes</vt:lpstr>
      <vt:lpstr>AGOSTO 2015</vt:lpstr>
      <vt:lpstr>Tabla Suple</vt:lpstr>
      <vt:lpstr>Expotar Magal</vt:lpstr>
      <vt:lpstr>Ayuda Memoria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Pablo</cp:lastModifiedBy>
  <cp:lastPrinted>2015-09-04T11:40:30Z</cp:lastPrinted>
  <dcterms:created xsi:type="dcterms:W3CDTF">1996-11-27T10:00:04Z</dcterms:created>
  <dcterms:modified xsi:type="dcterms:W3CDTF">2015-09-27T16:44:57Z</dcterms:modified>
</cp:coreProperties>
</file>