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tro5\Downloads\"/>
    </mc:Choice>
  </mc:AlternateContent>
  <xr:revisionPtr revIDLastSave="0" documentId="8_{7AFE8939-810B-406B-AF8D-51210EEB642B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Январь" sheetId="1" r:id="rId1"/>
    <sheet name="Февраль" sheetId="2" r:id="rId2"/>
    <sheet name="Март" sheetId="3" r:id="rId3"/>
    <sheet name="Задание 4 и 5" sheetId="4" r:id="rId4"/>
    <sheet name="Задание 6" sheetId="5" r:id="rId5"/>
    <sheet name="Задание 7" sheetId="6" r:id="rId6"/>
    <sheet name="Задание 8" sheetId="7" r:id="rId7"/>
    <sheet name="Задание 9" sheetId="8" r:id="rId8"/>
  </sheets>
  <definedNames>
    <definedName name="_xlnm._FilterDatabase" localSheetId="1" hidden="1">Февраль!$A$1:$J$130</definedName>
    <definedName name="_xlnm._FilterDatabase" localSheetId="0" hidden="1">Январь!$A$1:$G$130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jF1/1trHtcdkEvQ7+e1Onp633EFw=="/>
    </ext>
  </extLst>
</workbook>
</file>

<file path=xl/calcChain.xml><?xml version="1.0" encoding="utf-8"?>
<calcChain xmlns="http://schemas.openxmlformats.org/spreadsheetml/2006/main">
  <c r="D16" i="6" l="1"/>
  <c r="D17" i="6"/>
  <c r="D18" i="6"/>
  <c r="D19" i="6"/>
  <c r="D20" i="6"/>
  <c r="D15" i="6"/>
  <c r="E4" i="6"/>
  <c r="E5" i="6"/>
  <c r="E6" i="6"/>
  <c r="E7" i="6"/>
  <c r="E8" i="6"/>
  <c r="E9" i="6"/>
  <c r="E10" i="6"/>
  <c r="E11" i="6"/>
  <c r="E3" i="6"/>
  <c r="B17" i="4"/>
  <c r="D8" i="4"/>
  <c r="C8" i="4"/>
  <c r="B8" i="4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I2" i="8"/>
  <c r="H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2" i="8"/>
  <c r="O35" i="8" a="1"/>
  <c r="O35" i="8" l="1"/>
  <c r="P37" i="8" l="1"/>
  <c r="O34" i="8"/>
  <c r="O37" i="8"/>
  <c r="O3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2" i="8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3" i="7"/>
  <c r="M31" i="7"/>
  <c r="L31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3" i="7"/>
  <c r="E16" i="6"/>
  <c r="E17" i="6"/>
  <c r="E18" i="6"/>
  <c r="E19" i="6"/>
  <c r="E20" i="6"/>
  <c r="E15" i="6"/>
  <c r="C16" i="6"/>
  <c r="C17" i="6"/>
  <c r="C18" i="6"/>
  <c r="C19" i="6"/>
  <c r="C20" i="6"/>
  <c r="C15" i="6"/>
  <c r="B16" i="6"/>
  <c r="B17" i="6"/>
  <c r="B18" i="6"/>
  <c r="B19" i="6"/>
  <c r="B20" i="6"/>
  <c r="B15" i="6"/>
  <c r="D4" i="6"/>
  <c r="D5" i="6"/>
  <c r="D6" i="6"/>
  <c r="D7" i="6"/>
  <c r="D8" i="6"/>
  <c r="D9" i="6"/>
  <c r="D10" i="6"/>
  <c r="D11" i="6"/>
  <c r="D3" i="6"/>
  <c r="C4" i="6"/>
  <c r="C5" i="6"/>
  <c r="C6" i="6"/>
  <c r="C7" i="6"/>
  <c r="C8" i="6"/>
  <c r="C9" i="6"/>
  <c r="C10" i="6"/>
  <c r="C11" i="6"/>
  <c r="C3" i="6"/>
  <c r="B4" i="6"/>
  <c r="B5" i="6"/>
  <c r="B6" i="6"/>
  <c r="B7" i="6"/>
  <c r="B8" i="6"/>
  <c r="B9" i="6"/>
  <c r="B10" i="6"/>
  <c r="B11" i="6"/>
  <c r="B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2" i="5"/>
  <c r="B16" i="4"/>
  <c r="B15" i="4"/>
  <c r="B14" i="4"/>
  <c r="B13" i="4"/>
  <c r="B12" i="4"/>
  <c r="D7" i="4"/>
  <c r="C7" i="4"/>
  <c r="B7" i="4"/>
  <c r="D6" i="4"/>
  <c r="C6" i="4"/>
  <c r="B6" i="4"/>
  <c r="D5" i="4"/>
  <c r="C5" i="4"/>
  <c r="B5" i="4"/>
  <c r="D4" i="4"/>
  <c r="C4" i="4"/>
  <c r="B4" i="4"/>
  <c r="B3" i="4"/>
  <c r="D3" i="4"/>
  <c r="C3" i="4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3" i="2"/>
  <c r="H4" i="2"/>
  <c r="H5" i="2"/>
  <c r="H6" i="2"/>
  <c r="H7" i="2"/>
  <c r="H8" i="2"/>
  <c r="H9" i="2"/>
  <c r="H10" i="2"/>
  <c r="H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2" i="2"/>
  <c r="O33" i="8" l="1"/>
  <c r="O36" i="8"/>
  <c r="P3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ID#AAAAppMQrFI
Admin    (2023-02-07 13:01:15)
Одномерный Горизонтальный Массив</t>
        </r>
      </text>
    </comment>
    <comment ref="A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ID#AAAAppMQrFY
Admin    (2023-02-07 13:01:15)
Одномерный Вертикальный Массив</t>
        </r>
      </text>
    </comment>
    <comment ref="G1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ID#AAAAppMQrFQ
Admin    (2023-02-07 13:01:15)
Двумерный массив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6ZXfMZQEF8Brl/B2wBz1PfS6z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ID#AAAAppMQrFE
Admin    (2023-02-07 13:01:15)
Одномерный Горизонтальный Массив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ISgOCIvPNgJZT52NXiBD4z4Bu0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ID#AAAAppMQrFc
Admin    (2023-02-07 13:01:15)
Одномерный Горизонтальный Массив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qTlFTJqe+5c/+Ir96+96LgjmBk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ID#AAAAppMQrFM
Admin    (2023-02-07 13:01:15)
Одномерный Горизонтальный Массив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QPvNErHbVUim4Ts/GfEOTlyZS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600-000001000000}">
      <text>
        <r>
          <rPr>
            <sz val="11"/>
            <color theme="1"/>
            <rFont val="Calibri"/>
            <scheme val="minor"/>
          </rPr>
          <t>======
ID#AAAAppMQrFA
Admin    (2023-02-07 13:01:15)
Одномерный Горизонтальный Массив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yNs2gajZTPijh1IStwJhVCeoKJ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ID#AAAAppMQrFU
Admin    (2023-02-07 13:01:15)
Одномерный Горизонтальный Массив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0iaymLntYlWxV60lFQOGUvZvum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<sst xmlns="http://schemas.openxmlformats.org/spreadsheetml/2006/main" count="1696" uniqueCount="100">
  <si>
    <t>Дата</t>
  </si>
  <si>
    <t>Регион</t>
  </si>
  <si>
    <t>Пол</t>
  </si>
  <si>
    <t>Возраст</t>
  </si>
  <si>
    <t>Заработная 
плата</t>
  </si>
  <si>
    <t>Начисления</t>
  </si>
  <si>
    <t>Сумма скидки</t>
  </si>
  <si>
    <t>Регион 7</t>
  </si>
  <si>
    <t>F</t>
  </si>
  <si>
    <t>Регион 4</t>
  </si>
  <si>
    <t>Регион 1</t>
  </si>
  <si>
    <t>Регион 8</t>
  </si>
  <si>
    <t>Регион 5</t>
  </si>
  <si>
    <t>Регион 2</t>
  </si>
  <si>
    <t>Регион 3</t>
  </si>
  <si>
    <t>М</t>
  </si>
  <si>
    <t>Регион 6</t>
  </si>
  <si>
    <t>Регион 9</t>
  </si>
  <si>
    <t>M</t>
  </si>
  <si>
    <t>Заработная плата в $</t>
  </si>
  <si>
    <t>Рассчет процента</t>
  </si>
  <si>
    <t>Сумма к оплате</t>
  </si>
  <si>
    <t xml:space="preserve">Курс </t>
  </si>
  <si>
    <t>Процент</t>
  </si>
  <si>
    <t>Задание 1. Переведите данные поля  "Заработная плата" в доллары, согласно курса валюты, приведенного в таблице.</t>
  </si>
  <si>
    <r>
      <rPr>
        <b/>
        <sz val="12"/>
        <color rgb="FF002060"/>
        <rFont val="Calibri"/>
      </rPr>
      <t>Задание 2.</t>
    </r>
    <r>
      <rPr>
        <b/>
        <sz val="12"/>
        <color rgb="FF0000FF"/>
        <rFont val="Calibri"/>
      </rPr>
      <t xml:space="preserve"> Рассчитайте</t>
    </r>
    <r>
      <rPr>
        <b/>
        <sz val="12"/>
        <color rgb="FF002060"/>
        <rFont val="Calibri"/>
      </rPr>
      <t xml:space="preserve"> процент скидки от общей суммы начислений</t>
    </r>
  </si>
  <si>
    <t>Задание 3. Пересчитайте начисления с учетом скидки в абсолютном значений</t>
  </si>
  <si>
    <t>Регион 10</t>
  </si>
  <si>
    <r>
      <rPr>
        <b/>
        <sz val="11"/>
        <color rgb="FFFF0000"/>
        <rFont val="Calibri"/>
      </rPr>
      <t xml:space="preserve">Заполните таблицу, вычислив те показатели,
 которые предложены (по месяцам)
                                                                                                                                               </t>
    </r>
    <r>
      <rPr>
        <b/>
        <sz val="11"/>
        <color theme="1"/>
        <rFont val="Calibri"/>
      </rPr>
      <t>Таблица 1</t>
    </r>
  </si>
  <si>
    <t>Показатели</t>
  </si>
  <si>
    <t>январь</t>
  </si>
  <si>
    <t>февраль</t>
  </si>
  <si>
    <t>март</t>
  </si>
  <si>
    <t>Средний возраст клиентов</t>
  </si>
  <si>
    <t>Средняя заработная плата</t>
  </si>
  <si>
    <t>Общая сумма начислений</t>
  </si>
  <si>
    <t>Минимальная сумма начислений</t>
  </si>
  <si>
    <t>Максимальная сумма скидки</t>
  </si>
  <si>
    <t>Число чисел в столбце "Сумма скидки"</t>
  </si>
  <si>
    <r>
      <rPr>
        <b/>
        <sz val="11"/>
        <color rgb="FFFF0000"/>
        <rFont val="Calibri"/>
      </rPr>
      <t xml:space="preserve">Создайте сводный отчет, используя пять горячих функций 
</t>
    </r>
    <r>
      <rPr>
        <b/>
        <sz val="11"/>
        <color theme="1"/>
        <rFont val="Calibri"/>
      </rPr>
      <t>НЕ используя</t>
    </r>
    <r>
      <rPr>
        <b/>
        <sz val="11"/>
        <color rgb="FFFF0000"/>
        <rFont val="Calibri"/>
      </rPr>
      <t xml:space="preserve"> данные Таблицы 1.</t>
    </r>
  </si>
  <si>
    <t>Значения</t>
  </si>
  <si>
    <t>Средний возраст за весь период (январь-март)</t>
  </si>
  <si>
    <t>Общая сумма начислений за три месяца</t>
  </si>
  <si>
    <t>Минимальная заработная плата за три месяца</t>
  </si>
  <si>
    <t>Максимальный  возраст за период (январь-март)</t>
  </si>
  <si>
    <t>Минимальный возраст за период (январь-март)</t>
  </si>
  <si>
    <t>Общее количество записей в столбце "Сумма скидки"
за три месяца</t>
  </si>
  <si>
    <t>Заработная 
плата (ЗП)</t>
  </si>
  <si>
    <t>Высокий/низкий уровень 
скидки, контрольная точка 10%</t>
  </si>
  <si>
    <t>Доп.скидка</t>
  </si>
  <si>
    <t>Предложения по новому тарифу</t>
  </si>
  <si>
    <r>
      <rPr>
        <b/>
        <sz val="11"/>
        <color rgb="FF0000FF"/>
        <rFont val="Calibri"/>
      </rPr>
      <t>Рассчитать</t>
    </r>
    <r>
      <rPr>
        <b/>
        <sz val="11"/>
        <color rgb="FFFF0000"/>
        <rFont val="Calibri"/>
      </rPr>
      <t xml:space="preserve"> показатели за январь месяц, по каждому региону</t>
    </r>
  </si>
  <si>
    <t>Регион/показатель</t>
  </si>
  <si>
    <t>Средний возраст</t>
  </si>
  <si>
    <t>Количество женщин</t>
  </si>
  <si>
    <t>Количество мужчин</t>
  </si>
  <si>
    <t xml:space="preserve">Задание 7. Заполнить таблицы согласно требованиям, используя соответствующие функции СУММЕСЛИ, СЧЁТЕСЛИ, СРЗНАЧЕСЛИ, СУММЕСЛИМН, СЧЁТЕСЛИМН, СРЗНАЧЕСЛИМН </t>
  </si>
  <si>
    <r>
      <rPr>
        <b/>
        <sz val="11"/>
        <color rgb="FF0000FF"/>
        <rFont val="Calibri"/>
      </rPr>
      <t>Рассчитать</t>
    </r>
    <r>
      <rPr>
        <b/>
        <sz val="11"/>
        <color rgb="FFFF0000"/>
        <rFont val="Calibri"/>
      </rPr>
      <t xml:space="preserve"> показатели за февраль месяц, по каждой дате</t>
    </r>
  </si>
  <si>
    <t>дата/показатель</t>
  </si>
  <si>
    <t>По региону 1, 
общая сумма начислений</t>
  </si>
  <si>
    <t>По региону 2, 
средняя сумма скидки</t>
  </si>
  <si>
    <t>Количество 
мужчин в регионе 9</t>
  </si>
  <si>
    <t>Количество 
женщин в регионе 9</t>
  </si>
  <si>
    <t>Таблица 1</t>
  </si>
  <si>
    <t>Город</t>
  </si>
  <si>
    <t>Характеристика</t>
  </si>
  <si>
    <r>
      <rPr>
        <b/>
        <sz val="11"/>
        <color rgb="FF1E4E79"/>
        <rFont val="Calibri"/>
      </rPr>
      <t xml:space="preserve">Задание 8А. "Подтяните" данные из таблицы 2
в Таблицу 1, используя функцию ВПР(), </t>
    </r>
    <r>
      <rPr>
        <b/>
        <sz val="11"/>
        <color rgb="FF0000FF"/>
        <rFont val="Calibri"/>
      </rPr>
      <t>избавьтесь</t>
    </r>
    <r>
      <rPr>
        <b/>
        <sz val="11"/>
        <color rgb="FF1E4E79"/>
        <rFont val="Calibri"/>
      </rPr>
      <t xml:space="preserve"> от ошибки типа Н/Д</t>
    </r>
  </si>
  <si>
    <r>
      <rPr>
        <b/>
        <sz val="11"/>
        <color rgb="FFFF0000"/>
        <rFont val="Calibri"/>
      </rPr>
      <t>Таблица 2.</t>
    </r>
    <r>
      <rPr>
        <b/>
        <sz val="11"/>
        <color rgb="FFFF0000"/>
        <rFont val="Calibri"/>
      </rPr>
      <t xml:space="preserve"> Многоразовый ВПР</t>
    </r>
  </si>
  <si>
    <t>Нур-Султан</t>
  </si>
  <si>
    <t>ключевой регион</t>
  </si>
  <si>
    <t>Алматы</t>
  </si>
  <si>
    <t>Аырау</t>
  </si>
  <si>
    <t>Актау</t>
  </si>
  <si>
    <t>Актобе</t>
  </si>
  <si>
    <t>Караганды</t>
  </si>
  <si>
    <t>Петропавловск</t>
  </si>
  <si>
    <t>Капчагай</t>
  </si>
  <si>
    <t>Задание 8Б. "Подтяните" данные в таблицу 3, из таблицы 1, таким образом, чтобы при выборе региона в таблице появлялись "Город" и "Характеристика"</t>
  </si>
  <si>
    <t>Таблица 3. Одноразовый ВПР</t>
  </si>
  <si>
    <t xml:space="preserve">Регион </t>
  </si>
  <si>
    <t>День</t>
  </si>
  <si>
    <t>Месяц</t>
  </si>
  <si>
    <t>Год</t>
  </si>
  <si>
    <t>Возраст-пол</t>
  </si>
  <si>
    <t>Дата Функция</t>
  </si>
  <si>
    <t>Задание:
1. Из данных столбца "Дата", получите информацию ДЕНЬ, МЕСЯЦ, ГОД. Заполните соответствующие столбцы; 
2. Заполните данными столбец "Возраст-пол", объединив соответствующие столбцы.
3. Объедините данные в столбцах "День", "Месяц", "Год", используя соответствующую  функцию, запищите информацию в столбец "ДАТА Функция"                                                                                                                                                     4. Определите количество лет между текущей датой и 01.01.1993 г.;
5. Определите количество рабочих дней в феврале месяце текущего года, при шестидневной  рабочей неделе и пятидневной рабочей неделе;
6. Определите день недели текущей даты, и день недели Вашего дня рождения.</t>
  </si>
  <si>
    <t>Задание 10A</t>
  </si>
  <si>
    <t>Данные для использования</t>
  </si>
  <si>
    <t>дата</t>
  </si>
  <si>
    <t>дата нач февраля</t>
  </si>
  <si>
    <t>дата конца февраля</t>
  </si>
  <si>
    <t>дата рождения</t>
  </si>
  <si>
    <t>Ответы</t>
  </si>
  <si>
    <t>Текущяя дата</t>
  </si>
  <si>
    <t>Количество лет</t>
  </si>
  <si>
    <t>Рабочие дни 5дневка</t>
  </si>
  <si>
    <t>Рабочие дни 6дневка</t>
  </si>
  <si>
    <t>День недели текущ даты</t>
  </si>
  <si>
    <t>День недели день рожд</t>
  </si>
  <si>
    <r>
      <t xml:space="preserve">Задание 6. Используя функции ЕСЛИ, И и ИЛИ,
 заполните таблицу:
а) Оцените уровень скидки (высокий или низкий) контрольная точка 10% (функция ЕСЛИ);
б) Заполните столбец "Доп. скидка", добавить 5% к сумме скидки, если возраст клиента превышает 50 лет.
в) Заполните данные по столбцу "Предложения по новому тарифу", проверив </t>
    </r>
    <r>
      <rPr>
        <b/>
        <sz val="11"/>
        <color rgb="FF0000FF"/>
        <rFont val="Calibri"/>
      </rPr>
      <t>следующее</t>
    </r>
    <r>
      <rPr>
        <b/>
        <sz val="11"/>
        <color rgb="FF002060"/>
        <rFont val="Calibri"/>
      </rPr>
      <t xml:space="preserve"> условие: Тариф 1 - группа клиентов в промежутке 25-35 лет и с заработной платой не менее 200000 тыс., Тариф 2 - группа клиентов старше 40 лет с заработной платой свыше 150000, в противном случае пустая ячейка
Если возраст старше 50 и ЗП меньше 100000, то прописываем в ячейке "риск", в противном случае пустая ячейка (ЕСЛИ,И);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</si>
</sst>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1"/>
      <color rgb="FF002060"/>
      <name val="Calibri"/>
    </font>
    <font>
      <sz val="11"/>
      <color theme="1"/>
      <name val="Calibri"/>
    </font>
    <font>
      <b/>
      <sz val="11"/>
      <color rgb="FFFF0000"/>
      <name val="Calibri"/>
    </font>
    <font>
      <b/>
      <sz val="12"/>
      <color rgb="FF002060"/>
      <name val="Calibri"/>
    </font>
    <font>
      <sz val="11"/>
      <name val="Calibri"/>
    </font>
    <font>
      <sz val="12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sz val="11"/>
      <color rgb="FF1E4E79"/>
      <name val="Calibri"/>
    </font>
    <font>
      <b/>
      <sz val="12"/>
      <color rgb="FF0000FF"/>
      <name val="Calibri"/>
    </font>
    <font>
      <b/>
      <sz val="11"/>
      <color rgb="FF0000FF"/>
      <name val="Calibri"/>
    </font>
    <font>
      <sz val="11"/>
      <color theme="1"/>
      <name val="Calibri"/>
      <family val="2"/>
      <charset val="204"/>
    </font>
    <font>
      <b/>
      <sz val="11"/>
      <color rgb="FF002060"/>
      <name val="Calibri"/>
      <family val="2"/>
      <charset val="204"/>
    </font>
    <font>
      <b/>
      <sz val="11"/>
      <color rgb="FF1E4E79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FFF00"/>
      </patternFill>
    </fill>
  </fills>
  <borders count="76">
    <border>
      <left/>
      <right/>
      <top/>
      <bottom/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 style="medium">
        <color rgb="FFFF0000"/>
      </bottom>
      <diagonal/>
    </border>
    <border>
      <left style="medium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FF0000"/>
      </right>
      <top/>
      <bottom style="thin">
        <color rgb="FF000000"/>
      </bottom>
      <diagonal/>
    </border>
    <border>
      <left style="medium">
        <color theme="4"/>
      </left>
      <right style="medium">
        <color theme="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4"/>
      </left>
      <right style="medium">
        <color theme="4"/>
      </right>
      <top style="thin">
        <color rgb="FF000000"/>
      </top>
      <bottom style="medium">
        <color theme="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0000"/>
      </right>
      <top style="thin">
        <color rgb="FF00000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14" fontId="2" fillId="3" borderId="4" xfId="0" applyNumberFormat="1" applyFont="1" applyFill="1" applyBorder="1"/>
    <xf numFmtId="14" fontId="2" fillId="4" borderId="5" xfId="0" applyNumberFormat="1" applyFont="1" applyFill="1" applyBorder="1"/>
    <xf numFmtId="0" fontId="2" fillId="4" borderId="6" xfId="0" applyFont="1" applyFill="1" applyBorder="1"/>
    <xf numFmtId="1" fontId="2" fillId="4" borderId="6" xfId="0" applyNumberFormat="1" applyFont="1" applyFill="1" applyBorder="1"/>
    <xf numFmtId="2" fontId="2" fillId="4" borderId="6" xfId="0" applyNumberFormat="1" applyFont="1" applyFill="1" applyBorder="1"/>
    <xf numFmtId="2" fontId="2" fillId="4" borderId="7" xfId="0" applyNumberFormat="1" applyFont="1" applyFill="1" applyBorder="1"/>
    <xf numFmtId="14" fontId="2" fillId="3" borderId="8" xfId="0" applyNumberFormat="1" applyFont="1" applyFill="1" applyBorder="1"/>
    <xf numFmtId="14" fontId="2" fillId="4" borderId="9" xfId="0" applyNumberFormat="1" applyFont="1" applyFill="1" applyBorder="1"/>
    <xf numFmtId="0" fontId="2" fillId="4" borderId="10" xfId="0" applyFont="1" applyFill="1" applyBorder="1"/>
    <xf numFmtId="1" fontId="2" fillId="4" borderId="10" xfId="0" applyNumberFormat="1" applyFont="1" applyFill="1" applyBorder="1"/>
    <xf numFmtId="2" fontId="2" fillId="4" borderId="10" xfId="0" applyNumberFormat="1" applyFont="1" applyFill="1" applyBorder="1"/>
    <xf numFmtId="14" fontId="2" fillId="3" borderId="11" xfId="0" applyNumberFormat="1" applyFont="1" applyFill="1" applyBorder="1"/>
    <xf numFmtId="14" fontId="2" fillId="4" borderId="12" xfId="0" applyNumberFormat="1" applyFont="1" applyFill="1" applyBorder="1"/>
    <xf numFmtId="0" fontId="2" fillId="4" borderId="13" xfId="0" applyFont="1" applyFill="1" applyBorder="1"/>
    <xf numFmtId="2" fontId="2" fillId="4" borderId="13" xfId="0" applyNumberFormat="1" applyFont="1" applyFill="1" applyBorder="1"/>
    <xf numFmtId="0" fontId="1" fillId="2" borderId="14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2" fillId="3" borderId="6" xfId="0" applyNumberFormat="1" applyFont="1" applyFill="1" applyBorder="1"/>
    <xf numFmtId="14" fontId="2" fillId="4" borderId="17" xfId="0" applyNumberFormat="1" applyFont="1" applyFill="1" applyBorder="1"/>
    <xf numFmtId="0" fontId="2" fillId="4" borderId="17" xfId="0" applyFont="1" applyFill="1" applyBorder="1"/>
    <xf numFmtId="2" fontId="2" fillId="4" borderId="17" xfId="0" applyNumberFormat="1" applyFont="1" applyFill="1" applyBorder="1"/>
    <xf numFmtId="2" fontId="2" fillId="2" borderId="10" xfId="0" applyNumberFormat="1" applyFont="1" applyFill="1" applyBorder="1"/>
    <xf numFmtId="14" fontId="2" fillId="0" borderId="0" xfId="0" applyNumberFormat="1" applyFont="1"/>
    <xf numFmtId="0" fontId="1" fillId="2" borderId="18" xfId="0" applyFont="1" applyFill="1" applyBorder="1" applyAlignment="1">
      <alignment horizontal="center" vertical="center"/>
    </xf>
    <xf numFmtId="9" fontId="3" fillId="0" borderId="19" xfId="0" applyNumberFormat="1" applyFont="1" applyBorder="1" applyAlignment="1">
      <alignment horizontal="center" vertical="center"/>
    </xf>
    <xf numFmtId="14" fontId="2" fillId="3" borderId="10" xfId="0" applyNumberFormat="1" applyFont="1" applyFill="1" applyBorder="1"/>
    <xf numFmtId="14" fontId="2" fillId="4" borderId="10" xfId="0" applyNumberFormat="1" applyFont="1" applyFill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14" fontId="2" fillId="3" borderId="13" xfId="0" applyNumberFormat="1" applyFont="1" applyFill="1" applyBorder="1"/>
    <xf numFmtId="14" fontId="2" fillId="4" borderId="13" xfId="0" applyNumberFormat="1" applyFont="1" applyFill="1" applyBorder="1"/>
    <xf numFmtId="0" fontId="2" fillId="2" borderId="31" xfId="0" applyFont="1" applyFill="1" applyBorder="1"/>
    <xf numFmtId="0" fontId="7" fillId="0" borderId="32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18" xfId="0" applyFont="1" applyBorder="1" applyAlignment="1">
      <alignment horizontal="left"/>
    </xf>
    <xf numFmtId="0" fontId="2" fillId="0" borderId="37" xfId="0" applyFont="1" applyBorder="1"/>
    <xf numFmtId="0" fontId="2" fillId="0" borderId="38" xfId="0" applyFont="1" applyBorder="1"/>
    <xf numFmtId="0" fontId="2" fillId="2" borderId="42" xfId="0" applyFont="1" applyFill="1" applyBorder="1"/>
    <xf numFmtId="0" fontId="2" fillId="0" borderId="18" xfId="0" applyFont="1" applyBorder="1"/>
    <xf numFmtId="0" fontId="1" fillId="2" borderId="43" xfId="0" applyFont="1" applyFill="1" applyBorder="1" applyAlignment="1">
      <alignment horizontal="left" vertical="top" wrapText="1"/>
    </xf>
    <xf numFmtId="2" fontId="2" fillId="4" borderId="44" xfId="0" applyNumberFormat="1" applyFont="1" applyFill="1" applyBorder="1"/>
    <xf numFmtId="0" fontId="2" fillId="5" borderId="45" xfId="0" applyFont="1" applyFill="1" applyBorder="1"/>
    <xf numFmtId="0" fontId="2" fillId="5" borderId="46" xfId="0" applyFont="1" applyFill="1" applyBorder="1"/>
    <xf numFmtId="0" fontId="3" fillId="2" borderId="14" xfId="0" applyFont="1" applyFill="1" applyBorder="1"/>
    <xf numFmtId="0" fontId="1" fillId="2" borderId="55" xfId="0" applyFont="1" applyFill="1" applyBorder="1"/>
    <xf numFmtId="14" fontId="2" fillId="4" borderId="56" xfId="0" applyNumberFormat="1" applyFont="1" applyFill="1" applyBorder="1"/>
    <xf numFmtId="0" fontId="2" fillId="6" borderId="17" xfId="0" applyFont="1" applyFill="1" applyBorder="1"/>
    <xf numFmtId="0" fontId="2" fillId="6" borderId="57" xfId="0" applyFont="1" applyFill="1" applyBorder="1"/>
    <xf numFmtId="0" fontId="2" fillId="6" borderId="58" xfId="0" applyFont="1" applyFill="1" applyBorder="1"/>
    <xf numFmtId="14" fontId="2" fillId="4" borderId="59" xfId="0" applyNumberFormat="1" applyFont="1" applyFill="1" applyBorder="1"/>
    <xf numFmtId="0" fontId="3" fillId="2" borderId="60" xfId="0" applyFont="1" applyFill="1" applyBorder="1" applyAlignment="1">
      <alignment horizontal="center"/>
    </xf>
    <xf numFmtId="0" fontId="1" fillId="2" borderId="14" xfId="0" applyFont="1" applyFill="1" applyBorder="1" applyAlignment="1">
      <alignment wrapText="1"/>
    </xf>
    <xf numFmtId="14" fontId="2" fillId="3" borderId="61" xfId="0" applyNumberFormat="1" applyFont="1" applyFill="1" applyBorder="1"/>
    <xf numFmtId="0" fontId="2" fillId="6" borderId="62" xfId="0" applyFont="1" applyFill="1" applyBorder="1"/>
    <xf numFmtId="0" fontId="8" fillId="0" borderId="0" xfId="0" applyFont="1"/>
    <xf numFmtId="0" fontId="1" fillId="2" borderId="63" xfId="0" applyFont="1" applyFill="1" applyBorder="1" applyAlignment="1">
      <alignment horizontal="left" vertical="top"/>
    </xf>
    <xf numFmtId="0" fontId="9" fillId="5" borderId="63" xfId="0" applyFont="1" applyFill="1" applyBorder="1"/>
    <xf numFmtId="14" fontId="2" fillId="4" borderId="64" xfId="0" applyNumberFormat="1" applyFont="1" applyFill="1" applyBorder="1"/>
    <xf numFmtId="0" fontId="2" fillId="0" borderId="51" xfId="0" applyFont="1" applyBorder="1"/>
    <xf numFmtId="0" fontId="2" fillId="0" borderId="65" xfId="0" applyFont="1" applyBorder="1"/>
    <xf numFmtId="14" fontId="2" fillId="4" borderId="66" xfId="0" applyNumberFormat="1" applyFont="1" applyFill="1" applyBorder="1"/>
    <xf numFmtId="0" fontId="2" fillId="0" borderId="67" xfId="0" applyFont="1" applyBorder="1"/>
    <xf numFmtId="14" fontId="2" fillId="4" borderId="68" xfId="0" applyNumberFormat="1" applyFont="1" applyFill="1" applyBorder="1"/>
    <xf numFmtId="0" fontId="2" fillId="0" borderId="54" xfId="0" applyFont="1" applyBorder="1"/>
    <xf numFmtId="0" fontId="2" fillId="0" borderId="69" xfId="0" applyFont="1" applyBorder="1"/>
    <xf numFmtId="0" fontId="2" fillId="5" borderId="63" xfId="0" applyFont="1" applyFill="1" applyBorder="1"/>
    <xf numFmtId="0" fontId="2" fillId="0" borderId="70" xfId="0" applyFont="1" applyBorder="1"/>
    <xf numFmtId="0" fontId="2" fillId="0" borderId="63" xfId="0" applyFont="1" applyBorder="1"/>
    <xf numFmtId="0" fontId="1" fillId="2" borderId="43" xfId="0" applyFont="1" applyFill="1" applyBorder="1" applyAlignment="1">
      <alignment horizontal="left" vertical="top"/>
    </xf>
    <xf numFmtId="0" fontId="1" fillId="2" borderId="71" xfId="0" applyFont="1" applyFill="1" applyBorder="1" applyAlignment="1">
      <alignment horizontal="left" vertical="top"/>
    </xf>
    <xf numFmtId="0" fontId="2" fillId="5" borderId="72" xfId="0" applyFont="1" applyFill="1" applyBorder="1"/>
    <xf numFmtId="0" fontId="7" fillId="7" borderId="14" xfId="0" applyFont="1" applyFill="1" applyBorder="1" applyAlignment="1">
      <alignment wrapText="1"/>
    </xf>
    <xf numFmtId="0" fontId="2" fillId="0" borderId="73" xfId="0" applyFont="1" applyBorder="1" applyAlignment="1">
      <alignment wrapText="1"/>
    </xf>
    <xf numFmtId="0" fontId="7" fillId="0" borderId="74" xfId="0" applyFont="1" applyBorder="1" applyAlignment="1">
      <alignment wrapText="1"/>
    </xf>
    <xf numFmtId="0" fontId="2" fillId="0" borderId="75" xfId="0" applyFont="1" applyBorder="1" applyAlignment="1">
      <alignment wrapText="1"/>
    </xf>
    <xf numFmtId="0" fontId="2" fillId="0" borderId="74" xfId="0" applyFont="1" applyBorder="1" applyAlignment="1">
      <alignment wrapText="1"/>
    </xf>
    <xf numFmtId="14" fontId="2" fillId="0" borderId="75" xfId="0" applyNumberFormat="1" applyFont="1" applyBorder="1" applyAlignment="1">
      <alignment horizontal="right" wrapText="1"/>
    </xf>
    <xf numFmtId="0" fontId="2" fillId="0" borderId="75" xfId="0" applyFont="1" applyBorder="1" applyAlignment="1">
      <alignment horizontal="right" wrapText="1"/>
    </xf>
    <xf numFmtId="1" fontId="0" fillId="0" borderId="0" xfId="0" applyNumberFormat="1"/>
    <xf numFmtId="2" fontId="2" fillId="0" borderId="35" xfId="0" applyNumberFormat="1" applyFont="1" applyBorder="1"/>
    <xf numFmtId="2" fontId="2" fillId="0" borderId="19" xfId="0" applyNumberFormat="1" applyFont="1" applyBorder="1"/>
    <xf numFmtId="2" fontId="2" fillId="0" borderId="33" xfId="0" applyNumberFormat="1" applyFont="1" applyBorder="1"/>
    <xf numFmtId="2" fontId="2" fillId="0" borderId="34" xfId="0" applyNumberFormat="1" applyFont="1" applyBorder="1"/>
    <xf numFmtId="0" fontId="12" fillId="0" borderId="36" xfId="0" applyFont="1" applyBorder="1" applyAlignment="1">
      <alignment wrapText="1"/>
    </xf>
    <xf numFmtId="1" fontId="2" fillId="0" borderId="19" xfId="0" applyNumberFormat="1" applyFont="1" applyBorder="1"/>
    <xf numFmtId="2" fontId="2" fillId="6" borderId="17" xfId="0" applyNumberFormat="1" applyFont="1" applyFill="1" applyBorder="1"/>
    <xf numFmtId="14" fontId="12" fillId="4" borderId="68" xfId="0" applyNumberFormat="1" applyFont="1" applyFill="1" applyBorder="1"/>
    <xf numFmtId="1" fontId="2" fillId="0" borderId="75" xfId="0" applyNumberFormat="1" applyFont="1" applyBorder="1" applyAlignment="1">
      <alignment horizontal="right" wrapText="1"/>
    </xf>
    <xf numFmtId="0" fontId="15" fillId="0" borderId="36" xfId="0" applyFont="1" applyBorder="1" applyAlignment="1">
      <alignment horizontal="left"/>
    </xf>
    <xf numFmtId="0" fontId="4" fillId="2" borderId="20" xfId="0" applyFont="1" applyFill="1" applyBorder="1" applyAlignment="1">
      <alignment horizontal="left" vertical="top" wrapText="1"/>
    </xf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0" fillId="0" borderId="0" xfId="0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3" fillId="0" borderId="28" xfId="0" applyFont="1" applyBorder="1" applyAlignment="1">
      <alignment horizontal="center" wrapText="1"/>
    </xf>
    <xf numFmtId="0" fontId="5" fillId="0" borderId="29" xfId="0" applyFont="1" applyBorder="1"/>
    <xf numFmtId="0" fontId="5" fillId="0" borderId="30" xfId="0" applyFont="1" applyBorder="1"/>
    <xf numFmtId="0" fontId="3" fillId="0" borderId="39" xfId="0" applyFont="1" applyBorder="1" applyAlignment="1">
      <alignment horizontal="center" wrapText="1"/>
    </xf>
    <xf numFmtId="0" fontId="5" fillId="0" borderId="40" xfId="0" applyFont="1" applyBorder="1"/>
    <xf numFmtId="0" fontId="5" fillId="0" borderId="41" xfId="0" applyFont="1" applyBorder="1"/>
    <xf numFmtId="0" fontId="13" fillId="5" borderId="47" xfId="0" applyFont="1" applyFill="1" applyBorder="1" applyAlignment="1">
      <alignment horizontal="left" vertical="top" wrapText="1"/>
    </xf>
    <xf numFmtId="0" fontId="5" fillId="0" borderId="48" xfId="0" applyFont="1" applyBorder="1"/>
    <xf numFmtId="0" fontId="5" fillId="0" borderId="49" xfId="0" applyFont="1" applyBorder="1"/>
    <xf numFmtId="0" fontId="5" fillId="0" borderId="50" xfId="0" applyFont="1" applyBorder="1"/>
    <xf numFmtId="0" fontId="5" fillId="0" borderId="51" xfId="0" applyFont="1" applyBorder="1"/>
    <xf numFmtId="0" fontId="5" fillId="0" borderId="52" xfId="0" applyFont="1" applyBorder="1"/>
    <xf numFmtId="0" fontId="5" fillId="0" borderId="53" xfId="0" applyFont="1" applyBorder="1"/>
    <xf numFmtId="0" fontId="5" fillId="0" borderId="54" xfId="0" applyFont="1" applyBorder="1"/>
    <xf numFmtId="0" fontId="3" fillId="0" borderId="28" xfId="0" applyFont="1" applyBorder="1" applyAlignment="1">
      <alignment horizontal="center"/>
    </xf>
    <xf numFmtId="0" fontId="1" fillId="5" borderId="47" xfId="0" applyFont="1" applyFill="1" applyBorder="1" applyAlignment="1">
      <alignment horizontal="center" vertical="top" wrapText="1"/>
    </xf>
    <xf numFmtId="0" fontId="9" fillId="5" borderId="47" xfId="0" applyFont="1" applyFill="1" applyBorder="1" applyAlignment="1">
      <alignment horizontal="left" vertical="top" wrapText="1"/>
    </xf>
    <xf numFmtId="0" fontId="3" fillId="0" borderId="53" xfId="0" applyFont="1" applyBorder="1" applyAlignment="1">
      <alignment horizontal="center"/>
    </xf>
    <xf numFmtId="0" fontId="14" fillId="5" borderId="4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K7" sqref="K4:K7"/>
    </sheetView>
  </sheetViews>
  <sheetFormatPr defaultColWidth="14.44140625" defaultRowHeight="15" customHeight="1" x14ac:dyDescent="0.3"/>
  <cols>
    <col min="1" max="1" width="12.109375" customWidth="1"/>
    <col min="2" max="2" width="10.109375" customWidth="1"/>
    <col min="3" max="4" width="8.6640625" customWidth="1"/>
    <col min="5" max="5" width="13.44140625" customWidth="1"/>
    <col min="6" max="6" width="15.44140625" customWidth="1"/>
    <col min="7" max="7" width="16.44140625" customWidth="1"/>
    <col min="8" max="26" width="8.6640625" customWidth="1"/>
  </cols>
  <sheetData>
    <row r="1" spans="1:11" ht="35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11" ht="14.25" customHeight="1" x14ac:dyDescent="0.3">
      <c r="A2" s="5">
        <v>44565</v>
      </c>
      <c r="B2" s="6" t="s">
        <v>7</v>
      </c>
      <c r="C2" s="7" t="s">
        <v>8</v>
      </c>
      <c r="D2" s="8">
        <v>53</v>
      </c>
      <c r="E2" s="9">
        <v>900000</v>
      </c>
      <c r="F2" s="9">
        <v>6600</v>
      </c>
      <c r="G2" s="10">
        <v>150</v>
      </c>
    </row>
    <row r="3" spans="1:11" ht="14.25" customHeight="1" x14ac:dyDescent="0.3">
      <c r="A3" s="11">
        <v>44566</v>
      </c>
      <c r="B3" s="12" t="s">
        <v>9</v>
      </c>
      <c r="C3" s="13" t="s">
        <v>8</v>
      </c>
      <c r="D3" s="14">
        <v>52</v>
      </c>
      <c r="E3" s="15">
        <v>550000</v>
      </c>
      <c r="F3" s="15">
        <v>2300</v>
      </c>
      <c r="G3" s="15">
        <v>240</v>
      </c>
    </row>
    <row r="4" spans="1:11" ht="14.25" customHeight="1" x14ac:dyDescent="0.3">
      <c r="A4" s="11">
        <v>44567</v>
      </c>
      <c r="B4" s="12" t="s">
        <v>7</v>
      </c>
      <c r="C4" s="13" t="s">
        <v>8</v>
      </c>
      <c r="D4" s="14">
        <v>58</v>
      </c>
      <c r="E4" s="15">
        <v>420000</v>
      </c>
      <c r="F4" s="15">
        <v>2180</v>
      </c>
      <c r="G4" s="15">
        <v>228</v>
      </c>
      <c r="K4" s="86"/>
    </row>
    <row r="5" spans="1:11" ht="14.25" customHeight="1" x14ac:dyDescent="0.3">
      <c r="A5" s="11">
        <v>44568</v>
      </c>
      <c r="B5" s="12" t="s">
        <v>10</v>
      </c>
      <c r="C5" s="13" t="s">
        <v>8</v>
      </c>
      <c r="D5" s="8">
        <v>59.3333333333333</v>
      </c>
      <c r="E5" s="15">
        <v>480000</v>
      </c>
      <c r="F5" s="15">
        <v>800</v>
      </c>
      <c r="G5" s="15">
        <v>90</v>
      </c>
    </row>
    <row r="6" spans="1:11" ht="14.25" customHeight="1" x14ac:dyDescent="0.3">
      <c r="A6" s="11">
        <v>44569</v>
      </c>
      <c r="B6" s="12" t="s">
        <v>11</v>
      </c>
      <c r="C6" s="13" t="s">
        <v>8</v>
      </c>
      <c r="D6" s="14">
        <v>61.8333333333333</v>
      </c>
      <c r="E6" s="15">
        <v>360000</v>
      </c>
      <c r="F6" s="15">
        <v>1600</v>
      </c>
      <c r="G6" s="15">
        <v>170</v>
      </c>
      <c r="K6" s="86"/>
    </row>
    <row r="7" spans="1:11" ht="14.25" customHeight="1" x14ac:dyDescent="0.3">
      <c r="A7" s="11">
        <v>44570</v>
      </c>
      <c r="B7" s="12" t="s">
        <v>12</v>
      </c>
      <c r="C7" s="13" t="s">
        <v>8</v>
      </c>
      <c r="D7" s="14">
        <v>64.3333333333333</v>
      </c>
      <c r="E7" s="15">
        <v>380000</v>
      </c>
      <c r="F7" s="15">
        <v>3800</v>
      </c>
      <c r="G7" s="15">
        <v>390</v>
      </c>
    </row>
    <row r="8" spans="1:11" ht="14.25" customHeight="1" x14ac:dyDescent="0.3">
      <c r="A8" s="11">
        <v>44571</v>
      </c>
      <c r="B8" s="12" t="s">
        <v>13</v>
      </c>
      <c r="C8" s="13" t="s">
        <v>8</v>
      </c>
      <c r="D8" s="13">
        <v>46</v>
      </c>
      <c r="E8" s="15">
        <v>550000</v>
      </c>
      <c r="F8" s="15">
        <v>1300</v>
      </c>
      <c r="G8" s="15">
        <v>140</v>
      </c>
    </row>
    <row r="9" spans="1:11" ht="14.25" customHeight="1" x14ac:dyDescent="0.3">
      <c r="A9" s="11">
        <v>44572</v>
      </c>
      <c r="B9" s="12" t="s">
        <v>14</v>
      </c>
      <c r="C9" s="13" t="s">
        <v>8</v>
      </c>
      <c r="D9" s="13">
        <v>55</v>
      </c>
      <c r="E9" s="15">
        <v>307000</v>
      </c>
      <c r="F9" s="15">
        <v>1130</v>
      </c>
      <c r="G9" s="15">
        <v>123</v>
      </c>
    </row>
    <row r="10" spans="1:11" ht="14.25" customHeight="1" x14ac:dyDescent="0.3">
      <c r="A10" s="11">
        <v>44573</v>
      </c>
      <c r="B10" s="12" t="s">
        <v>14</v>
      </c>
      <c r="C10" s="13" t="s">
        <v>8</v>
      </c>
      <c r="D10" s="13">
        <v>34</v>
      </c>
      <c r="E10" s="15">
        <v>750000</v>
      </c>
      <c r="F10" s="15">
        <v>5110</v>
      </c>
      <c r="G10" s="15">
        <v>521</v>
      </c>
    </row>
    <row r="11" spans="1:11" ht="14.25" customHeight="1" x14ac:dyDescent="0.3">
      <c r="A11" s="11">
        <v>44574</v>
      </c>
      <c r="B11" s="12" t="s">
        <v>9</v>
      </c>
      <c r="C11" s="13" t="s">
        <v>8</v>
      </c>
      <c r="D11" s="13">
        <v>52</v>
      </c>
      <c r="E11" s="15">
        <v>430000</v>
      </c>
      <c r="F11" s="15">
        <v>5800</v>
      </c>
      <c r="G11" s="15">
        <v>590</v>
      </c>
    </row>
    <row r="12" spans="1:11" ht="14.25" customHeight="1" x14ac:dyDescent="0.3">
      <c r="A12" s="11">
        <v>44575</v>
      </c>
      <c r="B12" s="12" t="s">
        <v>12</v>
      </c>
      <c r="C12" s="13" t="s">
        <v>8</v>
      </c>
      <c r="D12" s="13">
        <v>47</v>
      </c>
      <c r="E12" s="15">
        <v>370000</v>
      </c>
      <c r="F12" s="15">
        <v>2100</v>
      </c>
      <c r="G12" s="15">
        <v>220</v>
      </c>
    </row>
    <row r="13" spans="1:11" ht="14.25" customHeight="1" x14ac:dyDescent="0.3">
      <c r="A13" s="11">
        <v>44576</v>
      </c>
      <c r="B13" s="12" t="s">
        <v>9</v>
      </c>
      <c r="C13" s="13" t="s">
        <v>8</v>
      </c>
      <c r="D13" s="13">
        <v>29</v>
      </c>
      <c r="E13" s="15">
        <v>350000</v>
      </c>
      <c r="F13" s="15">
        <v>1800</v>
      </c>
      <c r="G13" s="15">
        <v>190</v>
      </c>
    </row>
    <row r="14" spans="1:11" ht="14.25" customHeight="1" x14ac:dyDescent="0.3">
      <c r="A14" s="11">
        <v>44577</v>
      </c>
      <c r="B14" s="12" t="s">
        <v>14</v>
      </c>
      <c r="C14" s="13" t="s">
        <v>8</v>
      </c>
      <c r="D14" s="13">
        <v>30</v>
      </c>
      <c r="E14" s="15">
        <v>280000</v>
      </c>
      <c r="F14" s="15">
        <v>1800</v>
      </c>
      <c r="G14" s="15">
        <v>190</v>
      </c>
    </row>
    <row r="15" spans="1:11" ht="14.25" customHeight="1" x14ac:dyDescent="0.3">
      <c r="A15" s="11">
        <v>44578</v>
      </c>
      <c r="B15" s="12" t="s">
        <v>13</v>
      </c>
      <c r="C15" s="13" t="s">
        <v>8</v>
      </c>
      <c r="D15" s="13">
        <v>31</v>
      </c>
      <c r="E15" s="15">
        <v>750000</v>
      </c>
      <c r="F15" s="15">
        <v>1300</v>
      </c>
      <c r="G15" s="15">
        <v>140</v>
      </c>
    </row>
    <row r="16" spans="1:11" ht="14.25" customHeight="1" x14ac:dyDescent="0.3">
      <c r="A16" s="11">
        <v>44579</v>
      </c>
      <c r="B16" s="12" t="s">
        <v>12</v>
      </c>
      <c r="C16" s="13" t="s">
        <v>8</v>
      </c>
      <c r="D16" s="13">
        <v>32</v>
      </c>
      <c r="E16" s="15">
        <v>350000</v>
      </c>
      <c r="F16" s="15">
        <v>5400</v>
      </c>
      <c r="G16" s="15">
        <v>550</v>
      </c>
    </row>
    <row r="17" spans="1:7" ht="14.25" customHeight="1" x14ac:dyDescent="0.3">
      <c r="A17" s="11">
        <v>44580</v>
      </c>
      <c r="B17" s="12" t="s">
        <v>13</v>
      </c>
      <c r="C17" s="13" t="s">
        <v>8</v>
      </c>
      <c r="D17" s="13">
        <v>33</v>
      </c>
      <c r="E17" s="15">
        <v>350000</v>
      </c>
      <c r="F17" s="15">
        <v>1550</v>
      </c>
      <c r="G17" s="15">
        <v>165</v>
      </c>
    </row>
    <row r="18" spans="1:7" ht="14.25" customHeight="1" x14ac:dyDescent="0.3">
      <c r="A18" s="11">
        <v>44581</v>
      </c>
      <c r="B18" s="12" t="s">
        <v>14</v>
      </c>
      <c r="C18" s="13" t="s">
        <v>8</v>
      </c>
      <c r="D18" s="13">
        <v>34</v>
      </c>
      <c r="E18" s="15">
        <v>370000</v>
      </c>
      <c r="F18" s="15">
        <v>1600</v>
      </c>
      <c r="G18" s="15">
        <v>170</v>
      </c>
    </row>
    <row r="19" spans="1:7" ht="14.25" customHeight="1" x14ac:dyDescent="0.3">
      <c r="A19" s="11">
        <v>44582</v>
      </c>
      <c r="B19" s="12" t="s">
        <v>14</v>
      </c>
      <c r="C19" s="13" t="s">
        <v>8</v>
      </c>
      <c r="D19" s="13">
        <v>35</v>
      </c>
      <c r="E19" s="15">
        <v>285000</v>
      </c>
      <c r="F19" s="15">
        <v>1720</v>
      </c>
      <c r="G19" s="15">
        <v>182</v>
      </c>
    </row>
    <row r="20" spans="1:7" ht="14.25" customHeight="1" x14ac:dyDescent="0.3">
      <c r="A20" s="11">
        <v>44583</v>
      </c>
      <c r="B20" s="12" t="s">
        <v>9</v>
      </c>
      <c r="C20" s="13" t="s">
        <v>8</v>
      </c>
      <c r="D20" s="13">
        <v>36</v>
      </c>
      <c r="E20" s="15">
        <v>350000</v>
      </c>
      <c r="F20" s="15">
        <v>1000</v>
      </c>
      <c r="G20" s="15">
        <v>110</v>
      </c>
    </row>
    <row r="21" spans="1:7" ht="14.25" customHeight="1" x14ac:dyDescent="0.3">
      <c r="A21" s="11">
        <v>44584</v>
      </c>
      <c r="B21" s="12" t="s">
        <v>12</v>
      </c>
      <c r="C21" s="13" t="s">
        <v>8</v>
      </c>
      <c r="D21" s="13">
        <v>37</v>
      </c>
      <c r="E21" s="15">
        <v>460000</v>
      </c>
      <c r="F21" s="15">
        <v>2800</v>
      </c>
      <c r="G21" s="15">
        <v>290</v>
      </c>
    </row>
    <row r="22" spans="1:7" ht="14.25" customHeight="1" x14ac:dyDescent="0.3">
      <c r="A22" s="11">
        <v>44585</v>
      </c>
      <c r="B22" s="12" t="s">
        <v>9</v>
      </c>
      <c r="C22" s="13" t="s">
        <v>8</v>
      </c>
      <c r="D22" s="13">
        <v>45</v>
      </c>
      <c r="E22" s="15">
        <v>410000</v>
      </c>
      <c r="F22" s="15">
        <v>11300</v>
      </c>
      <c r="G22" s="15">
        <v>1140</v>
      </c>
    </row>
    <row r="23" spans="1:7" ht="14.25" customHeight="1" x14ac:dyDescent="0.3">
      <c r="A23" s="11">
        <v>44586</v>
      </c>
      <c r="B23" s="12" t="s">
        <v>14</v>
      </c>
      <c r="C23" s="13" t="s">
        <v>8</v>
      </c>
      <c r="D23" s="13">
        <v>53</v>
      </c>
      <c r="E23" s="15">
        <v>600000</v>
      </c>
      <c r="F23" s="15">
        <v>10800</v>
      </c>
      <c r="G23" s="15">
        <v>1090</v>
      </c>
    </row>
    <row r="24" spans="1:7" ht="14.25" customHeight="1" x14ac:dyDescent="0.3">
      <c r="A24" s="11">
        <v>44587</v>
      </c>
      <c r="B24" s="12" t="s">
        <v>13</v>
      </c>
      <c r="C24" s="13" t="s">
        <v>15</v>
      </c>
      <c r="D24" s="13">
        <v>45</v>
      </c>
      <c r="E24" s="15">
        <v>430000</v>
      </c>
      <c r="F24" s="15">
        <v>3300</v>
      </c>
      <c r="G24" s="15">
        <v>340</v>
      </c>
    </row>
    <row r="25" spans="1:7" ht="14.25" customHeight="1" x14ac:dyDescent="0.3">
      <c r="A25" s="11">
        <v>44588</v>
      </c>
      <c r="B25" s="12" t="s">
        <v>10</v>
      </c>
      <c r="C25" s="13" t="s">
        <v>8</v>
      </c>
      <c r="D25" s="13">
        <v>62</v>
      </c>
      <c r="E25" s="15">
        <v>347000</v>
      </c>
      <c r="F25" s="15">
        <v>3170</v>
      </c>
      <c r="G25" s="15">
        <v>327</v>
      </c>
    </row>
    <row r="26" spans="1:7" ht="14.25" customHeight="1" x14ac:dyDescent="0.3">
      <c r="A26" s="11">
        <v>44584</v>
      </c>
      <c r="B26" s="12" t="s">
        <v>9</v>
      </c>
      <c r="C26" s="13" t="s">
        <v>8</v>
      </c>
      <c r="D26" s="13">
        <v>61</v>
      </c>
      <c r="E26" s="15">
        <v>418000</v>
      </c>
      <c r="F26" s="15">
        <v>3680</v>
      </c>
      <c r="G26" s="15">
        <v>378</v>
      </c>
    </row>
    <row r="27" spans="1:7" ht="14.25" customHeight="1" x14ac:dyDescent="0.3">
      <c r="A27" s="11">
        <v>44585</v>
      </c>
      <c r="B27" s="12" t="s">
        <v>9</v>
      </c>
      <c r="C27" s="13" t="s">
        <v>8</v>
      </c>
      <c r="D27" s="13">
        <v>40</v>
      </c>
      <c r="E27" s="15">
        <v>470000</v>
      </c>
      <c r="F27" s="15">
        <v>2800</v>
      </c>
      <c r="G27" s="15">
        <v>290</v>
      </c>
    </row>
    <row r="28" spans="1:7" ht="14.25" customHeight="1" x14ac:dyDescent="0.3">
      <c r="A28" s="11">
        <v>44586</v>
      </c>
      <c r="B28" s="12" t="s">
        <v>7</v>
      </c>
      <c r="C28" s="13" t="s">
        <v>8</v>
      </c>
      <c r="D28" s="13">
        <v>53</v>
      </c>
      <c r="E28" s="15">
        <v>400000</v>
      </c>
      <c r="F28" s="15">
        <v>3300</v>
      </c>
      <c r="G28" s="15">
        <v>340</v>
      </c>
    </row>
    <row r="29" spans="1:7" ht="14.25" customHeight="1" x14ac:dyDescent="0.3">
      <c r="A29" s="11">
        <v>44587</v>
      </c>
      <c r="B29" s="12" t="s">
        <v>10</v>
      </c>
      <c r="C29" s="13" t="s">
        <v>15</v>
      </c>
      <c r="D29" s="13">
        <v>53</v>
      </c>
      <c r="E29" s="15">
        <v>750000</v>
      </c>
      <c r="F29" s="15">
        <v>9800</v>
      </c>
      <c r="G29" s="15">
        <v>990</v>
      </c>
    </row>
    <row r="30" spans="1:7" ht="14.25" customHeight="1" x14ac:dyDescent="0.3">
      <c r="A30" s="11">
        <v>44588</v>
      </c>
      <c r="B30" s="12" t="s">
        <v>12</v>
      </c>
      <c r="C30" s="13" t="s">
        <v>8</v>
      </c>
      <c r="D30" s="13">
        <v>34</v>
      </c>
      <c r="E30" s="15">
        <v>350000</v>
      </c>
      <c r="F30" s="15">
        <v>2800</v>
      </c>
      <c r="G30" s="15">
        <v>290</v>
      </c>
    </row>
    <row r="31" spans="1:7" ht="14.25" customHeight="1" x14ac:dyDescent="0.3">
      <c r="A31" s="11">
        <v>44589</v>
      </c>
      <c r="B31" s="12" t="s">
        <v>12</v>
      </c>
      <c r="C31" s="13" t="s">
        <v>8</v>
      </c>
      <c r="D31" s="13">
        <v>36</v>
      </c>
      <c r="E31" s="15">
        <v>250000</v>
      </c>
      <c r="F31" s="15">
        <v>9600</v>
      </c>
      <c r="G31" s="15">
        <v>970</v>
      </c>
    </row>
    <row r="32" spans="1:7" ht="14.25" customHeight="1" x14ac:dyDescent="0.3">
      <c r="A32" s="11">
        <v>44584</v>
      </c>
      <c r="B32" s="12" t="s">
        <v>13</v>
      </c>
      <c r="C32" s="13" t="s">
        <v>8</v>
      </c>
      <c r="D32" s="13">
        <v>39</v>
      </c>
      <c r="E32" s="15">
        <v>400000</v>
      </c>
      <c r="F32" s="15">
        <v>2500</v>
      </c>
      <c r="G32" s="15">
        <v>260</v>
      </c>
    </row>
    <row r="33" spans="1:7" ht="14.25" customHeight="1" x14ac:dyDescent="0.3">
      <c r="A33" s="11">
        <v>44585</v>
      </c>
      <c r="B33" s="12" t="s">
        <v>14</v>
      </c>
      <c r="C33" s="13" t="s">
        <v>15</v>
      </c>
      <c r="D33" s="13">
        <v>39</v>
      </c>
      <c r="E33" s="15">
        <v>850000</v>
      </c>
      <c r="F33" s="15">
        <v>5800</v>
      </c>
      <c r="G33" s="15">
        <v>590</v>
      </c>
    </row>
    <row r="34" spans="1:7" ht="14.25" customHeight="1" x14ac:dyDescent="0.3">
      <c r="A34" s="11">
        <v>44586</v>
      </c>
      <c r="B34" s="12" t="s">
        <v>14</v>
      </c>
      <c r="C34" s="13" t="s">
        <v>8</v>
      </c>
      <c r="D34" s="13">
        <v>45</v>
      </c>
      <c r="E34" s="15">
        <v>650000</v>
      </c>
      <c r="F34" s="15">
        <v>4800</v>
      </c>
      <c r="G34" s="15">
        <v>490</v>
      </c>
    </row>
    <row r="35" spans="1:7" ht="14.25" customHeight="1" x14ac:dyDescent="0.3">
      <c r="A35" s="11">
        <v>44587</v>
      </c>
      <c r="B35" s="12" t="s">
        <v>9</v>
      </c>
      <c r="C35" s="13" t="s">
        <v>8</v>
      </c>
      <c r="D35" s="13">
        <v>41</v>
      </c>
      <c r="E35" s="15">
        <v>370000</v>
      </c>
      <c r="F35" s="15">
        <v>1100</v>
      </c>
      <c r="G35" s="15">
        <v>120</v>
      </c>
    </row>
    <row r="36" spans="1:7" ht="14.25" customHeight="1" x14ac:dyDescent="0.3">
      <c r="A36" s="11">
        <v>44588</v>
      </c>
      <c r="B36" s="12" t="s">
        <v>12</v>
      </c>
      <c r="C36" s="13" t="s">
        <v>8</v>
      </c>
      <c r="D36" s="13">
        <v>38</v>
      </c>
      <c r="E36" s="15">
        <v>500000</v>
      </c>
      <c r="F36" s="15">
        <v>2000</v>
      </c>
      <c r="G36" s="15">
        <v>210</v>
      </c>
    </row>
    <row r="37" spans="1:7" ht="14.25" customHeight="1" x14ac:dyDescent="0.3">
      <c r="A37" s="11">
        <v>44589</v>
      </c>
      <c r="B37" s="12" t="s">
        <v>9</v>
      </c>
      <c r="C37" s="13" t="s">
        <v>8</v>
      </c>
      <c r="D37" s="13">
        <v>46</v>
      </c>
      <c r="E37" s="15">
        <v>400000</v>
      </c>
      <c r="F37" s="15">
        <v>8000</v>
      </c>
      <c r="G37" s="15">
        <v>810</v>
      </c>
    </row>
    <row r="38" spans="1:7" ht="14.25" customHeight="1" x14ac:dyDescent="0.3">
      <c r="A38" s="11">
        <v>44584</v>
      </c>
      <c r="B38" s="12" t="s">
        <v>14</v>
      </c>
      <c r="C38" s="13" t="s">
        <v>8</v>
      </c>
      <c r="D38" s="13">
        <v>45</v>
      </c>
      <c r="E38" s="15">
        <v>600000</v>
      </c>
      <c r="F38" s="15">
        <v>800</v>
      </c>
      <c r="G38" s="15">
        <v>90</v>
      </c>
    </row>
    <row r="39" spans="1:7" ht="14.25" customHeight="1" x14ac:dyDescent="0.3">
      <c r="A39" s="11">
        <v>44585</v>
      </c>
      <c r="B39" s="12" t="s">
        <v>13</v>
      </c>
      <c r="C39" s="13" t="s">
        <v>8</v>
      </c>
      <c r="D39" s="13">
        <v>61</v>
      </c>
      <c r="E39" s="15">
        <v>400000</v>
      </c>
      <c r="F39" s="15">
        <v>1580</v>
      </c>
      <c r="G39" s="15">
        <v>168</v>
      </c>
    </row>
    <row r="40" spans="1:7" ht="14.25" customHeight="1" x14ac:dyDescent="0.3">
      <c r="A40" s="11">
        <v>44586</v>
      </c>
      <c r="B40" s="12" t="s">
        <v>10</v>
      </c>
      <c r="C40" s="13" t="s">
        <v>8</v>
      </c>
      <c r="D40" s="13">
        <v>48</v>
      </c>
      <c r="E40" s="15">
        <v>395000</v>
      </c>
      <c r="F40" s="15">
        <v>1100</v>
      </c>
      <c r="G40" s="15">
        <v>120</v>
      </c>
    </row>
    <row r="41" spans="1:7" ht="14.25" customHeight="1" x14ac:dyDescent="0.3">
      <c r="A41" s="11">
        <v>44587</v>
      </c>
      <c r="B41" s="12" t="s">
        <v>12</v>
      </c>
      <c r="C41" s="13" t="s">
        <v>8</v>
      </c>
      <c r="D41" s="13">
        <v>51</v>
      </c>
      <c r="E41" s="15">
        <v>550000</v>
      </c>
      <c r="F41" s="15">
        <v>5800</v>
      </c>
      <c r="G41" s="15">
        <v>590</v>
      </c>
    </row>
    <row r="42" spans="1:7" ht="14.25" customHeight="1" x14ac:dyDescent="0.3">
      <c r="A42" s="11">
        <v>44565</v>
      </c>
      <c r="B42" s="12" t="s">
        <v>9</v>
      </c>
      <c r="C42" s="13" t="s">
        <v>8</v>
      </c>
      <c r="D42" s="13">
        <v>46</v>
      </c>
      <c r="E42" s="15">
        <v>380000</v>
      </c>
      <c r="F42" s="15">
        <v>2800</v>
      </c>
      <c r="G42" s="15">
        <v>290</v>
      </c>
    </row>
    <row r="43" spans="1:7" ht="14.25" customHeight="1" x14ac:dyDescent="0.3">
      <c r="A43" s="11">
        <v>44566</v>
      </c>
      <c r="B43" s="12" t="s">
        <v>7</v>
      </c>
      <c r="C43" s="13" t="s">
        <v>8</v>
      </c>
      <c r="D43" s="13">
        <v>51</v>
      </c>
      <c r="E43" s="15">
        <v>420000</v>
      </c>
      <c r="F43" s="15">
        <v>5300</v>
      </c>
      <c r="G43" s="15">
        <v>540</v>
      </c>
    </row>
    <row r="44" spans="1:7" ht="14.25" customHeight="1" x14ac:dyDescent="0.3">
      <c r="A44" s="11">
        <v>44567</v>
      </c>
      <c r="B44" s="12" t="s">
        <v>10</v>
      </c>
      <c r="C44" s="13" t="s">
        <v>8</v>
      </c>
      <c r="D44" s="13">
        <v>45</v>
      </c>
      <c r="E44" s="15">
        <v>330000</v>
      </c>
      <c r="F44" s="15">
        <v>12800</v>
      </c>
      <c r="G44" s="15">
        <v>1290</v>
      </c>
    </row>
    <row r="45" spans="1:7" ht="14.25" customHeight="1" x14ac:dyDescent="0.3">
      <c r="A45" s="11">
        <v>44568</v>
      </c>
      <c r="B45" s="12" t="s">
        <v>16</v>
      </c>
      <c r="C45" s="13" t="s">
        <v>8</v>
      </c>
      <c r="D45" s="13">
        <v>54</v>
      </c>
      <c r="E45" s="15">
        <v>310000</v>
      </c>
      <c r="F45" s="15">
        <v>2500</v>
      </c>
      <c r="G45" s="15">
        <v>260</v>
      </c>
    </row>
    <row r="46" spans="1:7" ht="14.25" customHeight="1" x14ac:dyDescent="0.3">
      <c r="A46" s="11">
        <v>44569</v>
      </c>
      <c r="B46" s="12" t="s">
        <v>12</v>
      </c>
      <c r="C46" s="13" t="s">
        <v>8</v>
      </c>
      <c r="D46" s="13">
        <v>59</v>
      </c>
      <c r="E46" s="15">
        <v>400000</v>
      </c>
      <c r="F46" s="15">
        <v>800</v>
      </c>
      <c r="G46" s="15">
        <v>90</v>
      </c>
    </row>
    <row r="47" spans="1:7" ht="14.25" customHeight="1" x14ac:dyDescent="0.3">
      <c r="A47" s="11">
        <v>44570</v>
      </c>
      <c r="B47" s="12" t="s">
        <v>13</v>
      </c>
      <c r="C47" s="13" t="s">
        <v>8</v>
      </c>
      <c r="D47" s="13">
        <v>40</v>
      </c>
      <c r="E47" s="15">
        <v>350000</v>
      </c>
      <c r="F47" s="15">
        <v>2050</v>
      </c>
      <c r="G47" s="15">
        <v>215</v>
      </c>
    </row>
    <row r="48" spans="1:7" ht="14.25" customHeight="1" x14ac:dyDescent="0.3">
      <c r="A48" s="11">
        <v>44571</v>
      </c>
      <c r="B48" s="12" t="s">
        <v>14</v>
      </c>
      <c r="C48" s="13" t="s">
        <v>8</v>
      </c>
      <c r="D48" s="13">
        <v>46</v>
      </c>
      <c r="E48" s="15">
        <v>330000</v>
      </c>
      <c r="F48" s="15">
        <v>2400</v>
      </c>
      <c r="G48" s="15">
        <v>250</v>
      </c>
    </row>
    <row r="49" spans="1:7" ht="14.25" customHeight="1" x14ac:dyDescent="0.3">
      <c r="A49" s="11">
        <v>44572</v>
      </c>
      <c r="B49" s="12" t="s">
        <v>14</v>
      </c>
      <c r="C49" s="13" t="s">
        <v>8</v>
      </c>
      <c r="D49" s="13">
        <v>41</v>
      </c>
      <c r="E49" s="15">
        <v>450000</v>
      </c>
      <c r="F49" s="15">
        <v>1800</v>
      </c>
      <c r="G49" s="15">
        <v>190</v>
      </c>
    </row>
    <row r="50" spans="1:7" ht="14.25" customHeight="1" x14ac:dyDescent="0.3">
      <c r="A50" s="11">
        <v>44573</v>
      </c>
      <c r="B50" s="12" t="s">
        <v>9</v>
      </c>
      <c r="C50" s="13" t="s">
        <v>8</v>
      </c>
      <c r="D50" s="13">
        <v>41</v>
      </c>
      <c r="E50" s="15">
        <v>430000</v>
      </c>
      <c r="F50" s="15">
        <v>800</v>
      </c>
      <c r="G50" s="15">
        <v>90</v>
      </c>
    </row>
    <row r="51" spans="1:7" ht="14.25" customHeight="1" x14ac:dyDescent="0.3">
      <c r="A51" s="11">
        <v>44574</v>
      </c>
      <c r="B51" s="12" t="s">
        <v>12</v>
      </c>
      <c r="C51" s="13" t="s">
        <v>8</v>
      </c>
      <c r="D51" s="13">
        <v>57</v>
      </c>
      <c r="E51" s="15">
        <v>400000</v>
      </c>
      <c r="F51" s="15">
        <v>1800</v>
      </c>
      <c r="G51" s="15">
        <v>190</v>
      </c>
    </row>
    <row r="52" spans="1:7" ht="14.25" customHeight="1" x14ac:dyDescent="0.3">
      <c r="A52" s="11">
        <v>44575</v>
      </c>
      <c r="B52" s="12" t="s">
        <v>9</v>
      </c>
      <c r="C52" s="13" t="s">
        <v>8</v>
      </c>
      <c r="D52" s="13">
        <v>35</v>
      </c>
      <c r="E52" s="15">
        <v>450000</v>
      </c>
      <c r="F52" s="15">
        <v>4700</v>
      </c>
      <c r="G52" s="15">
        <v>480</v>
      </c>
    </row>
    <row r="53" spans="1:7" ht="14.25" customHeight="1" x14ac:dyDescent="0.3">
      <c r="A53" s="11">
        <v>44576</v>
      </c>
      <c r="B53" s="12" t="s">
        <v>14</v>
      </c>
      <c r="C53" s="13" t="s">
        <v>8</v>
      </c>
      <c r="D53" s="13">
        <v>40</v>
      </c>
      <c r="E53" s="15">
        <v>950000</v>
      </c>
      <c r="F53" s="15">
        <v>5800</v>
      </c>
      <c r="G53" s="15">
        <v>590</v>
      </c>
    </row>
    <row r="54" spans="1:7" ht="14.25" customHeight="1" x14ac:dyDescent="0.3">
      <c r="A54" s="11">
        <v>44577</v>
      </c>
      <c r="B54" s="12" t="s">
        <v>13</v>
      </c>
      <c r="C54" s="13" t="s">
        <v>8</v>
      </c>
      <c r="D54" s="13">
        <v>52</v>
      </c>
      <c r="E54" s="15">
        <v>400000</v>
      </c>
      <c r="F54" s="15">
        <v>3800</v>
      </c>
      <c r="G54" s="15">
        <v>390</v>
      </c>
    </row>
    <row r="55" spans="1:7" ht="14.25" customHeight="1" x14ac:dyDescent="0.3">
      <c r="A55" s="11">
        <v>44578</v>
      </c>
      <c r="B55" s="12" t="s">
        <v>10</v>
      </c>
      <c r="C55" s="13" t="s">
        <v>8</v>
      </c>
      <c r="D55" s="13">
        <v>59</v>
      </c>
      <c r="E55" s="15">
        <v>400000</v>
      </c>
      <c r="F55" s="15">
        <v>3000</v>
      </c>
      <c r="G55" s="15">
        <v>310</v>
      </c>
    </row>
    <row r="56" spans="1:7" ht="14.25" customHeight="1" x14ac:dyDescent="0.3">
      <c r="A56" s="11">
        <v>44579</v>
      </c>
      <c r="B56" s="12" t="s">
        <v>16</v>
      </c>
      <c r="C56" s="13" t="s">
        <v>8</v>
      </c>
      <c r="D56" s="13">
        <v>43</v>
      </c>
      <c r="E56" s="15">
        <v>400000</v>
      </c>
      <c r="F56" s="15">
        <v>800</v>
      </c>
      <c r="G56" s="15">
        <v>90</v>
      </c>
    </row>
    <row r="57" spans="1:7" ht="14.25" customHeight="1" x14ac:dyDescent="0.3">
      <c r="A57" s="11">
        <v>44580</v>
      </c>
      <c r="B57" s="12" t="s">
        <v>9</v>
      </c>
      <c r="C57" s="13" t="s">
        <v>8</v>
      </c>
      <c r="D57" s="13">
        <v>34</v>
      </c>
      <c r="E57" s="15">
        <v>450000</v>
      </c>
      <c r="F57" s="15">
        <v>10800</v>
      </c>
      <c r="G57" s="15">
        <v>1090</v>
      </c>
    </row>
    <row r="58" spans="1:7" ht="14.25" customHeight="1" x14ac:dyDescent="0.3">
      <c r="A58" s="11">
        <v>44581</v>
      </c>
      <c r="B58" s="12" t="s">
        <v>7</v>
      </c>
      <c r="C58" s="13" t="s">
        <v>8</v>
      </c>
      <c r="D58" s="13">
        <v>39</v>
      </c>
      <c r="E58" s="15">
        <v>350000</v>
      </c>
      <c r="F58" s="15">
        <v>2200</v>
      </c>
      <c r="G58" s="15">
        <v>230</v>
      </c>
    </row>
    <row r="59" spans="1:7" ht="14.25" customHeight="1" x14ac:dyDescent="0.3">
      <c r="A59" s="11">
        <v>44582</v>
      </c>
      <c r="B59" s="12" t="s">
        <v>10</v>
      </c>
      <c r="C59" s="13" t="s">
        <v>8</v>
      </c>
      <c r="D59" s="13">
        <v>42</v>
      </c>
      <c r="E59" s="15">
        <v>400000</v>
      </c>
      <c r="F59" s="15">
        <v>4800</v>
      </c>
      <c r="G59" s="15">
        <v>490</v>
      </c>
    </row>
    <row r="60" spans="1:7" ht="14.25" customHeight="1" x14ac:dyDescent="0.3">
      <c r="A60" s="11">
        <v>44583</v>
      </c>
      <c r="B60" s="12" t="s">
        <v>7</v>
      </c>
      <c r="C60" s="13" t="s">
        <v>8</v>
      </c>
      <c r="D60" s="13">
        <v>51</v>
      </c>
      <c r="E60" s="15">
        <v>400000</v>
      </c>
      <c r="F60" s="15">
        <v>2600</v>
      </c>
      <c r="G60" s="15">
        <v>270</v>
      </c>
    </row>
    <row r="61" spans="1:7" ht="14.25" customHeight="1" x14ac:dyDescent="0.3">
      <c r="A61" s="11">
        <v>44589</v>
      </c>
      <c r="B61" s="12" t="s">
        <v>12</v>
      </c>
      <c r="C61" s="13" t="s">
        <v>8</v>
      </c>
      <c r="D61" s="13">
        <v>41</v>
      </c>
      <c r="E61" s="15">
        <v>400000</v>
      </c>
      <c r="F61" s="15">
        <v>2800</v>
      </c>
      <c r="G61" s="15">
        <v>290</v>
      </c>
    </row>
    <row r="62" spans="1:7" ht="14.25" customHeight="1" x14ac:dyDescent="0.3">
      <c r="A62" s="11">
        <v>44584</v>
      </c>
      <c r="B62" s="12" t="s">
        <v>13</v>
      </c>
      <c r="C62" s="13" t="s">
        <v>8</v>
      </c>
      <c r="D62" s="13">
        <v>37</v>
      </c>
      <c r="E62" s="15">
        <v>320000</v>
      </c>
      <c r="F62" s="15">
        <v>2000</v>
      </c>
      <c r="G62" s="15">
        <v>210</v>
      </c>
    </row>
    <row r="63" spans="1:7" ht="14.25" customHeight="1" x14ac:dyDescent="0.3">
      <c r="A63" s="11">
        <v>44585</v>
      </c>
      <c r="B63" s="12" t="s">
        <v>14</v>
      </c>
      <c r="C63" s="13" t="s">
        <v>8</v>
      </c>
      <c r="D63" s="13">
        <v>35</v>
      </c>
      <c r="E63" s="15">
        <v>500000</v>
      </c>
      <c r="F63" s="15">
        <v>2300</v>
      </c>
      <c r="G63" s="15">
        <v>240</v>
      </c>
    </row>
    <row r="64" spans="1:7" ht="14.25" customHeight="1" x14ac:dyDescent="0.3">
      <c r="A64" s="11">
        <v>44586</v>
      </c>
      <c r="B64" s="12" t="s">
        <v>14</v>
      </c>
      <c r="C64" s="13" t="s">
        <v>8</v>
      </c>
      <c r="D64" s="13">
        <v>60</v>
      </c>
      <c r="E64" s="15">
        <v>400000</v>
      </c>
      <c r="F64" s="15">
        <v>2870</v>
      </c>
      <c r="G64" s="15">
        <v>297</v>
      </c>
    </row>
    <row r="65" spans="1:7" ht="14.25" customHeight="1" x14ac:dyDescent="0.3">
      <c r="A65" s="11">
        <v>44587</v>
      </c>
      <c r="B65" s="12" t="s">
        <v>9</v>
      </c>
      <c r="C65" s="13" t="s">
        <v>8</v>
      </c>
      <c r="D65" s="13">
        <v>37</v>
      </c>
      <c r="E65" s="15">
        <v>450000</v>
      </c>
      <c r="F65" s="15">
        <v>4300</v>
      </c>
      <c r="G65" s="15">
        <v>440</v>
      </c>
    </row>
    <row r="66" spans="1:7" ht="14.25" customHeight="1" x14ac:dyDescent="0.3">
      <c r="A66" s="11">
        <v>44588</v>
      </c>
      <c r="B66" s="12" t="s">
        <v>12</v>
      </c>
      <c r="C66" s="13" t="s">
        <v>8</v>
      </c>
      <c r="D66" s="13">
        <v>50</v>
      </c>
      <c r="E66" s="15">
        <v>450000</v>
      </c>
      <c r="F66" s="15">
        <v>2800</v>
      </c>
      <c r="G66" s="15">
        <v>290</v>
      </c>
    </row>
    <row r="67" spans="1:7" ht="14.25" customHeight="1" x14ac:dyDescent="0.3">
      <c r="A67" s="11">
        <v>44589</v>
      </c>
      <c r="B67" s="12" t="s">
        <v>9</v>
      </c>
      <c r="C67" s="13" t="s">
        <v>8</v>
      </c>
      <c r="D67" s="13">
        <v>37</v>
      </c>
      <c r="E67" s="15">
        <v>500000</v>
      </c>
      <c r="F67" s="15">
        <v>1300</v>
      </c>
      <c r="G67" s="15">
        <v>140</v>
      </c>
    </row>
    <row r="68" spans="1:7" ht="14.25" customHeight="1" x14ac:dyDescent="0.3">
      <c r="A68" s="11">
        <v>44584</v>
      </c>
      <c r="B68" s="12" t="s">
        <v>14</v>
      </c>
      <c r="C68" s="13" t="s">
        <v>8</v>
      </c>
      <c r="D68" s="13">
        <v>33</v>
      </c>
      <c r="E68" s="15">
        <v>350000</v>
      </c>
      <c r="F68" s="15">
        <v>2050</v>
      </c>
      <c r="G68" s="15">
        <v>215</v>
      </c>
    </row>
    <row r="69" spans="1:7" ht="14.25" customHeight="1" x14ac:dyDescent="0.3">
      <c r="A69" s="11">
        <v>44585</v>
      </c>
      <c r="B69" s="12" t="s">
        <v>13</v>
      </c>
      <c r="C69" s="13" t="s">
        <v>8</v>
      </c>
      <c r="D69" s="13">
        <v>41</v>
      </c>
      <c r="E69" s="15">
        <v>550000</v>
      </c>
      <c r="F69" s="15">
        <v>4000</v>
      </c>
      <c r="G69" s="15">
        <v>410</v>
      </c>
    </row>
    <row r="70" spans="1:7" ht="14.25" customHeight="1" x14ac:dyDescent="0.3">
      <c r="A70" s="11">
        <v>44586</v>
      </c>
      <c r="B70" s="12" t="s">
        <v>10</v>
      </c>
      <c r="C70" s="13" t="s">
        <v>8</v>
      </c>
      <c r="D70" s="13">
        <v>44</v>
      </c>
      <c r="E70" s="15">
        <v>425000</v>
      </c>
      <c r="F70" s="15">
        <v>2700</v>
      </c>
      <c r="G70" s="15">
        <v>280</v>
      </c>
    </row>
    <row r="71" spans="1:7" ht="14.25" customHeight="1" x14ac:dyDescent="0.3">
      <c r="A71" s="11">
        <v>44587</v>
      </c>
      <c r="B71" s="12" t="s">
        <v>7</v>
      </c>
      <c r="C71" s="13" t="s">
        <v>8</v>
      </c>
      <c r="D71" s="13">
        <v>47</v>
      </c>
      <c r="E71" s="15">
        <v>450000</v>
      </c>
      <c r="F71" s="15">
        <v>2500</v>
      </c>
      <c r="G71" s="15">
        <v>260</v>
      </c>
    </row>
    <row r="72" spans="1:7" ht="14.25" customHeight="1" x14ac:dyDescent="0.3">
      <c r="A72" s="11">
        <v>44588</v>
      </c>
      <c r="B72" s="12" t="s">
        <v>9</v>
      </c>
      <c r="C72" s="13" t="s">
        <v>8</v>
      </c>
      <c r="D72" s="13">
        <v>47</v>
      </c>
      <c r="E72" s="15">
        <v>670000</v>
      </c>
      <c r="F72" s="15">
        <v>1600</v>
      </c>
      <c r="G72" s="15">
        <v>170</v>
      </c>
    </row>
    <row r="73" spans="1:7" ht="14.25" customHeight="1" x14ac:dyDescent="0.3">
      <c r="A73" s="11">
        <v>44589</v>
      </c>
      <c r="B73" s="12" t="s">
        <v>7</v>
      </c>
      <c r="C73" s="13" t="s">
        <v>8</v>
      </c>
      <c r="D73" s="13">
        <v>42</v>
      </c>
      <c r="E73" s="15">
        <v>400000</v>
      </c>
      <c r="F73" s="15">
        <v>1800</v>
      </c>
      <c r="G73" s="15">
        <v>190</v>
      </c>
    </row>
    <row r="74" spans="1:7" ht="14.25" customHeight="1" x14ac:dyDescent="0.3">
      <c r="A74" s="11">
        <v>44584</v>
      </c>
      <c r="B74" s="12" t="s">
        <v>10</v>
      </c>
      <c r="C74" s="13" t="s">
        <v>8</v>
      </c>
      <c r="D74" s="13">
        <v>39</v>
      </c>
      <c r="E74" s="15">
        <v>500000</v>
      </c>
      <c r="F74" s="15">
        <v>3800</v>
      </c>
      <c r="G74" s="15">
        <v>390</v>
      </c>
    </row>
    <row r="75" spans="1:7" ht="14.25" customHeight="1" x14ac:dyDescent="0.3">
      <c r="A75" s="11">
        <v>44585</v>
      </c>
      <c r="B75" s="12" t="s">
        <v>11</v>
      </c>
      <c r="C75" s="13" t="s">
        <v>8</v>
      </c>
      <c r="D75" s="13">
        <v>38</v>
      </c>
      <c r="E75" s="15">
        <v>335000</v>
      </c>
      <c r="F75" s="15">
        <v>1850</v>
      </c>
      <c r="G75" s="15">
        <v>195</v>
      </c>
    </row>
    <row r="76" spans="1:7" ht="14.25" customHeight="1" x14ac:dyDescent="0.3">
      <c r="A76" s="11">
        <v>44586</v>
      </c>
      <c r="B76" s="12" t="s">
        <v>12</v>
      </c>
      <c r="C76" s="13" t="s">
        <v>8</v>
      </c>
      <c r="D76" s="13">
        <v>36</v>
      </c>
      <c r="E76" s="15">
        <v>500000</v>
      </c>
      <c r="F76" s="15">
        <v>4480</v>
      </c>
      <c r="G76" s="15">
        <v>458</v>
      </c>
    </row>
    <row r="77" spans="1:7" ht="14.25" customHeight="1" x14ac:dyDescent="0.3">
      <c r="A77" s="11">
        <v>44587</v>
      </c>
      <c r="B77" s="12" t="s">
        <v>13</v>
      </c>
      <c r="C77" s="13" t="s">
        <v>8</v>
      </c>
      <c r="D77" s="13">
        <v>34</v>
      </c>
      <c r="E77" s="15">
        <v>370000</v>
      </c>
      <c r="F77" s="15">
        <v>2250</v>
      </c>
      <c r="G77" s="15">
        <v>235</v>
      </c>
    </row>
    <row r="78" spans="1:7" ht="14.25" customHeight="1" x14ac:dyDescent="0.3">
      <c r="A78" s="11">
        <v>44588</v>
      </c>
      <c r="B78" s="12" t="s">
        <v>14</v>
      </c>
      <c r="C78" s="13" t="s">
        <v>8</v>
      </c>
      <c r="D78" s="13">
        <v>35</v>
      </c>
      <c r="E78" s="15">
        <v>320000</v>
      </c>
      <c r="F78" s="15">
        <v>2400</v>
      </c>
      <c r="G78" s="15">
        <v>250</v>
      </c>
    </row>
    <row r="79" spans="1:7" ht="14.25" customHeight="1" x14ac:dyDescent="0.3">
      <c r="A79" s="11">
        <v>44589</v>
      </c>
      <c r="B79" s="12" t="s">
        <v>14</v>
      </c>
      <c r="C79" s="13" t="s">
        <v>8</v>
      </c>
      <c r="D79" s="13">
        <v>45</v>
      </c>
      <c r="E79" s="15">
        <v>480000</v>
      </c>
      <c r="F79" s="15">
        <v>3600</v>
      </c>
      <c r="G79" s="15">
        <v>370</v>
      </c>
    </row>
    <row r="80" spans="1:7" ht="14.25" customHeight="1" x14ac:dyDescent="0.3">
      <c r="A80" s="11">
        <v>44584</v>
      </c>
      <c r="B80" s="12" t="s">
        <v>9</v>
      </c>
      <c r="C80" s="13" t="s">
        <v>8</v>
      </c>
      <c r="D80" s="13">
        <v>44</v>
      </c>
      <c r="E80" s="15">
        <v>305000</v>
      </c>
      <c r="F80" s="15">
        <v>2392</v>
      </c>
      <c r="G80" s="15">
        <v>249.2</v>
      </c>
    </row>
    <row r="81" spans="1:7" ht="14.25" customHeight="1" x14ac:dyDescent="0.3">
      <c r="A81" s="11">
        <v>44585</v>
      </c>
      <c r="B81" s="12" t="s">
        <v>12</v>
      </c>
      <c r="C81" s="13" t="s">
        <v>8</v>
      </c>
      <c r="D81" s="13">
        <v>39</v>
      </c>
      <c r="E81" s="15">
        <v>410000</v>
      </c>
      <c r="F81" s="15">
        <v>5800</v>
      </c>
      <c r="G81" s="15">
        <v>590</v>
      </c>
    </row>
    <row r="82" spans="1:7" ht="14.25" customHeight="1" x14ac:dyDescent="0.3">
      <c r="A82" s="11">
        <v>44586</v>
      </c>
      <c r="B82" s="12" t="s">
        <v>9</v>
      </c>
      <c r="C82" s="13" t="s">
        <v>8</v>
      </c>
      <c r="D82" s="13">
        <v>37</v>
      </c>
      <c r="E82" s="15">
        <v>550000</v>
      </c>
      <c r="F82" s="15">
        <v>4300</v>
      </c>
      <c r="G82" s="15">
        <v>440</v>
      </c>
    </row>
    <row r="83" spans="1:7" ht="14.25" customHeight="1" x14ac:dyDescent="0.3">
      <c r="A83" s="11">
        <v>44587</v>
      </c>
      <c r="B83" s="12" t="s">
        <v>14</v>
      </c>
      <c r="C83" s="13" t="s">
        <v>8</v>
      </c>
      <c r="D83" s="13">
        <v>41</v>
      </c>
      <c r="E83" s="15">
        <v>321000</v>
      </c>
      <c r="F83" s="15">
        <v>1100</v>
      </c>
      <c r="G83" s="15">
        <v>120</v>
      </c>
    </row>
    <row r="84" spans="1:7" ht="14.25" customHeight="1" x14ac:dyDescent="0.3">
      <c r="A84" s="11">
        <v>44588</v>
      </c>
      <c r="B84" s="12" t="s">
        <v>13</v>
      </c>
      <c r="C84" s="13" t="s">
        <v>8</v>
      </c>
      <c r="D84" s="13">
        <v>51</v>
      </c>
      <c r="E84" s="15">
        <v>353000</v>
      </c>
      <c r="F84" s="15">
        <v>1300</v>
      </c>
      <c r="G84" s="15">
        <v>140</v>
      </c>
    </row>
    <row r="85" spans="1:7" ht="14.25" customHeight="1" x14ac:dyDescent="0.3">
      <c r="A85" s="11">
        <v>44589</v>
      </c>
      <c r="B85" s="12" t="s">
        <v>10</v>
      </c>
      <c r="C85" s="13" t="s">
        <v>8</v>
      </c>
      <c r="D85" s="13">
        <v>44</v>
      </c>
      <c r="E85" s="15">
        <v>500000</v>
      </c>
      <c r="F85" s="15">
        <v>3000</v>
      </c>
      <c r="G85" s="15">
        <v>310</v>
      </c>
    </row>
    <row r="86" spans="1:7" ht="14.25" customHeight="1" x14ac:dyDescent="0.3">
      <c r="A86" s="11">
        <v>44584</v>
      </c>
      <c r="B86" s="12" t="s">
        <v>11</v>
      </c>
      <c r="C86" s="13" t="s">
        <v>8</v>
      </c>
      <c r="D86" s="13">
        <v>35</v>
      </c>
      <c r="E86" s="15">
        <v>550000</v>
      </c>
      <c r="F86" s="15">
        <v>2800</v>
      </c>
      <c r="G86" s="15">
        <v>290</v>
      </c>
    </row>
    <row r="87" spans="1:7" ht="14.25" customHeight="1" x14ac:dyDescent="0.3">
      <c r="A87" s="11">
        <v>44585</v>
      </c>
      <c r="B87" s="12" t="s">
        <v>9</v>
      </c>
      <c r="C87" s="13" t="s">
        <v>8</v>
      </c>
      <c r="D87" s="13">
        <v>50</v>
      </c>
      <c r="E87" s="15">
        <v>400000</v>
      </c>
      <c r="F87" s="15">
        <v>3500</v>
      </c>
      <c r="G87" s="15">
        <v>360</v>
      </c>
    </row>
    <row r="88" spans="1:7" ht="14.25" customHeight="1" x14ac:dyDescent="0.3">
      <c r="A88" s="11">
        <v>44586</v>
      </c>
      <c r="B88" s="12" t="s">
        <v>7</v>
      </c>
      <c r="C88" s="13" t="s">
        <v>8</v>
      </c>
      <c r="D88" s="13">
        <v>37</v>
      </c>
      <c r="E88" s="15">
        <v>250000</v>
      </c>
      <c r="F88" s="15">
        <v>800</v>
      </c>
      <c r="G88" s="15">
        <v>90</v>
      </c>
    </row>
    <row r="89" spans="1:7" ht="14.25" customHeight="1" x14ac:dyDescent="0.3">
      <c r="A89" s="11">
        <v>44587</v>
      </c>
      <c r="B89" s="12" t="s">
        <v>10</v>
      </c>
      <c r="C89" s="13" t="s">
        <v>8</v>
      </c>
      <c r="D89" s="13">
        <v>47</v>
      </c>
      <c r="E89" s="15">
        <v>400000</v>
      </c>
      <c r="F89" s="15">
        <v>800</v>
      </c>
      <c r="G89" s="15">
        <v>90</v>
      </c>
    </row>
    <row r="90" spans="1:7" ht="14.25" customHeight="1" x14ac:dyDescent="0.3">
      <c r="A90" s="11">
        <v>44588</v>
      </c>
      <c r="B90" s="12" t="s">
        <v>17</v>
      </c>
      <c r="C90" s="13" t="s">
        <v>8</v>
      </c>
      <c r="D90" s="13">
        <v>44</v>
      </c>
      <c r="E90" s="15">
        <v>350000</v>
      </c>
      <c r="F90" s="15">
        <v>4300</v>
      </c>
      <c r="G90" s="15">
        <v>440</v>
      </c>
    </row>
    <row r="91" spans="1:7" ht="14.25" customHeight="1" x14ac:dyDescent="0.3">
      <c r="A91" s="11">
        <v>44589</v>
      </c>
      <c r="B91" s="12" t="s">
        <v>12</v>
      </c>
      <c r="C91" s="13" t="s">
        <v>8</v>
      </c>
      <c r="D91" s="13">
        <v>35</v>
      </c>
      <c r="E91" s="15">
        <v>500000</v>
      </c>
      <c r="F91" s="15">
        <v>6450</v>
      </c>
      <c r="G91" s="15">
        <v>655</v>
      </c>
    </row>
    <row r="92" spans="1:7" ht="14.25" customHeight="1" x14ac:dyDescent="0.3">
      <c r="A92" s="11">
        <v>44584</v>
      </c>
      <c r="B92" s="12" t="s">
        <v>13</v>
      </c>
      <c r="C92" s="13" t="s">
        <v>8</v>
      </c>
      <c r="D92" s="13">
        <v>38</v>
      </c>
      <c r="E92" s="15">
        <v>450000</v>
      </c>
      <c r="F92" s="15">
        <v>1300</v>
      </c>
      <c r="G92" s="15">
        <v>140</v>
      </c>
    </row>
    <row r="93" spans="1:7" ht="14.25" customHeight="1" x14ac:dyDescent="0.3">
      <c r="A93" s="11">
        <v>44585</v>
      </c>
      <c r="B93" s="12" t="s">
        <v>14</v>
      </c>
      <c r="C93" s="13" t="s">
        <v>8</v>
      </c>
      <c r="D93" s="13">
        <v>38</v>
      </c>
      <c r="E93" s="15">
        <v>310000</v>
      </c>
      <c r="F93" s="15">
        <v>34600</v>
      </c>
      <c r="G93" s="15">
        <v>3470</v>
      </c>
    </row>
    <row r="94" spans="1:7" ht="14.25" customHeight="1" x14ac:dyDescent="0.3">
      <c r="A94" s="11">
        <v>44586</v>
      </c>
      <c r="B94" s="12" t="s">
        <v>14</v>
      </c>
      <c r="C94" s="13" t="s">
        <v>8</v>
      </c>
      <c r="D94" s="13">
        <v>42</v>
      </c>
      <c r="E94" s="15">
        <v>750000</v>
      </c>
      <c r="F94" s="15">
        <v>8800</v>
      </c>
      <c r="G94" s="15">
        <v>890</v>
      </c>
    </row>
    <row r="95" spans="1:7" ht="14.25" customHeight="1" x14ac:dyDescent="0.3">
      <c r="A95" s="11">
        <v>44587</v>
      </c>
      <c r="B95" s="12" t="s">
        <v>9</v>
      </c>
      <c r="C95" s="13" t="s">
        <v>8</v>
      </c>
      <c r="D95" s="13">
        <v>40</v>
      </c>
      <c r="E95" s="15">
        <v>400000</v>
      </c>
      <c r="F95" s="15">
        <v>3800</v>
      </c>
      <c r="G95" s="15">
        <v>390</v>
      </c>
    </row>
    <row r="96" spans="1:7" ht="14.25" customHeight="1" x14ac:dyDescent="0.3">
      <c r="A96" s="11">
        <v>44588</v>
      </c>
      <c r="B96" s="12" t="s">
        <v>12</v>
      </c>
      <c r="C96" s="13" t="s">
        <v>8</v>
      </c>
      <c r="D96" s="13">
        <v>39</v>
      </c>
      <c r="E96" s="15">
        <v>430000</v>
      </c>
      <c r="F96" s="15">
        <v>5800</v>
      </c>
      <c r="G96" s="15">
        <v>590</v>
      </c>
    </row>
    <row r="97" spans="1:7" ht="14.25" customHeight="1" x14ac:dyDescent="0.3">
      <c r="A97" s="11">
        <v>44589</v>
      </c>
      <c r="B97" s="12" t="s">
        <v>9</v>
      </c>
      <c r="C97" s="13" t="s">
        <v>8</v>
      </c>
      <c r="D97" s="13">
        <v>42</v>
      </c>
      <c r="E97" s="15">
        <v>410000</v>
      </c>
      <c r="F97" s="15">
        <v>7300</v>
      </c>
      <c r="G97" s="15">
        <v>740</v>
      </c>
    </row>
    <row r="98" spans="1:7" ht="14.25" customHeight="1" x14ac:dyDescent="0.3">
      <c r="A98" s="11">
        <v>44584</v>
      </c>
      <c r="B98" s="12" t="s">
        <v>14</v>
      </c>
      <c r="C98" s="13" t="s">
        <v>8</v>
      </c>
      <c r="D98" s="13">
        <v>37</v>
      </c>
      <c r="E98" s="15">
        <v>750000</v>
      </c>
      <c r="F98" s="15">
        <v>3700</v>
      </c>
      <c r="G98" s="15">
        <v>380</v>
      </c>
    </row>
    <row r="99" spans="1:7" ht="14.25" customHeight="1" x14ac:dyDescent="0.3">
      <c r="A99" s="11">
        <v>44585</v>
      </c>
      <c r="B99" s="12" t="s">
        <v>13</v>
      </c>
      <c r="C99" s="13" t="s">
        <v>8</v>
      </c>
      <c r="D99" s="13">
        <v>39</v>
      </c>
      <c r="E99" s="15">
        <v>342000</v>
      </c>
      <c r="F99" s="15">
        <v>1800</v>
      </c>
      <c r="G99" s="15">
        <v>190</v>
      </c>
    </row>
    <row r="100" spans="1:7" ht="14.25" customHeight="1" x14ac:dyDescent="0.3">
      <c r="A100" s="11">
        <v>44586</v>
      </c>
      <c r="B100" s="12" t="s">
        <v>10</v>
      </c>
      <c r="C100" s="13" t="s">
        <v>8</v>
      </c>
      <c r="D100" s="13">
        <v>35</v>
      </c>
      <c r="E100" s="15">
        <v>310000</v>
      </c>
      <c r="F100" s="15">
        <v>1700</v>
      </c>
      <c r="G100" s="15">
        <v>180</v>
      </c>
    </row>
    <row r="101" spans="1:7" ht="14.25" customHeight="1" x14ac:dyDescent="0.3">
      <c r="A101" s="11">
        <v>44587</v>
      </c>
      <c r="B101" s="12" t="s">
        <v>17</v>
      </c>
      <c r="C101" s="13" t="s">
        <v>8</v>
      </c>
      <c r="D101" s="13">
        <v>40</v>
      </c>
      <c r="E101" s="15">
        <v>550000</v>
      </c>
      <c r="F101" s="15">
        <v>5000</v>
      </c>
      <c r="G101" s="15">
        <v>510</v>
      </c>
    </row>
    <row r="102" spans="1:7" ht="14.25" customHeight="1" x14ac:dyDescent="0.3">
      <c r="A102" s="11">
        <v>44588</v>
      </c>
      <c r="B102" s="12" t="s">
        <v>9</v>
      </c>
      <c r="C102" s="13" t="s">
        <v>8</v>
      </c>
      <c r="D102" s="13">
        <v>53</v>
      </c>
      <c r="E102" s="15">
        <v>370000</v>
      </c>
      <c r="F102" s="15">
        <v>4500</v>
      </c>
      <c r="G102" s="15">
        <v>460</v>
      </c>
    </row>
    <row r="103" spans="1:7" ht="14.25" customHeight="1" x14ac:dyDescent="0.3">
      <c r="A103" s="11">
        <v>44589</v>
      </c>
      <c r="B103" s="12" t="s">
        <v>7</v>
      </c>
      <c r="C103" s="13" t="s">
        <v>18</v>
      </c>
      <c r="D103" s="13">
        <v>44</v>
      </c>
      <c r="E103" s="15">
        <v>750000</v>
      </c>
      <c r="F103" s="15">
        <v>2300</v>
      </c>
      <c r="G103" s="15">
        <v>240</v>
      </c>
    </row>
    <row r="104" spans="1:7" ht="14.25" customHeight="1" x14ac:dyDescent="0.3">
      <c r="A104" s="11">
        <v>44584</v>
      </c>
      <c r="B104" s="12" t="s">
        <v>10</v>
      </c>
      <c r="C104" s="13" t="s">
        <v>18</v>
      </c>
      <c r="D104" s="13">
        <v>46</v>
      </c>
      <c r="E104" s="15">
        <v>360000</v>
      </c>
      <c r="F104" s="15">
        <v>10300</v>
      </c>
      <c r="G104" s="15">
        <v>1040</v>
      </c>
    </row>
    <row r="105" spans="1:7" ht="14.25" customHeight="1" x14ac:dyDescent="0.3">
      <c r="A105" s="11">
        <v>44585</v>
      </c>
      <c r="B105" s="12" t="s">
        <v>14</v>
      </c>
      <c r="C105" s="13" t="s">
        <v>18</v>
      </c>
      <c r="D105" s="13">
        <v>39</v>
      </c>
      <c r="E105" s="15">
        <v>1170000</v>
      </c>
      <c r="F105" s="15">
        <v>3800</v>
      </c>
      <c r="G105" s="15">
        <v>390</v>
      </c>
    </row>
    <row r="106" spans="1:7" ht="14.25" customHeight="1" x14ac:dyDescent="0.3">
      <c r="A106" s="11">
        <v>44586</v>
      </c>
      <c r="B106" s="12" t="s">
        <v>12</v>
      </c>
      <c r="C106" s="13" t="s">
        <v>18</v>
      </c>
      <c r="D106" s="13">
        <v>47</v>
      </c>
      <c r="E106" s="15">
        <v>370000</v>
      </c>
      <c r="F106" s="15">
        <v>2800</v>
      </c>
      <c r="G106" s="15">
        <v>290</v>
      </c>
    </row>
    <row r="107" spans="1:7" ht="14.25" customHeight="1" x14ac:dyDescent="0.3">
      <c r="A107" s="11">
        <v>44587</v>
      </c>
      <c r="B107" s="12" t="s">
        <v>13</v>
      </c>
      <c r="C107" s="13" t="s">
        <v>18</v>
      </c>
      <c r="D107" s="13">
        <v>34</v>
      </c>
      <c r="E107" s="15">
        <v>348000</v>
      </c>
      <c r="F107" s="15">
        <v>2900</v>
      </c>
      <c r="G107" s="15">
        <v>300</v>
      </c>
    </row>
    <row r="108" spans="1:7" ht="14.25" customHeight="1" x14ac:dyDescent="0.3">
      <c r="A108" s="11">
        <v>44588</v>
      </c>
      <c r="B108" s="12" t="s">
        <v>14</v>
      </c>
      <c r="C108" s="13" t="s">
        <v>18</v>
      </c>
      <c r="D108" s="13">
        <v>43</v>
      </c>
      <c r="E108" s="15">
        <v>400000</v>
      </c>
      <c r="F108" s="15">
        <v>2000</v>
      </c>
      <c r="G108" s="15">
        <v>210</v>
      </c>
    </row>
    <row r="109" spans="1:7" ht="14.25" customHeight="1" x14ac:dyDescent="0.3">
      <c r="A109" s="11">
        <v>44589</v>
      </c>
      <c r="B109" s="12" t="s">
        <v>14</v>
      </c>
      <c r="C109" s="13" t="s">
        <v>18</v>
      </c>
      <c r="D109" s="13">
        <v>38</v>
      </c>
      <c r="E109" s="15">
        <v>350000</v>
      </c>
      <c r="F109" s="15">
        <v>3900</v>
      </c>
      <c r="G109" s="15">
        <v>400</v>
      </c>
    </row>
    <row r="110" spans="1:7" ht="14.25" customHeight="1" x14ac:dyDescent="0.3">
      <c r="A110" s="11">
        <v>44584</v>
      </c>
      <c r="B110" s="12" t="s">
        <v>9</v>
      </c>
      <c r="C110" s="13" t="s">
        <v>18</v>
      </c>
      <c r="D110" s="13">
        <v>37</v>
      </c>
      <c r="E110" s="15">
        <v>600000</v>
      </c>
      <c r="F110" s="15">
        <v>9200</v>
      </c>
      <c r="G110" s="15">
        <v>930</v>
      </c>
    </row>
    <row r="111" spans="1:7" ht="14.25" customHeight="1" x14ac:dyDescent="0.3">
      <c r="A111" s="11">
        <v>44585</v>
      </c>
      <c r="B111" s="12" t="s">
        <v>12</v>
      </c>
      <c r="C111" s="13" t="s">
        <v>18</v>
      </c>
      <c r="D111" s="13">
        <v>34</v>
      </c>
      <c r="E111" s="15">
        <v>570000</v>
      </c>
      <c r="F111" s="15">
        <v>2490</v>
      </c>
      <c r="G111" s="15">
        <v>259</v>
      </c>
    </row>
    <row r="112" spans="1:7" ht="14.25" customHeight="1" x14ac:dyDescent="0.3">
      <c r="A112" s="11">
        <v>44586</v>
      </c>
      <c r="B112" s="12" t="s">
        <v>9</v>
      </c>
      <c r="C112" s="13" t="s">
        <v>18</v>
      </c>
      <c r="D112" s="13">
        <v>49</v>
      </c>
      <c r="E112" s="15">
        <v>460000</v>
      </c>
      <c r="F112" s="15">
        <v>7800</v>
      </c>
      <c r="G112" s="15">
        <v>790</v>
      </c>
    </row>
    <row r="113" spans="1:7" ht="14.25" customHeight="1" x14ac:dyDescent="0.3">
      <c r="A113" s="11">
        <v>44587</v>
      </c>
      <c r="B113" s="12" t="s">
        <v>14</v>
      </c>
      <c r="C113" s="13" t="s">
        <v>18</v>
      </c>
      <c r="D113" s="13">
        <v>41</v>
      </c>
      <c r="E113" s="15">
        <v>890000</v>
      </c>
      <c r="F113" s="15">
        <v>2800</v>
      </c>
      <c r="G113" s="15">
        <v>290</v>
      </c>
    </row>
    <row r="114" spans="1:7" ht="14.25" customHeight="1" x14ac:dyDescent="0.3">
      <c r="A114" s="11">
        <v>44588</v>
      </c>
      <c r="B114" s="12" t="s">
        <v>13</v>
      </c>
      <c r="C114" s="13" t="s">
        <v>18</v>
      </c>
      <c r="D114" s="13">
        <v>44</v>
      </c>
      <c r="E114" s="15">
        <v>900000</v>
      </c>
      <c r="F114" s="15">
        <v>6300</v>
      </c>
      <c r="G114" s="15">
        <v>640</v>
      </c>
    </row>
    <row r="115" spans="1:7" ht="14.25" customHeight="1" x14ac:dyDescent="0.3">
      <c r="A115" s="11">
        <v>44589</v>
      </c>
      <c r="B115" s="12" t="s">
        <v>10</v>
      </c>
      <c r="C115" s="13" t="s">
        <v>18</v>
      </c>
      <c r="D115" s="13">
        <v>42</v>
      </c>
      <c r="E115" s="15">
        <v>450000</v>
      </c>
      <c r="F115" s="15">
        <v>1600</v>
      </c>
      <c r="G115" s="15">
        <v>170</v>
      </c>
    </row>
    <row r="116" spans="1:7" ht="14.25" customHeight="1" x14ac:dyDescent="0.3">
      <c r="A116" s="11">
        <v>44584</v>
      </c>
      <c r="B116" s="12" t="s">
        <v>14</v>
      </c>
      <c r="C116" s="13" t="s">
        <v>18</v>
      </c>
      <c r="D116" s="13">
        <v>40</v>
      </c>
      <c r="E116" s="15">
        <v>450000</v>
      </c>
      <c r="F116" s="15">
        <v>1500</v>
      </c>
      <c r="G116" s="15">
        <v>160</v>
      </c>
    </row>
    <row r="117" spans="1:7" ht="14.25" customHeight="1" x14ac:dyDescent="0.3">
      <c r="A117" s="11">
        <v>44585</v>
      </c>
      <c r="B117" s="12" t="s">
        <v>9</v>
      </c>
      <c r="C117" s="13" t="s">
        <v>18</v>
      </c>
      <c r="D117" s="13">
        <v>39</v>
      </c>
      <c r="E117" s="15">
        <v>650000</v>
      </c>
      <c r="F117" s="15">
        <v>1800</v>
      </c>
      <c r="G117" s="15">
        <v>190</v>
      </c>
    </row>
    <row r="118" spans="1:7" ht="14.25" customHeight="1" x14ac:dyDescent="0.3">
      <c r="A118" s="11">
        <v>44586</v>
      </c>
      <c r="B118" s="12" t="s">
        <v>7</v>
      </c>
      <c r="C118" s="13" t="s">
        <v>18</v>
      </c>
      <c r="D118" s="13">
        <v>48</v>
      </c>
      <c r="E118" s="15">
        <v>750000</v>
      </c>
      <c r="F118" s="15">
        <v>1200</v>
      </c>
      <c r="G118" s="15">
        <v>130</v>
      </c>
    </row>
    <row r="119" spans="1:7" ht="14.25" customHeight="1" x14ac:dyDescent="0.3">
      <c r="A119" s="11">
        <v>44587</v>
      </c>
      <c r="B119" s="12" t="s">
        <v>10</v>
      </c>
      <c r="C119" s="13" t="s">
        <v>18</v>
      </c>
      <c r="D119" s="13">
        <v>41</v>
      </c>
      <c r="E119" s="15">
        <v>400000</v>
      </c>
      <c r="F119" s="15">
        <v>800</v>
      </c>
      <c r="G119" s="15">
        <v>90</v>
      </c>
    </row>
    <row r="120" spans="1:7" ht="14.25" customHeight="1" x14ac:dyDescent="0.3">
      <c r="A120" s="11">
        <v>44588</v>
      </c>
      <c r="B120" s="12" t="s">
        <v>10</v>
      </c>
      <c r="C120" s="13" t="s">
        <v>18</v>
      </c>
      <c r="D120" s="13">
        <v>42</v>
      </c>
      <c r="E120" s="15">
        <v>600000</v>
      </c>
      <c r="F120" s="15">
        <v>4800</v>
      </c>
      <c r="G120" s="15">
        <v>490</v>
      </c>
    </row>
    <row r="121" spans="1:7" ht="14.25" customHeight="1" x14ac:dyDescent="0.3">
      <c r="A121" s="11">
        <v>44589</v>
      </c>
      <c r="B121" s="12" t="s">
        <v>12</v>
      </c>
      <c r="C121" s="13" t="s">
        <v>18</v>
      </c>
      <c r="D121" s="13">
        <v>43</v>
      </c>
      <c r="E121" s="15">
        <v>600000</v>
      </c>
      <c r="F121" s="15">
        <v>5800</v>
      </c>
      <c r="G121" s="15">
        <v>590</v>
      </c>
    </row>
    <row r="122" spans="1:7" ht="14.25" customHeight="1" x14ac:dyDescent="0.3">
      <c r="A122" s="11">
        <v>44584</v>
      </c>
      <c r="B122" s="12" t="s">
        <v>13</v>
      </c>
      <c r="C122" s="13" t="s">
        <v>18</v>
      </c>
      <c r="D122" s="13">
        <v>35</v>
      </c>
      <c r="E122" s="15">
        <v>450000</v>
      </c>
      <c r="F122" s="15">
        <v>3300</v>
      </c>
      <c r="G122" s="15">
        <v>340</v>
      </c>
    </row>
    <row r="123" spans="1:7" ht="14.25" customHeight="1" x14ac:dyDescent="0.3">
      <c r="A123" s="11">
        <v>44585</v>
      </c>
      <c r="B123" s="12" t="s">
        <v>14</v>
      </c>
      <c r="C123" s="13" t="s">
        <v>18</v>
      </c>
      <c r="D123" s="13">
        <v>46</v>
      </c>
      <c r="E123" s="15">
        <v>650000</v>
      </c>
      <c r="F123" s="15">
        <v>2400</v>
      </c>
      <c r="G123" s="15">
        <v>250</v>
      </c>
    </row>
    <row r="124" spans="1:7" ht="14.25" customHeight="1" x14ac:dyDescent="0.3">
      <c r="A124" s="11">
        <v>44586</v>
      </c>
      <c r="B124" s="12" t="s">
        <v>14</v>
      </c>
      <c r="C124" s="13" t="s">
        <v>18</v>
      </c>
      <c r="D124" s="13">
        <v>39</v>
      </c>
      <c r="E124" s="15">
        <v>370000</v>
      </c>
      <c r="F124" s="15">
        <v>1600</v>
      </c>
      <c r="G124" s="15">
        <v>170</v>
      </c>
    </row>
    <row r="125" spans="1:7" ht="14.25" customHeight="1" x14ac:dyDescent="0.3">
      <c r="A125" s="11">
        <v>44587</v>
      </c>
      <c r="B125" s="12" t="s">
        <v>9</v>
      </c>
      <c r="C125" s="13" t="s">
        <v>18</v>
      </c>
      <c r="D125" s="13">
        <v>35</v>
      </c>
      <c r="E125" s="15">
        <v>345000</v>
      </c>
      <c r="F125" s="15">
        <v>800</v>
      </c>
      <c r="G125" s="15">
        <v>90</v>
      </c>
    </row>
    <row r="126" spans="1:7" ht="14.25" customHeight="1" x14ac:dyDescent="0.3">
      <c r="A126" s="11">
        <v>44588</v>
      </c>
      <c r="B126" s="12" t="s">
        <v>12</v>
      </c>
      <c r="C126" s="13" t="s">
        <v>18</v>
      </c>
      <c r="D126" s="13">
        <v>37</v>
      </c>
      <c r="E126" s="15">
        <v>470000</v>
      </c>
      <c r="F126" s="15">
        <v>2800</v>
      </c>
      <c r="G126" s="15">
        <v>290</v>
      </c>
    </row>
    <row r="127" spans="1:7" ht="14.25" customHeight="1" x14ac:dyDescent="0.3">
      <c r="A127" s="11">
        <v>44589</v>
      </c>
      <c r="B127" s="12" t="s">
        <v>9</v>
      </c>
      <c r="C127" s="13" t="s">
        <v>18</v>
      </c>
      <c r="D127" s="13">
        <v>48</v>
      </c>
      <c r="E127" s="15">
        <v>450000</v>
      </c>
      <c r="F127" s="15">
        <v>800</v>
      </c>
      <c r="G127" s="15">
        <v>90</v>
      </c>
    </row>
    <row r="128" spans="1:7" ht="14.25" customHeight="1" x14ac:dyDescent="0.3">
      <c r="A128" s="11">
        <v>44584</v>
      </c>
      <c r="B128" s="12" t="s">
        <v>14</v>
      </c>
      <c r="C128" s="13" t="s">
        <v>18</v>
      </c>
      <c r="D128" s="13">
        <v>48</v>
      </c>
      <c r="E128" s="15">
        <v>780000</v>
      </c>
      <c r="F128" s="15">
        <v>1650</v>
      </c>
      <c r="G128" s="15">
        <v>175</v>
      </c>
    </row>
    <row r="129" spans="1:7" ht="14.25" customHeight="1" x14ac:dyDescent="0.3">
      <c r="A129" s="11">
        <v>44585</v>
      </c>
      <c r="B129" s="12" t="s">
        <v>13</v>
      </c>
      <c r="C129" s="13" t="s">
        <v>18</v>
      </c>
      <c r="D129" s="13">
        <v>36</v>
      </c>
      <c r="E129" s="15">
        <v>2250000</v>
      </c>
      <c r="F129" s="15">
        <v>20800</v>
      </c>
      <c r="G129" s="15">
        <v>2090</v>
      </c>
    </row>
    <row r="130" spans="1:7" ht="14.25" customHeight="1" x14ac:dyDescent="0.3">
      <c r="A130" s="16">
        <v>44586</v>
      </c>
      <c r="B130" s="17" t="s">
        <v>10</v>
      </c>
      <c r="C130" s="18" t="s">
        <v>18</v>
      </c>
      <c r="D130" s="18">
        <v>45</v>
      </c>
      <c r="E130" s="19">
        <v>360000</v>
      </c>
      <c r="F130" s="19">
        <v>800</v>
      </c>
      <c r="G130" s="19">
        <v>90</v>
      </c>
    </row>
    <row r="131" spans="1:7" ht="14.25" customHeight="1" x14ac:dyDescent="0.3"/>
    <row r="132" spans="1:7" ht="14.25" customHeight="1" x14ac:dyDescent="0.3"/>
    <row r="133" spans="1:7" ht="14.25" customHeight="1" x14ac:dyDescent="0.3"/>
    <row r="134" spans="1:7" ht="14.25" customHeight="1" x14ac:dyDescent="0.3"/>
    <row r="135" spans="1:7" ht="14.25" customHeight="1" x14ac:dyDescent="0.3"/>
    <row r="136" spans="1:7" ht="14.25" customHeight="1" x14ac:dyDescent="0.3"/>
    <row r="137" spans="1:7" ht="14.25" customHeight="1" x14ac:dyDescent="0.3"/>
    <row r="138" spans="1:7" ht="14.25" customHeight="1" x14ac:dyDescent="0.3"/>
    <row r="139" spans="1:7" ht="14.25" customHeight="1" x14ac:dyDescent="0.3"/>
    <row r="140" spans="1:7" ht="14.25" customHeight="1" x14ac:dyDescent="0.3"/>
    <row r="141" spans="1:7" ht="14.25" customHeight="1" x14ac:dyDescent="0.3"/>
    <row r="142" spans="1:7" ht="14.25" customHeight="1" x14ac:dyDescent="0.3"/>
    <row r="143" spans="1:7" ht="14.25" customHeight="1" x14ac:dyDescent="0.3"/>
    <row r="144" spans="1:7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G130" xr:uid="{00000000-0009-0000-0000-000000000000}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selection activeCell="H9" sqref="H9"/>
    </sheetView>
  </sheetViews>
  <sheetFormatPr defaultColWidth="14.44140625" defaultRowHeight="15" customHeight="1" x14ac:dyDescent="0.3"/>
  <cols>
    <col min="1" max="1" width="12.109375" customWidth="1"/>
    <col min="2" max="2" width="10.109375" customWidth="1"/>
    <col min="3" max="4" width="8.6640625" customWidth="1"/>
    <col min="5" max="5" width="13.44140625" customWidth="1"/>
    <col min="6" max="6" width="15.44140625" customWidth="1"/>
    <col min="7" max="7" width="16.44140625" customWidth="1"/>
    <col min="8" max="8" width="18" customWidth="1"/>
    <col min="9" max="9" width="15.88671875" customWidth="1"/>
    <col min="10" max="10" width="14.109375" customWidth="1"/>
    <col min="11" max="11" width="10.88671875" customWidth="1"/>
    <col min="12" max="12" width="22.33203125" customWidth="1"/>
    <col min="13" max="26" width="8.6640625" customWidth="1"/>
  </cols>
  <sheetData>
    <row r="1" spans="1:16" ht="35.25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3" t="s">
        <v>5</v>
      </c>
      <c r="G1" s="4" t="s">
        <v>6</v>
      </c>
      <c r="H1" s="21" t="s">
        <v>19</v>
      </c>
      <c r="I1" s="21" t="s">
        <v>20</v>
      </c>
      <c r="J1" s="21" t="s">
        <v>21</v>
      </c>
      <c r="L1" s="22" t="s">
        <v>22</v>
      </c>
      <c r="M1" s="23">
        <v>385.6</v>
      </c>
    </row>
    <row r="2" spans="1:16" ht="14.25" customHeight="1" x14ac:dyDescent="0.3">
      <c r="A2" s="24">
        <v>44615</v>
      </c>
      <c r="B2" s="25" t="s">
        <v>14</v>
      </c>
      <c r="C2" s="26" t="s">
        <v>18</v>
      </c>
      <c r="D2" s="26">
        <v>52</v>
      </c>
      <c r="E2" s="27">
        <v>400000</v>
      </c>
      <c r="F2" s="27">
        <v>5800</v>
      </c>
      <c r="G2" s="27">
        <v>250</v>
      </c>
      <c r="H2" s="28">
        <f>E2/$M$1</f>
        <v>1037.344398340249</v>
      </c>
      <c r="I2" s="28">
        <f>IF(F2=0,0,(G2/F2)*100)</f>
        <v>4.3103448275862073</v>
      </c>
      <c r="J2" s="28">
        <f>F2-G2</f>
        <v>5550</v>
      </c>
      <c r="K2" s="29"/>
      <c r="L2" s="30" t="s">
        <v>23</v>
      </c>
      <c r="M2" s="31">
        <v>0.25</v>
      </c>
    </row>
    <row r="3" spans="1:16" ht="14.25" customHeight="1" x14ac:dyDescent="0.3">
      <c r="A3" s="32">
        <v>44616</v>
      </c>
      <c r="B3" s="33" t="s">
        <v>14</v>
      </c>
      <c r="C3" s="13" t="s">
        <v>18</v>
      </c>
      <c r="D3" s="13">
        <v>42</v>
      </c>
      <c r="E3" s="15">
        <v>300000</v>
      </c>
      <c r="F3" s="15">
        <v>1500</v>
      </c>
      <c r="G3" s="15">
        <v>950</v>
      </c>
      <c r="H3" s="28">
        <f t="shared" ref="H3:H66" si="0">E3/$M$1</f>
        <v>778.00829875518673</v>
      </c>
      <c r="I3" s="28">
        <f t="shared" ref="I3:I66" si="1">IF(F3=0,0,(G3/F3)*100)</f>
        <v>63.333333333333329</v>
      </c>
      <c r="J3" s="28">
        <f t="shared" ref="J3:J66" si="2">F3-G3</f>
        <v>550</v>
      </c>
      <c r="K3" s="29"/>
    </row>
    <row r="4" spans="1:16" ht="14.25" customHeight="1" x14ac:dyDescent="0.3">
      <c r="A4" s="32">
        <v>44617</v>
      </c>
      <c r="B4" s="33" t="s">
        <v>9</v>
      </c>
      <c r="C4" s="13" t="s">
        <v>18</v>
      </c>
      <c r="D4" s="13">
        <v>58</v>
      </c>
      <c r="E4" s="15">
        <v>170000</v>
      </c>
      <c r="F4" s="15">
        <v>1380</v>
      </c>
      <c r="G4" s="15">
        <v>350</v>
      </c>
      <c r="H4" s="28">
        <f t="shared" si="0"/>
        <v>440.87136929460576</v>
      </c>
      <c r="I4" s="28">
        <f t="shared" si="1"/>
        <v>25.362318840579711</v>
      </c>
      <c r="J4" s="28">
        <f t="shared" si="2"/>
        <v>1030</v>
      </c>
      <c r="K4" s="29"/>
    </row>
    <row r="5" spans="1:16" ht="15" customHeight="1" x14ac:dyDescent="0.3">
      <c r="A5" s="32">
        <v>44618</v>
      </c>
      <c r="B5" s="33" t="s">
        <v>12</v>
      </c>
      <c r="C5" s="13" t="s">
        <v>8</v>
      </c>
      <c r="D5" s="13">
        <v>36</v>
      </c>
      <c r="E5" s="15">
        <v>230000</v>
      </c>
      <c r="F5" s="15">
        <v>0</v>
      </c>
      <c r="G5" s="15">
        <v>0</v>
      </c>
      <c r="H5" s="28">
        <f t="shared" si="0"/>
        <v>596.4730290456431</v>
      </c>
      <c r="I5" s="28">
        <f t="shared" si="1"/>
        <v>0</v>
      </c>
      <c r="J5" s="28">
        <f t="shared" si="2"/>
        <v>0</v>
      </c>
      <c r="K5" s="29"/>
      <c r="L5" s="97" t="s">
        <v>24</v>
      </c>
      <c r="M5" s="98"/>
      <c r="N5" s="98"/>
      <c r="O5" s="98"/>
      <c r="P5" s="99"/>
    </row>
    <row r="6" spans="1:16" ht="14.25" customHeight="1" x14ac:dyDescent="0.3">
      <c r="A6" s="32">
        <v>44619</v>
      </c>
      <c r="B6" s="33" t="s">
        <v>14</v>
      </c>
      <c r="C6" s="13" t="s">
        <v>18</v>
      </c>
      <c r="D6" s="13">
        <v>36</v>
      </c>
      <c r="E6" s="15">
        <v>110000</v>
      </c>
      <c r="F6" s="15">
        <v>800</v>
      </c>
      <c r="G6" s="15">
        <v>150</v>
      </c>
      <c r="H6" s="28">
        <f t="shared" si="0"/>
        <v>285.26970954356847</v>
      </c>
      <c r="I6" s="28">
        <f t="shared" si="1"/>
        <v>18.75</v>
      </c>
      <c r="J6" s="28">
        <f t="shared" si="2"/>
        <v>650</v>
      </c>
      <c r="K6" s="29"/>
      <c r="L6" s="100"/>
      <c r="M6" s="101"/>
      <c r="N6" s="101"/>
      <c r="O6" s="101"/>
      <c r="P6" s="102"/>
    </row>
    <row r="7" spans="1:16" ht="14.25" customHeight="1" x14ac:dyDescent="0.3">
      <c r="A7" s="32">
        <v>44620</v>
      </c>
      <c r="B7" s="33" t="s">
        <v>14</v>
      </c>
      <c r="C7" s="13" t="s">
        <v>8</v>
      </c>
      <c r="D7" s="13">
        <v>47</v>
      </c>
      <c r="E7" s="15">
        <v>130000</v>
      </c>
      <c r="F7" s="15">
        <v>3000</v>
      </c>
      <c r="G7" s="15">
        <v>100</v>
      </c>
      <c r="H7" s="28">
        <f t="shared" si="0"/>
        <v>337.13692946058092</v>
      </c>
      <c r="I7" s="28">
        <f t="shared" si="1"/>
        <v>3.3333333333333335</v>
      </c>
      <c r="J7" s="28">
        <f t="shared" si="2"/>
        <v>2900</v>
      </c>
      <c r="K7" s="29"/>
      <c r="L7" s="103"/>
      <c r="M7" s="104"/>
      <c r="N7" s="104"/>
      <c r="O7" s="104"/>
      <c r="P7" s="105"/>
    </row>
    <row r="8" spans="1:16" ht="14.25" customHeight="1" x14ac:dyDescent="0.3">
      <c r="A8" s="32">
        <v>44615</v>
      </c>
      <c r="B8" s="33" t="s">
        <v>12</v>
      </c>
      <c r="C8" s="13" t="s">
        <v>8</v>
      </c>
      <c r="D8" s="13">
        <v>46</v>
      </c>
      <c r="E8" s="15">
        <v>300000</v>
      </c>
      <c r="F8" s="15">
        <v>500</v>
      </c>
      <c r="G8" s="15">
        <v>50</v>
      </c>
      <c r="H8" s="28">
        <f t="shared" si="0"/>
        <v>778.00829875518673</v>
      </c>
      <c r="I8" s="28">
        <f t="shared" si="1"/>
        <v>10</v>
      </c>
      <c r="J8" s="28">
        <f t="shared" si="2"/>
        <v>450</v>
      </c>
      <c r="K8" s="29"/>
      <c r="L8" s="34"/>
      <c r="M8" s="34"/>
      <c r="N8" s="34"/>
      <c r="O8" s="34"/>
      <c r="P8" s="34"/>
    </row>
    <row r="9" spans="1:16" ht="15" customHeight="1" x14ac:dyDescent="0.3">
      <c r="A9" s="32">
        <v>44616</v>
      </c>
      <c r="B9" s="33" t="s">
        <v>13</v>
      </c>
      <c r="C9" s="13" t="s">
        <v>8</v>
      </c>
      <c r="D9" s="13">
        <v>55</v>
      </c>
      <c r="E9" s="15">
        <v>57000</v>
      </c>
      <c r="F9" s="15">
        <v>330</v>
      </c>
      <c r="G9" s="15">
        <v>70</v>
      </c>
      <c r="H9" s="28">
        <f t="shared" si="0"/>
        <v>147.82157676348547</v>
      </c>
      <c r="I9" s="28">
        <f t="shared" si="1"/>
        <v>21.212121212121211</v>
      </c>
      <c r="J9" s="28">
        <f t="shared" si="2"/>
        <v>260</v>
      </c>
      <c r="K9" s="29"/>
      <c r="L9" s="97" t="s">
        <v>25</v>
      </c>
      <c r="M9" s="98"/>
      <c r="N9" s="98"/>
      <c r="O9" s="98"/>
      <c r="P9" s="99"/>
    </row>
    <row r="10" spans="1:16" ht="14.25" customHeight="1" x14ac:dyDescent="0.3">
      <c r="A10" s="32">
        <v>44617</v>
      </c>
      <c r="B10" s="33" t="s">
        <v>14</v>
      </c>
      <c r="C10" s="13" t="s">
        <v>8</v>
      </c>
      <c r="D10" s="13">
        <v>34</v>
      </c>
      <c r="E10" s="15">
        <v>500000</v>
      </c>
      <c r="F10" s="15">
        <v>4310</v>
      </c>
      <c r="G10" s="15">
        <v>250</v>
      </c>
      <c r="H10" s="28">
        <f t="shared" si="0"/>
        <v>1296.6804979253111</v>
      </c>
      <c r="I10" s="28">
        <f t="shared" si="1"/>
        <v>5.8004640371229694</v>
      </c>
      <c r="J10" s="28">
        <f t="shared" si="2"/>
        <v>4060</v>
      </c>
      <c r="K10" s="29"/>
      <c r="L10" s="100"/>
      <c r="M10" s="101"/>
      <c r="N10" s="101"/>
      <c r="O10" s="101"/>
      <c r="P10" s="102"/>
    </row>
    <row r="11" spans="1:16" ht="14.25" customHeight="1" x14ac:dyDescent="0.3">
      <c r="A11" s="32">
        <v>44618</v>
      </c>
      <c r="B11" s="33" t="s">
        <v>14</v>
      </c>
      <c r="C11" s="13" t="s">
        <v>8</v>
      </c>
      <c r="D11" s="13">
        <v>52</v>
      </c>
      <c r="E11" s="15">
        <v>180000</v>
      </c>
      <c r="F11" s="15">
        <v>5000</v>
      </c>
      <c r="G11" s="15">
        <v>150</v>
      </c>
      <c r="H11" s="28">
        <f t="shared" si="0"/>
        <v>466.80497925311198</v>
      </c>
      <c r="I11" s="28">
        <f t="shared" si="1"/>
        <v>3</v>
      </c>
      <c r="J11" s="28">
        <f t="shared" si="2"/>
        <v>4850</v>
      </c>
      <c r="K11" s="29"/>
      <c r="L11" s="103"/>
      <c r="M11" s="104"/>
      <c r="N11" s="104"/>
      <c r="O11" s="104"/>
      <c r="P11" s="105"/>
    </row>
    <row r="12" spans="1:16" ht="14.25" customHeight="1" x14ac:dyDescent="0.3">
      <c r="A12" s="32">
        <v>44619</v>
      </c>
      <c r="B12" s="33" t="s">
        <v>9</v>
      </c>
      <c r="C12" s="13" t="s">
        <v>8</v>
      </c>
      <c r="D12" s="13">
        <v>47</v>
      </c>
      <c r="E12" s="15">
        <v>120000</v>
      </c>
      <c r="F12" s="15">
        <v>1300</v>
      </c>
      <c r="G12" s="15">
        <v>100</v>
      </c>
      <c r="H12" s="28">
        <f t="shared" si="0"/>
        <v>311.20331950207469</v>
      </c>
      <c r="I12" s="28">
        <f t="shared" si="1"/>
        <v>7.6923076923076925</v>
      </c>
      <c r="J12" s="28">
        <f t="shared" si="2"/>
        <v>1200</v>
      </c>
      <c r="K12" s="29"/>
      <c r="L12" s="34"/>
      <c r="M12" s="34"/>
      <c r="N12" s="34"/>
      <c r="O12" s="34"/>
      <c r="P12" s="34"/>
    </row>
    <row r="13" spans="1:16" ht="14.25" customHeight="1" x14ac:dyDescent="0.3">
      <c r="A13" s="32">
        <v>44620</v>
      </c>
      <c r="B13" s="33" t="s">
        <v>7</v>
      </c>
      <c r="C13" s="13" t="s">
        <v>8</v>
      </c>
      <c r="D13" s="13">
        <v>56</v>
      </c>
      <c r="E13" s="15">
        <v>100000</v>
      </c>
      <c r="F13" s="15">
        <v>1000</v>
      </c>
      <c r="G13" s="15">
        <v>60</v>
      </c>
      <c r="H13" s="28">
        <f t="shared" si="0"/>
        <v>259.33609958506224</v>
      </c>
      <c r="I13" s="28">
        <f t="shared" si="1"/>
        <v>6</v>
      </c>
      <c r="J13" s="28">
        <f t="shared" si="2"/>
        <v>940</v>
      </c>
      <c r="K13" s="29"/>
      <c r="L13" s="97" t="s">
        <v>26</v>
      </c>
      <c r="M13" s="98"/>
      <c r="N13" s="98"/>
      <c r="O13" s="98"/>
      <c r="P13" s="99"/>
    </row>
    <row r="14" spans="1:16" ht="14.25" customHeight="1" x14ac:dyDescent="0.3">
      <c r="A14" s="32">
        <v>44615</v>
      </c>
      <c r="B14" s="33" t="s">
        <v>10</v>
      </c>
      <c r="C14" s="13" t="s">
        <v>8</v>
      </c>
      <c r="D14" s="13">
        <v>49</v>
      </c>
      <c r="E14" s="15">
        <v>30000</v>
      </c>
      <c r="F14" s="15">
        <v>1000</v>
      </c>
      <c r="G14" s="15">
        <v>680</v>
      </c>
      <c r="H14" s="28">
        <f t="shared" si="0"/>
        <v>77.800829875518673</v>
      </c>
      <c r="I14" s="28">
        <f t="shared" si="1"/>
        <v>68</v>
      </c>
      <c r="J14" s="28">
        <f t="shared" si="2"/>
        <v>320</v>
      </c>
      <c r="K14" s="29"/>
      <c r="L14" s="100"/>
      <c r="M14" s="101"/>
      <c r="N14" s="101"/>
      <c r="O14" s="101"/>
      <c r="P14" s="102"/>
    </row>
    <row r="15" spans="1:16" ht="14.25" customHeight="1" x14ac:dyDescent="0.3">
      <c r="A15" s="32">
        <v>44616</v>
      </c>
      <c r="B15" s="33" t="s">
        <v>9</v>
      </c>
      <c r="C15" s="13" t="s">
        <v>8</v>
      </c>
      <c r="D15" s="13">
        <v>56</v>
      </c>
      <c r="E15" s="15">
        <v>500000</v>
      </c>
      <c r="F15" s="15">
        <v>500</v>
      </c>
      <c r="G15" s="15">
        <v>50</v>
      </c>
      <c r="H15" s="28">
        <f t="shared" si="0"/>
        <v>1296.6804979253111</v>
      </c>
      <c r="I15" s="28">
        <f t="shared" si="1"/>
        <v>10</v>
      </c>
      <c r="J15" s="28">
        <f t="shared" si="2"/>
        <v>450</v>
      </c>
      <c r="K15" s="29"/>
      <c r="L15" s="103"/>
      <c r="M15" s="104"/>
      <c r="N15" s="104"/>
      <c r="O15" s="104"/>
      <c r="P15" s="105"/>
    </row>
    <row r="16" spans="1:16" ht="14.25" customHeight="1" x14ac:dyDescent="0.3">
      <c r="A16" s="32">
        <v>44617</v>
      </c>
      <c r="B16" s="33" t="s">
        <v>12</v>
      </c>
      <c r="C16" s="13" t="s">
        <v>8</v>
      </c>
      <c r="D16" s="13">
        <v>49</v>
      </c>
      <c r="E16" s="15">
        <v>100000</v>
      </c>
      <c r="F16" s="15">
        <v>4600</v>
      </c>
      <c r="G16" s="15">
        <v>20</v>
      </c>
      <c r="H16" s="28">
        <f t="shared" si="0"/>
        <v>259.33609958506224</v>
      </c>
      <c r="I16" s="28">
        <f t="shared" si="1"/>
        <v>0.43478260869565216</v>
      </c>
      <c r="J16" s="28">
        <f t="shared" si="2"/>
        <v>4580</v>
      </c>
      <c r="K16" s="29"/>
    </row>
    <row r="17" spans="1:16" ht="14.25" customHeight="1" x14ac:dyDescent="0.3">
      <c r="A17" s="32">
        <v>44618</v>
      </c>
      <c r="B17" s="33" t="s">
        <v>13</v>
      </c>
      <c r="C17" s="13" t="s">
        <v>8</v>
      </c>
      <c r="D17" s="13">
        <v>38</v>
      </c>
      <c r="E17" s="15">
        <v>100000</v>
      </c>
      <c r="F17" s="15">
        <v>750</v>
      </c>
      <c r="G17" s="15">
        <v>45</v>
      </c>
      <c r="H17" s="28">
        <f t="shared" si="0"/>
        <v>259.33609958506224</v>
      </c>
      <c r="I17" s="28">
        <f t="shared" si="1"/>
        <v>6</v>
      </c>
      <c r="J17" s="28">
        <f t="shared" si="2"/>
        <v>705</v>
      </c>
      <c r="K17" s="29"/>
      <c r="L17" s="35"/>
      <c r="M17" s="36"/>
      <c r="N17" s="36"/>
      <c r="O17" s="36"/>
      <c r="P17" s="36"/>
    </row>
    <row r="18" spans="1:16" ht="14.25" customHeight="1" x14ac:dyDescent="0.3">
      <c r="A18" s="32">
        <v>44619</v>
      </c>
      <c r="B18" s="33" t="s">
        <v>14</v>
      </c>
      <c r="C18" s="13" t="s">
        <v>8</v>
      </c>
      <c r="D18" s="13">
        <v>49</v>
      </c>
      <c r="E18" s="15">
        <v>120000</v>
      </c>
      <c r="F18" s="15">
        <v>800</v>
      </c>
      <c r="G18" s="15">
        <v>40</v>
      </c>
      <c r="H18" s="28">
        <f t="shared" si="0"/>
        <v>311.20331950207469</v>
      </c>
      <c r="I18" s="28">
        <f t="shared" si="1"/>
        <v>5</v>
      </c>
      <c r="J18" s="28">
        <f t="shared" si="2"/>
        <v>760</v>
      </c>
      <c r="K18" s="29"/>
      <c r="L18" s="36"/>
      <c r="M18" s="36"/>
      <c r="N18" s="36"/>
      <c r="O18" s="36"/>
      <c r="P18" s="36"/>
    </row>
    <row r="19" spans="1:16" ht="14.25" customHeight="1" x14ac:dyDescent="0.3">
      <c r="A19" s="32">
        <v>44620</v>
      </c>
      <c r="B19" s="33" t="s">
        <v>14</v>
      </c>
      <c r="C19" s="13" t="s">
        <v>15</v>
      </c>
      <c r="D19" s="13">
        <v>49</v>
      </c>
      <c r="E19" s="15">
        <v>35000</v>
      </c>
      <c r="F19" s="15">
        <v>920</v>
      </c>
      <c r="G19" s="15">
        <v>30</v>
      </c>
      <c r="H19" s="28">
        <f t="shared" si="0"/>
        <v>90.767634854771785</v>
      </c>
      <c r="I19" s="28">
        <f t="shared" si="1"/>
        <v>3.2608695652173911</v>
      </c>
      <c r="J19" s="28">
        <f t="shared" si="2"/>
        <v>890</v>
      </c>
      <c r="K19" s="29"/>
      <c r="L19" s="36"/>
      <c r="M19" s="36"/>
      <c r="N19" s="36"/>
      <c r="O19" s="36"/>
      <c r="P19" s="36"/>
    </row>
    <row r="20" spans="1:16" ht="14.25" customHeight="1" x14ac:dyDescent="0.3">
      <c r="A20" s="32">
        <v>44615</v>
      </c>
      <c r="B20" s="33" t="s">
        <v>9</v>
      </c>
      <c r="C20" s="13" t="s">
        <v>15</v>
      </c>
      <c r="D20" s="13">
        <v>53</v>
      </c>
      <c r="E20" s="15">
        <v>100000</v>
      </c>
      <c r="F20" s="15">
        <v>200</v>
      </c>
      <c r="G20" s="15">
        <v>20</v>
      </c>
      <c r="H20" s="28">
        <f t="shared" si="0"/>
        <v>259.33609958506224</v>
      </c>
      <c r="I20" s="28">
        <f t="shared" si="1"/>
        <v>10</v>
      </c>
      <c r="J20" s="28">
        <f t="shared" si="2"/>
        <v>180</v>
      </c>
      <c r="K20" s="29"/>
    </row>
    <row r="21" spans="1:16" ht="23.25" customHeight="1" x14ac:dyDescent="0.3">
      <c r="A21" s="32">
        <v>44616</v>
      </c>
      <c r="B21" s="33" t="s">
        <v>12</v>
      </c>
      <c r="C21" s="13" t="s">
        <v>8</v>
      </c>
      <c r="D21" s="13">
        <v>37</v>
      </c>
      <c r="E21" s="15">
        <v>210000</v>
      </c>
      <c r="F21" s="15">
        <v>2000</v>
      </c>
      <c r="G21" s="15">
        <v>200</v>
      </c>
      <c r="H21" s="28">
        <f t="shared" si="0"/>
        <v>544.60580912863065</v>
      </c>
      <c r="I21" s="28">
        <f t="shared" si="1"/>
        <v>10</v>
      </c>
      <c r="J21" s="28">
        <f t="shared" si="2"/>
        <v>1800</v>
      </c>
      <c r="K21" s="29"/>
      <c r="L21" s="35"/>
      <c r="M21" s="36"/>
      <c r="N21" s="36"/>
      <c r="O21" s="36"/>
      <c r="P21" s="36"/>
    </row>
    <row r="22" spans="1:16" ht="14.25" customHeight="1" x14ac:dyDescent="0.3">
      <c r="A22" s="32">
        <v>44617</v>
      </c>
      <c r="B22" s="33" t="s">
        <v>9</v>
      </c>
      <c r="C22" s="13" t="s">
        <v>8</v>
      </c>
      <c r="D22" s="13">
        <v>45</v>
      </c>
      <c r="E22" s="15">
        <v>160000</v>
      </c>
      <c r="F22" s="15">
        <v>10500</v>
      </c>
      <c r="G22" s="15">
        <v>600</v>
      </c>
      <c r="H22" s="28">
        <f t="shared" si="0"/>
        <v>414.93775933609959</v>
      </c>
      <c r="I22" s="28">
        <f t="shared" si="1"/>
        <v>5.7142857142857144</v>
      </c>
      <c r="J22" s="28">
        <f t="shared" si="2"/>
        <v>9900</v>
      </c>
      <c r="K22" s="29"/>
      <c r="L22" s="36"/>
      <c r="M22" s="36"/>
      <c r="N22" s="36"/>
      <c r="O22" s="36"/>
      <c r="P22" s="36"/>
    </row>
    <row r="23" spans="1:16" ht="14.25" customHeight="1" x14ac:dyDescent="0.3">
      <c r="A23" s="32">
        <v>44618</v>
      </c>
      <c r="B23" s="33" t="s">
        <v>14</v>
      </c>
      <c r="C23" s="13" t="s">
        <v>8</v>
      </c>
      <c r="D23" s="13">
        <v>53</v>
      </c>
      <c r="E23" s="15">
        <v>350000</v>
      </c>
      <c r="F23" s="15">
        <v>10000</v>
      </c>
      <c r="G23" s="15">
        <v>100</v>
      </c>
      <c r="H23" s="28">
        <f t="shared" si="0"/>
        <v>907.67634854771779</v>
      </c>
      <c r="I23" s="28">
        <f t="shared" si="1"/>
        <v>1</v>
      </c>
      <c r="J23" s="28">
        <f t="shared" si="2"/>
        <v>9900</v>
      </c>
      <c r="K23" s="29"/>
      <c r="L23" s="36"/>
      <c r="M23" s="36"/>
      <c r="N23" s="36"/>
      <c r="O23" s="36"/>
      <c r="P23" s="36"/>
    </row>
    <row r="24" spans="1:16" ht="14.25" customHeight="1" x14ac:dyDescent="0.3">
      <c r="A24" s="32">
        <v>44619</v>
      </c>
      <c r="B24" s="33" t="s">
        <v>13</v>
      </c>
      <c r="C24" s="13" t="s">
        <v>15</v>
      </c>
      <c r="D24" s="13">
        <v>45</v>
      </c>
      <c r="E24" s="15">
        <v>180000</v>
      </c>
      <c r="F24" s="15">
        <v>2500</v>
      </c>
      <c r="G24" s="15">
        <v>720</v>
      </c>
      <c r="H24" s="28">
        <f t="shared" si="0"/>
        <v>466.80497925311198</v>
      </c>
      <c r="I24" s="28">
        <f t="shared" si="1"/>
        <v>28.799999999999997</v>
      </c>
      <c r="J24" s="28">
        <f t="shared" si="2"/>
        <v>1780</v>
      </c>
      <c r="K24" s="29"/>
    </row>
    <row r="25" spans="1:16" ht="14.25" customHeight="1" x14ac:dyDescent="0.3">
      <c r="A25" s="32">
        <v>44620</v>
      </c>
      <c r="B25" s="33" t="s">
        <v>10</v>
      </c>
      <c r="C25" s="13" t="s">
        <v>8</v>
      </c>
      <c r="D25" s="13">
        <v>62</v>
      </c>
      <c r="E25" s="15">
        <v>97000</v>
      </c>
      <c r="F25" s="15">
        <v>2370</v>
      </c>
      <c r="G25" s="15">
        <v>50</v>
      </c>
      <c r="H25" s="28">
        <f t="shared" si="0"/>
        <v>251.55601659751036</v>
      </c>
      <c r="I25" s="28">
        <f t="shared" si="1"/>
        <v>2.109704641350211</v>
      </c>
      <c r="J25" s="28">
        <f t="shared" si="2"/>
        <v>2320</v>
      </c>
      <c r="K25" s="29"/>
    </row>
    <row r="26" spans="1:16" ht="14.25" customHeight="1" x14ac:dyDescent="0.3">
      <c r="A26" s="32">
        <v>44615</v>
      </c>
      <c r="B26" s="33" t="s">
        <v>9</v>
      </c>
      <c r="C26" s="13" t="s">
        <v>8</v>
      </c>
      <c r="D26" s="13">
        <v>61</v>
      </c>
      <c r="E26" s="15">
        <v>168000</v>
      </c>
      <c r="F26" s="15">
        <v>2880</v>
      </c>
      <c r="G26" s="15">
        <v>150</v>
      </c>
      <c r="H26" s="28">
        <f t="shared" si="0"/>
        <v>435.68464730290452</v>
      </c>
      <c r="I26" s="28">
        <f t="shared" si="1"/>
        <v>5.2083333333333339</v>
      </c>
      <c r="J26" s="28">
        <f t="shared" si="2"/>
        <v>2730</v>
      </c>
      <c r="K26" s="29"/>
    </row>
    <row r="27" spans="1:16" ht="14.25" customHeight="1" x14ac:dyDescent="0.3">
      <c r="A27" s="32">
        <v>44616</v>
      </c>
      <c r="B27" s="33" t="s">
        <v>9</v>
      </c>
      <c r="C27" s="13" t="s">
        <v>8</v>
      </c>
      <c r="D27" s="13">
        <v>40</v>
      </c>
      <c r="E27" s="15">
        <v>220000</v>
      </c>
      <c r="F27" s="15">
        <v>2000</v>
      </c>
      <c r="G27" s="15">
        <v>20</v>
      </c>
      <c r="H27" s="28">
        <f t="shared" si="0"/>
        <v>570.53941908713693</v>
      </c>
      <c r="I27" s="28">
        <f t="shared" si="1"/>
        <v>1</v>
      </c>
      <c r="J27" s="28">
        <f t="shared" si="2"/>
        <v>1980</v>
      </c>
      <c r="K27" s="29"/>
    </row>
    <row r="28" spans="1:16" ht="14.25" customHeight="1" x14ac:dyDescent="0.3">
      <c r="A28" s="32">
        <v>44617</v>
      </c>
      <c r="B28" s="33" t="s">
        <v>7</v>
      </c>
      <c r="C28" s="13" t="s">
        <v>8</v>
      </c>
      <c r="D28" s="13">
        <v>53</v>
      </c>
      <c r="E28" s="15">
        <v>150000</v>
      </c>
      <c r="F28" s="15">
        <v>2500</v>
      </c>
      <c r="G28" s="15">
        <v>50</v>
      </c>
      <c r="H28" s="28">
        <f t="shared" si="0"/>
        <v>389.00414937759336</v>
      </c>
      <c r="I28" s="28">
        <f t="shared" si="1"/>
        <v>2</v>
      </c>
      <c r="J28" s="28">
        <f t="shared" si="2"/>
        <v>2450</v>
      </c>
      <c r="K28" s="29"/>
    </row>
    <row r="29" spans="1:16" ht="14.25" customHeight="1" x14ac:dyDescent="0.3">
      <c r="A29" s="32">
        <v>44618</v>
      </c>
      <c r="B29" s="33" t="s">
        <v>10</v>
      </c>
      <c r="C29" s="13" t="s">
        <v>15</v>
      </c>
      <c r="D29" s="13">
        <v>53</v>
      </c>
      <c r="E29" s="15">
        <v>500000</v>
      </c>
      <c r="F29" s="15">
        <v>9000</v>
      </c>
      <c r="G29" s="15">
        <v>450</v>
      </c>
      <c r="H29" s="28">
        <f t="shared" si="0"/>
        <v>1296.6804979253111</v>
      </c>
      <c r="I29" s="28">
        <f t="shared" si="1"/>
        <v>5</v>
      </c>
      <c r="J29" s="28">
        <f t="shared" si="2"/>
        <v>8550</v>
      </c>
      <c r="K29" s="29"/>
    </row>
    <row r="30" spans="1:16" ht="14.25" customHeight="1" x14ac:dyDescent="0.3">
      <c r="A30" s="32">
        <v>44619</v>
      </c>
      <c r="B30" s="33" t="s">
        <v>12</v>
      </c>
      <c r="C30" s="13" t="s">
        <v>8</v>
      </c>
      <c r="D30" s="13">
        <v>34</v>
      </c>
      <c r="E30" s="15">
        <v>100000</v>
      </c>
      <c r="F30" s="15">
        <v>2000</v>
      </c>
      <c r="G30" s="15">
        <v>150</v>
      </c>
      <c r="H30" s="28">
        <f t="shared" si="0"/>
        <v>259.33609958506224</v>
      </c>
      <c r="I30" s="28">
        <f t="shared" si="1"/>
        <v>7.5</v>
      </c>
      <c r="J30" s="28">
        <f t="shared" si="2"/>
        <v>1850</v>
      </c>
      <c r="K30" s="29"/>
    </row>
    <row r="31" spans="1:16" ht="14.25" customHeight="1" x14ac:dyDescent="0.3">
      <c r="A31" s="32">
        <v>44620</v>
      </c>
      <c r="B31" s="33" t="s">
        <v>12</v>
      </c>
      <c r="C31" s="13" t="s">
        <v>8</v>
      </c>
      <c r="D31" s="13">
        <v>36</v>
      </c>
      <c r="E31" s="15">
        <v>0</v>
      </c>
      <c r="F31" s="15">
        <v>8800</v>
      </c>
      <c r="G31" s="15">
        <v>40</v>
      </c>
      <c r="H31" s="28">
        <f t="shared" si="0"/>
        <v>0</v>
      </c>
      <c r="I31" s="28">
        <f t="shared" si="1"/>
        <v>0.45454545454545453</v>
      </c>
      <c r="J31" s="28">
        <f t="shared" si="2"/>
        <v>8760</v>
      </c>
      <c r="K31" s="29"/>
    </row>
    <row r="32" spans="1:16" ht="14.25" customHeight="1" x14ac:dyDescent="0.3">
      <c r="A32" s="32">
        <v>44615</v>
      </c>
      <c r="B32" s="33" t="s">
        <v>13</v>
      </c>
      <c r="C32" s="13" t="s">
        <v>8</v>
      </c>
      <c r="D32" s="13">
        <v>39</v>
      </c>
      <c r="E32" s="15">
        <v>150000</v>
      </c>
      <c r="F32" s="15">
        <v>1700</v>
      </c>
      <c r="G32" s="15">
        <v>50</v>
      </c>
      <c r="H32" s="28">
        <f t="shared" si="0"/>
        <v>389.00414937759336</v>
      </c>
      <c r="I32" s="28">
        <f t="shared" si="1"/>
        <v>2.9411764705882351</v>
      </c>
      <c r="J32" s="28">
        <f t="shared" si="2"/>
        <v>1650</v>
      </c>
      <c r="K32" s="29"/>
    </row>
    <row r="33" spans="1:11" ht="14.25" customHeight="1" x14ac:dyDescent="0.3">
      <c r="A33" s="32">
        <v>44616</v>
      </c>
      <c r="B33" s="33" t="s">
        <v>14</v>
      </c>
      <c r="C33" s="13" t="s">
        <v>15</v>
      </c>
      <c r="D33" s="13">
        <v>39</v>
      </c>
      <c r="E33" s="15">
        <v>600000</v>
      </c>
      <c r="F33" s="15">
        <v>5000</v>
      </c>
      <c r="G33" s="15">
        <v>50</v>
      </c>
      <c r="H33" s="28">
        <f t="shared" si="0"/>
        <v>1556.0165975103735</v>
      </c>
      <c r="I33" s="28">
        <f t="shared" si="1"/>
        <v>1</v>
      </c>
      <c r="J33" s="28">
        <f t="shared" si="2"/>
        <v>4950</v>
      </c>
      <c r="K33" s="29"/>
    </row>
    <row r="34" spans="1:11" ht="14.25" customHeight="1" x14ac:dyDescent="0.3">
      <c r="A34" s="32">
        <v>44617</v>
      </c>
      <c r="B34" s="33" t="s">
        <v>14</v>
      </c>
      <c r="C34" s="13" t="s">
        <v>8</v>
      </c>
      <c r="D34" s="13">
        <v>45</v>
      </c>
      <c r="E34" s="15">
        <v>400000</v>
      </c>
      <c r="F34" s="15">
        <v>4000</v>
      </c>
      <c r="G34" s="15">
        <v>150</v>
      </c>
      <c r="H34" s="28">
        <f t="shared" si="0"/>
        <v>1037.344398340249</v>
      </c>
      <c r="I34" s="28">
        <f t="shared" si="1"/>
        <v>3.75</v>
      </c>
      <c r="J34" s="28">
        <f t="shared" si="2"/>
        <v>3850</v>
      </c>
      <c r="K34" s="29"/>
    </row>
    <row r="35" spans="1:11" ht="14.25" customHeight="1" x14ac:dyDescent="0.3">
      <c r="A35" s="32">
        <v>44618</v>
      </c>
      <c r="B35" s="33" t="s">
        <v>9</v>
      </c>
      <c r="C35" s="13" t="s">
        <v>8</v>
      </c>
      <c r="D35" s="13">
        <v>41</v>
      </c>
      <c r="E35" s="15">
        <v>120000</v>
      </c>
      <c r="F35" s="15">
        <v>300</v>
      </c>
      <c r="G35" s="15">
        <v>100</v>
      </c>
      <c r="H35" s="28">
        <f t="shared" si="0"/>
        <v>311.20331950207469</v>
      </c>
      <c r="I35" s="28">
        <f t="shared" si="1"/>
        <v>33.333333333333329</v>
      </c>
      <c r="J35" s="28">
        <f t="shared" si="2"/>
        <v>200</v>
      </c>
      <c r="K35" s="29"/>
    </row>
    <row r="36" spans="1:11" ht="14.25" customHeight="1" x14ac:dyDescent="0.3">
      <c r="A36" s="32">
        <v>44619</v>
      </c>
      <c r="B36" s="33" t="s">
        <v>12</v>
      </c>
      <c r="C36" s="13" t="s">
        <v>8</v>
      </c>
      <c r="D36" s="13">
        <v>38</v>
      </c>
      <c r="E36" s="15">
        <v>250000</v>
      </c>
      <c r="F36" s="15">
        <v>1200</v>
      </c>
      <c r="G36" s="15">
        <v>100</v>
      </c>
      <c r="H36" s="28">
        <f t="shared" si="0"/>
        <v>648.34024896265555</v>
      </c>
      <c r="I36" s="28">
        <f t="shared" si="1"/>
        <v>8.3333333333333321</v>
      </c>
      <c r="J36" s="28">
        <f t="shared" si="2"/>
        <v>1100</v>
      </c>
      <c r="K36" s="29"/>
    </row>
    <row r="37" spans="1:11" ht="14.25" customHeight="1" x14ac:dyDescent="0.3">
      <c r="A37" s="32">
        <v>44620</v>
      </c>
      <c r="B37" s="33" t="s">
        <v>9</v>
      </c>
      <c r="C37" s="13" t="s">
        <v>8</v>
      </c>
      <c r="D37" s="13">
        <v>46</v>
      </c>
      <c r="E37" s="15">
        <v>150000</v>
      </c>
      <c r="F37" s="15">
        <v>7200</v>
      </c>
      <c r="G37" s="15">
        <v>600</v>
      </c>
      <c r="H37" s="28">
        <f t="shared" si="0"/>
        <v>389.00414937759336</v>
      </c>
      <c r="I37" s="28">
        <f t="shared" si="1"/>
        <v>8.3333333333333321</v>
      </c>
      <c r="J37" s="28">
        <f t="shared" si="2"/>
        <v>6600</v>
      </c>
      <c r="K37" s="29"/>
    </row>
    <row r="38" spans="1:11" ht="14.25" customHeight="1" x14ac:dyDescent="0.3">
      <c r="A38" s="32">
        <v>44615</v>
      </c>
      <c r="B38" s="33" t="s">
        <v>14</v>
      </c>
      <c r="C38" s="13" t="s">
        <v>8</v>
      </c>
      <c r="D38" s="13">
        <v>45</v>
      </c>
      <c r="E38" s="15">
        <v>350000</v>
      </c>
      <c r="F38" s="15">
        <v>0</v>
      </c>
      <c r="G38" s="15">
        <v>0</v>
      </c>
      <c r="H38" s="28">
        <f t="shared" si="0"/>
        <v>907.67634854771779</v>
      </c>
      <c r="I38" s="28">
        <f t="shared" si="1"/>
        <v>0</v>
      </c>
      <c r="J38" s="28">
        <f t="shared" si="2"/>
        <v>0</v>
      </c>
      <c r="K38" s="29"/>
    </row>
    <row r="39" spans="1:11" ht="14.25" customHeight="1" x14ac:dyDescent="0.3">
      <c r="A39" s="32">
        <v>44616</v>
      </c>
      <c r="B39" s="33" t="s">
        <v>13</v>
      </c>
      <c r="C39" s="13" t="s">
        <v>8</v>
      </c>
      <c r="D39" s="13">
        <v>61</v>
      </c>
      <c r="E39" s="15">
        <v>150000</v>
      </c>
      <c r="F39" s="15">
        <v>780</v>
      </c>
      <c r="G39" s="15">
        <v>150</v>
      </c>
      <c r="H39" s="28">
        <f t="shared" si="0"/>
        <v>389.00414937759336</v>
      </c>
      <c r="I39" s="28">
        <f t="shared" si="1"/>
        <v>19.230769230769234</v>
      </c>
      <c r="J39" s="28">
        <f t="shared" si="2"/>
        <v>630</v>
      </c>
      <c r="K39" s="29"/>
    </row>
    <row r="40" spans="1:11" ht="14.25" customHeight="1" x14ac:dyDescent="0.3">
      <c r="A40" s="32">
        <v>44617</v>
      </c>
      <c r="B40" s="33" t="s">
        <v>10</v>
      </c>
      <c r="C40" s="13" t="s">
        <v>8</v>
      </c>
      <c r="D40" s="13">
        <v>48</v>
      </c>
      <c r="E40" s="15">
        <v>145000</v>
      </c>
      <c r="F40" s="15">
        <v>300</v>
      </c>
      <c r="G40" s="15">
        <v>50</v>
      </c>
      <c r="H40" s="28">
        <f t="shared" si="0"/>
        <v>376.03734439834022</v>
      </c>
      <c r="I40" s="28">
        <f t="shared" si="1"/>
        <v>16.666666666666664</v>
      </c>
      <c r="J40" s="28">
        <f t="shared" si="2"/>
        <v>250</v>
      </c>
      <c r="K40" s="29"/>
    </row>
    <row r="41" spans="1:11" ht="14.25" customHeight="1" x14ac:dyDescent="0.3">
      <c r="A41" s="32">
        <v>44618</v>
      </c>
      <c r="B41" s="33" t="s">
        <v>12</v>
      </c>
      <c r="C41" s="13" t="s">
        <v>8</v>
      </c>
      <c r="D41" s="13">
        <v>51</v>
      </c>
      <c r="E41" s="15">
        <v>300000</v>
      </c>
      <c r="F41" s="15">
        <v>5000</v>
      </c>
      <c r="G41" s="15">
        <v>200</v>
      </c>
      <c r="H41" s="28">
        <f t="shared" si="0"/>
        <v>778.00829875518673</v>
      </c>
      <c r="I41" s="28">
        <f t="shared" si="1"/>
        <v>4</v>
      </c>
      <c r="J41" s="28">
        <f t="shared" si="2"/>
        <v>4800</v>
      </c>
      <c r="K41" s="29"/>
    </row>
    <row r="42" spans="1:11" ht="14.25" customHeight="1" x14ac:dyDescent="0.3">
      <c r="A42" s="32">
        <v>44619</v>
      </c>
      <c r="B42" s="33" t="s">
        <v>9</v>
      </c>
      <c r="C42" s="13" t="s">
        <v>8</v>
      </c>
      <c r="D42" s="13">
        <v>46</v>
      </c>
      <c r="E42" s="15">
        <v>130000</v>
      </c>
      <c r="F42" s="15">
        <v>2000</v>
      </c>
      <c r="G42" s="15">
        <v>50</v>
      </c>
      <c r="H42" s="28">
        <f t="shared" si="0"/>
        <v>337.13692946058092</v>
      </c>
      <c r="I42" s="28">
        <f t="shared" si="1"/>
        <v>2.5</v>
      </c>
      <c r="J42" s="28">
        <f t="shared" si="2"/>
        <v>1950</v>
      </c>
      <c r="K42" s="29"/>
    </row>
    <row r="43" spans="1:11" ht="14.25" customHeight="1" x14ac:dyDescent="0.3">
      <c r="A43" s="32">
        <v>44620</v>
      </c>
      <c r="B43" s="33" t="s">
        <v>7</v>
      </c>
      <c r="C43" s="13" t="s">
        <v>8</v>
      </c>
      <c r="D43" s="13">
        <v>51</v>
      </c>
      <c r="E43" s="15">
        <v>170000</v>
      </c>
      <c r="F43" s="15">
        <v>4500</v>
      </c>
      <c r="G43" s="15">
        <v>200</v>
      </c>
      <c r="H43" s="28">
        <f t="shared" si="0"/>
        <v>440.87136929460576</v>
      </c>
      <c r="I43" s="28">
        <f t="shared" si="1"/>
        <v>4.4444444444444446</v>
      </c>
      <c r="J43" s="28">
        <f t="shared" si="2"/>
        <v>4300</v>
      </c>
      <c r="K43" s="29"/>
    </row>
    <row r="44" spans="1:11" ht="14.25" customHeight="1" x14ac:dyDescent="0.3">
      <c r="A44" s="32">
        <v>44615</v>
      </c>
      <c r="B44" s="33" t="s">
        <v>10</v>
      </c>
      <c r="C44" s="13" t="s">
        <v>8</v>
      </c>
      <c r="D44" s="13">
        <v>45</v>
      </c>
      <c r="E44" s="15">
        <v>80000</v>
      </c>
      <c r="F44" s="15">
        <v>12000</v>
      </c>
      <c r="G44" s="15">
        <v>100</v>
      </c>
      <c r="H44" s="28">
        <f t="shared" si="0"/>
        <v>207.46887966804979</v>
      </c>
      <c r="I44" s="28">
        <f t="shared" si="1"/>
        <v>0.83333333333333337</v>
      </c>
      <c r="J44" s="28">
        <f t="shared" si="2"/>
        <v>11900</v>
      </c>
      <c r="K44" s="29"/>
    </row>
    <row r="45" spans="1:11" ht="14.25" customHeight="1" x14ac:dyDescent="0.3">
      <c r="A45" s="32">
        <v>44616</v>
      </c>
      <c r="B45" s="33" t="s">
        <v>16</v>
      </c>
      <c r="C45" s="13" t="s">
        <v>8</v>
      </c>
      <c r="D45" s="13">
        <v>54</v>
      </c>
      <c r="E45" s="15">
        <v>60000</v>
      </c>
      <c r="F45" s="15">
        <v>1700</v>
      </c>
      <c r="G45" s="15">
        <v>85</v>
      </c>
      <c r="H45" s="28">
        <f t="shared" si="0"/>
        <v>155.60165975103735</v>
      </c>
      <c r="I45" s="28">
        <f t="shared" si="1"/>
        <v>5</v>
      </c>
      <c r="J45" s="28">
        <f t="shared" si="2"/>
        <v>1615</v>
      </c>
      <c r="K45" s="29"/>
    </row>
    <row r="46" spans="1:11" ht="14.25" customHeight="1" x14ac:dyDescent="0.3">
      <c r="A46" s="32">
        <v>44617</v>
      </c>
      <c r="B46" s="33" t="s">
        <v>12</v>
      </c>
      <c r="C46" s="13" t="s">
        <v>8</v>
      </c>
      <c r="D46" s="13">
        <v>59</v>
      </c>
      <c r="E46" s="15">
        <v>150000</v>
      </c>
      <c r="F46" s="15">
        <v>0</v>
      </c>
      <c r="G46" s="15">
        <v>0</v>
      </c>
      <c r="H46" s="28">
        <f t="shared" si="0"/>
        <v>389.00414937759336</v>
      </c>
      <c r="I46" s="28">
        <f t="shared" si="1"/>
        <v>0</v>
      </c>
      <c r="J46" s="28">
        <f t="shared" si="2"/>
        <v>0</v>
      </c>
      <c r="K46" s="29"/>
    </row>
    <row r="47" spans="1:11" ht="14.25" customHeight="1" x14ac:dyDescent="0.3">
      <c r="A47" s="32">
        <v>44618</v>
      </c>
      <c r="B47" s="33" t="s">
        <v>13</v>
      </c>
      <c r="C47" s="13" t="s">
        <v>8</v>
      </c>
      <c r="D47" s="13">
        <v>40</v>
      </c>
      <c r="E47" s="15">
        <v>100000</v>
      </c>
      <c r="F47" s="15">
        <v>1250</v>
      </c>
      <c r="G47" s="15">
        <v>50</v>
      </c>
      <c r="H47" s="28">
        <f t="shared" si="0"/>
        <v>259.33609958506224</v>
      </c>
      <c r="I47" s="28">
        <f t="shared" si="1"/>
        <v>4</v>
      </c>
      <c r="J47" s="28">
        <f t="shared" si="2"/>
        <v>1200</v>
      </c>
      <c r="K47" s="29"/>
    </row>
    <row r="48" spans="1:11" ht="14.25" customHeight="1" x14ac:dyDescent="0.3">
      <c r="A48" s="32">
        <v>44619</v>
      </c>
      <c r="B48" s="33" t="s">
        <v>14</v>
      </c>
      <c r="C48" s="13" t="s">
        <v>8</v>
      </c>
      <c r="D48" s="13">
        <v>46</v>
      </c>
      <c r="E48" s="15">
        <v>80000</v>
      </c>
      <c r="F48" s="15">
        <v>1600</v>
      </c>
      <c r="G48" s="15">
        <v>10</v>
      </c>
      <c r="H48" s="28">
        <f t="shared" si="0"/>
        <v>207.46887966804979</v>
      </c>
      <c r="I48" s="28">
        <f t="shared" si="1"/>
        <v>0.625</v>
      </c>
      <c r="J48" s="28">
        <f t="shared" si="2"/>
        <v>1590</v>
      </c>
      <c r="K48" s="29"/>
    </row>
    <row r="49" spans="1:11" ht="14.25" customHeight="1" x14ac:dyDescent="0.3">
      <c r="A49" s="32">
        <v>44620</v>
      </c>
      <c r="B49" s="33" t="s">
        <v>14</v>
      </c>
      <c r="C49" s="13" t="s">
        <v>8</v>
      </c>
      <c r="D49" s="13">
        <v>41</v>
      </c>
      <c r="E49" s="15">
        <v>200000</v>
      </c>
      <c r="F49" s="15">
        <v>1000</v>
      </c>
      <c r="G49" s="15">
        <v>200</v>
      </c>
      <c r="H49" s="28">
        <f t="shared" si="0"/>
        <v>518.67219917012449</v>
      </c>
      <c r="I49" s="28">
        <f t="shared" si="1"/>
        <v>20</v>
      </c>
      <c r="J49" s="28">
        <f t="shared" si="2"/>
        <v>800</v>
      </c>
      <c r="K49" s="29"/>
    </row>
    <row r="50" spans="1:11" ht="14.25" customHeight="1" x14ac:dyDescent="0.3">
      <c r="A50" s="32">
        <v>44615</v>
      </c>
      <c r="B50" s="33" t="s">
        <v>9</v>
      </c>
      <c r="C50" s="13" t="s">
        <v>8</v>
      </c>
      <c r="D50" s="13">
        <v>41</v>
      </c>
      <c r="E50" s="15">
        <v>180000</v>
      </c>
      <c r="F50" s="15">
        <v>0</v>
      </c>
      <c r="G50" s="15">
        <v>0</v>
      </c>
      <c r="H50" s="28">
        <f t="shared" si="0"/>
        <v>466.80497925311198</v>
      </c>
      <c r="I50" s="28">
        <f t="shared" si="1"/>
        <v>0</v>
      </c>
      <c r="J50" s="28">
        <f t="shared" si="2"/>
        <v>0</v>
      </c>
      <c r="K50" s="29"/>
    </row>
    <row r="51" spans="1:11" ht="14.25" customHeight="1" x14ac:dyDescent="0.3">
      <c r="A51" s="32">
        <v>44616</v>
      </c>
      <c r="B51" s="33" t="s">
        <v>12</v>
      </c>
      <c r="C51" s="13" t="s">
        <v>8</v>
      </c>
      <c r="D51" s="13">
        <v>57</v>
      </c>
      <c r="E51" s="15">
        <v>150000</v>
      </c>
      <c r="F51" s="15">
        <v>1000</v>
      </c>
      <c r="G51" s="15">
        <v>150</v>
      </c>
      <c r="H51" s="28">
        <f t="shared" si="0"/>
        <v>389.00414937759336</v>
      </c>
      <c r="I51" s="28">
        <f t="shared" si="1"/>
        <v>15</v>
      </c>
      <c r="J51" s="28">
        <f t="shared" si="2"/>
        <v>850</v>
      </c>
      <c r="K51" s="29"/>
    </row>
    <row r="52" spans="1:11" ht="14.25" customHeight="1" x14ac:dyDescent="0.3">
      <c r="A52" s="32">
        <v>44617</v>
      </c>
      <c r="B52" s="33" t="s">
        <v>9</v>
      </c>
      <c r="C52" s="13" t="s">
        <v>8</v>
      </c>
      <c r="D52" s="13">
        <v>35</v>
      </c>
      <c r="E52" s="15">
        <v>200000</v>
      </c>
      <c r="F52" s="15">
        <v>3900</v>
      </c>
      <c r="G52" s="15">
        <v>100</v>
      </c>
      <c r="H52" s="28">
        <f t="shared" si="0"/>
        <v>518.67219917012449</v>
      </c>
      <c r="I52" s="28">
        <f t="shared" si="1"/>
        <v>2.5641025641025639</v>
      </c>
      <c r="J52" s="28">
        <f t="shared" si="2"/>
        <v>3800</v>
      </c>
      <c r="K52" s="29"/>
    </row>
    <row r="53" spans="1:11" ht="14.25" customHeight="1" x14ac:dyDescent="0.3">
      <c r="A53" s="32">
        <v>44618</v>
      </c>
      <c r="B53" s="33" t="s">
        <v>14</v>
      </c>
      <c r="C53" s="13" t="s">
        <v>8</v>
      </c>
      <c r="D53" s="13">
        <v>40</v>
      </c>
      <c r="E53" s="15">
        <v>700000</v>
      </c>
      <c r="F53" s="15">
        <v>5000</v>
      </c>
      <c r="G53" s="15">
        <v>50</v>
      </c>
      <c r="H53" s="28">
        <f t="shared" si="0"/>
        <v>1815.3526970954356</v>
      </c>
      <c r="I53" s="28">
        <f t="shared" si="1"/>
        <v>1</v>
      </c>
      <c r="J53" s="28">
        <f t="shared" si="2"/>
        <v>4950</v>
      </c>
      <c r="K53" s="29"/>
    </row>
    <row r="54" spans="1:11" ht="14.25" customHeight="1" x14ac:dyDescent="0.3">
      <c r="A54" s="32">
        <v>44619</v>
      </c>
      <c r="B54" s="33" t="s">
        <v>13</v>
      </c>
      <c r="C54" s="13" t="s">
        <v>8</v>
      </c>
      <c r="D54" s="13">
        <v>52</v>
      </c>
      <c r="E54" s="15">
        <v>150000</v>
      </c>
      <c r="F54" s="15">
        <v>3000</v>
      </c>
      <c r="G54" s="15">
        <v>100</v>
      </c>
      <c r="H54" s="28">
        <f t="shared" si="0"/>
        <v>389.00414937759336</v>
      </c>
      <c r="I54" s="28">
        <f t="shared" si="1"/>
        <v>3.3333333333333335</v>
      </c>
      <c r="J54" s="28">
        <f t="shared" si="2"/>
        <v>2900</v>
      </c>
      <c r="K54" s="29"/>
    </row>
    <row r="55" spans="1:11" ht="14.25" customHeight="1" x14ac:dyDescent="0.3">
      <c r="A55" s="32">
        <v>44620</v>
      </c>
      <c r="B55" s="33" t="s">
        <v>10</v>
      </c>
      <c r="C55" s="13" t="s">
        <v>8</v>
      </c>
      <c r="D55" s="13">
        <v>59</v>
      </c>
      <c r="E55" s="15">
        <v>150000</v>
      </c>
      <c r="F55" s="15">
        <v>2200</v>
      </c>
      <c r="G55" s="15">
        <v>50</v>
      </c>
      <c r="H55" s="28">
        <f t="shared" si="0"/>
        <v>389.00414937759336</v>
      </c>
      <c r="I55" s="28">
        <f t="shared" si="1"/>
        <v>2.2727272727272729</v>
      </c>
      <c r="J55" s="28">
        <f t="shared" si="2"/>
        <v>2150</v>
      </c>
      <c r="K55" s="29"/>
    </row>
    <row r="56" spans="1:11" ht="14.25" customHeight="1" x14ac:dyDescent="0.3">
      <c r="A56" s="32">
        <v>44615</v>
      </c>
      <c r="B56" s="33" t="s">
        <v>16</v>
      </c>
      <c r="C56" s="13" t="s">
        <v>8</v>
      </c>
      <c r="D56" s="13">
        <v>43</v>
      </c>
      <c r="E56" s="15">
        <v>150000</v>
      </c>
      <c r="F56" s="15">
        <v>0</v>
      </c>
      <c r="G56" s="15">
        <v>0</v>
      </c>
      <c r="H56" s="28">
        <f t="shared" si="0"/>
        <v>389.00414937759336</v>
      </c>
      <c r="I56" s="28">
        <f t="shared" si="1"/>
        <v>0</v>
      </c>
      <c r="J56" s="28">
        <f t="shared" si="2"/>
        <v>0</v>
      </c>
      <c r="K56" s="29"/>
    </row>
    <row r="57" spans="1:11" ht="14.25" customHeight="1" x14ac:dyDescent="0.3">
      <c r="A57" s="32">
        <v>44616</v>
      </c>
      <c r="B57" s="33" t="s">
        <v>9</v>
      </c>
      <c r="C57" s="13" t="s">
        <v>8</v>
      </c>
      <c r="D57" s="13">
        <v>34</v>
      </c>
      <c r="E57" s="15">
        <v>200000</v>
      </c>
      <c r="F57" s="15">
        <v>10000</v>
      </c>
      <c r="G57" s="15">
        <v>100</v>
      </c>
      <c r="H57" s="28">
        <f t="shared" si="0"/>
        <v>518.67219917012449</v>
      </c>
      <c r="I57" s="28">
        <f t="shared" si="1"/>
        <v>1</v>
      </c>
      <c r="J57" s="28">
        <f t="shared" si="2"/>
        <v>9900</v>
      </c>
      <c r="K57" s="29"/>
    </row>
    <row r="58" spans="1:11" ht="14.25" customHeight="1" x14ac:dyDescent="0.3">
      <c r="A58" s="32">
        <v>44617</v>
      </c>
      <c r="B58" s="33" t="s">
        <v>7</v>
      </c>
      <c r="C58" s="13" t="s">
        <v>8</v>
      </c>
      <c r="D58" s="13">
        <v>39</v>
      </c>
      <c r="E58" s="15">
        <v>100000</v>
      </c>
      <c r="F58" s="15">
        <v>1400</v>
      </c>
      <c r="G58" s="15">
        <v>2</v>
      </c>
      <c r="H58" s="28">
        <f t="shared" si="0"/>
        <v>259.33609958506224</v>
      </c>
      <c r="I58" s="28">
        <f t="shared" si="1"/>
        <v>0.14285714285714285</v>
      </c>
      <c r="J58" s="28">
        <f t="shared" si="2"/>
        <v>1398</v>
      </c>
      <c r="K58" s="29"/>
    </row>
    <row r="59" spans="1:11" ht="14.25" customHeight="1" x14ac:dyDescent="0.3">
      <c r="A59" s="32">
        <v>44618</v>
      </c>
      <c r="B59" s="33" t="s">
        <v>10</v>
      </c>
      <c r="C59" s="13" t="s">
        <v>8</v>
      </c>
      <c r="D59" s="13">
        <v>42</v>
      </c>
      <c r="E59" s="15">
        <v>150000</v>
      </c>
      <c r="F59" s="15">
        <v>4000</v>
      </c>
      <c r="G59" s="15">
        <v>240</v>
      </c>
      <c r="H59" s="28">
        <f t="shared" si="0"/>
        <v>389.00414937759336</v>
      </c>
      <c r="I59" s="28">
        <f t="shared" si="1"/>
        <v>6</v>
      </c>
      <c r="J59" s="28">
        <f t="shared" si="2"/>
        <v>3760</v>
      </c>
      <c r="K59" s="29"/>
    </row>
    <row r="60" spans="1:11" ht="14.25" customHeight="1" x14ac:dyDescent="0.3">
      <c r="A60" s="32">
        <v>44619</v>
      </c>
      <c r="B60" s="33" t="s">
        <v>7</v>
      </c>
      <c r="C60" s="13" t="s">
        <v>8</v>
      </c>
      <c r="D60" s="13">
        <v>51</v>
      </c>
      <c r="E60" s="15">
        <v>150000</v>
      </c>
      <c r="F60" s="15">
        <v>1800</v>
      </c>
      <c r="G60" s="15">
        <v>50</v>
      </c>
      <c r="H60" s="28">
        <f t="shared" si="0"/>
        <v>389.00414937759336</v>
      </c>
      <c r="I60" s="28">
        <f t="shared" si="1"/>
        <v>2.7777777777777777</v>
      </c>
      <c r="J60" s="28">
        <f t="shared" si="2"/>
        <v>1750</v>
      </c>
      <c r="K60" s="29"/>
    </row>
    <row r="61" spans="1:11" ht="14.25" customHeight="1" x14ac:dyDescent="0.3">
      <c r="A61" s="32">
        <v>44620</v>
      </c>
      <c r="B61" s="33" t="s">
        <v>12</v>
      </c>
      <c r="C61" s="13" t="s">
        <v>8</v>
      </c>
      <c r="D61" s="13">
        <v>41</v>
      </c>
      <c r="E61" s="15">
        <v>150000</v>
      </c>
      <c r="F61" s="15">
        <v>2000</v>
      </c>
      <c r="G61" s="15">
        <v>40</v>
      </c>
      <c r="H61" s="28">
        <f t="shared" si="0"/>
        <v>389.00414937759336</v>
      </c>
      <c r="I61" s="28">
        <f t="shared" si="1"/>
        <v>2</v>
      </c>
      <c r="J61" s="28">
        <f t="shared" si="2"/>
        <v>1960</v>
      </c>
      <c r="K61" s="29"/>
    </row>
    <row r="62" spans="1:11" ht="14.25" customHeight="1" x14ac:dyDescent="0.3">
      <c r="A62" s="32">
        <v>44615</v>
      </c>
      <c r="B62" s="33" t="s">
        <v>13</v>
      </c>
      <c r="C62" s="13" t="s">
        <v>8</v>
      </c>
      <c r="D62" s="13">
        <v>37</v>
      </c>
      <c r="E62" s="15">
        <v>70000</v>
      </c>
      <c r="F62" s="15">
        <v>1200</v>
      </c>
      <c r="G62" s="15">
        <v>25</v>
      </c>
      <c r="H62" s="28">
        <f t="shared" si="0"/>
        <v>181.53526970954357</v>
      </c>
      <c r="I62" s="28">
        <f t="shared" si="1"/>
        <v>2.083333333333333</v>
      </c>
      <c r="J62" s="28">
        <f t="shared" si="2"/>
        <v>1175</v>
      </c>
      <c r="K62" s="29"/>
    </row>
    <row r="63" spans="1:11" ht="14.25" customHeight="1" x14ac:dyDescent="0.3">
      <c r="A63" s="32">
        <v>44616</v>
      </c>
      <c r="B63" s="33" t="s">
        <v>14</v>
      </c>
      <c r="C63" s="13" t="s">
        <v>8</v>
      </c>
      <c r="D63" s="13">
        <v>35</v>
      </c>
      <c r="E63" s="15">
        <v>250000</v>
      </c>
      <c r="F63" s="15">
        <v>1500</v>
      </c>
      <c r="G63" s="15">
        <v>100</v>
      </c>
      <c r="H63" s="28">
        <f t="shared" si="0"/>
        <v>648.34024896265555</v>
      </c>
      <c r="I63" s="28">
        <f t="shared" si="1"/>
        <v>6.666666666666667</v>
      </c>
      <c r="J63" s="28">
        <f t="shared" si="2"/>
        <v>1400</v>
      </c>
      <c r="K63" s="29"/>
    </row>
    <row r="64" spans="1:11" ht="14.25" customHeight="1" x14ac:dyDescent="0.3">
      <c r="A64" s="32">
        <v>44617</v>
      </c>
      <c r="B64" s="33" t="s">
        <v>14</v>
      </c>
      <c r="C64" s="13" t="s">
        <v>8</v>
      </c>
      <c r="D64" s="13">
        <v>60</v>
      </c>
      <c r="E64" s="15">
        <v>150000</v>
      </c>
      <c r="F64" s="15">
        <v>2070</v>
      </c>
      <c r="G64" s="15">
        <v>10</v>
      </c>
      <c r="H64" s="28">
        <f t="shared" si="0"/>
        <v>389.00414937759336</v>
      </c>
      <c r="I64" s="28">
        <f t="shared" si="1"/>
        <v>0.48309178743961351</v>
      </c>
      <c r="J64" s="28">
        <f t="shared" si="2"/>
        <v>2060</v>
      </c>
      <c r="K64" s="29"/>
    </row>
    <row r="65" spans="1:11" ht="14.25" customHeight="1" x14ac:dyDescent="0.3">
      <c r="A65" s="32">
        <v>44618</v>
      </c>
      <c r="B65" s="33" t="s">
        <v>9</v>
      </c>
      <c r="C65" s="13" t="s">
        <v>8</v>
      </c>
      <c r="D65" s="13">
        <v>37</v>
      </c>
      <c r="E65" s="15">
        <v>200000</v>
      </c>
      <c r="F65" s="15">
        <v>3500</v>
      </c>
      <c r="G65" s="15">
        <v>50</v>
      </c>
      <c r="H65" s="28">
        <f t="shared" si="0"/>
        <v>518.67219917012449</v>
      </c>
      <c r="I65" s="28">
        <f t="shared" si="1"/>
        <v>1.4285714285714286</v>
      </c>
      <c r="J65" s="28">
        <f t="shared" si="2"/>
        <v>3450</v>
      </c>
      <c r="K65" s="29"/>
    </row>
    <row r="66" spans="1:11" ht="14.25" customHeight="1" x14ac:dyDescent="0.3">
      <c r="A66" s="32">
        <v>44619</v>
      </c>
      <c r="B66" s="33" t="s">
        <v>12</v>
      </c>
      <c r="C66" s="13" t="s">
        <v>8</v>
      </c>
      <c r="D66" s="13">
        <v>50</v>
      </c>
      <c r="E66" s="15">
        <v>200000</v>
      </c>
      <c r="F66" s="15">
        <v>2000</v>
      </c>
      <c r="G66" s="15">
        <v>400</v>
      </c>
      <c r="H66" s="28">
        <f t="shared" si="0"/>
        <v>518.67219917012449</v>
      </c>
      <c r="I66" s="28">
        <f t="shared" si="1"/>
        <v>20</v>
      </c>
      <c r="J66" s="28">
        <f t="shared" si="2"/>
        <v>1600</v>
      </c>
      <c r="K66" s="29"/>
    </row>
    <row r="67" spans="1:11" ht="14.25" customHeight="1" x14ac:dyDescent="0.3">
      <c r="A67" s="32">
        <v>44620</v>
      </c>
      <c r="B67" s="33" t="s">
        <v>9</v>
      </c>
      <c r="C67" s="13" t="s">
        <v>8</v>
      </c>
      <c r="D67" s="13">
        <v>37</v>
      </c>
      <c r="E67" s="15">
        <v>250000</v>
      </c>
      <c r="F67" s="15">
        <v>500</v>
      </c>
      <c r="G67" s="15">
        <v>40</v>
      </c>
      <c r="H67" s="28">
        <f t="shared" ref="H67:H130" si="3">E67/$M$1</f>
        <v>648.34024896265555</v>
      </c>
      <c r="I67" s="28">
        <f t="shared" ref="I67:I130" si="4">IF(F67=0,0,(G67/F67)*100)</f>
        <v>8</v>
      </c>
      <c r="J67" s="28">
        <f t="shared" ref="J67:J130" si="5">F67-G67</f>
        <v>460</v>
      </c>
      <c r="K67" s="29"/>
    </row>
    <row r="68" spans="1:11" ht="14.25" customHeight="1" x14ac:dyDescent="0.3">
      <c r="A68" s="32">
        <v>44615</v>
      </c>
      <c r="B68" s="33" t="s">
        <v>14</v>
      </c>
      <c r="C68" s="13" t="s">
        <v>8</v>
      </c>
      <c r="D68" s="13">
        <v>33</v>
      </c>
      <c r="E68" s="15">
        <v>100000</v>
      </c>
      <c r="F68" s="15">
        <v>1250</v>
      </c>
      <c r="G68" s="15">
        <v>30</v>
      </c>
      <c r="H68" s="28">
        <f t="shared" si="3"/>
        <v>259.33609958506224</v>
      </c>
      <c r="I68" s="28">
        <f t="shared" si="4"/>
        <v>2.4</v>
      </c>
      <c r="J68" s="28">
        <f t="shared" si="5"/>
        <v>1220</v>
      </c>
      <c r="K68" s="29"/>
    </row>
    <row r="69" spans="1:11" ht="14.25" customHeight="1" x14ac:dyDescent="0.3">
      <c r="A69" s="32">
        <v>44616</v>
      </c>
      <c r="B69" s="33" t="s">
        <v>13</v>
      </c>
      <c r="C69" s="13" t="s">
        <v>8</v>
      </c>
      <c r="D69" s="13">
        <v>41</v>
      </c>
      <c r="E69" s="15">
        <v>300000</v>
      </c>
      <c r="F69" s="15">
        <v>3200</v>
      </c>
      <c r="G69" s="15">
        <v>50</v>
      </c>
      <c r="H69" s="28">
        <f t="shared" si="3"/>
        <v>778.00829875518673</v>
      </c>
      <c r="I69" s="28">
        <f t="shared" si="4"/>
        <v>1.5625</v>
      </c>
      <c r="J69" s="28">
        <f t="shared" si="5"/>
        <v>3150</v>
      </c>
      <c r="K69" s="29"/>
    </row>
    <row r="70" spans="1:11" ht="14.25" customHeight="1" x14ac:dyDescent="0.3">
      <c r="A70" s="32">
        <v>44617</v>
      </c>
      <c r="B70" s="33" t="s">
        <v>10</v>
      </c>
      <c r="C70" s="13" t="s">
        <v>8</v>
      </c>
      <c r="D70" s="13">
        <v>44</v>
      </c>
      <c r="E70" s="15">
        <v>175000</v>
      </c>
      <c r="F70" s="15">
        <v>1900</v>
      </c>
      <c r="G70" s="15">
        <v>200</v>
      </c>
      <c r="H70" s="28">
        <f t="shared" si="3"/>
        <v>453.8381742738589</v>
      </c>
      <c r="I70" s="28">
        <f t="shared" si="4"/>
        <v>10.526315789473683</v>
      </c>
      <c r="J70" s="28">
        <f t="shared" si="5"/>
        <v>1700</v>
      </c>
      <c r="K70" s="29"/>
    </row>
    <row r="71" spans="1:11" ht="14.25" customHeight="1" x14ac:dyDescent="0.3">
      <c r="A71" s="32">
        <v>44618</v>
      </c>
      <c r="B71" s="33" t="s">
        <v>7</v>
      </c>
      <c r="C71" s="13" t="s">
        <v>8</v>
      </c>
      <c r="D71" s="13">
        <v>47</v>
      </c>
      <c r="E71" s="15">
        <v>200000</v>
      </c>
      <c r="F71" s="15">
        <v>1700</v>
      </c>
      <c r="G71" s="15">
        <v>100</v>
      </c>
      <c r="H71" s="28">
        <f t="shared" si="3"/>
        <v>518.67219917012449</v>
      </c>
      <c r="I71" s="28">
        <f t="shared" si="4"/>
        <v>5.8823529411764701</v>
      </c>
      <c r="J71" s="28">
        <f t="shared" si="5"/>
        <v>1600</v>
      </c>
      <c r="K71" s="29"/>
    </row>
    <row r="72" spans="1:11" ht="14.25" customHeight="1" x14ac:dyDescent="0.3">
      <c r="A72" s="32">
        <v>44619</v>
      </c>
      <c r="B72" s="33" t="s">
        <v>9</v>
      </c>
      <c r="C72" s="13" t="s">
        <v>8</v>
      </c>
      <c r="D72" s="13">
        <v>47</v>
      </c>
      <c r="E72" s="15">
        <v>420000</v>
      </c>
      <c r="F72" s="15">
        <v>800</v>
      </c>
      <c r="G72" s="15">
        <v>30</v>
      </c>
      <c r="H72" s="28">
        <f t="shared" si="3"/>
        <v>1089.2116182572613</v>
      </c>
      <c r="I72" s="28">
        <f t="shared" si="4"/>
        <v>3.75</v>
      </c>
      <c r="J72" s="28">
        <f t="shared" si="5"/>
        <v>770</v>
      </c>
      <c r="K72" s="29"/>
    </row>
    <row r="73" spans="1:11" ht="14.25" customHeight="1" x14ac:dyDescent="0.3">
      <c r="A73" s="32">
        <v>44620</v>
      </c>
      <c r="B73" s="33" t="s">
        <v>7</v>
      </c>
      <c r="C73" s="13" t="s">
        <v>8</v>
      </c>
      <c r="D73" s="13">
        <v>42</v>
      </c>
      <c r="E73" s="15">
        <v>150000</v>
      </c>
      <c r="F73" s="15">
        <v>1000</v>
      </c>
      <c r="G73" s="15">
        <v>70</v>
      </c>
      <c r="H73" s="28">
        <f t="shared" si="3"/>
        <v>389.00414937759336</v>
      </c>
      <c r="I73" s="28">
        <f t="shared" si="4"/>
        <v>7.0000000000000009</v>
      </c>
      <c r="J73" s="28">
        <f t="shared" si="5"/>
        <v>930</v>
      </c>
      <c r="K73" s="29"/>
    </row>
    <row r="74" spans="1:11" ht="14.25" customHeight="1" x14ac:dyDescent="0.3">
      <c r="A74" s="32">
        <v>44615</v>
      </c>
      <c r="B74" s="33" t="s">
        <v>10</v>
      </c>
      <c r="C74" s="13" t="s">
        <v>8</v>
      </c>
      <c r="D74" s="13">
        <v>39</v>
      </c>
      <c r="E74" s="15">
        <v>250000</v>
      </c>
      <c r="F74" s="15">
        <v>3000</v>
      </c>
      <c r="G74" s="15">
        <v>100</v>
      </c>
      <c r="H74" s="28">
        <f t="shared" si="3"/>
        <v>648.34024896265555</v>
      </c>
      <c r="I74" s="28">
        <f t="shared" si="4"/>
        <v>3.3333333333333335</v>
      </c>
      <c r="J74" s="28">
        <f t="shared" si="5"/>
        <v>2900</v>
      </c>
      <c r="K74" s="29"/>
    </row>
    <row r="75" spans="1:11" ht="14.25" customHeight="1" x14ac:dyDescent="0.3">
      <c r="A75" s="32">
        <v>44616</v>
      </c>
      <c r="B75" s="33" t="s">
        <v>11</v>
      </c>
      <c r="C75" s="13" t="s">
        <v>8</v>
      </c>
      <c r="D75" s="13">
        <v>38</v>
      </c>
      <c r="E75" s="15">
        <v>85000</v>
      </c>
      <c r="F75" s="15">
        <v>1050</v>
      </c>
      <c r="G75" s="15">
        <v>50</v>
      </c>
      <c r="H75" s="28">
        <f t="shared" si="3"/>
        <v>220.43568464730288</v>
      </c>
      <c r="I75" s="28">
        <f t="shared" si="4"/>
        <v>4.7619047619047619</v>
      </c>
      <c r="J75" s="28">
        <f t="shared" si="5"/>
        <v>1000</v>
      </c>
      <c r="K75" s="29"/>
    </row>
    <row r="76" spans="1:11" ht="14.25" customHeight="1" x14ac:dyDescent="0.3">
      <c r="A76" s="32">
        <v>44617</v>
      </c>
      <c r="B76" s="33" t="s">
        <v>12</v>
      </c>
      <c r="C76" s="13" t="s">
        <v>8</v>
      </c>
      <c r="D76" s="13">
        <v>36</v>
      </c>
      <c r="E76" s="15">
        <v>250000</v>
      </c>
      <c r="F76" s="15">
        <v>3680</v>
      </c>
      <c r="G76" s="15">
        <v>150</v>
      </c>
      <c r="H76" s="28">
        <f t="shared" si="3"/>
        <v>648.34024896265555</v>
      </c>
      <c r="I76" s="28">
        <f t="shared" si="4"/>
        <v>4.0760869565217392</v>
      </c>
      <c r="J76" s="28">
        <f t="shared" si="5"/>
        <v>3530</v>
      </c>
      <c r="K76" s="29"/>
    </row>
    <row r="77" spans="1:11" ht="14.25" customHeight="1" x14ac:dyDescent="0.3">
      <c r="A77" s="32">
        <v>44618</v>
      </c>
      <c r="B77" s="33" t="s">
        <v>13</v>
      </c>
      <c r="C77" s="13" t="s">
        <v>8</v>
      </c>
      <c r="D77" s="13">
        <v>34</v>
      </c>
      <c r="E77" s="15">
        <v>120000</v>
      </c>
      <c r="F77" s="15">
        <v>1450</v>
      </c>
      <c r="G77" s="15">
        <v>50</v>
      </c>
      <c r="H77" s="28">
        <f t="shared" si="3"/>
        <v>311.20331950207469</v>
      </c>
      <c r="I77" s="28">
        <f t="shared" si="4"/>
        <v>3.4482758620689653</v>
      </c>
      <c r="J77" s="28">
        <f t="shared" si="5"/>
        <v>1400</v>
      </c>
      <c r="K77" s="29"/>
    </row>
    <row r="78" spans="1:11" ht="14.25" customHeight="1" x14ac:dyDescent="0.3">
      <c r="A78" s="32">
        <v>44619</v>
      </c>
      <c r="B78" s="33" t="s">
        <v>14</v>
      </c>
      <c r="C78" s="13" t="s">
        <v>8</v>
      </c>
      <c r="D78" s="13">
        <v>35</v>
      </c>
      <c r="E78" s="15">
        <v>70000</v>
      </c>
      <c r="F78" s="15">
        <v>1600</v>
      </c>
      <c r="G78" s="15">
        <v>30</v>
      </c>
      <c r="H78" s="28">
        <f t="shared" si="3"/>
        <v>181.53526970954357</v>
      </c>
      <c r="I78" s="28">
        <f t="shared" si="4"/>
        <v>1.875</v>
      </c>
      <c r="J78" s="28">
        <f t="shared" si="5"/>
        <v>1570</v>
      </c>
      <c r="K78" s="29"/>
    </row>
    <row r="79" spans="1:11" ht="14.25" customHeight="1" x14ac:dyDescent="0.3">
      <c r="A79" s="32">
        <v>44620</v>
      </c>
      <c r="B79" s="33" t="s">
        <v>14</v>
      </c>
      <c r="C79" s="13" t="s">
        <v>8</v>
      </c>
      <c r="D79" s="13">
        <v>45</v>
      </c>
      <c r="E79" s="15">
        <v>230000</v>
      </c>
      <c r="F79" s="15">
        <v>2800</v>
      </c>
      <c r="G79" s="15">
        <v>50</v>
      </c>
      <c r="H79" s="28">
        <f t="shared" si="3"/>
        <v>596.4730290456431</v>
      </c>
      <c r="I79" s="28">
        <f t="shared" si="4"/>
        <v>1.7857142857142856</v>
      </c>
      <c r="J79" s="28">
        <f t="shared" si="5"/>
        <v>2750</v>
      </c>
      <c r="K79" s="29"/>
    </row>
    <row r="80" spans="1:11" ht="14.25" customHeight="1" x14ac:dyDescent="0.3">
      <c r="A80" s="32">
        <v>44615</v>
      </c>
      <c r="B80" s="33" t="s">
        <v>9</v>
      </c>
      <c r="C80" s="13" t="s">
        <v>8</v>
      </c>
      <c r="D80" s="13">
        <v>44</v>
      </c>
      <c r="E80" s="15">
        <v>55000</v>
      </c>
      <c r="F80" s="15">
        <v>1592</v>
      </c>
      <c r="G80" s="15">
        <v>72</v>
      </c>
      <c r="H80" s="28">
        <f t="shared" si="3"/>
        <v>142.63485477178423</v>
      </c>
      <c r="I80" s="28">
        <f t="shared" si="4"/>
        <v>4.5226130653266337</v>
      </c>
      <c r="J80" s="28">
        <f t="shared" si="5"/>
        <v>1520</v>
      </c>
      <c r="K80" s="29"/>
    </row>
    <row r="81" spans="1:11" ht="14.25" customHeight="1" x14ac:dyDescent="0.3">
      <c r="A81" s="32">
        <v>44616</v>
      </c>
      <c r="B81" s="33" t="s">
        <v>12</v>
      </c>
      <c r="C81" s="13" t="s">
        <v>8</v>
      </c>
      <c r="D81" s="13">
        <v>39</v>
      </c>
      <c r="E81" s="15">
        <v>160000</v>
      </c>
      <c r="F81" s="15">
        <v>5000</v>
      </c>
      <c r="G81" s="15">
        <v>100</v>
      </c>
      <c r="H81" s="28">
        <f t="shared" si="3"/>
        <v>414.93775933609959</v>
      </c>
      <c r="I81" s="28">
        <f t="shared" si="4"/>
        <v>2</v>
      </c>
      <c r="J81" s="28">
        <f t="shared" si="5"/>
        <v>4900</v>
      </c>
      <c r="K81" s="29"/>
    </row>
    <row r="82" spans="1:11" ht="14.25" customHeight="1" x14ac:dyDescent="0.3">
      <c r="A82" s="32">
        <v>44617</v>
      </c>
      <c r="B82" s="33" t="s">
        <v>9</v>
      </c>
      <c r="C82" s="13" t="s">
        <v>8</v>
      </c>
      <c r="D82" s="13">
        <v>37</v>
      </c>
      <c r="E82" s="15">
        <v>300000</v>
      </c>
      <c r="F82" s="15">
        <v>3500</v>
      </c>
      <c r="G82" s="15">
        <v>50</v>
      </c>
      <c r="H82" s="28">
        <f t="shared" si="3"/>
        <v>778.00829875518673</v>
      </c>
      <c r="I82" s="28">
        <f t="shared" si="4"/>
        <v>1.4285714285714286</v>
      </c>
      <c r="J82" s="28">
        <f t="shared" si="5"/>
        <v>3450</v>
      </c>
      <c r="K82" s="29"/>
    </row>
    <row r="83" spans="1:11" ht="14.25" customHeight="1" x14ac:dyDescent="0.3">
      <c r="A83" s="32">
        <v>44618</v>
      </c>
      <c r="B83" s="33" t="s">
        <v>14</v>
      </c>
      <c r="C83" s="13" t="s">
        <v>8</v>
      </c>
      <c r="D83" s="13">
        <v>41</v>
      </c>
      <c r="E83" s="15">
        <v>71000</v>
      </c>
      <c r="F83" s="15">
        <v>300</v>
      </c>
      <c r="G83" s="15">
        <v>20</v>
      </c>
      <c r="H83" s="28">
        <f t="shared" si="3"/>
        <v>184.12863070539419</v>
      </c>
      <c r="I83" s="28">
        <f t="shared" si="4"/>
        <v>6.666666666666667</v>
      </c>
      <c r="J83" s="28">
        <f t="shared" si="5"/>
        <v>280</v>
      </c>
      <c r="K83" s="29"/>
    </row>
    <row r="84" spans="1:11" ht="14.25" customHeight="1" x14ac:dyDescent="0.3">
      <c r="A84" s="32">
        <v>44619</v>
      </c>
      <c r="B84" s="33" t="s">
        <v>13</v>
      </c>
      <c r="C84" s="13" t="s">
        <v>8</v>
      </c>
      <c r="D84" s="13">
        <v>51</v>
      </c>
      <c r="E84" s="15">
        <v>103000</v>
      </c>
      <c r="F84" s="15">
        <v>500</v>
      </c>
      <c r="G84" s="15">
        <v>200</v>
      </c>
      <c r="H84" s="28">
        <f t="shared" si="3"/>
        <v>267.11618257261409</v>
      </c>
      <c r="I84" s="28">
        <f t="shared" si="4"/>
        <v>40</v>
      </c>
      <c r="J84" s="28">
        <f t="shared" si="5"/>
        <v>300</v>
      </c>
      <c r="K84" s="29"/>
    </row>
    <row r="85" spans="1:11" ht="14.25" customHeight="1" x14ac:dyDescent="0.3">
      <c r="A85" s="32">
        <v>44620</v>
      </c>
      <c r="B85" s="33" t="s">
        <v>10</v>
      </c>
      <c r="C85" s="13" t="s">
        <v>8</v>
      </c>
      <c r="D85" s="13">
        <v>44</v>
      </c>
      <c r="E85" s="15">
        <v>250000</v>
      </c>
      <c r="F85" s="15">
        <v>2200</v>
      </c>
      <c r="G85" s="15">
        <v>350</v>
      </c>
      <c r="H85" s="28">
        <f t="shared" si="3"/>
        <v>648.34024896265555</v>
      </c>
      <c r="I85" s="28">
        <f t="shared" si="4"/>
        <v>15.909090909090908</v>
      </c>
      <c r="J85" s="28">
        <f t="shared" si="5"/>
        <v>1850</v>
      </c>
      <c r="K85" s="29"/>
    </row>
    <row r="86" spans="1:11" ht="14.25" customHeight="1" x14ac:dyDescent="0.3">
      <c r="A86" s="32">
        <v>44615</v>
      </c>
      <c r="B86" s="33" t="s">
        <v>11</v>
      </c>
      <c r="C86" s="13" t="s">
        <v>8</v>
      </c>
      <c r="D86" s="13">
        <v>35</v>
      </c>
      <c r="E86" s="15">
        <v>300000</v>
      </c>
      <c r="F86" s="15">
        <v>2000</v>
      </c>
      <c r="G86" s="15">
        <v>100</v>
      </c>
      <c r="H86" s="28">
        <f t="shared" si="3"/>
        <v>778.00829875518673</v>
      </c>
      <c r="I86" s="28">
        <f t="shared" si="4"/>
        <v>5</v>
      </c>
      <c r="J86" s="28">
        <f t="shared" si="5"/>
        <v>1900</v>
      </c>
      <c r="K86" s="29"/>
    </row>
    <row r="87" spans="1:11" ht="14.25" customHeight="1" x14ac:dyDescent="0.3">
      <c r="A87" s="32">
        <v>44616</v>
      </c>
      <c r="B87" s="33" t="s">
        <v>9</v>
      </c>
      <c r="C87" s="13" t="s">
        <v>8</v>
      </c>
      <c r="D87" s="13">
        <v>50</v>
      </c>
      <c r="E87" s="15">
        <v>150000</v>
      </c>
      <c r="F87" s="15">
        <v>2700</v>
      </c>
      <c r="G87" s="15">
        <v>50</v>
      </c>
      <c r="H87" s="28">
        <f t="shared" si="3"/>
        <v>389.00414937759336</v>
      </c>
      <c r="I87" s="28">
        <f t="shared" si="4"/>
        <v>1.8518518518518516</v>
      </c>
      <c r="J87" s="28">
        <f t="shared" si="5"/>
        <v>2650</v>
      </c>
      <c r="K87" s="29"/>
    </row>
    <row r="88" spans="1:11" ht="14.25" customHeight="1" x14ac:dyDescent="0.3">
      <c r="A88" s="32">
        <v>44617</v>
      </c>
      <c r="B88" s="33" t="s">
        <v>7</v>
      </c>
      <c r="C88" s="13" t="s">
        <v>8</v>
      </c>
      <c r="D88" s="13">
        <v>37</v>
      </c>
      <c r="E88" s="15">
        <v>0</v>
      </c>
      <c r="F88" s="15">
        <v>0</v>
      </c>
      <c r="G88" s="15">
        <v>0</v>
      </c>
      <c r="H88" s="28">
        <f t="shared" si="3"/>
        <v>0</v>
      </c>
      <c r="I88" s="28">
        <f t="shared" si="4"/>
        <v>0</v>
      </c>
      <c r="J88" s="28">
        <f t="shared" si="5"/>
        <v>0</v>
      </c>
      <c r="K88" s="29"/>
    </row>
    <row r="89" spans="1:11" ht="14.25" customHeight="1" x14ac:dyDescent="0.3">
      <c r="A89" s="32">
        <v>44618</v>
      </c>
      <c r="B89" s="33" t="s">
        <v>10</v>
      </c>
      <c r="C89" s="13" t="s">
        <v>8</v>
      </c>
      <c r="D89" s="13">
        <v>47</v>
      </c>
      <c r="E89" s="15">
        <v>150000</v>
      </c>
      <c r="F89" s="15">
        <v>0</v>
      </c>
      <c r="G89" s="15">
        <v>0</v>
      </c>
      <c r="H89" s="28">
        <f t="shared" si="3"/>
        <v>389.00414937759336</v>
      </c>
      <c r="I89" s="28">
        <f t="shared" si="4"/>
        <v>0</v>
      </c>
      <c r="J89" s="28">
        <f t="shared" si="5"/>
        <v>0</v>
      </c>
      <c r="K89" s="29"/>
    </row>
    <row r="90" spans="1:11" ht="14.25" customHeight="1" x14ac:dyDescent="0.3">
      <c r="A90" s="32">
        <v>44619</v>
      </c>
      <c r="B90" s="33" t="s">
        <v>17</v>
      </c>
      <c r="C90" s="13" t="s">
        <v>8</v>
      </c>
      <c r="D90" s="13">
        <v>44</v>
      </c>
      <c r="E90" s="15">
        <v>100000</v>
      </c>
      <c r="F90" s="15">
        <v>3500</v>
      </c>
      <c r="G90" s="15">
        <v>300</v>
      </c>
      <c r="H90" s="28">
        <f t="shared" si="3"/>
        <v>259.33609958506224</v>
      </c>
      <c r="I90" s="28">
        <f t="shared" si="4"/>
        <v>8.5714285714285712</v>
      </c>
      <c r="J90" s="28">
        <f t="shared" si="5"/>
        <v>3200</v>
      </c>
      <c r="K90" s="29"/>
    </row>
    <row r="91" spans="1:11" ht="14.25" customHeight="1" x14ac:dyDescent="0.3">
      <c r="A91" s="32">
        <v>44620</v>
      </c>
      <c r="B91" s="33" t="s">
        <v>12</v>
      </c>
      <c r="C91" s="13" t="s">
        <v>8</v>
      </c>
      <c r="D91" s="13">
        <v>35</v>
      </c>
      <c r="E91" s="15">
        <v>250000</v>
      </c>
      <c r="F91" s="15">
        <v>5650</v>
      </c>
      <c r="G91" s="15">
        <v>150</v>
      </c>
      <c r="H91" s="28">
        <f t="shared" si="3"/>
        <v>648.34024896265555</v>
      </c>
      <c r="I91" s="28">
        <f t="shared" si="4"/>
        <v>2.6548672566371683</v>
      </c>
      <c r="J91" s="28">
        <f t="shared" si="5"/>
        <v>5500</v>
      </c>
      <c r="K91" s="29"/>
    </row>
    <row r="92" spans="1:11" ht="14.25" customHeight="1" x14ac:dyDescent="0.3">
      <c r="A92" s="32">
        <v>44615</v>
      </c>
      <c r="B92" s="33" t="s">
        <v>13</v>
      </c>
      <c r="C92" s="13" t="s">
        <v>8</v>
      </c>
      <c r="D92" s="13">
        <v>38</v>
      </c>
      <c r="E92" s="15">
        <v>200000</v>
      </c>
      <c r="F92" s="15">
        <v>500</v>
      </c>
      <c r="G92" s="15">
        <v>80</v>
      </c>
      <c r="H92" s="28">
        <f t="shared" si="3"/>
        <v>518.67219917012449</v>
      </c>
      <c r="I92" s="28">
        <f t="shared" si="4"/>
        <v>16</v>
      </c>
      <c r="J92" s="28">
        <f t="shared" si="5"/>
        <v>420</v>
      </c>
      <c r="K92" s="29"/>
    </row>
    <row r="93" spans="1:11" ht="14.25" customHeight="1" x14ac:dyDescent="0.3">
      <c r="A93" s="32">
        <v>44616</v>
      </c>
      <c r="B93" s="33" t="s">
        <v>14</v>
      </c>
      <c r="C93" s="13" t="s">
        <v>8</v>
      </c>
      <c r="D93" s="13">
        <v>38</v>
      </c>
      <c r="E93" s="15">
        <v>60000</v>
      </c>
      <c r="F93" s="15">
        <v>33800</v>
      </c>
      <c r="G93" s="15">
        <v>36.93</v>
      </c>
      <c r="H93" s="28">
        <f t="shared" si="3"/>
        <v>155.60165975103735</v>
      </c>
      <c r="I93" s="28">
        <f t="shared" si="4"/>
        <v>0.10926035502958581</v>
      </c>
      <c r="J93" s="28">
        <f t="shared" si="5"/>
        <v>33763.07</v>
      </c>
      <c r="K93" s="29"/>
    </row>
    <row r="94" spans="1:11" ht="14.25" customHeight="1" x14ac:dyDescent="0.3">
      <c r="A94" s="32">
        <v>44617</v>
      </c>
      <c r="B94" s="33" t="s">
        <v>14</v>
      </c>
      <c r="C94" s="13" t="s">
        <v>8</v>
      </c>
      <c r="D94" s="13">
        <v>42</v>
      </c>
      <c r="E94" s="15">
        <v>500000</v>
      </c>
      <c r="F94" s="15">
        <v>8000</v>
      </c>
      <c r="G94" s="15">
        <v>100</v>
      </c>
      <c r="H94" s="28">
        <f t="shared" si="3"/>
        <v>1296.6804979253111</v>
      </c>
      <c r="I94" s="28">
        <f t="shared" si="4"/>
        <v>1.25</v>
      </c>
      <c r="J94" s="28">
        <f t="shared" si="5"/>
        <v>7900</v>
      </c>
      <c r="K94" s="29"/>
    </row>
    <row r="95" spans="1:11" ht="14.25" customHeight="1" x14ac:dyDescent="0.3">
      <c r="A95" s="32">
        <v>44618</v>
      </c>
      <c r="B95" s="33" t="s">
        <v>9</v>
      </c>
      <c r="C95" s="13" t="s">
        <v>8</v>
      </c>
      <c r="D95" s="13">
        <v>40</v>
      </c>
      <c r="E95" s="15">
        <v>150000</v>
      </c>
      <c r="F95" s="15">
        <v>3000</v>
      </c>
      <c r="G95" s="15">
        <v>1000</v>
      </c>
      <c r="H95" s="28">
        <f t="shared" si="3"/>
        <v>389.00414937759336</v>
      </c>
      <c r="I95" s="28">
        <f t="shared" si="4"/>
        <v>33.333333333333329</v>
      </c>
      <c r="J95" s="28">
        <f t="shared" si="5"/>
        <v>2000</v>
      </c>
      <c r="K95" s="29"/>
    </row>
    <row r="96" spans="1:11" ht="14.25" customHeight="1" x14ac:dyDescent="0.3">
      <c r="A96" s="32">
        <v>44619</v>
      </c>
      <c r="B96" s="33" t="s">
        <v>12</v>
      </c>
      <c r="C96" s="13" t="s">
        <v>8</v>
      </c>
      <c r="D96" s="13">
        <v>39</v>
      </c>
      <c r="E96" s="15">
        <v>180000</v>
      </c>
      <c r="F96" s="15">
        <v>5000</v>
      </c>
      <c r="G96" s="15">
        <v>200</v>
      </c>
      <c r="H96" s="28">
        <f t="shared" si="3"/>
        <v>466.80497925311198</v>
      </c>
      <c r="I96" s="28">
        <f t="shared" si="4"/>
        <v>4</v>
      </c>
      <c r="J96" s="28">
        <f t="shared" si="5"/>
        <v>4800</v>
      </c>
      <c r="K96" s="29"/>
    </row>
    <row r="97" spans="1:11" ht="14.25" customHeight="1" x14ac:dyDescent="0.3">
      <c r="A97" s="32">
        <v>44620</v>
      </c>
      <c r="B97" s="33" t="s">
        <v>9</v>
      </c>
      <c r="C97" s="13" t="s">
        <v>8</v>
      </c>
      <c r="D97" s="13">
        <v>42</v>
      </c>
      <c r="E97" s="15">
        <v>160000</v>
      </c>
      <c r="F97" s="15">
        <v>6500</v>
      </c>
      <c r="G97" s="15">
        <v>120</v>
      </c>
      <c r="H97" s="28">
        <f t="shared" si="3"/>
        <v>414.93775933609959</v>
      </c>
      <c r="I97" s="28">
        <f t="shared" si="4"/>
        <v>1.8461538461538463</v>
      </c>
      <c r="J97" s="28">
        <f t="shared" si="5"/>
        <v>6380</v>
      </c>
      <c r="K97" s="29"/>
    </row>
    <row r="98" spans="1:11" ht="14.25" customHeight="1" x14ac:dyDescent="0.3">
      <c r="A98" s="32">
        <v>44615</v>
      </c>
      <c r="B98" s="33" t="s">
        <v>14</v>
      </c>
      <c r="C98" s="13" t="s">
        <v>8</v>
      </c>
      <c r="D98" s="13">
        <v>37</v>
      </c>
      <c r="E98" s="15">
        <v>500000</v>
      </c>
      <c r="F98" s="15">
        <v>2900</v>
      </c>
      <c r="G98" s="15">
        <v>130</v>
      </c>
      <c r="H98" s="28">
        <f t="shared" si="3"/>
        <v>1296.6804979253111</v>
      </c>
      <c r="I98" s="28">
        <f t="shared" si="4"/>
        <v>4.4827586206896548</v>
      </c>
      <c r="J98" s="28">
        <f t="shared" si="5"/>
        <v>2770</v>
      </c>
      <c r="K98" s="29"/>
    </row>
    <row r="99" spans="1:11" ht="14.25" customHeight="1" x14ac:dyDescent="0.3">
      <c r="A99" s="32">
        <v>44616</v>
      </c>
      <c r="B99" s="33" t="s">
        <v>13</v>
      </c>
      <c r="C99" s="13" t="s">
        <v>8</v>
      </c>
      <c r="D99" s="13">
        <v>39</v>
      </c>
      <c r="E99" s="15">
        <v>92000</v>
      </c>
      <c r="F99" s="15">
        <v>1000</v>
      </c>
      <c r="G99" s="15">
        <v>20</v>
      </c>
      <c r="H99" s="28">
        <f t="shared" si="3"/>
        <v>238.58921161825725</v>
      </c>
      <c r="I99" s="28">
        <f t="shared" si="4"/>
        <v>2</v>
      </c>
      <c r="J99" s="28">
        <f t="shared" si="5"/>
        <v>980</v>
      </c>
      <c r="K99" s="29"/>
    </row>
    <row r="100" spans="1:11" ht="14.25" customHeight="1" x14ac:dyDescent="0.3">
      <c r="A100" s="32">
        <v>44617</v>
      </c>
      <c r="B100" s="33" t="s">
        <v>10</v>
      </c>
      <c r="C100" s="13" t="s">
        <v>8</v>
      </c>
      <c r="D100" s="13">
        <v>35</v>
      </c>
      <c r="E100" s="15">
        <v>60000</v>
      </c>
      <c r="F100" s="15">
        <v>900</v>
      </c>
      <c r="G100" s="15">
        <v>40</v>
      </c>
      <c r="H100" s="28">
        <f t="shared" si="3"/>
        <v>155.60165975103735</v>
      </c>
      <c r="I100" s="28">
        <f t="shared" si="4"/>
        <v>4.4444444444444446</v>
      </c>
      <c r="J100" s="28">
        <f t="shared" si="5"/>
        <v>860</v>
      </c>
      <c r="K100" s="29"/>
    </row>
    <row r="101" spans="1:11" ht="14.25" customHeight="1" x14ac:dyDescent="0.3">
      <c r="A101" s="32">
        <v>44618</v>
      </c>
      <c r="B101" s="33" t="s">
        <v>17</v>
      </c>
      <c r="C101" s="13" t="s">
        <v>8</v>
      </c>
      <c r="D101" s="13">
        <v>40</v>
      </c>
      <c r="E101" s="15">
        <v>300000</v>
      </c>
      <c r="F101" s="15">
        <v>4200</v>
      </c>
      <c r="G101" s="15">
        <v>300</v>
      </c>
      <c r="H101" s="28">
        <f t="shared" si="3"/>
        <v>778.00829875518673</v>
      </c>
      <c r="I101" s="28">
        <f t="shared" si="4"/>
        <v>7.1428571428571423</v>
      </c>
      <c r="J101" s="28">
        <f t="shared" si="5"/>
        <v>3900</v>
      </c>
      <c r="K101" s="29"/>
    </row>
    <row r="102" spans="1:11" ht="14.25" customHeight="1" x14ac:dyDescent="0.3">
      <c r="A102" s="32">
        <v>44619</v>
      </c>
      <c r="B102" s="33" t="s">
        <v>9</v>
      </c>
      <c r="C102" s="13" t="s">
        <v>8</v>
      </c>
      <c r="D102" s="13">
        <v>53</v>
      </c>
      <c r="E102" s="15">
        <v>120000</v>
      </c>
      <c r="F102" s="15">
        <v>3700</v>
      </c>
      <c r="G102" s="15">
        <v>60</v>
      </c>
      <c r="H102" s="28">
        <f t="shared" si="3"/>
        <v>311.20331950207469</v>
      </c>
      <c r="I102" s="28">
        <f t="shared" si="4"/>
        <v>1.6216216216216217</v>
      </c>
      <c r="J102" s="28">
        <f t="shared" si="5"/>
        <v>3640</v>
      </c>
      <c r="K102" s="29"/>
    </row>
    <row r="103" spans="1:11" ht="14.25" customHeight="1" x14ac:dyDescent="0.3">
      <c r="A103" s="32">
        <v>44620</v>
      </c>
      <c r="B103" s="33" t="s">
        <v>7</v>
      </c>
      <c r="C103" s="13" t="s">
        <v>18</v>
      </c>
      <c r="D103" s="13">
        <v>44</v>
      </c>
      <c r="E103" s="15">
        <v>500000</v>
      </c>
      <c r="F103" s="15">
        <v>1500</v>
      </c>
      <c r="G103" s="15">
        <v>100</v>
      </c>
      <c r="H103" s="28">
        <f t="shared" si="3"/>
        <v>1296.6804979253111</v>
      </c>
      <c r="I103" s="28">
        <f t="shared" si="4"/>
        <v>6.666666666666667</v>
      </c>
      <c r="J103" s="28">
        <f t="shared" si="5"/>
        <v>1400</v>
      </c>
      <c r="K103" s="29"/>
    </row>
    <row r="104" spans="1:11" ht="14.25" customHeight="1" x14ac:dyDescent="0.3">
      <c r="A104" s="32">
        <v>44615</v>
      </c>
      <c r="B104" s="33" t="s">
        <v>10</v>
      </c>
      <c r="C104" s="13" t="s">
        <v>18</v>
      </c>
      <c r="D104" s="13">
        <v>46</v>
      </c>
      <c r="E104" s="15">
        <v>110000</v>
      </c>
      <c r="F104" s="15">
        <v>9500</v>
      </c>
      <c r="G104" s="15">
        <v>100</v>
      </c>
      <c r="H104" s="28">
        <f t="shared" si="3"/>
        <v>285.26970954356847</v>
      </c>
      <c r="I104" s="28">
        <f t="shared" si="4"/>
        <v>1.0526315789473684</v>
      </c>
      <c r="J104" s="28">
        <f t="shared" si="5"/>
        <v>9400</v>
      </c>
      <c r="K104" s="29"/>
    </row>
    <row r="105" spans="1:11" ht="14.25" customHeight="1" x14ac:dyDescent="0.3">
      <c r="A105" s="32">
        <v>44616</v>
      </c>
      <c r="B105" s="33" t="s">
        <v>27</v>
      </c>
      <c r="C105" s="13" t="s">
        <v>18</v>
      </c>
      <c r="D105" s="13">
        <v>39</v>
      </c>
      <c r="E105" s="15">
        <v>920000</v>
      </c>
      <c r="F105" s="15">
        <v>3000</v>
      </c>
      <c r="G105" s="15">
        <v>400</v>
      </c>
      <c r="H105" s="28">
        <f t="shared" si="3"/>
        <v>2385.8921161825724</v>
      </c>
      <c r="I105" s="28">
        <f t="shared" si="4"/>
        <v>13.333333333333334</v>
      </c>
      <c r="J105" s="28">
        <f t="shared" si="5"/>
        <v>2600</v>
      </c>
      <c r="K105" s="29"/>
    </row>
    <row r="106" spans="1:11" ht="14.25" customHeight="1" x14ac:dyDescent="0.3">
      <c r="A106" s="32">
        <v>44617</v>
      </c>
      <c r="B106" s="33" t="s">
        <v>12</v>
      </c>
      <c r="C106" s="13" t="s">
        <v>18</v>
      </c>
      <c r="D106" s="13">
        <v>47</v>
      </c>
      <c r="E106" s="15">
        <v>120000</v>
      </c>
      <c r="F106" s="15">
        <v>2000</v>
      </c>
      <c r="G106" s="15">
        <v>100</v>
      </c>
      <c r="H106" s="28">
        <f t="shared" si="3"/>
        <v>311.20331950207469</v>
      </c>
      <c r="I106" s="28">
        <f t="shared" si="4"/>
        <v>5</v>
      </c>
      <c r="J106" s="28">
        <f t="shared" si="5"/>
        <v>1900</v>
      </c>
      <c r="K106" s="29"/>
    </row>
    <row r="107" spans="1:11" ht="14.25" customHeight="1" x14ac:dyDescent="0.3">
      <c r="A107" s="32">
        <v>44618</v>
      </c>
      <c r="B107" s="33" t="s">
        <v>13</v>
      </c>
      <c r="C107" s="13" t="s">
        <v>18</v>
      </c>
      <c r="D107" s="13">
        <v>34</v>
      </c>
      <c r="E107" s="15">
        <v>98000</v>
      </c>
      <c r="F107" s="15">
        <v>2100</v>
      </c>
      <c r="G107" s="15">
        <v>140</v>
      </c>
      <c r="H107" s="28">
        <f t="shared" si="3"/>
        <v>254.14937759336098</v>
      </c>
      <c r="I107" s="28">
        <f t="shared" si="4"/>
        <v>6.666666666666667</v>
      </c>
      <c r="J107" s="28">
        <f t="shared" si="5"/>
        <v>1960</v>
      </c>
      <c r="K107" s="29"/>
    </row>
    <row r="108" spans="1:11" ht="14.25" customHeight="1" x14ac:dyDescent="0.3">
      <c r="A108" s="32">
        <v>44619</v>
      </c>
      <c r="B108" s="33" t="s">
        <v>14</v>
      </c>
      <c r="C108" s="13" t="s">
        <v>18</v>
      </c>
      <c r="D108" s="13">
        <v>43</v>
      </c>
      <c r="E108" s="15">
        <v>150000</v>
      </c>
      <c r="F108" s="15">
        <v>1200</v>
      </c>
      <c r="G108" s="15">
        <v>500</v>
      </c>
      <c r="H108" s="28">
        <f t="shared" si="3"/>
        <v>389.00414937759336</v>
      </c>
      <c r="I108" s="28">
        <f t="shared" si="4"/>
        <v>41.666666666666671</v>
      </c>
      <c r="J108" s="28">
        <f t="shared" si="5"/>
        <v>700</v>
      </c>
      <c r="K108" s="29"/>
    </row>
    <row r="109" spans="1:11" ht="14.25" customHeight="1" x14ac:dyDescent="0.3">
      <c r="A109" s="32">
        <v>44620</v>
      </c>
      <c r="B109" s="33" t="s">
        <v>14</v>
      </c>
      <c r="C109" s="13" t="s">
        <v>18</v>
      </c>
      <c r="D109" s="13">
        <v>38</v>
      </c>
      <c r="E109" s="15">
        <v>100000</v>
      </c>
      <c r="F109" s="15">
        <v>3100</v>
      </c>
      <c r="G109" s="15">
        <v>50</v>
      </c>
      <c r="H109" s="28">
        <f t="shared" si="3"/>
        <v>259.33609958506224</v>
      </c>
      <c r="I109" s="28">
        <f t="shared" si="4"/>
        <v>1.6129032258064515</v>
      </c>
      <c r="J109" s="28">
        <f t="shared" si="5"/>
        <v>3050</v>
      </c>
      <c r="K109" s="29"/>
    </row>
    <row r="110" spans="1:11" ht="14.25" customHeight="1" x14ac:dyDescent="0.3">
      <c r="A110" s="32">
        <v>44615</v>
      </c>
      <c r="B110" s="33" t="s">
        <v>9</v>
      </c>
      <c r="C110" s="13" t="s">
        <v>18</v>
      </c>
      <c r="D110" s="13">
        <v>37</v>
      </c>
      <c r="E110" s="15">
        <v>350000</v>
      </c>
      <c r="F110" s="15">
        <v>8400</v>
      </c>
      <c r="G110" s="15">
        <v>0</v>
      </c>
      <c r="H110" s="28">
        <f t="shared" si="3"/>
        <v>907.67634854771779</v>
      </c>
      <c r="I110" s="28">
        <f t="shared" si="4"/>
        <v>0</v>
      </c>
      <c r="J110" s="28">
        <f t="shared" si="5"/>
        <v>8400</v>
      </c>
      <c r="K110" s="29"/>
    </row>
    <row r="111" spans="1:11" ht="14.25" customHeight="1" x14ac:dyDescent="0.3">
      <c r="A111" s="32">
        <v>44616</v>
      </c>
      <c r="B111" s="33" t="s">
        <v>12</v>
      </c>
      <c r="C111" s="13" t="s">
        <v>18</v>
      </c>
      <c r="D111" s="13">
        <v>34</v>
      </c>
      <c r="E111" s="15">
        <v>320000</v>
      </c>
      <c r="F111" s="15">
        <v>1690</v>
      </c>
      <c r="G111" s="15">
        <v>100</v>
      </c>
      <c r="H111" s="28">
        <f t="shared" si="3"/>
        <v>829.87551867219918</v>
      </c>
      <c r="I111" s="28">
        <f t="shared" si="4"/>
        <v>5.9171597633136095</v>
      </c>
      <c r="J111" s="28">
        <f t="shared" si="5"/>
        <v>1590</v>
      </c>
      <c r="K111" s="29"/>
    </row>
    <row r="112" spans="1:11" ht="14.25" customHeight="1" x14ac:dyDescent="0.3">
      <c r="A112" s="32">
        <v>44617</v>
      </c>
      <c r="B112" s="33" t="s">
        <v>9</v>
      </c>
      <c r="C112" s="13" t="s">
        <v>18</v>
      </c>
      <c r="D112" s="13">
        <v>49</v>
      </c>
      <c r="E112" s="15">
        <v>210000</v>
      </c>
      <c r="F112" s="15">
        <v>7000</v>
      </c>
      <c r="G112" s="15">
        <v>230</v>
      </c>
      <c r="H112" s="28">
        <f t="shared" si="3"/>
        <v>544.60580912863065</v>
      </c>
      <c r="I112" s="28">
        <f t="shared" si="4"/>
        <v>3.2857142857142856</v>
      </c>
      <c r="J112" s="28">
        <f t="shared" si="5"/>
        <v>6770</v>
      </c>
      <c r="K112" s="29"/>
    </row>
    <row r="113" spans="1:11" ht="14.25" customHeight="1" x14ac:dyDescent="0.3">
      <c r="A113" s="32">
        <v>44618</v>
      </c>
      <c r="B113" s="33" t="s">
        <v>14</v>
      </c>
      <c r="C113" s="13" t="s">
        <v>18</v>
      </c>
      <c r="D113" s="13">
        <v>41</v>
      </c>
      <c r="E113" s="15">
        <v>640000</v>
      </c>
      <c r="F113" s="15">
        <v>2000</v>
      </c>
      <c r="G113" s="15">
        <v>100</v>
      </c>
      <c r="H113" s="28">
        <f t="shared" si="3"/>
        <v>1659.7510373443984</v>
      </c>
      <c r="I113" s="28">
        <f t="shared" si="4"/>
        <v>5</v>
      </c>
      <c r="J113" s="28">
        <f t="shared" si="5"/>
        <v>1900</v>
      </c>
      <c r="K113" s="29"/>
    </row>
    <row r="114" spans="1:11" ht="14.25" customHeight="1" x14ac:dyDescent="0.3">
      <c r="A114" s="32">
        <v>44619</v>
      </c>
      <c r="B114" s="33" t="s">
        <v>13</v>
      </c>
      <c r="C114" s="13" t="s">
        <v>18</v>
      </c>
      <c r="D114" s="13">
        <v>44</v>
      </c>
      <c r="E114" s="15">
        <v>650000</v>
      </c>
      <c r="F114" s="15">
        <v>5500</v>
      </c>
      <c r="G114" s="15">
        <v>160</v>
      </c>
      <c r="H114" s="28">
        <f t="shared" si="3"/>
        <v>1685.6846473029045</v>
      </c>
      <c r="I114" s="28">
        <f t="shared" si="4"/>
        <v>2.9090909090909092</v>
      </c>
      <c r="J114" s="28">
        <f t="shared" si="5"/>
        <v>5340</v>
      </c>
      <c r="K114" s="29"/>
    </row>
    <row r="115" spans="1:11" ht="14.25" customHeight="1" x14ac:dyDescent="0.3">
      <c r="A115" s="32">
        <v>44620</v>
      </c>
      <c r="B115" s="33" t="s">
        <v>10</v>
      </c>
      <c r="C115" s="13" t="s">
        <v>18</v>
      </c>
      <c r="D115" s="13">
        <v>42</v>
      </c>
      <c r="E115" s="15">
        <v>200000</v>
      </c>
      <c r="F115" s="15">
        <v>800</v>
      </c>
      <c r="G115" s="15">
        <v>50</v>
      </c>
      <c r="H115" s="28">
        <f t="shared" si="3"/>
        <v>518.67219917012449</v>
      </c>
      <c r="I115" s="28">
        <f t="shared" si="4"/>
        <v>6.25</v>
      </c>
      <c r="J115" s="28">
        <f t="shared" si="5"/>
        <v>750</v>
      </c>
      <c r="K115" s="29"/>
    </row>
    <row r="116" spans="1:11" ht="14.25" customHeight="1" x14ac:dyDescent="0.3">
      <c r="A116" s="32">
        <v>44615</v>
      </c>
      <c r="B116" s="33" t="s">
        <v>27</v>
      </c>
      <c r="C116" s="13" t="s">
        <v>18</v>
      </c>
      <c r="D116" s="13">
        <v>40</v>
      </c>
      <c r="E116" s="15">
        <v>200000</v>
      </c>
      <c r="F116" s="15">
        <v>700</v>
      </c>
      <c r="G116" s="15">
        <v>100</v>
      </c>
      <c r="H116" s="28">
        <f t="shared" si="3"/>
        <v>518.67219917012449</v>
      </c>
      <c r="I116" s="28">
        <f t="shared" si="4"/>
        <v>14.285714285714285</v>
      </c>
      <c r="J116" s="28">
        <f t="shared" si="5"/>
        <v>600</v>
      </c>
      <c r="K116" s="29"/>
    </row>
    <row r="117" spans="1:11" ht="14.25" customHeight="1" x14ac:dyDescent="0.3">
      <c r="A117" s="32">
        <v>44616</v>
      </c>
      <c r="B117" s="33" t="s">
        <v>9</v>
      </c>
      <c r="C117" s="13" t="s">
        <v>18</v>
      </c>
      <c r="D117" s="13">
        <v>39</v>
      </c>
      <c r="E117" s="15">
        <v>400000</v>
      </c>
      <c r="F117" s="15">
        <v>1000</v>
      </c>
      <c r="G117" s="15">
        <v>250</v>
      </c>
      <c r="H117" s="28">
        <f t="shared" si="3"/>
        <v>1037.344398340249</v>
      </c>
      <c r="I117" s="28">
        <f t="shared" si="4"/>
        <v>25</v>
      </c>
      <c r="J117" s="28">
        <f t="shared" si="5"/>
        <v>750</v>
      </c>
      <c r="K117" s="29"/>
    </row>
    <row r="118" spans="1:11" ht="14.25" customHeight="1" x14ac:dyDescent="0.3">
      <c r="A118" s="32">
        <v>44617</v>
      </c>
      <c r="B118" s="33" t="s">
        <v>7</v>
      </c>
      <c r="C118" s="13" t="s">
        <v>18</v>
      </c>
      <c r="D118" s="13">
        <v>48</v>
      </c>
      <c r="E118" s="15">
        <v>500000</v>
      </c>
      <c r="F118" s="15">
        <v>400</v>
      </c>
      <c r="G118" s="15">
        <v>50</v>
      </c>
      <c r="H118" s="28">
        <f t="shared" si="3"/>
        <v>1296.6804979253111</v>
      </c>
      <c r="I118" s="28">
        <f t="shared" si="4"/>
        <v>12.5</v>
      </c>
      <c r="J118" s="28">
        <f t="shared" si="5"/>
        <v>350</v>
      </c>
      <c r="K118" s="29"/>
    </row>
    <row r="119" spans="1:11" ht="14.25" customHeight="1" x14ac:dyDescent="0.3">
      <c r="A119" s="32">
        <v>44618</v>
      </c>
      <c r="B119" s="33" t="s">
        <v>10</v>
      </c>
      <c r="C119" s="13" t="s">
        <v>18</v>
      </c>
      <c r="D119" s="13">
        <v>41</v>
      </c>
      <c r="E119" s="15">
        <v>150000</v>
      </c>
      <c r="F119" s="15">
        <v>0</v>
      </c>
      <c r="G119" s="15">
        <v>0</v>
      </c>
      <c r="H119" s="28">
        <f t="shared" si="3"/>
        <v>389.00414937759336</v>
      </c>
      <c r="I119" s="28">
        <f t="shared" si="4"/>
        <v>0</v>
      </c>
      <c r="J119" s="28">
        <f t="shared" si="5"/>
        <v>0</v>
      </c>
      <c r="K119" s="29"/>
    </row>
    <row r="120" spans="1:11" ht="14.25" customHeight="1" x14ac:dyDescent="0.3">
      <c r="A120" s="32">
        <v>44619</v>
      </c>
      <c r="B120" s="33" t="s">
        <v>10</v>
      </c>
      <c r="C120" s="13" t="s">
        <v>18</v>
      </c>
      <c r="D120" s="13">
        <v>42</v>
      </c>
      <c r="E120" s="15">
        <v>350000</v>
      </c>
      <c r="F120" s="15">
        <v>4000</v>
      </c>
      <c r="G120" s="15">
        <v>50</v>
      </c>
      <c r="H120" s="28">
        <f t="shared" si="3"/>
        <v>907.67634854771779</v>
      </c>
      <c r="I120" s="28">
        <f t="shared" si="4"/>
        <v>1.25</v>
      </c>
      <c r="J120" s="28">
        <f t="shared" si="5"/>
        <v>3950</v>
      </c>
      <c r="K120" s="29"/>
    </row>
    <row r="121" spans="1:11" ht="14.25" customHeight="1" x14ac:dyDescent="0.3">
      <c r="A121" s="32">
        <v>44620</v>
      </c>
      <c r="B121" s="33" t="s">
        <v>12</v>
      </c>
      <c r="C121" s="13" t="s">
        <v>18</v>
      </c>
      <c r="D121" s="13">
        <v>43</v>
      </c>
      <c r="E121" s="15">
        <v>350000</v>
      </c>
      <c r="F121" s="15">
        <v>5000</v>
      </c>
      <c r="G121" s="15">
        <v>200</v>
      </c>
      <c r="H121" s="28">
        <f t="shared" si="3"/>
        <v>907.67634854771779</v>
      </c>
      <c r="I121" s="28">
        <f t="shared" si="4"/>
        <v>4</v>
      </c>
      <c r="J121" s="28">
        <f t="shared" si="5"/>
        <v>4800</v>
      </c>
      <c r="K121" s="29"/>
    </row>
    <row r="122" spans="1:11" ht="14.25" customHeight="1" x14ac:dyDescent="0.3">
      <c r="A122" s="32">
        <v>44615</v>
      </c>
      <c r="B122" s="33" t="s">
        <v>13</v>
      </c>
      <c r="C122" s="13" t="s">
        <v>18</v>
      </c>
      <c r="D122" s="13">
        <v>35</v>
      </c>
      <c r="E122" s="15">
        <v>200000</v>
      </c>
      <c r="F122" s="15">
        <v>2500</v>
      </c>
      <c r="G122" s="15">
        <v>50</v>
      </c>
      <c r="H122" s="28">
        <f t="shared" si="3"/>
        <v>518.67219917012449</v>
      </c>
      <c r="I122" s="28">
        <f t="shared" si="4"/>
        <v>2</v>
      </c>
      <c r="J122" s="28">
        <f t="shared" si="5"/>
        <v>2450</v>
      </c>
      <c r="K122" s="29"/>
    </row>
    <row r="123" spans="1:11" ht="14.25" customHeight="1" x14ac:dyDescent="0.3">
      <c r="A123" s="32">
        <v>44616</v>
      </c>
      <c r="B123" s="33" t="s">
        <v>14</v>
      </c>
      <c r="C123" s="13" t="s">
        <v>18</v>
      </c>
      <c r="D123" s="13">
        <v>46</v>
      </c>
      <c r="E123" s="15">
        <v>400000</v>
      </c>
      <c r="F123" s="15">
        <v>1600</v>
      </c>
      <c r="G123" s="15">
        <v>50</v>
      </c>
      <c r="H123" s="28">
        <f t="shared" si="3"/>
        <v>1037.344398340249</v>
      </c>
      <c r="I123" s="28">
        <f t="shared" si="4"/>
        <v>3.125</v>
      </c>
      <c r="J123" s="28">
        <f t="shared" si="5"/>
        <v>1550</v>
      </c>
      <c r="K123" s="29"/>
    </row>
    <row r="124" spans="1:11" ht="14.25" customHeight="1" x14ac:dyDescent="0.3">
      <c r="A124" s="32">
        <v>44617</v>
      </c>
      <c r="B124" s="33" t="s">
        <v>14</v>
      </c>
      <c r="C124" s="13" t="s">
        <v>18</v>
      </c>
      <c r="D124" s="13">
        <v>39</v>
      </c>
      <c r="E124" s="15">
        <v>120000</v>
      </c>
      <c r="F124" s="15">
        <v>800</v>
      </c>
      <c r="G124" s="15">
        <v>100</v>
      </c>
      <c r="H124" s="28">
        <f t="shared" si="3"/>
        <v>311.20331950207469</v>
      </c>
      <c r="I124" s="28">
        <f t="shared" si="4"/>
        <v>12.5</v>
      </c>
      <c r="J124" s="28">
        <f t="shared" si="5"/>
        <v>700</v>
      </c>
      <c r="K124" s="29"/>
    </row>
    <row r="125" spans="1:11" ht="14.25" customHeight="1" x14ac:dyDescent="0.3">
      <c r="A125" s="32">
        <v>44618</v>
      </c>
      <c r="B125" s="33" t="s">
        <v>9</v>
      </c>
      <c r="C125" s="13" t="s">
        <v>18</v>
      </c>
      <c r="D125" s="13">
        <v>35</v>
      </c>
      <c r="E125" s="15">
        <v>95000</v>
      </c>
      <c r="F125" s="15">
        <v>0</v>
      </c>
      <c r="G125" s="15">
        <v>0</v>
      </c>
      <c r="H125" s="28">
        <f t="shared" si="3"/>
        <v>246.3692946058091</v>
      </c>
      <c r="I125" s="28">
        <f t="shared" si="4"/>
        <v>0</v>
      </c>
      <c r="J125" s="28">
        <f t="shared" si="5"/>
        <v>0</v>
      </c>
      <c r="K125" s="29"/>
    </row>
    <row r="126" spans="1:11" ht="14.25" customHeight="1" x14ac:dyDescent="0.3">
      <c r="A126" s="32">
        <v>44619</v>
      </c>
      <c r="B126" s="33" t="s">
        <v>12</v>
      </c>
      <c r="C126" s="13" t="s">
        <v>18</v>
      </c>
      <c r="D126" s="13">
        <v>37</v>
      </c>
      <c r="E126" s="15">
        <v>220000</v>
      </c>
      <c r="F126" s="15">
        <v>2000</v>
      </c>
      <c r="G126" s="15">
        <v>50</v>
      </c>
      <c r="H126" s="28">
        <f t="shared" si="3"/>
        <v>570.53941908713693</v>
      </c>
      <c r="I126" s="28">
        <f t="shared" si="4"/>
        <v>2.5</v>
      </c>
      <c r="J126" s="28">
        <f t="shared" si="5"/>
        <v>1950</v>
      </c>
      <c r="K126" s="29"/>
    </row>
    <row r="127" spans="1:11" ht="14.25" customHeight="1" x14ac:dyDescent="0.3">
      <c r="A127" s="32">
        <v>44620</v>
      </c>
      <c r="B127" s="33" t="s">
        <v>9</v>
      </c>
      <c r="C127" s="13" t="s">
        <v>18</v>
      </c>
      <c r="D127" s="13">
        <v>48</v>
      </c>
      <c r="E127" s="15">
        <v>200000</v>
      </c>
      <c r="F127" s="15">
        <v>0</v>
      </c>
      <c r="G127" s="15">
        <v>0</v>
      </c>
      <c r="H127" s="28">
        <f t="shared" si="3"/>
        <v>518.67219917012449</v>
      </c>
      <c r="I127" s="28">
        <f t="shared" si="4"/>
        <v>0</v>
      </c>
      <c r="J127" s="28">
        <f t="shared" si="5"/>
        <v>0</v>
      </c>
      <c r="K127" s="29"/>
    </row>
    <row r="128" spans="1:11" ht="14.25" customHeight="1" x14ac:dyDescent="0.3">
      <c r="A128" s="32">
        <v>44615</v>
      </c>
      <c r="B128" s="33" t="s">
        <v>14</v>
      </c>
      <c r="C128" s="13" t="s">
        <v>18</v>
      </c>
      <c r="D128" s="13">
        <v>48</v>
      </c>
      <c r="E128" s="15">
        <v>530000</v>
      </c>
      <c r="F128" s="15">
        <v>850</v>
      </c>
      <c r="G128" s="15">
        <v>95</v>
      </c>
      <c r="H128" s="28">
        <f t="shared" si="3"/>
        <v>1374.4813278008298</v>
      </c>
      <c r="I128" s="28">
        <f t="shared" si="4"/>
        <v>11.176470588235295</v>
      </c>
      <c r="J128" s="28">
        <f t="shared" si="5"/>
        <v>755</v>
      </c>
      <c r="K128" s="29"/>
    </row>
    <row r="129" spans="1:11" ht="14.25" customHeight="1" x14ac:dyDescent="0.3">
      <c r="A129" s="32">
        <v>44616</v>
      </c>
      <c r="B129" s="33" t="s">
        <v>13</v>
      </c>
      <c r="C129" s="13" t="s">
        <v>18</v>
      </c>
      <c r="D129" s="13">
        <v>36</v>
      </c>
      <c r="E129" s="15">
        <v>2000000</v>
      </c>
      <c r="F129" s="15">
        <v>20000</v>
      </c>
      <c r="G129" s="15">
        <v>200</v>
      </c>
      <c r="H129" s="28">
        <f t="shared" si="3"/>
        <v>5186.7219917012444</v>
      </c>
      <c r="I129" s="28">
        <f t="shared" si="4"/>
        <v>1</v>
      </c>
      <c r="J129" s="28">
        <f t="shared" si="5"/>
        <v>19800</v>
      </c>
      <c r="K129" s="29"/>
    </row>
    <row r="130" spans="1:11" ht="14.25" customHeight="1" x14ac:dyDescent="0.3">
      <c r="A130" s="37">
        <v>44617</v>
      </c>
      <c r="B130" s="38" t="s">
        <v>10</v>
      </c>
      <c r="C130" s="18" t="s">
        <v>18</v>
      </c>
      <c r="D130" s="18">
        <v>45</v>
      </c>
      <c r="E130" s="19">
        <v>110000</v>
      </c>
      <c r="F130" s="19">
        <v>0</v>
      </c>
      <c r="G130" s="15">
        <v>0</v>
      </c>
      <c r="H130" s="28">
        <f t="shared" si="3"/>
        <v>285.26970954356847</v>
      </c>
      <c r="I130" s="28">
        <f t="shared" si="4"/>
        <v>0</v>
      </c>
      <c r="J130" s="28">
        <f t="shared" si="5"/>
        <v>0</v>
      </c>
      <c r="K130" s="29"/>
    </row>
    <row r="131" spans="1:11" ht="14.25" customHeight="1" x14ac:dyDescent="0.3"/>
    <row r="132" spans="1:11" ht="14.25" customHeight="1" x14ac:dyDescent="0.3"/>
    <row r="133" spans="1:11" ht="14.25" customHeight="1" x14ac:dyDescent="0.3"/>
    <row r="134" spans="1:11" ht="14.25" customHeight="1" x14ac:dyDescent="0.3"/>
    <row r="135" spans="1:11" ht="14.25" customHeight="1" x14ac:dyDescent="0.3"/>
    <row r="136" spans="1:11" ht="14.25" customHeight="1" x14ac:dyDescent="0.3"/>
    <row r="137" spans="1:11" ht="14.25" customHeight="1" x14ac:dyDescent="0.3"/>
    <row r="138" spans="1:11" ht="14.25" customHeight="1" x14ac:dyDescent="0.3"/>
    <row r="139" spans="1:11" ht="14.25" customHeight="1" x14ac:dyDescent="0.3"/>
    <row r="140" spans="1:11" ht="14.25" customHeight="1" x14ac:dyDescent="0.3"/>
    <row r="141" spans="1:11" ht="14.25" customHeight="1" x14ac:dyDescent="0.3"/>
    <row r="142" spans="1:11" ht="14.25" customHeight="1" x14ac:dyDescent="0.3"/>
    <row r="143" spans="1:11" ht="14.25" customHeight="1" x14ac:dyDescent="0.3"/>
    <row r="144" spans="1:1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J130" xr:uid="{00000000-0009-0000-0000-000001000000}"/>
  <mergeCells count="3">
    <mergeCell ref="L5:P7"/>
    <mergeCell ref="L9:P11"/>
    <mergeCell ref="L13:P15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7" workbookViewId="0"/>
  </sheetViews>
  <sheetFormatPr defaultColWidth="14.44140625" defaultRowHeight="15" customHeight="1" x14ac:dyDescent="0.3"/>
  <cols>
    <col min="1" max="1" width="12.109375" customWidth="1"/>
    <col min="2" max="2" width="10.109375" customWidth="1"/>
    <col min="3" max="4" width="8.6640625" customWidth="1"/>
    <col min="5" max="5" width="13.44140625" customWidth="1"/>
    <col min="6" max="6" width="15.44140625" customWidth="1"/>
    <col min="7" max="7" width="16.44140625" customWidth="1"/>
    <col min="8" max="8" width="10.109375" customWidth="1"/>
    <col min="9" max="26" width="8.6640625" customWidth="1"/>
  </cols>
  <sheetData>
    <row r="1" spans="1:8" ht="35.25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3" t="s">
        <v>5</v>
      </c>
      <c r="G1" s="4" t="s">
        <v>6</v>
      </c>
    </row>
    <row r="2" spans="1:8" ht="14.25" customHeight="1" x14ac:dyDescent="0.3">
      <c r="A2" s="32">
        <v>44648</v>
      </c>
      <c r="B2" s="33" t="s">
        <v>14</v>
      </c>
      <c r="C2" s="13" t="s">
        <v>15</v>
      </c>
      <c r="D2" s="13">
        <v>49</v>
      </c>
      <c r="E2" s="15">
        <v>35000</v>
      </c>
      <c r="F2" s="15">
        <v>920</v>
      </c>
      <c r="G2" s="15">
        <v>30</v>
      </c>
      <c r="H2" s="29"/>
    </row>
    <row r="3" spans="1:8" ht="14.25" customHeight="1" x14ac:dyDescent="0.3">
      <c r="A3" s="32">
        <v>44643</v>
      </c>
      <c r="B3" s="33" t="s">
        <v>9</v>
      </c>
      <c r="C3" s="13" t="s">
        <v>15</v>
      </c>
      <c r="D3" s="13">
        <v>53</v>
      </c>
      <c r="E3" s="15">
        <v>100000</v>
      </c>
      <c r="F3" s="15">
        <v>200</v>
      </c>
      <c r="G3" s="15">
        <v>20</v>
      </c>
      <c r="H3" s="29"/>
    </row>
    <row r="4" spans="1:8" ht="14.25" customHeight="1" x14ac:dyDescent="0.3">
      <c r="A4" s="32">
        <v>44644</v>
      </c>
      <c r="B4" s="33" t="s">
        <v>12</v>
      </c>
      <c r="C4" s="13" t="s">
        <v>8</v>
      </c>
      <c r="D4" s="13">
        <v>37</v>
      </c>
      <c r="E4" s="15">
        <v>210000</v>
      </c>
      <c r="F4" s="15">
        <v>2000</v>
      </c>
      <c r="G4" s="15">
        <v>200</v>
      </c>
      <c r="H4" s="29"/>
    </row>
    <row r="5" spans="1:8" ht="14.25" customHeight="1" x14ac:dyDescent="0.3">
      <c r="A5" s="32">
        <v>44645</v>
      </c>
      <c r="B5" s="33" t="s">
        <v>9</v>
      </c>
      <c r="C5" s="13" t="s">
        <v>8</v>
      </c>
      <c r="D5" s="13">
        <v>45</v>
      </c>
      <c r="E5" s="15">
        <v>160000</v>
      </c>
      <c r="F5" s="15">
        <v>10500</v>
      </c>
      <c r="G5" s="15">
        <v>600</v>
      </c>
      <c r="H5" s="29"/>
    </row>
    <row r="6" spans="1:8" ht="14.25" customHeight="1" x14ac:dyDescent="0.3">
      <c r="A6" s="32">
        <v>44646</v>
      </c>
      <c r="B6" s="33" t="s">
        <v>14</v>
      </c>
      <c r="C6" s="13" t="s">
        <v>8</v>
      </c>
      <c r="D6" s="13">
        <v>53</v>
      </c>
      <c r="E6" s="15">
        <v>350000</v>
      </c>
      <c r="F6" s="15">
        <v>10000</v>
      </c>
      <c r="G6" s="15">
        <v>100</v>
      </c>
      <c r="H6" s="29"/>
    </row>
    <row r="7" spans="1:8" ht="14.25" customHeight="1" x14ac:dyDescent="0.3">
      <c r="A7" s="32">
        <v>44647</v>
      </c>
      <c r="B7" s="33" t="s">
        <v>13</v>
      </c>
      <c r="C7" s="13" t="s">
        <v>15</v>
      </c>
      <c r="D7" s="13">
        <v>45</v>
      </c>
      <c r="E7" s="15">
        <v>180000</v>
      </c>
      <c r="F7" s="15">
        <v>2500</v>
      </c>
      <c r="G7" s="15">
        <v>720</v>
      </c>
      <c r="H7" s="29"/>
    </row>
    <row r="8" spans="1:8" ht="14.25" customHeight="1" x14ac:dyDescent="0.3">
      <c r="A8" s="32">
        <v>44648</v>
      </c>
      <c r="B8" s="33" t="s">
        <v>10</v>
      </c>
      <c r="C8" s="13" t="s">
        <v>8</v>
      </c>
      <c r="D8" s="13">
        <v>62</v>
      </c>
      <c r="E8" s="15">
        <v>97000</v>
      </c>
      <c r="F8" s="15">
        <v>2370</v>
      </c>
      <c r="G8" s="15">
        <v>50</v>
      </c>
      <c r="H8" s="29"/>
    </row>
    <row r="9" spans="1:8" ht="14.25" customHeight="1" x14ac:dyDescent="0.3">
      <c r="A9" s="32">
        <v>44643</v>
      </c>
      <c r="B9" s="33" t="s">
        <v>9</v>
      </c>
      <c r="C9" s="13" t="s">
        <v>8</v>
      </c>
      <c r="D9" s="13">
        <v>61</v>
      </c>
      <c r="E9" s="15">
        <v>168000</v>
      </c>
      <c r="F9" s="15">
        <v>2880</v>
      </c>
      <c r="G9" s="15">
        <v>150</v>
      </c>
      <c r="H9" s="29"/>
    </row>
    <row r="10" spans="1:8" ht="14.25" customHeight="1" x14ac:dyDescent="0.3">
      <c r="A10" s="32">
        <v>44644</v>
      </c>
      <c r="B10" s="33" t="s">
        <v>9</v>
      </c>
      <c r="C10" s="13" t="s">
        <v>8</v>
      </c>
      <c r="D10" s="13">
        <v>40</v>
      </c>
      <c r="E10" s="15">
        <v>220000</v>
      </c>
      <c r="F10" s="15">
        <v>2000</v>
      </c>
      <c r="G10" s="15">
        <v>20</v>
      </c>
      <c r="H10" s="29"/>
    </row>
    <row r="11" spans="1:8" ht="14.25" customHeight="1" x14ac:dyDescent="0.3">
      <c r="A11" s="32">
        <v>44645</v>
      </c>
      <c r="B11" s="33" t="s">
        <v>7</v>
      </c>
      <c r="C11" s="13" t="s">
        <v>8</v>
      </c>
      <c r="D11" s="13">
        <v>53</v>
      </c>
      <c r="E11" s="15">
        <v>150000</v>
      </c>
      <c r="F11" s="15">
        <v>2500</v>
      </c>
      <c r="G11" s="15">
        <v>50</v>
      </c>
      <c r="H11" s="29"/>
    </row>
    <row r="12" spans="1:8" ht="14.25" customHeight="1" x14ac:dyDescent="0.3">
      <c r="A12" s="32">
        <v>44646</v>
      </c>
      <c r="B12" s="33" t="s">
        <v>10</v>
      </c>
      <c r="C12" s="13" t="s">
        <v>15</v>
      </c>
      <c r="D12" s="13">
        <v>53</v>
      </c>
      <c r="E12" s="15">
        <v>500000</v>
      </c>
      <c r="F12" s="15">
        <v>9000</v>
      </c>
      <c r="G12" s="15">
        <v>450</v>
      </c>
      <c r="H12" s="29"/>
    </row>
    <row r="13" spans="1:8" ht="14.25" customHeight="1" x14ac:dyDescent="0.3">
      <c r="A13" s="32">
        <v>44647</v>
      </c>
      <c r="B13" s="33" t="s">
        <v>12</v>
      </c>
      <c r="C13" s="13" t="s">
        <v>8</v>
      </c>
      <c r="D13" s="13">
        <v>34</v>
      </c>
      <c r="E13" s="15">
        <v>100000</v>
      </c>
      <c r="F13" s="15">
        <v>2000</v>
      </c>
      <c r="G13" s="15">
        <v>150</v>
      </c>
      <c r="H13" s="29"/>
    </row>
    <row r="14" spans="1:8" ht="14.25" customHeight="1" x14ac:dyDescent="0.3">
      <c r="A14" s="32">
        <v>44648</v>
      </c>
      <c r="B14" s="33" t="s">
        <v>12</v>
      </c>
      <c r="C14" s="13" t="s">
        <v>8</v>
      </c>
      <c r="D14" s="13">
        <v>36</v>
      </c>
      <c r="E14" s="15">
        <v>0</v>
      </c>
      <c r="F14" s="15">
        <v>8800</v>
      </c>
      <c r="G14" s="15">
        <v>40</v>
      </c>
      <c r="H14" s="29"/>
    </row>
    <row r="15" spans="1:8" ht="14.25" customHeight="1" x14ac:dyDescent="0.3">
      <c r="A15" s="32">
        <v>44643</v>
      </c>
      <c r="B15" s="33" t="s">
        <v>13</v>
      </c>
      <c r="C15" s="13" t="s">
        <v>8</v>
      </c>
      <c r="D15" s="13">
        <v>39</v>
      </c>
      <c r="E15" s="15">
        <v>150000</v>
      </c>
      <c r="F15" s="15">
        <v>1700</v>
      </c>
      <c r="G15" s="15">
        <v>50</v>
      </c>
      <c r="H15" s="29"/>
    </row>
    <row r="16" spans="1:8" ht="14.25" customHeight="1" x14ac:dyDescent="0.3">
      <c r="A16" s="32">
        <v>44644</v>
      </c>
      <c r="B16" s="33" t="s">
        <v>14</v>
      </c>
      <c r="C16" s="13" t="s">
        <v>15</v>
      </c>
      <c r="D16" s="13">
        <v>39</v>
      </c>
      <c r="E16" s="15">
        <v>600000</v>
      </c>
      <c r="F16" s="15">
        <v>5000</v>
      </c>
      <c r="G16" s="15">
        <v>50</v>
      </c>
      <c r="H16" s="29"/>
    </row>
    <row r="17" spans="1:8" ht="14.25" customHeight="1" x14ac:dyDescent="0.3">
      <c r="A17" s="32">
        <v>44645</v>
      </c>
      <c r="B17" s="33" t="s">
        <v>14</v>
      </c>
      <c r="C17" s="13" t="s">
        <v>8</v>
      </c>
      <c r="D17" s="13">
        <v>45</v>
      </c>
      <c r="E17" s="15">
        <v>400000</v>
      </c>
      <c r="F17" s="15">
        <v>4000</v>
      </c>
      <c r="G17" s="15">
        <v>150</v>
      </c>
      <c r="H17" s="29"/>
    </row>
    <row r="18" spans="1:8" ht="14.25" customHeight="1" x14ac:dyDescent="0.3">
      <c r="A18" s="32">
        <v>44646</v>
      </c>
      <c r="B18" s="33" t="s">
        <v>9</v>
      </c>
      <c r="C18" s="13" t="s">
        <v>8</v>
      </c>
      <c r="D18" s="13">
        <v>41</v>
      </c>
      <c r="E18" s="15">
        <v>120000</v>
      </c>
      <c r="F18" s="15">
        <v>300</v>
      </c>
      <c r="G18" s="15">
        <v>100</v>
      </c>
      <c r="H18" s="29"/>
    </row>
    <row r="19" spans="1:8" ht="14.25" customHeight="1" x14ac:dyDescent="0.3">
      <c r="A19" s="32">
        <v>44647</v>
      </c>
      <c r="B19" s="33" t="s">
        <v>12</v>
      </c>
      <c r="C19" s="13" t="s">
        <v>8</v>
      </c>
      <c r="D19" s="13">
        <v>38</v>
      </c>
      <c r="E19" s="15">
        <v>250000</v>
      </c>
      <c r="F19" s="15">
        <v>1200</v>
      </c>
      <c r="G19" s="15">
        <v>100</v>
      </c>
      <c r="H19" s="29"/>
    </row>
    <row r="20" spans="1:8" ht="14.25" customHeight="1" x14ac:dyDescent="0.3">
      <c r="A20" s="32">
        <v>44648</v>
      </c>
      <c r="B20" s="33" t="s">
        <v>9</v>
      </c>
      <c r="C20" s="13" t="s">
        <v>8</v>
      </c>
      <c r="D20" s="13">
        <v>46</v>
      </c>
      <c r="E20" s="15">
        <v>150000</v>
      </c>
      <c r="F20" s="15">
        <v>7200</v>
      </c>
      <c r="G20" s="15">
        <v>600</v>
      </c>
      <c r="H20" s="29"/>
    </row>
    <row r="21" spans="1:8" ht="14.25" customHeight="1" x14ac:dyDescent="0.3">
      <c r="A21" s="32">
        <v>44643</v>
      </c>
      <c r="B21" s="33" t="s">
        <v>14</v>
      </c>
      <c r="C21" s="13" t="s">
        <v>8</v>
      </c>
      <c r="D21" s="13">
        <v>45</v>
      </c>
      <c r="E21" s="15">
        <v>350000</v>
      </c>
      <c r="F21" s="15">
        <v>0</v>
      </c>
      <c r="G21" s="15">
        <v>0</v>
      </c>
      <c r="H21" s="29"/>
    </row>
    <row r="22" spans="1:8" ht="14.25" customHeight="1" x14ac:dyDescent="0.3">
      <c r="A22" s="32">
        <v>44644</v>
      </c>
      <c r="B22" s="33" t="s">
        <v>13</v>
      </c>
      <c r="C22" s="13" t="s">
        <v>8</v>
      </c>
      <c r="D22" s="13">
        <v>61</v>
      </c>
      <c r="E22" s="15">
        <v>150000</v>
      </c>
      <c r="F22" s="15">
        <v>780</v>
      </c>
      <c r="G22" s="15">
        <v>150</v>
      </c>
      <c r="H22" s="29"/>
    </row>
    <row r="23" spans="1:8" ht="14.25" customHeight="1" x14ac:dyDescent="0.3">
      <c r="A23" s="32">
        <v>44645</v>
      </c>
      <c r="B23" s="33" t="s">
        <v>10</v>
      </c>
      <c r="C23" s="13" t="s">
        <v>8</v>
      </c>
      <c r="D23" s="13">
        <v>48</v>
      </c>
      <c r="E23" s="15">
        <v>145000</v>
      </c>
      <c r="F23" s="15">
        <v>300</v>
      </c>
      <c r="G23" s="15">
        <v>50</v>
      </c>
      <c r="H23" s="29"/>
    </row>
    <row r="24" spans="1:8" ht="14.25" customHeight="1" x14ac:dyDescent="0.3">
      <c r="A24" s="32">
        <v>44646</v>
      </c>
      <c r="B24" s="33" t="s">
        <v>12</v>
      </c>
      <c r="C24" s="13" t="s">
        <v>8</v>
      </c>
      <c r="D24" s="13">
        <v>51</v>
      </c>
      <c r="E24" s="15">
        <v>300000</v>
      </c>
      <c r="F24" s="15">
        <v>5000</v>
      </c>
      <c r="G24" s="15">
        <v>200</v>
      </c>
      <c r="H24" s="29"/>
    </row>
    <row r="25" spans="1:8" ht="14.25" customHeight="1" x14ac:dyDescent="0.3">
      <c r="A25" s="32">
        <v>44647</v>
      </c>
      <c r="B25" s="33" t="s">
        <v>9</v>
      </c>
      <c r="C25" s="13" t="s">
        <v>8</v>
      </c>
      <c r="D25" s="13">
        <v>46</v>
      </c>
      <c r="E25" s="15">
        <v>130000</v>
      </c>
      <c r="F25" s="15">
        <v>2000</v>
      </c>
      <c r="G25" s="15">
        <v>50</v>
      </c>
      <c r="H25" s="29"/>
    </row>
    <row r="26" spans="1:8" ht="14.25" customHeight="1" x14ac:dyDescent="0.3">
      <c r="A26" s="32">
        <v>44648</v>
      </c>
      <c r="B26" s="33" t="s">
        <v>7</v>
      </c>
      <c r="C26" s="13" t="s">
        <v>8</v>
      </c>
      <c r="D26" s="13">
        <v>51</v>
      </c>
      <c r="E26" s="15">
        <v>170000</v>
      </c>
      <c r="F26" s="15">
        <v>4500</v>
      </c>
      <c r="G26" s="15">
        <v>200</v>
      </c>
      <c r="H26" s="29"/>
    </row>
    <row r="27" spans="1:8" ht="14.25" customHeight="1" x14ac:dyDescent="0.3">
      <c r="A27" s="32">
        <v>44643</v>
      </c>
      <c r="B27" s="33" t="s">
        <v>10</v>
      </c>
      <c r="C27" s="13" t="s">
        <v>8</v>
      </c>
      <c r="D27" s="13">
        <v>45</v>
      </c>
      <c r="E27" s="15">
        <v>80000</v>
      </c>
      <c r="F27" s="15">
        <v>12000</v>
      </c>
      <c r="G27" s="15">
        <v>100</v>
      </c>
      <c r="H27" s="29"/>
    </row>
    <row r="28" spans="1:8" ht="14.25" customHeight="1" x14ac:dyDescent="0.3">
      <c r="A28" s="32">
        <v>44644</v>
      </c>
      <c r="B28" s="33" t="s">
        <v>16</v>
      </c>
      <c r="C28" s="13" t="s">
        <v>8</v>
      </c>
      <c r="D28" s="13">
        <v>54</v>
      </c>
      <c r="E28" s="15">
        <v>60000</v>
      </c>
      <c r="F28" s="15">
        <v>1700</v>
      </c>
      <c r="G28" s="15">
        <v>85</v>
      </c>
      <c r="H28" s="29"/>
    </row>
    <row r="29" spans="1:8" ht="14.25" customHeight="1" x14ac:dyDescent="0.3">
      <c r="A29" s="32">
        <v>44645</v>
      </c>
      <c r="B29" s="33" t="s">
        <v>12</v>
      </c>
      <c r="C29" s="13" t="s">
        <v>8</v>
      </c>
      <c r="D29" s="13">
        <v>59</v>
      </c>
      <c r="E29" s="15">
        <v>150000</v>
      </c>
      <c r="F29" s="15">
        <v>0</v>
      </c>
      <c r="G29" s="15">
        <v>0</v>
      </c>
      <c r="H29" s="29"/>
    </row>
    <row r="30" spans="1:8" ht="14.25" customHeight="1" x14ac:dyDescent="0.3">
      <c r="A30" s="32">
        <v>44646</v>
      </c>
      <c r="B30" s="33" t="s">
        <v>13</v>
      </c>
      <c r="C30" s="13" t="s">
        <v>8</v>
      </c>
      <c r="D30" s="13">
        <v>40</v>
      </c>
      <c r="E30" s="15">
        <v>100000</v>
      </c>
      <c r="F30" s="15">
        <v>1250</v>
      </c>
      <c r="G30" s="15">
        <v>50</v>
      </c>
      <c r="H30" s="29"/>
    </row>
    <row r="31" spans="1:8" ht="14.25" customHeight="1" x14ac:dyDescent="0.3">
      <c r="A31" s="32">
        <v>44647</v>
      </c>
      <c r="B31" s="33" t="s">
        <v>14</v>
      </c>
      <c r="C31" s="13" t="s">
        <v>8</v>
      </c>
      <c r="D31" s="13">
        <v>46</v>
      </c>
      <c r="E31" s="15">
        <v>80000</v>
      </c>
      <c r="F31" s="15">
        <v>1600</v>
      </c>
      <c r="G31" s="15">
        <v>10</v>
      </c>
      <c r="H31" s="29"/>
    </row>
    <row r="32" spans="1:8" ht="14.25" customHeight="1" x14ac:dyDescent="0.3">
      <c r="A32" s="32">
        <v>44648</v>
      </c>
      <c r="B32" s="33" t="s">
        <v>14</v>
      </c>
      <c r="C32" s="13" t="s">
        <v>8</v>
      </c>
      <c r="D32" s="13">
        <v>41</v>
      </c>
      <c r="E32" s="15">
        <v>200000</v>
      </c>
      <c r="F32" s="15">
        <v>1000</v>
      </c>
      <c r="G32" s="15">
        <v>200</v>
      </c>
      <c r="H32" s="29"/>
    </row>
    <row r="33" spans="1:8" ht="14.25" customHeight="1" x14ac:dyDescent="0.3">
      <c r="A33" s="32">
        <v>44643</v>
      </c>
      <c r="B33" s="33" t="s">
        <v>9</v>
      </c>
      <c r="C33" s="13" t="s">
        <v>8</v>
      </c>
      <c r="D33" s="13">
        <v>41</v>
      </c>
      <c r="E33" s="15">
        <v>180000</v>
      </c>
      <c r="F33" s="15">
        <v>0</v>
      </c>
      <c r="G33" s="15">
        <v>0</v>
      </c>
      <c r="H33" s="29"/>
    </row>
    <row r="34" spans="1:8" ht="14.25" customHeight="1" x14ac:dyDescent="0.3">
      <c r="A34" s="32">
        <v>44644</v>
      </c>
      <c r="B34" s="33" t="s">
        <v>12</v>
      </c>
      <c r="C34" s="13" t="s">
        <v>8</v>
      </c>
      <c r="D34" s="13">
        <v>57</v>
      </c>
      <c r="E34" s="15">
        <v>150000</v>
      </c>
      <c r="F34" s="15">
        <v>1000</v>
      </c>
      <c r="G34" s="15">
        <v>150</v>
      </c>
      <c r="H34" s="29"/>
    </row>
    <row r="35" spans="1:8" ht="14.25" customHeight="1" x14ac:dyDescent="0.3">
      <c r="A35" s="32">
        <v>44645</v>
      </c>
      <c r="B35" s="33" t="s">
        <v>9</v>
      </c>
      <c r="C35" s="13" t="s">
        <v>8</v>
      </c>
      <c r="D35" s="13">
        <v>35</v>
      </c>
      <c r="E35" s="15">
        <v>200000</v>
      </c>
      <c r="F35" s="15">
        <v>3900</v>
      </c>
      <c r="G35" s="15">
        <v>100</v>
      </c>
      <c r="H35" s="29"/>
    </row>
    <row r="36" spans="1:8" ht="14.25" customHeight="1" x14ac:dyDescent="0.3">
      <c r="A36" s="32">
        <v>44646</v>
      </c>
      <c r="B36" s="33" t="s">
        <v>14</v>
      </c>
      <c r="C36" s="13" t="s">
        <v>8</v>
      </c>
      <c r="D36" s="13">
        <v>40</v>
      </c>
      <c r="E36" s="15">
        <v>700000</v>
      </c>
      <c r="F36" s="15">
        <v>5000</v>
      </c>
      <c r="G36" s="15">
        <v>50</v>
      </c>
      <c r="H36" s="29"/>
    </row>
    <row r="37" spans="1:8" ht="14.25" customHeight="1" x14ac:dyDescent="0.3">
      <c r="A37" s="32">
        <v>44647</v>
      </c>
      <c r="B37" s="33" t="s">
        <v>13</v>
      </c>
      <c r="C37" s="13" t="s">
        <v>8</v>
      </c>
      <c r="D37" s="13">
        <v>52</v>
      </c>
      <c r="E37" s="15">
        <v>150000</v>
      </c>
      <c r="F37" s="15">
        <v>3000</v>
      </c>
      <c r="G37" s="15">
        <v>100</v>
      </c>
      <c r="H37" s="29"/>
    </row>
    <row r="38" spans="1:8" ht="14.25" customHeight="1" x14ac:dyDescent="0.3">
      <c r="A38" s="32">
        <v>44648</v>
      </c>
      <c r="B38" s="33" t="s">
        <v>10</v>
      </c>
      <c r="C38" s="13" t="s">
        <v>8</v>
      </c>
      <c r="D38" s="13">
        <v>59</v>
      </c>
      <c r="E38" s="15">
        <v>150000</v>
      </c>
      <c r="F38" s="15">
        <v>2200</v>
      </c>
      <c r="G38" s="15">
        <v>50</v>
      </c>
      <c r="H38" s="29"/>
    </row>
    <row r="39" spans="1:8" ht="14.25" customHeight="1" x14ac:dyDescent="0.3">
      <c r="A39" s="32">
        <v>44643</v>
      </c>
      <c r="B39" s="33" t="s">
        <v>16</v>
      </c>
      <c r="C39" s="13" t="s">
        <v>8</v>
      </c>
      <c r="D39" s="13">
        <v>43</v>
      </c>
      <c r="E39" s="15">
        <v>150000</v>
      </c>
      <c r="F39" s="15">
        <v>0</v>
      </c>
      <c r="G39" s="15">
        <v>0</v>
      </c>
      <c r="H39" s="29"/>
    </row>
    <row r="40" spans="1:8" ht="14.25" customHeight="1" x14ac:dyDescent="0.3">
      <c r="A40" s="32">
        <v>44644</v>
      </c>
      <c r="B40" s="33" t="s">
        <v>9</v>
      </c>
      <c r="C40" s="13" t="s">
        <v>8</v>
      </c>
      <c r="D40" s="13">
        <v>34</v>
      </c>
      <c r="E40" s="15">
        <v>200000</v>
      </c>
      <c r="F40" s="15">
        <v>10000</v>
      </c>
      <c r="G40" s="15">
        <v>100</v>
      </c>
      <c r="H40" s="29"/>
    </row>
    <row r="41" spans="1:8" ht="14.25" customHeight="1" x14ac:dyDescent="0.3">
      <c r="A41" s="32">
        <v>44645</v>
      </c>
      <c r="B41" s="33" t="s">
        <v>7</v>
      </c>
      <c r="C41" s="13" t="s">
        <v>8</v>
      </c>
      <c r="D41" s="13">
        <v>39</v>
      </c>
      <c r="E41" s="15">
        <v>100000</v>
      </c>
      <c r="F41" s="15">
        <v>1400</v>
      </c>
      <c r="G41" s="15">
        <v>2</v>
      </c>
      <c r="H41" s="29"/>
    </row>
    <row r="42" spans="1:8" ht="14.25" customHeight="1" x14ac:dyDescent="0.3">
      <c r="A42" s="32">
        <v>44646</v>
      </c>
      <c r="B42" s="33" t="s">
        <v>10</v>
      </c>
      <c r="C42" s="13" t="s">
        <v>8</v>
      </c>
      <c r="D42" s="13">
        <v>42</v>
      </c>
      <c r="E42" s="15">
        <v>150000</v>
      </c>
      <c r="F42" s="15">
        <v>4000</v>
      </c>
      <c r="G42" s="15">
        <v>240</v>
      </c>
      <c r="H42" s="29"/>
    </row>
    <row r="43" spans="1:8" ht="14.25" customHeight="1" x14ac:dyDescent="0.3">
      <c r="A43" s="32">
        <v>44647</v>
      </c>
      <c r="B43" s="33" t="s">
        <v>7</v>
      </c>
      <c r="C43" s="13" t="s">
        <v>8</v>
      </c>
      <c r="D43" s="13">
        <v>51</v>
      </c>
      <c r="E43" s="15">
        <v>150000</v>
      </c>
      <c r="F43" s="15">
        <v>1800</v>
      </c>
      <c r="G43" s="15">
        <v>50</v>
      </c>
      <c r="H43" s="29"/>
    </row>
    <row r="44" spans="1:8" ht="14.25" customHeight="1" x14ac:dyDescent="0.3">
      <c r="A44" s="32">
        <v>44648</v>
      </c>
      <c r="B44" s="33" t="s">
        <v>12</v>
      </c>
      <c r="C44" s="13" t="s">
        <v>8</v>
      </c>
      <c r="D44" s="13">
        <v>41</v>
      </c>
      <c r="E44" s="15">
        <v>150000</v>
      </c>
      <c r="F44" s="15">
        <v>2000</v>
      </c>
      <c r="G44" s="15">
        <v>40</v>
      </c>
      <c r="H44" s="29"/>
    </row>
    <row r="45" spans="1:8" ht="14.25" customHeight="1" x14ac:dyDescent="0.3">
      <c r="A45" s="32">
        <v>44643</v>
      </c>
      <c r="B45" s="33" t="s">
        <v>13</v>
      </c>
      <c r="C45" s="13" t="s">
        <v>8</v>
      </c>
      <c r="D45" s="13">
        <v>37</v>
      </c>
      <c r="E45" s="15">
        <v>70000</v>
      </c>
      <c r="F45" s="15">
        <v>1200</v>
      </c>
      <c r="G45" s="15">
        <v>25</v>
      </c>
      <c r="H45" s="29"/>
    </row>
    <row r="46" spans="1:8" ht="14.25" customHeight="1" x14ac:dyDescent="0.3">
      <c r="A46" s="32">
        <v>44648</v>
      </c>
      <c r="B46" s="33" t="s">
        <v>7</v>
      </c>
      <c r="C46" s="13" t="s">
        <v>18</v>
      </c>
      <c r="D46" s="13">
        <v>44</v>
      </c>
      <c r="E46" s="15">
        <v>750000</v>
      </c>
      <c r="F46" s="15">
        <v>2300</v>
      </c>
      <c r="G46" s="15">
        <v>24</v>
      </c>
      <c r="H46" s="29"/>
    </row>
    <row r="47" spans="1:8" ht="14.25" customHeight="1" x14ac:dyDescent="0.3">
      <c r="A47" s="32">
        <v>44643</v>
      </c>
      <c r="B47" s="33" t="s">
        <v>10</v>
      </c>
      <c r="C47" s="13" t="s">
        <v>18</v>
      </c>
      <c r="D47" s="13">
        <v>46</v>
      </c>
      <c r="E47" s="15">
        <v>360000</v>
      </c>
      <c r="F47" s="15">
        <v>10300</v>
      </c>
      <c r="G47" s="15">
        <v>104</v>
      </c>
      <c r="H47" s="29"/>
    </row>
    <row r="48" spans="1:8" ht="14.25" customHeight="1" x14ac:dyDescent="0.3">
      <c r="A48" s="32">
        <v>44644</v>
      </c>
      <c r="B48" s="33" t="s">
        <v>14</v>
      </c>
      <c r="C48" s="13" t="s">
        <v>18</v>
      </c>
      <c r="D48" s="13">
        <v>39</v>
      </c>
      <c r="E48" s="15">
        <v>1170000</v>
      </c>
      <c r="F48" s="15">
        <v>3800</v>
      </c>
      <c r="G48" s="15">
        <v>39</v>
      </c>
      <c r="H48" s="29"/>
    </row>
    <row r="49" spans="1:8" ht="14.25" customHeight="1" x14ac:dyDescent="0.3">
      <c r="A49" s="32">
        <v>44645</v>
      </c>
      <c r="B49" s="33" t="s">
        <v>12</v>
      </c>
      <c r="C49" s="13" t="s">
        <v>18</v>
      </c>
      <c r="D49" s="13">
        <v>47</v>
      </c>
      <c r="E49" s="15">
        <v>370000</v>
      </c>
      <c r="F49" s="15">
        <v>2800</v>
      </c>
      <c r="G49" s="15">
        <v>29</v>
      </c>
      <c r="H49" s="29"/>
    </row>
    <row r="50" spans="1:8" ht="14.25" customHeight="1" x14ac:dyDescent="0.3">
      <c r="A50" s="32">
        <v>44646</v>
      </c>
      <c r="B50" s="33" t="s">
        <v>13</v>
      </c>
      <c r="C50" s="13" t="s">
        <v>18</v>
      </c>
      <c r="D50" s="13">
        <v>34</v>
      </c>
      <c r="E50" s="15">
        <v>348000</v>
      </c>
      <c r="F50" s="15">
        <v>2900</v>
      </c>
      <c r="G50" s="15">
        <v>30</v>
      </c>
      <c r="H50" s="29"/>
    </row>
    <row r="51" spans="1:8" ht="14.25" customHeight="1" x14ac:dyDescent="0.3">
      <c r="A51" s="32">
        <v>44647</v>
      </c>
      <c r="B51" s="33" t="s">
        <v>14</v>
      </c>
      <c r="C51" s="13" t="s">
        <v>18</v>
      </c>
      <c r="D51" s="13">
        <v>43</v>
      </c>
      <c r="E51" s="15">
        <v>400000</v>
      </c>
      <c r="F51" s="15">
        <v>2000</v>
      </c>
      <c r="G51" s="15">
        <v>21</v>
      </c>
      <c r="H51" s="29"/>
    </row>
    <row r="52" spans="1:8" ht="14.25" customHeight="1" x14ac:dyDescent="0.3">
      <c r="A52" s="32">
        <v>44648</v>
      </c>
      <c r="B52" s="33" t="s">
        <v>14</v>
      </c>
      <c r="C52" s="13" t="s">
        <v>18</v>
      </c>
      <c r="D52" s="13">
        <v>38</v>
      </c>
      <c r="E52" s="15">
        <v>350000</v>
      </c>
      <c r="F52" s="15">
        <v>3900</v>
      </c>
      <c r="G52" s="15">
        <v>40</v>
      </c>
      <c r="H52" s="29"/>
    </row>
    <row r="53" spans="1:8" ht="14.25" customHeight="1" x14ac:dyDescent="0.3">
      <c r="A53" s="32">
        <v>44643</v>
      </c>
      <c r="B53" s="33" t="s">
        <v>9</v>
      </c>
      <c r="C53" s="13" t="s">
        <v>18</v>
      </c>
      <c r="D53" s="13">
        <v>37</v>
      </c>
      <c r="E53" s="15">
        <v>600000</v>
      </c>
      <c r="F53" s="15">
        <v>9200</v>
      </c>
      <c r="G53" s="15">
        <v>93</v>
      </c>
      <c r="H53" s="29"/>
    </row>
    <row r="54" spans="1:8" ht="14.25" customHeight="1" x14ac:dyDescent="0.3">
      <c r="A54" s="32">
        <v>44644</v>
      </c>
      <c r="B54" s="33" t="s">
        <v>12</v>
      </c>
      <c r="C54" s="13" t="s">
        <v>18</v>
      </c>
      <c r="D54" s="13">
        <v>34</v>
      </c>
      <c r="E54" s="15">
        <v>570000</v>
      </c>
      <c r="F54" s="15">
        <v>2490</v>
      </c>
      <c r="G54" s="15">
        <v>25.9</v>
      </c>
      <c r="H54" s="29"/>
    </row>
    <row r="55" spans="1:8" ht="14.25" customHeight="1" x14ac:dyDescent="0.3">
      <c r="A55" s="32">
        <v>44645</v>
      </c>
      <c r="B55" s="33" t="s">
        <v>9</v>
      </c>
      <c r="C55" s="13" t="s">
        <v>18</v>
      </c>
      <c r="D55" s="13">
        <v>49</v>
      </c>
      <c r="E55" s="15">
        <v>460000</v>
      </c>
      <c r="F55" s="15">
        <v>7800</v>
      </c>
      <c r="G55" s="15">
        <v>79</v>
      </c>
      <c r="H55" s="29"/>
    </row>
    <row r="56" spans="1:8" ht="14.25" customHeight="1" x14ac:dyDescent="0.3">
      <c r="A56" s="32">
        <v>44646</v>
      </c>
      <c r="B56" s="33" t="s">
        <v>14</v>
      </c>
      <c r="C56" s="13" t="s">
        <v>18</v>
      </c>
      <c r="D56" s="13">
        <v>41</v>
      </c>
      <c r="E56" s="15">
        <v>890000</v>
      </c>
      <c r="F56" s="15">
        <v>2800</v>
      </c>
      <c r="G56" s="15">
        <v>29</v>
      </c>
      <c r="H56" s="29"/>
    </row>
    <row r="57" spans="1:8" ht="14.25" customHeight="1" x14ac:dyDescent="0.3">
      <c r="A57" s="32">
        <v>44647</v>
      </c>
      <c r="B57" s="33" t="s">
        <v>13</v>
      </c>
      <c r="C57" s="13" t="s">
        <v>18</v>
      </c>
      <c r="D57" s="13">
        <v>44</v>
      </c>
      <c r="E57" s="15">
        <v>900000</v>
      </c>
      <c r="F57" s="15">
        <v>6300</v>
      </c>
      <c r="G57" s="15">
        <v>64</v>
      </c>
      <c r="H57" s="29"/>
    </row>
    <row r="58" spans="1:8" ht="14.25" customHeight="1" x14ac:dyDescent="0.3">
      <c r="A58" s="32">
        <v>44648</v>
      </c>
      <c r="B58" s="33" t="s">
        <v>10</v>
      </c>
      <c r="C58" s="13" t="s">
        <v>18</v>
      </c>
      <c r="D58" s="13">
        <v>42</v>
      </c>
      <c r="E58" s="15">
        <v>450000</v>
      </c>
      <c r="F58" s="15">
        <v>1600</v>
      </c>
      <c r="G58" s="15">
        <v>17</v>
      </c>
      <c r="H58" s="29"/>
    </row>
    <row r="59" spans="1:8" ht="14.25" customHeight="1" x14ac:dyDescent="0.3">
      <c r="A59" s="32">
        <v>44643</v>
      </c>
      <c r="B59" s="33" t="s">
        <v>14</v>
      </c>
      <c r="C59" s="13" t="s">
        <v>18</v>
      </c>
      <c r="D59" s="13">
        <v>40</v>
      </c>
      <c r="E59" s="15">
        <v>450000</v>
      </c>
      <c r="F59" s="15">
        <v>1500</v>
      </c>
      <c r="G59" s="15">
        <v>16</v>
      </c>
      <c r="H59" s="29"/>
    </row>
    <row r="60" spans="1:8" ht="14.25" customHeight="1" x14ac:dyDescent="0.3">
      <c r="A60" s="32">
        <v>44644</v>
      </c>
      <c r="B60" s="33" t="s">
        <v>9</v>
      </c>
      <c r="C60" s="13" t="s">
        <v>18</v>
      </c>
      <c r="D60" s="13">
        <v>39</v>
      </c>
      <c r="E60" s="15">
        <v>650000</v>
      </c>
      <c r="F60" s="15">
        <v>1800</v>
      </c>
      <c r="G60" s="15">
        <v>19</v>
      </c>
      <c r="H60" s="29"/>
    </row>
    <row r="61" spans="1:8" ht="14.25" customHeight="1" x14ac:dyDescent="0.3">
      <c r="A61" s="32">
        <v>44645</v>
      </c>
      <c r="B61" s="33" t="s">
        <v>7</v>
      </c>
      <c r="C61" s="13" t="s">
        <v>18</v>
      </c>
      <c r="D61" s="13">
        <v>48</v>
      </c>
      <c r="E61" s="15">
        <v>750000</v>
      </c>
      <c r="F61" s="15">
        <v>1200</v>
      </c>
      <c r="G61" s="15">
        <v>13</v>
      </c>
      <c r="H61" s="29"/>
    </row>
    <row r="62" spans="1:8" ht="14.25" customHeight="1" x14ac:dyDescent="0.3">
      <c r="A62" s="32">
        <v>44646</v>
      </c>
      <c r="B62" s="33" t="s">
        <v>10</v>
      </c>
      <c r="C62" s="13" t="s">
        <v>18</v>
      </c>
      <c r="D62" s="13">
        <v>41</v>
      </c>
      <c r="E62" s="15">
        <v>400000</v>
      </c>
      <c r="F62" s="15">
        <v>800</v>
      </c>
      <c r="G62" s="15">
        <v>9</v>
      </c>
      <c r="H62" s="29"/>
    </row>
    <row r="63" spans="1:8" ht="14.25" customHeight="1" x14ac:dyDescent="0.3">
      <c r="A63" s="32">
        <v>44647</v>
      </c>
      <c r="B63" s="33" t="s">
        <v>10</v>
      </c>
      <c r="C63" s="13" t="s">
        <v>18</v>
      </c>
      <c r="D63" s="13">
        <v>42</v>
      </c>
      <c r="E63" s="15">
        <v>600000</v>
      </c>
      <c r="F63" s="15">
        <v>4800</v>
      </c>
      <c r="G63" s="15">
        <v>49</v>
      </c>
      <c r="H63" s="29"/>
    </row>
    <row r="64" spans="1:8" ht="14.25" customHeight="1" x14ac:dyDescent="0.3">
      <c r="A64" s="32">
        <v>44648</v>
      </c>
      <c r="B64" s="33" t="s">
        <v>12</v>
      </c>
      <c r="C64" s="13" t="s">
        <v>18</v>
      </c>
      <c r="D64" s="13">
        <v>43</v>
      </c>
      <c r="E64" s="15">
        <v>600000</v>
      </c>
      <c r="F64" s="15">
        <v>5800</v>
      </c>
      <c r="G64" s="15">
        <v>59</v>
      </c>
      <c r="H64" s="29"/>
    </row>
    <row r="65" spans="1:8" ht="14.25" customHeight="1" x14ac:dyDescent="0.3">
      <c r="A65" s="32">
        <v>44643</v>
      </c>
      <c r="B65" s="33" t="s">
        <v>13</v>
      </c>
      <c r="C65" s="13" t="s">
        <v>18</v>
      </c>
      <c r="D65" s="13">
        <v>35</v>
      </c>
      <c r="E65" s="15">
        <v>450000</v>
      </c>
      <c r="F65" s="15">
        <v>3300</v>
      </c>
      <c r="G65" s="15">
        <v>34</v>
      </c>
      <c r="H65" s="29"/>
    </row>
    <row r="66" spans="1:8" ht="14.25" customHeight="1" x14ac:dyDescent="0.3">
      <c r="A66" s="32">
        <v>44644</v>
      </c>
      <c r="B66" s="33" t="s">
        <v>14</v>
      </c>
      <c r="C66" s="13" t="s">
        <v>18</v>
      </c>
      <c r="D66" s="13">
        <v>46</v>
      </c>
      <c r="E66" s="15">
        <v>650000</v>
      </c>
      <c r="F66" s="15">
        <v>2400</v>
      </c>
      <c r="G66" s="15">
        <v>25</v>
      </c>
      <c r="H66" s="29"/>
    </row>
    <row r="67" spans="1:8" ht="14.25" customHeight="1" x14ac:dyDescent="0.3">
      <c r="A67" s="32">
        <v>44645</v>
      </c>
      <c r="B67" s="33" t="s">
        <v>14</v>
      </c>
      <c r="C67" s="13" t="s">
        <v>18</v>
      </c>
      <c r="D67" s="13">
        <v>39</v>
      </c>
      <c r="E67" s="15">
        <v>370000</v>
      </c>
      <c r="F67" s="15">
        <v>1600</v>
      </c>
      <c r="G67" s="15">
        <v>17</v>
      </c>
      <c r="H67" s="29"/>
    </row>
    <row r="68" spans="1:8" ht="14.25" customHeight="1" x14ac:dyDescent="0.3">
      <c r="A68" s="32">
        <v>44646</v>
      </c>
      <c r="B68" s="33" t="s">
        <v>9</v>
      </c>
      <c r="C68" s="13" t="s">
        <v>18</v>
      </c>
      <c r="D68" s="13">
        <v>35</v>
      </c>
      <c r="E68" s="15">
        <v>345000</v>
      </c>
      <c r="F68" s="15">
        <v>800</v>
      </c>
      <c r="G68" s="15">
        <v>9</v>
      </c>
      <c r="H68" s="29"/>
    </row>
    <row r="69" spans="1:8" ht="14.25" customHeight="1" x14ac:dyDescent="0.3">
      <c r="A69" s="32">
        <v>44647</v>
      </c>
      <c r="B69" s="33" t="s">
        <v>12</v>
      </c>
      <c r="C69" s="13" t="s">
        <v>18</v>
      </c>
      <c r="D69" s="13">
        <v>37</v>
      </c>
      <c r="E69" s="15">
        <v>470000</v>
      </c>
      <c r="F69" s="15">
        <v>2800</v>
      </c>
      <c r="G69" s="15">
        <v>29</v>
      </c>
      <c r="H69" s="29"/>
    </row>
    <row r="70" spans="1:8" ht="14.25" customHeight="1" x14ac:dyDescent="0.3">
      <c r="A70" s="32">
        <v>44645</v>
      </c>
      <c r="B70" s="33" t="s">
        <v>10</v>
      </c>
      <c r="C70" s="13" t="s">
        <v>8</v>
      </c>
      <c r="D70" s="13">
        <v>44</v>
      </c>
      <c r="E70" s="15">
        <v>175000</v>
      </c>
      <c r="F70" s="15">
        <v>1900</v>
      </c>
      <c r="G70" s="15">
        <v>200</v>
      </c>
      <c r="H70" s="29"/>
    </row>
    <row r="71" spans="1:8" ht="14.25" customHeight="1" x14ac:dyDescent="0.3">
      <c r="A71" s="32">
        <v>44646</v>
      </c>
      <c r="B71" s="33" t="s">
        <v>7</v>
      </c>
      <c r="C71" s="13" t="s">
        <v>8</v>
      </c>
      <c r="D71" s="13">
        <v>47</v>
      </c>
      <c r="E71" s="15">
        <v>200000</v>
      </c>
      <c r="F71" s="15">
        <v>1700</v>
      </c>
      <c r="G71" s="15">
        <v>100</v>
      </c>
      <c r="H71" s="29"/>
    </row>
    <row r="72" spans="1:8" ht="14.25" customHeight="1" x14ac:dyDescent="0.3">
      <c r="A72" s="32">
        <v>44647</v>
      </c>
      <c r="B72" s="33" t="s">
        <v>9</v>
      </c>
      <c r="C72" s="13" t="s">
        <v>8</v>
      </c>
      <c r="D72" s="13">
        <v>47</v>
      </c>
      <c r="E72" s="15">
        <v>420000</v>
      </c>
      <c r="F72" s="15">
        <v>800</v>
      </c>
      <c r="G72" s="15">
        <v>30</v>
      </c>
      <c r="H72" s="29"/>
    </row>
    <row r="73" spans="1:8" ht="14.25" customHeight="1" x14ac:dyDescent="0.3">
      <c r="A73" s="32">
        <v>44648</v>
      </c>
      <c r="B73" s="33" t="s">
        <v>7</v>
      </c>
      <c r="C73" s="13" t="s">
        <v>8</v>
      </c>
      <c r="D73" s="13">
        <v>42</v>
      </c>
      <c r="E73" s="15">
        <v>150000</v>
      </c>
      <c r="F73" s="15">
        <v>1000</v>
      </c>
      <c r="G73" s="15">
        <v>70</v>
      </c>
      <c r="H73" s="29"/>
    </row>
    <row r="74" spans="1:8" ht="14.25" customHeight="1" x14ac:dyDescent="0.3">
      <c r="A74" s="32">
        <v>44643</v>
      </c>
      <c r="B74" s="33" t="s">
        <v>10</v>
      </c>
      <c r="C74" s="13" t="s">
        <v>8</v>
      </c>
      <c r="D74" s="13">
        <v>39</v>
      </c>
      <c r="E74" s="15">
        <v>250000</v>
      </c>
      <c r="F74" s="15">
        <v>3000</v>
      </c>
      <c r="G74" s="15">
        <v>100</v>
      </c>
      <c r="H74" s="29"/>
    </row>
    <row r="75" spans="1:8" ht="14.25" customHeight="1" x14ac:dyDescent="0.3">
      <c r="A75" s="32">
        <v>44644</v>
      </c>
      <c r="B75" s="33" t="s">
        <v>11</v>
      </c>
      <c r="C75" s="13" t="s">
        <v>8</v>
      </c>
      <c r="D75" s="13">
        <v>38</v>
      </c>
      <c r="E75" s="15">
        <v>85000</v>
      </c>
      <c r="F75" s="15">
        <v>1050</v>
      </c>
      <c r="G75" s="15">
        <v>50</v>
      </c>
      <c r="H75" s="29"/>
    </row>
    <row r="76" spans="1:8" ht="14.25" customHeight="1" x14ac:dyDescent="0.3">
      <c r="A76" s="32">
        <v>44645</v>
      </c>
      <c r="B76" s="33" t="s">
        <v>12</v>
      </c>
      <c r="C76" s="13" t="s">
        <v>8</v>
      </c>
      <c r="D76" s="13">
        <v>36</v>
      </c>
      <c r="E76" s="15">
        <v>250000</v>
      </c>
      <c r="F76" s="15">
        <v>3680</v>
      </c>
      <c r="G76" s="15">
        <v>150</v>
      </c>
      <c r="H76" s="29"/>
    </row>
    <row r="77" spans="1:8" ht="14.25" customHeight="1" x14ac:dyDescent="0.3">
      <c r="A77" s="32">
        <v>44646</v>
      </c>
      <c r="B77" s="33" t="s">
        <v>13</v>
      </c>
      <c r="C77" s="13" t="s">
        <v>8</v>
      </c>
      <c r="D77" s="13">
        <v>34</v>
      </c>
      <c r="E77" s="15">
        <v>120000</v>
      </c>
      <c r="F77" s="15">
        <v>1450</v>
      </c>
      <c r="G77" s="15">
        <v>50</v>
      </c>
      <c r="H77" s="29"/>
    </row>
    <row r="78" spans="1:8" ht="14.25" customHeight="1" x14ac:dyDescent="0.3">
      <c r="A78" s="32">
        <v>44647</v>
      </c>
      <c r="B78" s="33" t="s">
        <v>14</v>
      </c>
      <c r="C78" s="13" t="s">
        <v>8</v>
      </c>
      <c r="D78" s="13">
        <v>35</v>
      </c>
      <c r="E78" s="15">
        <v>70000</v>
      </c>
      <c r="F78" s="15">
        <v>1600</v>
      </c>
      <c r="G78" s="15">
        <v>30</v>
      </c>
      <c r="H78" s="29"/>
    </row>
    <row r="79" spans="1:8" ht="14.25" customHeight="1" x14ac:dyDescent="0.3">
      <c r="A79" s="32">
        <v>44648</v>
      </c>
      <c r="B79" s="33" t="s">
        <v>14</v>
      </c>
      <c r="C79" s="13" t="s">
        <v>8</v>
      </c>
      <c r="D79" s="13">
        <v>45</v>
      </c>
      <c r="E79" s="15">
        <v>230000</v>
      </c>
      <c r="F79" s="15">
        <v>2800</v>
      </c>
      <c r="G79" s="15">
        <v>50</v>
      </c>
      <c r="H79" s="29"/>
    </row>
    <row r="80" spans="1:8" ht="14.25" customHeight="1" x14ac:dyDescent="0.3">
      <c r="A80" s="32">
        <v>44643</v>
      </c>
      <c r="B80" s="33" t="s">
        <v>9</v>
      </c>
      <c r="C80" s="13" t="s">
        <v>8</v>
      </c>
      <c r="D80" s="13">
        <v>44</v>
      </c>
      <c r="E80" s="15">
        <v>55000</v>
      </c>
      <c r="F80" s="15">
        <v>1592</v>
      </c>
      <c r="G80" s="15">
        <v>72</v>
      </c>
      <c r="H80" s="29"/>
    </row>
    <row r="81" spans="1:8" ht="14.25" customHeight="1" x14ac:dyDescent="0.3">
      <c r="A81" s="32">
        <v>44644</v>
      </c>
      <c r="B81" s="33" t="s">
        <v>12</v>
      </c>
      <c r="C81" s="13" t="s">
        <v>8</v>
      </c>
      <c r="D81" s="13">
        <v>39</v>
      </c>
      <c r="E81" s="15">
        <v>160000</v>
      </c>
      <c r="F81" s="15">
        <v>5000</v>
      </c>
      <c r="G81" s="15">
        <v>100</v>
      </c>
      <c r="H81" s="29"/>
    </row>
    <row r="82" spans="1:8" ht="14.25" customHeight="1" x14ac:dyDescent="0.3">
      <c r="A82" s="32">
        <v>44645</v>
      </c>
      <c r="B82" s="33" t="s">
        <v>9</v>
      </c>
      <c r="C82" s="13" t="s">
        <v>8</v>
      </c>
      <c r="D82" s="13">
        <v>37</v>
      </c>
      <c r="E82" s="15">
        <v>300000</v>
      </c>
      <c r="F82" s="15">
        <v>3500</v>
      </c>
      <c r="G82" s="15">
        <v>50</v>
      </c>
      <c r="H82" s="29"/>
    </row>
    <row r="83" spans="1:8" ht="14.25" customHeight="1" x14ac:dyDescent="0.3">
      <c r="A83" s="32">
        <v>44646</v>
      </c>
      <c r="B83" s="33" t="s">
        <v>14</v>
      </c>
      <c r="C83" s="13" t="s">
        <v>8</v>
      </c>
      <c r="D83" s="13">
        <v>41</v>
      </c>
      <c r="E83" s="15">
        <v>71000</v>
      </c>
      <c r="F83" s="15">
        <v>300</v>
      </c>
      <c r="G83" s="15">
        <v>20</v>
      </c>
      <c r="H83" s="29"/>
    </row>
    <row r="84" spans="1:8" ht="14.25" customHeight="1" x14ac:dyDescent="0.3">
      <c r="A84" s="32">
        <v>44647</v>
      </c>
      <c r="B84" s="33" t="s">
        <v>13</v>
      </c>
      <c r="C84" s="13" t="s">
        <v>8</v>
      </c>
      <c r="D84" s="13">
        <v>51</v>
      </c>
      <c r="E84" s="15">
        <v>103000</v>
      </c>
      <c r="F84" s="15">
        <v>500</v>
      </c>
      <c r="G84" s="15">
        <v>200</v>
      </c>
      <c r="H84" s="29"/>
    </row>
    <row r="85" spans="1:8" ht="14.25" customHeight="1" x14ac:dyDescent="0.3">
      <c r="A85" s="32">
        <v>44648</v>
      </c>
      <c r="B85" s="33" t="s">
        <v>10</v>
      </c>
      <c r="C85" s="13" t="s">
        <v>8</v>
      </c>
      <c r="D85" s="13">
        <v>44</v>
      </c>
      <c r="E85" s="15">
        <v>250000</v>
      </c>
      <c r="F85" s="15">
        <v>2200</v>
      </c>
      <c r="G85" s="15">
        <v>350</v>
      </c>
      <c r="H85" s="29"/>
    </row>
    <row r="86" spans="1:8" ht="14.25" customHeight="1" x14ac:dyDescent="0.3">
      <c r="A86" s="32">
        <v>44643</v>
      </c>
      <c r="B86" s="33" t="s">
        <v>11</v>
      </c>
      <c r="C86" s="13" t="s">
        <v>8</v>
      </c>
      <c r="D86" s="13">
        <v>35</v>
      </c>
      <c r="E86" s="15">
        <v>300000</v>
      </c>
      <c r="F86" s="15">
        <v>2000</v>
      </c>
      <c r="G86" s="15">
        <v>100</v>
      </c>
      <c r="H86" s="29"/>
    </row>
    <row r="87" spans="1:8" ht="14.25" customHeight="1" x14ac:dyDescent="0.3">
      <c r="A87" s="32">
        <v>44644</v>
      </c>
      <c r="B87" s="33" t="s">
        <v>9</v>
      </c>
      <c r="C87" s="13" t="s">
        <v>8</v>
      </c>
      <c r="D87" s="13">
        <v>50</v>
      </c>
      <c r="E87" s="15">
        <v>150000</v>
      </c>
      <c r="F87" s="15">
        <v>2700</v>
      </c>
      <c r="G87" s="15">
        <v>50</v>
      </c>
      <c r="H87" s="29"/>
    </row>
    <row r="88" spans="1:8" ht="14.25" customHeight="1" x14ac:dyDescent="0.3">
      <c r="A88" s="32">
        <v>44645</v>
      </c>
      <c r="B88" s="33" t="s">
        <v>7</v>
      </c>
      <c r="C88" s="13" t="s">
        <v>8</v>
      </c>
      <c r="D88" s="13">
        <v>37</v>
      </c>
      <c r="E88" s="15">
        <v>0</v>
      </c>
      <c r="F88" s="15">
        <v>0</v>
      </c>
      <c r="G88" s="15">
        <v>0</v>
      </c>
      <c r="H88" s="29"/>
    </row>
    <row r="89" spans="1:8" ht="14.25" customHeight="1" x14ac:dyDescent="0.3">
      <c r="A89" s="32">
        <v>44646</v>
      </c>
      <c r="B89" s="33" t="s">
        <v>10</v>
      </c>
      <c r="C89" s="13" t="s">
        <v>8</v>
      </c>
      <c r="D89" s="13">
        <v>47</v>
      </c>
      <c r="E89" s="15">
        <v>150000</v>
      </c>
      <c r="F89" s="15">
        <v>0</v>
      </c>
      <c r="G89" s="15">
        <v>0</v>
      </c>
      <c r="H89" s="29"/>
    </row>
    <row r="90" spans="1:8" ht="14.25" customHeight="1" x14ac:dyDescent="0.3">
      <c r="A90" s="32">
        <v>44647</v>
      </c>
      <c r="B90" s="33" t="s">
        <v>17</v>
      </c>
      <c r="C90" s="13" t="s">
        <v>8</v>
      </c>
      <c r="D90" s="13">
        <v>44</v>
      </c>
      <c r="E90" s="15">
        <v>100000</v>
      </c>
      <c r="F90" s="15">
        <v>3500</v>
      </c>
      <c r="G90" s="15">
        <v>300</v>
      </c>
      <c r="H90" s="29"/>
    </row>
    <row r="91" spans="1:8" ht="14.25" customHeight="1" x14ac:dyDescent="0.3">
      <c r="A91" s="32">
        <v>44648</v>
      </c>
      <c r="B91" s="33" t="s">
        <v>12</v>
      </c>
      <c r="C91" s="13" t="s">
        <v>8</v>
      </c>
      <c r="D91" s="13">
        <v>35</v>
      </c>
      <c r="E91" s="15">
        <v>250000</v>
      </c>
      <c r="F91" s="15">
        <v>5650</v>
      </c>
      <c r="G91" s="15">
        <v>150</v>
      </c>
      <c r="H91" s="29"/>
    </row>
    <row r="92" spans="1:8" ht="14.25" customHeight="1" x14ac:dyDescent="0.3">
      <c r="A92" s="32">
        <v>44643</v>
      </c>
      <c r="B92" s="33" t="s">
        <v>13</v>
      </c>
      <c r="C92" s="13" t="s">
        <v>8</v>
      </c>
      <c r="D92" s="13">
        <v>38</v>
      </c>
      <c r="E92" s="15">
        <v>200000</v>
      </c>
      <c r="F92" s="15">
        <v>500</v>
      </c>
      <c r="G92" s="15">
        <v>80</v>
      </c>
      <c r="H92" s="29"/>
    </row>
    <row r="93" spans="1:8" ht="14.25" customHeight="1" x14ac:dyDescent="0.3">
      <c r="A93" s="32">
        <v>44644</v>
      </c>
      <c r="B93" s="33" t="s">
        <v>14</v>
      </c>
      <c r="C93" s="13" t="s">
        <v>8</v>
      </c>
      <c r="D93" s="13">
        <v>38</v>
      </c>
      <c r="E93" s="15">
        <v>60000</v>
      </c>
      <c r="F93" s="15">
        <v>33800</v>
      </c>
      <c r="G93" s="15">
        <v>36.93</v>
      </c>
      <c r="H93" s="29"/>
    </row>
    <row r="94" spans="1:8" ht="14.25" customHeight="1" x14ac:dyDescent="0.3">
      <c r="A94" s="32">
        <v>44645</v>
      </c>
      <c r="B94" s="33" t="s">
        <v>14</v>
      </c>
      <c r="C94" s="13" t="s">
        <v>8</v>
      </c>
      <c r="D94" s="13">
        <v>42</v>
      </c>
      <c r="E94" s="15">
        <v>500000</v>
      </c>
      <c r="F94" s="15">
        <v>8000</v>
      </c>
      <c r="G94" s="15">
        <v>100</v>
      </c>
      <c r="H94" s="29"/>
    </row>
    <row r="95" spans="1:8" ht="14.25" customHeight="1" x14ac:dyDescent="0.3">
      <c r="A95" s="32">
        <v>44646</v>
      </c>
      <c r="B95" s="33" t="s">
        <v>9</v>
      </c>
      <c r="C95" s="13" t="s">
        <v>8</v>
      </c>
      <c r="D95" s="13">
        <v>40</v>
      </c>
      <c r="E95" s="15">
        <v>150000</v>
      </c>
      <c r="F95" s="15">
        <v>3000</v>
      </c>
      <c r="G95" s="15">
        <v>1000</v>
      </c>
      <c r="H95" s="29"/>
    </row>
    <row r="96" spans="1:8" ht="14.25" customHeight="1" x14ac:dyDescent="0.3">
      <c r="A96" s="32">
        <v>44647</v>
      </c>
      <c r="B96" s="33" t="s">
        <v>12</v>
      </c>
      <c r="C96" s="13" t="s">
        <v>8</v>
      </c>
      <c r="D96" s="13">
        <v>39</v>
      </c>
      <c r="E96" s="15">
        <v>180000</v>
      </c>
      <c r="F96" s="15">
        <v>5000</v>
      </c>
      <c r="G96" s="15">
        <v>200</v>
      </c>
      <c r="H96" s="29"/>
    </row>
    <row r="97" spans="1:8" ht="14.25" customHeight="1" x14ac:dyDescent="0.3">
      <c r="A97" s="32">
        <v>44648</v>
      </c>
      <c r="B97" s="33" t="s">
        <v>9</v>
      </c>
      <c r="C97" s="13" t="s">
        <v>8</v>
      </c>
      <c r="D97" s="13">
        <v>42</v>
      </c>
      <c r="E97" s="15">
        <v>160000</v>
      </c>
      <c r="F97" s="15">
        <v>6500</v>
      </c>
      <c r="G97" s="15">
        <v>120</v>
      </c>
      <c r="H97" s="29"/>
    </row>
    <row r="98" spans="1:8" ht="14.25" customHeight="1" x14ac:dyDescent="0.3">
      <c r="A98" s="32">
        <v>44643</v>
      </c>
      <c r="B98" s="33" t="s">
        <v>14</v>
      </c>
      <c r="C98" s="13" t="s">
        <v>8</v>
      </c>
      <c r="D98" s="13">
        <v>37</v>
      </c>
      <c r="E98" s="15">
        <v>500000</v>
      </c>
      <c r="F98" s="15">
        <v>2900</v>
      </c>
      <c r="G98" s="15">
        <v>130</v>
      </c>
      <c r="H98" s="29"/>
    </row>
    <row r="99" spans="1:8" ht="14.25" customHeight="1" x14ac:dyDescent="0.3">
      <c r="A99" s="32">
        <v>44644</v>
      </c>
      <c r="B99" s="33" t="s">
        <v>13</v>
      </c>
      <c r="C99" s="13" t="s">
        <v>8</v>
      </c>
      <c r="D99" s="13">
        <v>39</v>
      </c>
      <c r="E99" s="15">
        <v>92000</v>
      </c>
      <c r="F99" s="15">
        <v>1000</v>
      </c>
      <c r="G99" s="15">
        <v>20</v>
      </c>
      <c r="H99" s="29"/>
    </row>
    <row r="100" spans="1:8" ht="14.25" customHeight="1" x14ac:dyDescent="0.3">
      <c r="A100" s="32">
        <v>44645</v>
      </c>
      <c r="B100" s="33" t="s">
        <v>10</v>
      </c>
      <c r="C100" s="13" t="s">
        <v>8</v>
      </c>
      <c r="D100" s="13">
        <v>35</v>
      </c>
      <c r="E100" s="15">
        <v>60000</v>
      </c>
      <c r="F100" s="15">
        <v>900</v>
      </c>
      <c r="G100" s="15">
        <v>40</v>
      </c>
      <c r="H100" s="29"/>
    </row>
    <row r="101" spans="1:8" ht="14.25" customHeight="1" x14ac:dyDescent="0.3">
      <c r="A101" s="32">
        <v>44646</v>
      </c>
      <c r="B101" s="33" t="s">
        <v>17</v>
      </c>
      <c r="C101" s="13" t="s">
        <v>8</v>
      </c>
      <c r="D101" s="13">
        <v>40</v>
      </c>
      <c r="E101" s="15">
        <v>300000</v>
      </c>
      <c r="F101" s="15">
        <v>4200</v>
      </c>
      <c r="G101" s="15">
        <v>300</v>
      </c>
      <c r="H101" s="29"/>
    </row>
    <row r="102" spans="1:8" ht="14.25" customHeight="1" x14ac:dyDescent="0.3">
      <c r="A102" s="32">
        <v>44647</v>
      </c>
      <c r="B102" s="33" t="s">
        <v>9</v>
      </c>
      <c r="C102" s="13" t="s">
        <v>8</v>
      </c>
      <c r="D102" s="13">
        <v>53</v>
      </c>
      <c r="E102" s="15">
        <v>120000</v>
      </c>
      <c r="F102" s="15">
        <v>3700</v>
      </c>
      <c r="G102" s="15">
        <v>60</v>
      </c>
      <c r="H102" s="29"/>
    </row>
    <row r="103" spans="1:8" ht="14.25" customHeight="1" x14ac:dyDescent="0.3">
      <c r="A103" s="32">
        <v>44648</v>
      </c>
      <c r="B103" s="33" t="s">
        <v>7</v>
      </c>
      <c r="C103" s="13" t="s">
        <v>18</v>
      </c>
      <c r="D103" s="13">
        <v>44</v>
      </c>
      <c r="E103" s="15">
        <v>500000</v>
      </c>
      <c r="F103" s="15">
        <v>1500</v>
      </c>
      <c r="G103" s="15">
        <v>100</v>
      </c>
      <c r="H103" s="29"/>
    </row>
    <row r="104" spans="1:8" ht="14.25" customHeight="1" x14ac:dyDescent="0.3">
      <c r="A104" s="32">
        <v>44643</v>
      </c>
      <c r="B104" s="33" t="s">
        <v>10</v>
      </c>
      <c r="C104" s="13" t="s">
        <v>18</v>
      </c>
      <c r="D104" s="13">
        <v>46</v>
      </c>
      <c r="E104" s="15">
        <v>110000</v>
      </c>
      <c r="F104" s="15">
        <v>9500</v>
      </c>
      <c r="G104" s="15">
        <v>100</v>
      </c>
      <c r="H104" s="29"/>
    </row>
    <row r="105" spans="1:8" ht="14.25" customHeight="1" x14ac:dyDescent="0.3">
      <c r="A105" s="32">
        <v>44644</v>
      </c>
      <c r="B105" s="33" t="s">
        <v>14</v>
      </c>
      <c r="C105" s="13" t="s">
        <v>18</v>
      </c>
      <c r="D105" s="13">
        <v>39</v>
      </c>
      <c r="E105" s="15">
        <v>920000</v>
      </c>
      <c r="F105" s="15">
        <v>3000</v>
      </c>
      <c r="G105" s="15">
        <v>400</v>
      </c>
      <c r="H105" s="29"/>
    </row>
    <row r="106" spans="1:8" ht="14.25" customHeight="1" x14ac:dyDescent="0.3">
      <c r="A106" s="32">
        <v>44645</v>
      </c>
      <c r="B106" s="33" t="s">
        <v>12</v>
      </c>
      <c r="C106" s="13" t="s">
        <v>18</v>
      </c>
      <c r="D106" s="13">
        <v>47</v>
      </c>
      <c r="E106" s="15">
        <v>120000</v>
      </c>
      <c r="F106" s="15">
        <v>2000</v>
      </c>
      <c r="G106" s="15">
        <v>100</v>
      </c>
      <c r="H106" s="29"/>
    </row>
    <row r="107" spans="1:8" ht="14.25" customHeight="1" x14ac:dyDescent="0.3">
      <c r="A107" s="32">
        <v>44646</v>
      </c>
      <c r="B107" s="33" t="s">
        <v>13</v>
      </c>
      <c r="C107" s="13" t="s">
        <v>18</v>
      </c>
      <c r="D107" s="13">
        <v>34</v>
      </c>
      <c r="E107" s="15">
        <v>98000</v>
      </c>
      <c r="F107" s="15">
        <v>2100</v>
      </c>
      <c r="G107" s="15">
        <v>140</v>
      </c>
      <c r="H107" s="29"/>
    </row>
    <row r="108" spans="1:8" ht="14.25" customHeight="1" x14ac:dyDescent="0.3">
      <c r="A108" s="32">
        <v>44647</v>
      </c>
      <c r="B108" s="33" t="s">
        <v>14</v>
      </c>
      <c r="C108" s="13" t="s">
        <v>18</v>
      </c>
      <c r="D108" s="13">
        <v>43</v>
      </c>
      <c r="E108" s="15">
        <v>150000</v>
      </c>
      <c r="F108" s="15">
        <v>1200</v>
      </c>
      <c r="G108" s="15">
        <v>500</v>
      </c>
      <c r="H108" s="29"/>
    </row>
    <row r="109" spans="1:8" ht="14.25" customHeight="1" x14ac:dyDescent="0.3">
      <c r="A109" s="32">
        <v>44648</v>
      </c>
      <c r="B109" s="33" t="s">
        <v>14</v>
      </c>
      <c r="C109" s="13" t="s">
        <v>18</v>
      </c>
      <c r="D109" s="13">
        <v>38</v>
      </c>
      <c r="E109" s="15">
        <v>100000</v>
      </c>
      <c r="F109" s="15">
        <v>3100</v>
      </c>
      <c r="G109" s="15">
        <v>50</v>
      </c>
      <c r="H109" s="29"/>
    </row>
    <row r="110" spans="1:8" ht="14.25" customHeight="1" x14ac:dyDescent="0.3">
      <c r="A110" s="32">
        <v>44643</v>
      </c>
      <c r="B110" s="33" t="s">
        <v>9</v>
      </c>
      <c r="C110" s="13" t="s">
        <v>18</v>
      </c>
      <c r="D110" s="13">
        <v>37</v>
      </c>
      <c r="E110" s="15">
        <v>350000</v>
      </c>
      <c r="F110" s="15">
        <v>8400</v>
      </c>
      <c r="G110" s="15">
        <v>0</v>
      </c>
      <c r="H110" s="29"/>
    </row>
    <row r="111" spans="1:8" ht="14.25" customHeight="1" x14ac:dyDescent="0.3">
      <c r="A111" s="32">
        <v>44644</v>
      </c>
      <c r="B111" s="33" t="s">
        <v>12</v>
      </c>
      <c r="C111" s="13" t="s">
        <v>18</v>
      </c>
      <c r="D111" s="13">
        <v>34</v>
      </c>
      <c r="E111" s="15">
        <v>320000</v>
      </c>
      <c r="F111" s="15">
        <v>1690</v>
      </c>
      <c r="G111" s="15">
        <v>100</v>
      </c>
      <c r="H111" s="29"/>
    </row>
    <row r="112" spans="1:8" ht="14.25" customHeight="1" x14ac:dyDescent="0.3">
      <c r="A112" s="32">
        <v>44645</v>
      </c>
      <c r="B112" s="33" t="s">
        <v>9</v>
      </c>
      <c r="C112" s="13" t="s">
        <v>18</v>
      </c>
      <c r="D112" s="13">
        <v>49</v>
      </c>
      <c r="E112" s="15">
        <v>210000</v>
      </c>
      <c r="F112" s="15">
        <v>7000</v>
      </c>
      <c r="G112" s="15">
        <v>230</v>
      </c>
      <c r="H112" s="29"/>
    </row>
    <row r="113" spans="1:8" ht="14.25" customHeight="1" x14ac:dyDescent="0.3">
      <c r="A113" s="32">
        <v>44646</v>
      </c>
      <c r="B113" s="33" t="s">
        <v>14</v>
      </c>
      <c r="C113" s="13" t="s">
        <v>18</v>
      </c>
      <c r="D113" s="13">
        <v>41</v>
      </c>
      <c r="E113" s="15">
        <v>640000</v>
      </c>
      <c r="F113" s="15">
        <v>2000</v>
      </c>
      <c r="G113" s="15">
        <v>100</v>
      </c>
      <c r="H113" s="29"/>
    </row>
    <row r="114" spans="1:8" ht="14.25" customHeight="1" x14ac:dyDescent="0.3">
      <c r="A114" s="32">
        <v>44647</v>
      </c>
      <c r="B114" s="33" t="s">
        <v>13</v>
      </c>
      <c r="C114" s="13" t="s">
        <v>18</v>
      </c>
      <c r="D114" s="13">
        <v>44</v>
      </c>
      <c r="E114" s="15">
        <v>650000</v>
      </c>
      <c r="F114" s="15">
        <v>5500</v>
      </c>
      <c r="G114" s="15">
        <v>160</v>
      </c>
      <c r="H114" s="29"/>
    </row>
    <row r="115" spans="1:8" ht="14.25" customHeight="1" x14ac:dyDescent="0.3">
      <c r="A115" s="32">
        <v>44648</v>
      </c>
      <c r="B115" s="33" t="s">
        <v>10</v>
      </c>
      <c r="C115" s="13" t="s">
        <v>18</v>
      </c>
      <c r="D115" s="13">
        <v>42</v>
      </c>
      <c r="E115" s="15">
        <v>200000</v>
      </c>
      <c r="F115" s="15">
        <v>800</v>
      </c>
      <c r="G115" s="15">
        <v>50</v>
      </c>
      <c r="H115" s="29"/>
    </row>
    <row r="116" spans="1:8" ht="14.25" customHeight="1" x14ac:dyDescent="0.3">
      <c r="A116" s="32">
        <v>44643</v>
      </c>
      <c r="B116" s="33" t="s">
        <v>14</v>
      </c>
      <c r="C116" s="13" t="s">
        <v>18</v>
      </c>
      <c r="D116" s="13">
        <v>40</v>
      </c>
      <c r="E116" s="15">
        <v>200000</v>
      </c>
      <c r="F116" s="15">
        <v>700</v>
      </c>
      <c r="G116" s="15">
        <v>100</v>
      </c>
      <c r="H116" s="29"/>
    </row>
    <row r="117" spans="1:8" ht="14.25" customHeight="1" x14ac:dyDescent="0.3">
      <c r="A117" s="32">
        <v>44644</v>
      </c>
      <c r="B117" s="33" t="s">
        <v>9</v>
      </c>
      <c r="C117" s="13" t="s">
        <v>18</v>
      </c>
      <c r="D117" s="13">
        <v>39</v>
      </c>
      <c r="E117" s="15">
        <v>400000</v>
      </c>
      <c r="F117" s="15">
        <v>1000</v>
      </c>
      <c r="G117" s="15">
        <v>250</v>
      </c>
      <c r="H117" s="29"/>
    </row>
    <row r="118" spans="1:8" ht="14.25" customHeight="1" x14ac:dyDescent="0.3">
      <c r="A118" s="32">
        <v>44645</v>
      </c>
      <c r="B118" s="33" t="s">
        <v>7</v>
      </c>
      <c r="C118" s="13" t="s">
        <v>18</v>
      </c>
      <c r="D118" s="13">
        <v>48</v>
      </c>
      <c r="E118" s="15">
        <v>500000</v>
      </c>
      <c r="F118" s="15">
        <v>400</v>
      </c>
      <c r="G118" s="15">
        <v>50</v>
      </c>
      <c r="H118" s="29"/>
    </row>
    <row r="119" spans="1:8" ht="14.25" customHeight="1" x14ac:dyDescent="0.3">
      <c r="A119" s="32">
        <v>44646</v>
      </c>
      <c r="B119" s="33" t="s">
        <v>10</v>
      </c>
      <c r="C119" s="13" t="s">
        <v>18</v>
      </c>
      <c r="D119" s="13">
        <v>41</v>
      </c>
      <c r="E119" s="15">
        <v>150000</v>
      </c>
      <c r="F119" s="15">
        <v>0</v>
      </c>
      <c r="G119" s="15">
        <v>0</v>
      </c>
      <c r="H119" s="29"/>
    </row>
    <row r="120" spans="1:8" ht="14.25" customHeight="1" x14ac:dyDescent="0.3">
      <c r="A120" s="32">
        <v>44647</v>
      </c>
      <c r="B120" s="33" t="s">
        <v>10</v>
      </c>
      <c r="C120" s="13" t="s">
        <v>18</v>
      </c>
      <c r="D120" s="13">
        <v>42</v>
      </c>
      <c r="E120" s="15">
        <v>350000</v>
      </c>
      <c r="F120" s="15">
        <v>4000</v>
      </c>
      <c r="G120" s="15">
        <v>50</v>
      </c>
      <c r="H120" s="29"/>
    </row>
    <row r="121" spans="1:8" ht="14.25" customHeight="1" x14ac:dyDescent="0.3">
      <c r="A121" s="32">
        <v>44648</v>
      </c>
      <c r="B121" s="33" t="s">
        <v>12</v>
      </c>
      <c r="C121" s="13" t="s">
        <v>18</v>
      </c>
      <c r="D121" s="13">
        <v>43</v>
      </c>
      <c r="E121" s="15">
        <v>350000</v>
      </c>
      <c r="F121" s="15">
        <v>5000</v>
      </c>
      <c r="G121" s="15">
        <v>200</v>
      </c>
      <c r="H121" s="29"/>
    </row>
    <row r="122" spans="1:8" ht="14.25" customHeight="1" x14ac:dyDescent="0.3">
      <c r="A122" s="32">
        <v>44643</v>
      </c>
      <c r="B122" s="33" t="s">
        <v>13</v>
      </c>
      <c r="C122" s="13" t="s">
        <v>18</v>
      </c>
      <c r="D122" s="13">
        <v>35</v>
      </c>
      <c r="E122" s="15">
        <v>200000</v>
      </c>
      <c r="F122" s="15">
        <v>2500</v>
      </c>
      <c r="G122" s="15">
        <v>50</v>
      </c>
      <c r="H122" s="29"/>
    </row>
    <row r="123" spans="1:8" ht="14.25" customHeight="1" x14ac:dyDescent="0.3">
      <c r="A123" s="32">
        <v>44644</v>
      </c>
      <c r="B123" s="33" t="s">
        <v>14</v>
      </c>
      <c r="C123" s="13" t="s">
        <v>18</v>
      </c>
      <c r="D123" s="13">
        <v>46</v>
      </c>
      <c r="E123" s="15">
        <v>400000</v>
      </c>
      <c r="F123" s="15">
        <v>1600</v>
      </c>
      <c r="G123" s="15">
        <v>50</v>
      </c>
      <c r="H123" s="29"/>
    </row>
    <row r="124" spans="1:8" ht="14.25" customHeight="1" x14ac:dyDescent="0.3">
      <c r="A124" s="32">
        <v>44645</v>
      </c>
      <c r="B124" s="33" t="s">
        <v>14</v>
      </c>
      <c r="C124" s="13" t="s">
        <v>18</v>
      </c>
      <c r="D124" s="13">
        <v>39</v>
      </c>
      <c r="E124" s="15">
        <v>120000</v>
      </c>
      <c r="F124" s="15">
        <v>800</v>
      </c>
      <c r="G124" s="15">
        <v>100</v>
      </c>
      <c r="H124" s="29"/>
    </row>
    <row r="125" spans="1:8" ht="14.25" customHeight="1" x14ac:dyDescent="0.3">
      <c r="A125" s="32">
        <v>44646</v>
      </c>
      <c r="B125" s="33" t="s">
        <v>9</v>
      </c>
      <c r="C125" s="13" t="s">
        <v>18</v>
      </c>
      <c r="D125" s="13">
        <v>35</v>
      </c>
      <c r="E125" s="15">
        <v>95000</v>
      </c>
      <c r="F125" s="15">
        <v>0</v>
      </c>
      <c r="G125" s="15">
        <v>0</v>
      </c>
      <c r="H125" s="29"/>
    </row>
    <row r="126" spans="1:8" ht="14.25" customHeight="1" x14ac:dyDescent="0.3">
      <c r="A126" s="32">
        <v>44647</v>
      </c>
      <c r="B126" s="33" t="s">
        <v>12</v>
      </c>
      <c r="C126" s="13" t="s">
        <v>18</v>
      </c>
      <c r="D126" s="13">
        <v>37</v>
      </c>
      <c r="E126" s="15">
        <v>220000</v>
      </c>
      <c r="F126" s="15">
        <v>2000</v>
      </c>
      <c r="G126" s="15">
        <v>50</v>
      </c>
      <c r="H126" s="29"/>
    </row>
    <row r="127" spans="1:8" ht="14.25" customHeight="1" x14ac:dyDescent="0.3">
      <c r="A127" s="32">
        <v>44648</v>
      </c>
      <c r="B127" s="33" t="s">
        <v>9</v>
      </c>
      <c r="C127" s="13" t="s">
        <v>18</v>
      </c>
      <c r="D127" s="13">
        <v>48</v>
      </c>
      <c r="E127" s="15">
        <v>200000</v>
      </c>
      <c r="F127" s="15">
        <v>0</v>
      </c>
      <c r="G127" s="15">
        <v>0</v>
      </c>
      <c r="H127" s="29"/>
    </row>
    <row r="128" spans="1:8" ht="14.25" customHeight="1" x14ac:dyDescent="0.3">
      <c r="A128" s="32">
        <v>44643</v>
      </c>
      <c r="B128" s="33" t="s">
        <v>14</v>
      </c>
      <c r="C128" s="13" t="s">
        <v>18</v>
      </c>
      <c r="D128" s="13">
        <v>48</v>
      </c>
      <c r="E128" s="15">
        <v>530000</v>
      </c>
      <c r="F128" s="15">
        <v>850</v>
      </c>
      <c r="G128" s="15">
        <v>95</v>
      </c>
      <c r="H128" s="29"/>
    </row>
    <row r="129" spans="1:8" ht="14.25" customHeight="1" x14ac:dyDescent="0.3">
      <c r="A129" s="32">
        <v>44644</v>
      </c>
      <c r="B129" s="33" t="s">
        <v>13</v>
      </c>
      <c r="C129" s="13" t="s">
        <v>18</v>
      </c>
      <c r="D129" s="13">
        <v>36</v>
      </c>
      <c r="E129" s="15">
        <v>2000000</v>
      </c>
      <c r="F129" s="15">
        <v>20000</v>
      </c>
      <c r="G129" s="15">
        <v>200</v>
      </c>
      <c r="H129" s="29"/>
    </row>
    <row r="130" spans="1:8" ht="14.25" customHeight="1" x14ac:dyDescent="0.3">
      <c r="A130" s="37">
        <v>44645</v>
      </c>
      <c r="B130" s="38" t="s">
        <v>10</v>
      </c>
      <c r="C130" s="18" t="s">
        <v>18</v>
      </c>
      <c r="D130" s="18">
        <v>45</v>
      </c>
      <c r="E130" s="19">
        <v>110000</v>
      </c>
      <c r="F130" s="19">
        <v>0</v>
      </c>
      <c r="G130" s="15">
        <v>0</v>
      </c>
      <c r="H130" s="29"/>
    </row>
    <row r="131" spans="1:8" ht="14.25" customHeight="1" x14ac:dyDescent="0.3"/>
    <row r="132" spans="1:8" ht="14.25" customHeight="1" x14ac:dyDescent="0.3"/>
    <row r="133" spans="1:8" ht="14.25" customHeight="1" x14ac:dyDescent="0.3"/>
    <row r="134" spans="1:8" ht="14.25" customHeight="1" x14ac:dyDescent="0.3"/>
    <row r="135" spans="1:8" ht="14.25" customHeight="1" x14ac:dyDescent="0.3"/>
    <row r="136" spans="1:8" ht="14.25" customHeight="1" x14ac:dyDescent="0.3"/>
    <row r="137" spans="1:8" ht="14.25" customHeight="1" x14ac:dyDescent="0.3"/>
    <row r="138" spans="1:8" ht="14.25" customHeight="1" x14ac:dyDescent="0.3"/>
    <row r="139" spans="1:8" ht="14.25" customHeight="1" x14ac:dyDescent="0.3"/>
    <row r="140" spans="1:8" ht="14.25" customHeight="1" x14ac:dyDescent="0.3"/>
    <row r="141" spans="1:8" ht="14.25" customHeight="1" x14ac:dyDescent="0.3"/>
    <row r="142" spans="1:8" ht="14.25" customHeight="1" x14ac:dyDescent="0.3"/>
    <row r="143" spans="1:8" ht="14.25" customHeight="1" x14ac:dyDescent="0.3"/>
    <row r="144" spans="1:8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G17" sqref="G17"/>
    </sheetView>
  </sheetViews>
  <sheetFormatPr defaultColWidth="14.44140625" defaultRowHeight="15" customHeight="1" x14ac:dyDescent="0.3"/>
  <cols>
    <col min="1" max="1" width="45.33203125" customWidth="1"/>
    <col min="2" max="2" width="10.6640625" customWidth="1"/>
    <col min="3" max="3" width="9.88671875" customWidth="1"/>
    <col min="4" max="4" width="10.33203125" customWidth="1"/>
    <col min="5" max="26" width="8.6640625" customWidth="1"/>
  </cols>
  <sheetData>
    <row r="1" spans="1:4" ht="42.75" customHeight="1" x14ac:dyDescent="0.3">
      <c r="A1" s="106" t="s">
        <v>28</v>
      </c>
      <c r="B1" s="107"/>
      <c r="C1" s="107"/>
      <c r="D1" s="108"/>
    </row>
    <row r="2" spans="1:4" ht="14.25" customHeight="1" x14ac:dyDescent="0.3">
      <c r="A2" s="39" t="s">
        <v>29</v>
      </c>
      <c r="B2" s="39" t="s">
        <v>30</v>
      </c>
      <c r="C2" s="39" t="s">
        <v>31</v>
      </c>
      <c r="D2" s="39" t="s">
        <v>32</v>
      </c>
    </row>
    <row r="3" spans="1:4" ht="14.25" customHeight="1" x14ac:dyDescent="0.3">
      <c r="A3" s="40" t="s">
        <v>33</v>
      </c>
      <c r="B3" s="89">
        <f>AVERAGE(Январь!D2:D130)</f>
        <v>43.213178294573645</v>
      </c>
      <c r="C3" s="89">
        <f>AVERAGE(Февраль!D2:D130)</f>
        <v>43.689922480620154</v>
      </c>
      <c r="D3" s="90">
        <f>AVERAGE(Март!D2:D130)</f>
        <v>42.821705426356587</v>
      </c>
    </row>
    <row r="4" spans="1:4" ht="16.5" customHeight="1" x14ac:dyDescent="0.3">
      <c r="A4" s="41" t="s">
        <v>34</v>
      </c>
      <c r="B4" s="87">
        <f>AVERAGE(Январь!E2:E130)</f>
        <v>481441.86046511628</v>
      </c>
      <c r="C4" s="87">
        <f>AVERAGE(Февраль!E2:E130)</f>
        <v>229503.87596899224</v>
      </c>
      <c r="D4" s="88">
        <f>AVERAGE(Март!E2:E130)</f>
        <v>295054.26356589148</v>
      </c>
    </row>
    <row r="5" spans="1:4" ht="14.25" customHeight="1" x14ac:dyDescent="0.3">
      <c r="A5" s="42" t="s">
        <v>35</v>
      </c>
      <c r="B5" s="87">
        <f>SUM(Январь!F2:F130)</f>
        <v>492552</v>
      </c>
      <c r="C5" s="87">
        <f>SUM(Февраль!F2:F130)</f>
        <v>389352</v>
      </c>
      <c r="D5" s="88">
        <f>SUM(Март!F2:F130)</f>
        <v>427752</v>
      </c>
    </row>
    <row r="6" spans="1:4" ht="14.25" customHeight="1" x14ac:dyDescent="0.3">
      <c r="A6" s="42" t="s">
        <v>36</v>
      </c>
      <c r="B6" s="87">
        <f>MIN(Январь!F2:F130)</f>
        <v>800</v>
      </c>
      <c r="C6" s="87">
        <f>MIN(Февраль!F2:F130)</f>
        <v>0</v>
      </c>
      <c r="D6" s="88">
        <f>MIN(Март!F2:F130)</f>
        <v>0</v>
      </c>
    </row>
    <row r="7" spans="1:4" ht="14.25" customHeight="1" x14ac:dyDescent="0.3">
      <c r="A7" s="42" t="s">
        <v>37</v>
      </c>
      <c r="B7" s="87">
        <f>MAX(Январь!G2:G130)</f>
        <v>3470</v>
      </c>
      <c r="C7" s="87">
        <f>MAX(Февраль!G2:G130)</f>
        <v>1000</v>
      </c>
      <c r="D7" s="88">
        <f>MAX(Март!G2:G130)</f>
        <v>1000</v>
      </c>
    </row>
    <row r="8" spans="1:4" ht="14.25" customHeight="1" x14ac:dyDescent="0.3">
      <c r="A8" s="96" t="s">
        <v>38</v>
      </c>
      <c r="B8" s="43">
        <f>COUNTIF(Январь!G:G, "&gt;=0")</f>
        <v>129</v>
      </c>
      <c r="C8" s="43">
        <f>COUNTIF(Февраль!G:G, "&gt;=0")</f>
        <v>129</v>
      </c>
      <c r="D8" s="44">
        <f>COUNTIF(Март!G:G, "&gt;=0")</f>
        <v>129</v>
      </c>
    </row>
    <row r="9" spans="1:4" ht="14.25" customHeight="1" x14ac:dyDescent="0.3"/>
    <row r="10" spans="1:4" ht="28.5" customHeight="1" x14ac:dyDescent="0.3">
      <c r="A10" s="109" t="s">
        <v>39</v>
      </c>
      <c r="B10" s="110"/>
      <c r="C10" s="110"/>
      <c r="D10" s="111"/>
    </row>
    <row r="11" spans="1:4" ht="14.25" customHeight="1" x14ac:dyDescent="0.3">
      <c r="A11" s="45" t="s">
        <v>29</v>
      </c>
      <c r="B11" s="45" t="s">
        <v>40</v>
      </c>
    </row>
    <row r="12" spans="1:4" ht="14.25" customHeight="1" x14ac:dyDescent="0.3">
      <c r="A12" s="46" t="s">
        <v>41</v>
      </c>
      <c r="B12" s="88">
        <f>AVERAGE(AVERAGE(Январь!D2:D130), AVERAGE(Февраль!D2:D130), AVERAGE(Март!D2:D130))</f>
        <v>43.241602067183464</v>
      </c>
    </row>
    <row r="13" spans="1:4" ht="14.25" customHeight="1" x14ac:dyDescent="0.3">
      <c r="A13" s="46" t="s">
        <v>42</v>
      </c>
      <c r="B13" s="88">
        <f>SUM(SUM(Январь!F2:F130), SUM(Февраль!F2:F130), SUM(Март!F2:F130))</f>
        <v>1309656</v>
      </c>
    </row>
    <row r="14" spans="1:4" ht="14.25" customHeight="1" x14ac:dyDescent="0.3">
      <c r="A14" s="46" t="s">
        <v>43</v>
      </c>
      <c r="B14" s="88">
        <f>MIN(MIN(Январь!E2:E130), MIN(Февраль!E2:E130), MIN(Март!E2:E130))</f>
        <v>0</v>
      </c>
    </row>
    <row r="15" spans="1:4" ht="14.25" customHeight="1" x14ac:dyDescent="0.3">
      <c r="A15" s="46" t="s">
        <v>44</v>
      </c>
      <c r="B15" s="92">
        <f>MAX(MAX(Январь!D2:D130),MAX(Февраль!D2:D130),MAX(Март!D2:D130))</f>
        <v>64.3333333333333</v>
      </c>
    </row>
    <row r="16" spans="1:4" ht="14.25" customHeight="1" x14ac:dyDescent="0.3">
      <c r="A16" s="46" t="s">
        <v>45</v>
      </c>
      <c r="B16" s="92">
        <f>MIN(MIN(Январь!D2:D130),MIN(Февраль!D2:D130),MIN(Март!D2:D130))</f>
        <v>29</v>
      </c>
    </row>
    <row r="17" spans="1:2" ht="14.25" customHeight="1" x14ac:dyDescent="0.3">
      <c r="A17" s="91" t="s">
        <v>46</v>
      </c>
      <c r="B17" s="44">
        <f>SUM(COUNTIF(Январь!G:G, "&gt;=0"), COUNTIF(Февраль!G:G, "&gt;=0"), COUNTIF(Март!G:G, "&gt;=0"))</f>
        <v>387</v>
      </c>
    </row>
    <row r="18" spans="1:2" ht="14.25" customHeight="1" x14ac:dyDescent="0.3"/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1:D1"/>
    <mergeCell ref="A10:D10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topLeftCell="A106" workbookViewId="0">
      <selection activeCell="K25" sqref="K25"/>
    </sheetView>
  </sheetViews>
  <sheetFormatPr defaultColWidth="14.44140625" defaultRowHeight="15" customHeight="1" x14ac:dyDescent="0.3"/>
  <cols>
    <col min="1" max="1" width="12.109375" customWidth="1"/>
    <col min="2" max="2" width="10.109375" customWidth="1"/>
    <col min="3" max="4" width="8.6640625" customWidth="1"/>
    <col min="5" max="5" width="13.44140625" customWidth="1"/>
    <col min="6" max="6" width="15.44140625" customWidth="1"/>
    <col min="7" max="7" width="16.44140625" customWidth="1"/>
    <col min="8" max="8" width="24.5546875" customWidth="1"/>
    <col min="9" max="10" width="8.6640625" customWidth="1"/>
    <col min="11" max="11" width="10.109375" customWidth="1"/>
    <col min="12" max="26" width="8.6640625" customWidth="1"/>
  </cols>
  <sheetData>
    <row r="1" spans="1:16" ht="46.5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1" t="s">
        <v>47</v>
      </c>
      <c r="F1" s="3" t="s">
        <v>5</v>
      </c>
      <c r="G1" s="4" t="s">
        <v>6</v>
      </c>
      <c r="H1" s="47" t="s">
        <v>48</v>
      </c>
      <c r="I1" s="47" t="s">
        <v>49</v>
      </c>
      <c r="J1" s="47" t="s">
        <v>50</v>
      </c>
    </row>
    <row r="2" spans="1:16" ht="15" customHeight="1" thickBot="1" x14ac:dyDescent="0.35">
      <c r="A2" s="32">
        <v>44648</v>
      </c>
      <c r="B2" s="33" t="s">
        <v>14</v>
      </c>
      <c r="C2" s="13" t="s">
        <v>15</v>
      </c>
      <c r="D2" s="13">
        <v>49</v>
      </c>
      <c r="E2" s="15">
        <v>35000</v>
      </c>
      <c r="F2" s="15">
        <v>920</v>
      </c>
      <c r="G2" s="48">
        <v>30</v>
      </c>
      <c r="H2" s="49" t="str">
        <f>IF(F2=0,"Низкий",IF(G2/F2&gt;0.1, "Высокий", "Низкий"))</f>
        <v>Низкий</v>
      </c>
      <c r="I2" s="50">
        <f>IF(D2&gt;50, G2*0.05, 0)</f>
        <v>0</v>
      </c>
      <c r="J2" s="50" t="str">
        <f>IF(AND(D2&gt;=25, D2&lt;=35, E2&gt;=200000), "Тариф1", IF(AND(D2&gt;40, E2&gt;150000), "Тариф2", IF(AND(D2&gt;50, E2&lt;100000), "риск","")))</f>
        <v/>
      </c>
      <c r="K2" s="29"/>
      <c r="L2" s="112" t="s">
        <v>99</v>
      </c>
      <c r="M2" s="113"/>
      <c r="N2" s="113"/>
      <c r="O2" s="113"/>
      <c r="P2" s="114"/>
    </row>
    <row r="3" spans="1:16" ht="14.25" customHeight="1" thickBot="1" x14ac:dyDescent="0.35">
      <c r="A3" s="32">
        <v>44643</v>
      </c>
      <c r="B3" s="33" t="s">
        <v>9</v>
      </c>
      <c r="C3" s="13" t="s">
        <v>15</v>
      </c>
      <c r="D3" s="13">
        <v>53</v>
      </c>
      <c r="E3" s="15">
        <v>100000</v>
      </c>
      <c r="F3" s="15">
        <v>200</v>
      </c>
      <c r="G3" s="48">
        <v>20</v>
      </c>
      <c r="H3" s="49" t="str">
        <f t="shared" ref="H3:H66" si="0">IF(F3=0,"Низкий",IF(G3/F3&gt;0.1, "Высокий", "Низкий"))</f>
        <v>Низкий</v>
      </c>
      <c r="I3" s="50">
        <f t="shared" ref="I3:I66" si="1">IF(D3&gt;50, G3*0.05, 0)</f>
        <v>1</v>
      </c>
      <c r="J3" s="50" t="str">
        <f t="shared" ref="J3:J66" si="2">IF(AND(D3&gt;=25, D3&lt;=35, E3&gt;=200000), "Тариф1", IF(AND(D3&gt;40, E3&gt;150000), "Тариф2", IF(AND(D3&gt;50, E3&lt;100000), "риск","")))</f>
        <v/>
      </c>
      <c r="K3" s="29"/>
      <c r="L3" s="115"/>
      <c r="M3" s="101"/>
      <c r="N3" s="101"/>
      <c r="O3" s="101"/>
      <c r="P3" s="116"/>
    </row>
    <row r="4" spans="1:16" ht="14.25" customHeight="1" thickBot="1" x14ac:dyDescent="0.35">
      <c r="A4" s="32">
        <v>44644</v>
      </c>
      <c r="B4" s="33" t="s">
        <v>12</v>
      </c>
      <c r="C4" s="13" t="s">
        <v>8</v>
      </c>
      <c r="D4" s="13">
        <v>37</v>
      </c>
      <c r="E4" s="15">
        <v>210000</v>
      </c>
      <c r="F4" s="15">
        <v>2000</v>
      </c>
      <c r="G4" s="48">
        <v>200</v>
      </c>
      <c r="H4" s="49" t="str">
        <f t="shared" si="0"/>
        <v>Низкий</v>
      </c>
      <c r="I4" s="50">
        <f t="shared" si="1"/>
        <v>0</v>
      </c>
      <c r="J4" s="50" t="str">
        <f t="shared" si="2"/>
        <v/>
      </c>
      <c r="K4" s="29"/>
      <c r="L4" s="115"/>
      <c r="M4" s="101"/>
      <c r="N4" s="101"/>
      <c r="O4" s="101"/>
      <c r="P4" s="116"/>
    </row>
    <row r="5" spans="1:16" ht="14.25" customHeight="1" thickBot="1" x14ac:dyDescent="0.35">
      <c r="A5" s="32">
        <v>44645</v>
      </c>
      <c r="B5" s="33" t="s">
        <v>9</v>
      </c>
      <c r="C5" s="13" t="s">
        <v>8</v>
      </c>
      <c r="D5" s="13">
        <v>45</v>
      </c>
      <c r="E5" s="15">
        <v>160000</v>
      </c>
      <c r="F5" s="15">
        <v>10500</v>
      </c>
      <c r="G5" s="48">
        <v>600</v>
      </c>
      <c r="H5" s="49" t="str">
        <f t="shared" si="0"/>
        <v>Низкий</v>
      </c>
      <c r="I5" s="50">
        <f t="shared" si="1"/>
        <v>0</v>
      </c>
      <c r="J5" s="50" t="str">
        <f t="shared" si="2"/>
        <v>Тариф2</v>
      </c>
      <c r="K5" s="29"/>
      <c r="L5" s="115"/>
      <c r="M5" s="101"/>
      <c r="N5" s="101"/>
      <c r="O5" s="101"/>
      <c r="P5" s="116"/>
    </row>
    <row r="6" spans="1:16" ht="14.25" customHeight="1" thickBot="1" x14ac:dyDescent="0.35">
      <c r="A6" s="32">
        <v>44646</v>
      </c>
      <c r="B6" s="33" t="s">
        <v>14</v>
      </c>
      <c r="C6" s="13" t="s">
        <v>8</v>
      </c>
      <c r="D6" s="13">
        <v>53</v>
      </c>
      <c r="E6" s="15">
        <v>350000</v>
      </c>
      <c r="F6" s="15">
        <v>10000</v>
      </c>
      <c r="G6" s="48">
        <v>100</v>
      </c>
      <c r="H6" s="49" t="str">
        <f t="shared" si="0"/>
        <v>Низкий</v>
      </c>
      <c r="I6" s="50">
        <f t="shared" si="1"/>
        <v>5</v>
      </c>
      <c r="J6" s="50" t="str">
        <f t="shared" si="2"/>
        <v>Тариф2</v>
      </c>
      <c r="K6" s="29"/>
      <c r="L6" s="115"/>
      <c r="M6" s="101"/>
      <c r="N6" s="101"/>
      <c r="O6" s="101"/>
      <c r="P6" s="116"/>
    </row>
    <row r="7" spans="1:16" ht="14.25" customHeight="1" thickBot="1" x14ac:dyDescent="0.35">
      <c r="A7" s="32">
        <v>44647</v>
      </c>
      <c r="B7" s="33" t="s">
        <v>13</v>
      </c>
      <c r="C7" s="13" t="s">
        <v>15</v>
      </c>
      <c r="D7" s="13">
        <v>45</v>
      </c>
      <c r="E7" s="15">
        <v>180000</v>
      </c>
      <c r="F7" s="15">
        <v>2500</v>
      </c>
      <c r="G7" s="48">
        <v>720</v>
      </c>
      <c r="H7" s="49" t="str">
        <f t="shared" si="0"/>
        <v>Высокий</v>
      </c>
      <c r="I7" s="50">
        <f t="shared" si="1"/>
        <v>0</v>
      </c>
      <c r="J7" s="50" t="str">
        <f t="shared" si="2"/>
        <v>Тариф2</v>
      </c>
      <c r="K7" s="29"/>
      <c r="L7" s="115"/>
      <c r="M7" s="101"/>
      <c r="N7" s="101"/>
      <c r="O7" s="101"/>
      <c r="P7" s="116"/>
    </row>
    <row r="8" spans="1:16" ht="14.25" customHeight="1" thickBot="1" x14ac:dyDescent="0.35">
      <c r="A8" s="32">
        <v>44648</v>
      </c>
      <c r="B8" s="33" t="s">
        <v>10</v>
      </c>
      <c r="C8" s="13" t="s">
        <v>8</v>
      </c>
      <c r="D8" s="13">
        <v>62</v>
      </c>
      <c r="E8" s="15">
        <v>97000</v>
      </c>
      <c r="F8" s="15">
        <v>2370</v>
      </c>
      <c r="G8" s="48">
        <v>50</v>
      </c>
      <c r="H8" s="49" t="str">
        <f t="shared" si="0"/>
        <v>Низкий</v>
      </c>
      <c r="I8" s="50">
        <f t="shared" si="1"/>
        <v>2.5</v>
      </c>
      <c r="J8" s="50" t="str">
        <f t="shared" si="2"/>
        <v>риск</v>
      </c>
      <c r="K8" s="29"/>
      <c r="L8" s="115"/>
      <c r="M8" s="101"/>
      <c r="N8" s="101"/>
      <c r="O8" s="101"/>
      <c r="P8" s="116"/>
    </row>
    <row r="9" spans="1:16" ht="14.25" customHeight="1" thickBot="1" x14ac:dyDescent="0.35">
      <c r="A9" s="32">
        <v>44643</v>
      </c>
      <c r="B9" s="33" t="s">
        <v>9</v>
      </c>
      <c r="C9" s="13" t="s">
        <v>8</v>
      </c>
      <c r="D9" s="13">
        <v>61</v>
      </c>
      <c r="E9" s="15">
        <v>168000</v>
      </c>
      <c r="F9" s="15">
        <v>2880</v>
      </c>
      <c r="G9" s="48">
        <v>150</v>
      </c>
      <c r="H9" s="49" t="str">
        <f t="shared" si="0"/>
        <v>Низкий</v>
      </c>
      <c r="I9" s="50">
        <f t="shared" si="1"/>
        <v>7.5</v>
      </c>
      <c r="J9" s="50" t="str">
        <f t="shared" si="2"/>
        <v>Тариф2</v>
      </c>
      <c r="K9" s="29"/>
      <c r="L9" s="115"/>
      <c r="M9" s="101"/>
      <c r="N9" s="101"/>
      <c r="O9" s="101"/>
      <c r="P9" s="116"/>
    </row>
    <row r="10" spans="1:16" ht="14.25" customHeight="1" thickBot="1" x14ac:dyDescent="0.35">
      <c r="A10" s="32">
        <v>44644</v>
      </c>
      <c r="B10" s="33" t="s">
        <v>9</v>
      </c>
      <c r="C10" s="13" t="s">
        <v>8</v>
      </c>
      <c r="D10" s="13">
        <v>40</v>
      </c>
      <c r="E10" s="15">
        <v>220000</v>
      </c>
      <c r="F10" s="15">
        <v>2000</v>
      </c>
      <c r="G10" s="48">
        <v>20</v>
      </c>
      <c r="H10" s="49" t="str">
        <f t="shared" si="0"/>
        <v>Низкий</v>
      </c>
      <c r="I10" s="50">
        <f t="shared" si="1"/>
        <v>0</v>
      </c>
      <c r="J10" s="50" t="str">
        <f t="shared" si="2"/>
        <v/>
      </c>
      <c r="K10" s="29"/>
      <c r="L10" s="115"/>
      <c r="M10" s="101"/>
      <c r="N10" s="101"/>
      <c r="O10" s="101"/>
      <c r="P10" s="116"/>
    </row>
    <row r="11" spans="1:16" ht="14.25" customHeight="1" thickBot="1" x14ac:dyDescent="0.35">
      <c r="A11" s="32">
        <v>44645</v>
      </c>
      <c r="B11" s="33" t="s">
        <v>7</v>
      </c>
      <c r="C11" s="13" t="s">
        <v>8</v>
      </c>
      <c r="D11" s="13">
        <v>53</v>
      </c>
      <c r="E11" s="15">
        <v>150000</v>
      </c>
      <c r="F11" s="15">
        <v>2500</v>
      </c>
      <c r="G11" s="48">
        <v>50</v>
      </c>
      <c r="H11" s="49" t="str">
        <f t="shared" si="0"/>
        <v>Низкий</v>
      </c>
      <c r="I11" s="50">
        <f t="shared" si="1"/>
        <v>2.5</v>
      </c>
      <c r="J11" s="50" t="str">
        <f t="shared" si="2"/>
        <v/>
      </c>
      <c r="K11" s="29"/>
      <c r="L11" s="115"/>
      <c r="M11" s="101"/>
      <c r="N11" s="101"/>
      <c r="O11" s="101"/>
      <c r="P11" s="116"/>
    </row>
    <row r="12" spans="1:16" ht="14.25" customHeight="1" thickBot="1" x14ac:dyDescent="0.35">
      <c r="A12" s="32">
        <v>44646</v>
      </c>
      <c r="B12" s="33" t="s">
        <v>10</v>
      </c>
      <c r="C12" s="13" t="s">
        <v>15</v>
      </c>
      <c r="D12" s="13">
        <v>53</v>
      </c>
      <c r="E12" s="15">
        <v>500000</v>
      </c>
      <c r="F12" s="15">
        <v>9000</v>
      </c>
      <c r="G12" s="48">
        <v>450</v>
      </c>
      <c r="H12" s="49" t="str">
        <f t="shared" si="0"/>
        <v>Низкий</v>
      </c>
      <c r="I12" s="50">
        <f t="shared" si="1"/>
        <v>22.5</v>
      </c>
      <c r="J12" s="50" t="str">
        <f t="shared" si="2"/>
        <v>Тариф2</v>
      </c>
      <c r="K12" s="29"/>
      <c r="L12" s="115"/>
      <c r="M12" s="101"/>
      <c r="N12" s="101"/>
      <c r="O12" s="101"/>
      <c r="P12" s="116"/>
    </row>
    <row r="13" spans="1:16" ht="14.25" customHeight="1" thickBot="1" x14ac:dyDescent="0.35">
      <c r="A13" s="32">
        <v>44647</v>
      </c>
      <c r="B13" s="33" t="s">
        <v>12</v>
      </c>
      <c r="C13" s="13" t="s">
        <v>8</v>
      </c>
      <c r="D13" s="13">
        <v>34</v>
      </c>
      <c r="E13" s="15">
        <v>100000</v>
      </c>
      <c r="F13" s="15">
        <v>2000</v>
      </c>
      <c r="G13" s="48">
        <v>150</v>
      </c>
      <c r="H13" s="49" t="str">
        <f t="shared" si="0"/>
        <v>Низкий</v>
      </c>
      <c r="I13" s="50">
        <f t="shared" si="1"/>
        <v>0</v>
      </c>
      <c r="J13" s="50" t="str">
        <f t="shared" si="2"/>
        <v/>
      </c>
      <c r="K13" s="29"/>
      <c r="L13" s="115"/>
      <c r="M13" s="101"/>
      <c r="N13" s="101"/>
      <c r="O13" s="101"/>
      <c r="P13" s="116"/>
    </row>
    <row r="14" spans="1:16" ht="14.25" customHeight="1" thickBot="1" x14ac:dyDescent="0.35">
      <c r="A14" s="32">
        <v>44648</v>
      </c>
      <c r="B14" s="33" t="s">
        <v>12</v>
      </c>
      <c r="C14" s="13" t="s">
        <v>8</v>
      </c>
      <c r="D14" s="13">
        <v>36</v>
      </c>
      <c r="E14" s="15">
        <v>0</v>
      </c>
      <c r="F14" s="15">
        <v>8800</v>
      </c>
      <c r="G14" s="48">
        <v>40</v>
      </c>
      <c r="H14" s="49" t="str">
        <f t="shared" si="0"/>
        <v>Низкий</v>
      </c>
      <c r="I14" s="50">
        <f t="shared" si="1"/>
        <v>0</v>
      </c>
      <c r="J14" s="50" t="str">
        <f t="shared" si="2"/>
        <v/>
      </c>
      <c r="K14" s="29"/>
      <c r="L14" s="115"/>
      <c r="M14" s="101"/>
      <c r="N14" s="101"/>
      <c r="O14" s="101"/>
      <c r="P14" s="116"/>
    </row>
    <row r="15" spans="1:16" ht="14.25" customHeight="1" thickBot="1" x14ac:dyDescent="0.35">
      <c r="A15" s="32">
        <v>44643</v>
      </c>
      <c r="B15" s="33" t="s">
        <v>13</v>
      </c>
      <c r="C15" s="13" t="s">
        <v>8</v>
      </c>
      <c r="D15" s="13">
        <v>39</v>
      </c>
      <c r="E15" s="15">
        <v>150000</v>
      </c>
      <c r="F15" s="15">
        <v>1700</v>
      </c>
      <c r="G15" s="48">
        <v>50</v>
      </c>
      <c r="H15" s="49" t="str">
        <f t="shared" si="0"/>
        <v>Низкий</v>
      </c>
      <c r="I15" s="50">
        <f t="shared" si="1"/>
        <v>0</v>
      </c>
      <c r="J15" s="50" t="str">
        <f t="shared" si="2"/>
        <v/>
      </c>
      <c r="K15" s="29"/>
      <c r="L15" s="115"/>
      <c r="M15" s="101"/>
      <c r="N15" s="101"/>
      <c r="O15" s="101"/>
      <c r="P15" s="116"/>
    </row>
    <row r="16" spans="1:16" ht="14.25" customHeight="1" thickBot="1" x14ac:dyDescent="0.35">
      <c r="A16" s="32">
        <v>44644</v>
      </c>
      <c r="B16" s="33" t="s">
        <v>14</v>
      </c>
      <c r="C16" s="13" t="s">
        <v>15</v>
      </c>
      <c r="D16" s="13">
        <v>39</v>
      </c>
      <c r="E16" s="15">
        <v>600000</v>
      </c>
      <c r="F16" s="15">
        <v>5000</v>
      </c>
      <c r="G16" s="48">
        <v>50</v>
      </c>
      <c r="H16" s="49" t="str">
        <f t="shared" si="0"/>
        <v>Низкий</v>
      </c>
      <c r="I16" s="50">
        <f t="shared" si="1"/>
        <v>0</v>
      </c>
      <c r="J16" s="50" t="str">
        <f t="shared" si="2"/>
        <v/>
      </c>
      <c r="K16" s="29"/>
      <c r="L16" s="115"/>
      <c r="M16" s="101"/>
      <c r="N16" s="101"/>
      <c r="O16" s="101"/>
      <c r="P16" s="116"/>
    </row>
    <row r="17" spans="1:16" ht="14.25" customHeight="1" thickBot="1" x14ac:dyDescent="0.35">
      <c r="A17" s="32">
        <v>44645</v>
      </c>
      <c r="B17" s="33" t="s">
        <v>14</v>
      </c>
      <c r="C17" s="13" t="s">
        <v>8</v>
      </c>
      <c r="D17" s="13">
        <v>45</v>
      </c>
      <c r="E17" s="15">
        <v>400000</v>
      </c>
      <c r="F17" s="15">
        <v>4000</v>
      </c>
      <c r="G17" s="48">
        <v>150</v>
      </c>
      <c r="H17" s="49" t="str">
        <f t="shared" si="0"/>
        <v>Низкий</v>
      </c>
      <c r="I17" s="50">
        <f t="shared" si="1"/>
        <v>0</v>
      </c>
      <c r="J17" s="50" t="str">
        <f t="shared" si="2"/>
        <v>Тариф2</v>
      </c>
      <c r="K17" s="29"/>
      <c r="L17" s="115"/>
      <c r="M17" s="101"/>
      <c r="N17" s="101"/>
      <c r="O17" s="101"/>
      <c r="P17" s="116"/>
    </row>
    <row r="18" spans="1:16" ht="14.25" customHeight="1" thickBot="1" x14ac:dyDescent="0.35">
      <c r="A18" s="32">
        <v>44646</v>
      </c>
      <c r="B18" s="33" t="s">
        <v>9</v>
      </c>
      <c r="C18" s="13" t="s">
        <v>8</v>
      </c>
      <c r="D18" s="13">
        <v>41</v>
      </c>
      <c r="E18" s="15">
        <v>120000</v>
      </c>
      <c r="F18" s="15">
        <v>300</v>
      </c>
      <c r="G18" s="48">
        <v>100</v>
      </c>
      <c r="H18" s="49" t="str">
        <f t="shared" si="0"/>
        <v>Высокий</v>
      </c>
      <c r="I18" s="50">
        <f t="shared" si="1"/>
        <v>0</v>
      </c>
      <c r="J18" s="50" t="str">
        <f t="shared" si="2"/>
        <v/>
      </c>
      <c r="K18" s="29"/>
      <c r="L18" s="115"/>
      <c r="M18" s="101"/>
      <c r="N18" s="101"/>
      <c r="O18" s="101"/>
      <c r="P18" s="116"/>
    </row>
    <row r="19" spans="1:16" ht="14.25" customHeight="1" thickBot="1" x14ac:dyDescent="0.35">
      <c r="A19" s="32">
        <v>44647</v>
      </c>
      <c r="B19" s="33" t="s">
        <v>12</v>
      </c>
      <c r="C19" s="13" t="s">
        <v>8</v>
      </c>
      <c r="D19" s="13">
        <v>38</v>
      </c>
      <c r="E19" s="15">
        <v>250000</v>
      </c>
      <c r="F19" s="15">
        <v>1200</v>
      </c>
      <c r="G19" s="48">
        <v>100</v>
      </c>
      <c r="H19" s="49" t="str">
        <f t="shared" si="0"/>
        <v>Низкий</v>
      </c>
      <c r="I19" s="50">
        <f t="shared" si="1"/>
        <v>0</v>
      </c>
      <c r="J19" s="50" t="str">
        <f t="shared" si="2"/>
        <v/>
      </c>
      <c r="K19" s="29"/>
      <c r="L19" s="115"/>
      <c r="M19" s="101"/>
      <c r="N19" s="101"/>
      <c r="O19" s="101"/>
      <c r="P19" s="116"/>
    </row>
    <row r="20" spans="1:16" ht="14.25" customHeight="1" thickBot="1" x14ac:dyDescent="0.35">
      <c r="A20" s="32">
        <v>44648</v>
      </c>
      <c r="B20" s="33" t="s">
        <v>9</v>
      </c>
      <c r="C20" s="13" t="s">
        <v>8</v>
      </c>
      <c r="D20" s="13">
        <v>46</v>
      </c>
      <c r="E20" s="15">
        <v>150000</v>
      </c>
      <c r="F20" s="15">
        <v>7200</v>
      </c>
      <c r="G20" s="48">
        <v>600</v>
      </c>
      <c r="H20" s="49" t="str">
        <f t="shared" si="0"/>
        <v>Низкий</v>
      </c>
      <c r="I20" s="50">
        <f t="shared" si="1"/>
        <v>0</v>
      </c>
      <c r="J20" s="50" t="str">
        <f t="shared" si="2"/>
        <v/>
      </c>
      <c r="K20" s="29"/>
      <c r="L20" s="117"/>
      <c r="M20" s="118"/>
      <c r="N20" s="118"/>
      <c r="O20" s="118"/>
      <c r="P20" s="119"/>
    </row>
    <row r="21" spans="1:16" ht="14.25" customHeight="1" thickBot="1" x14ac:dyDescent="0.35">
      <c r="A21" s="32">
        <v>44643</v>
      </c>
      <c r="B21" s="33" t="s">
        <v>14</v>
      </c>
      <c r="C21" s="13" t="s">
        <v>8</v>
      </c>
      <c r="D21" s="13">
        <v>45</v>
      </c>
      <c r="E21" s="15">
        <v>350000</v>
      </c>
      <c r="F21" s="15">
        <v>0</v>
      </c>
      <c r="G21" s="48">
        <v>0</v>
      </c>
      <c r="H21" s="49" t="str">
        <f t="shared" si="0"/>
        <v>Низкий</v>
      </c>
      <c r="I21" s="50">
        <f t="shared" si="1"/>
        <v>0</v>
      </c>
      <c r="J21" s="50" t="str">
        <f t="shared" si="2"/>
        <v>Тариф2</v>
      </c>
      <c r="K21" s="29"/>
    </row>
    <row r="22" spans="1:16" ht="14.25" customHeight="1" thickBot="1" x14ac:dyDescent="0.35">
      <c r="A22" s="32">
        <v>44644</v>
      </c>
      <c r="B22" s="33" t="s">
        <v>13</v>
      </c>
      <c r="C22" s="13" t="s">
        <v>8</v>
      </c>
      <c r="D22" s="13">
        <v>61</v>
      </c>
      <c r="E22" s="15">
        <v>150000</v>
      </c>
      <c r="F22" s="15">
        <v>780</v>
      </c>
      <c r="G22" s="48">
        <v>150</v>
      </c>
      <c r="H22" s="49" t="str">
        <f t="shared" si="0"/>
        <v>Высокий</v>
      </c>
      <c r="I22" s="50">
        <f t="shared" si="1"/>
        <v>7.5</v>
      </c>
      <c r="J22" s="50" t="str">
        <f t="shared" si="2"/>
        <v/>
      </c>
      <c r="K22" s="29"/>
    </row>
    <row r="23" spans="1:16" ht="14.25" customHeight="1" thickBot="1" x14ac:dyDescent="0.35">
      <c r="A23" s="32">
        <v>44645</v>
      </c>
      <c r="B23" s="33" t="s">
        <v>10</v>
      </c>
      <c r="C23" s="13" t="s">
        <v>8</v>
      </c>
      <c r="D23" s="13">
        <v>48</v>
      </c>
      <c r="E23" s="15">
        <v>145000</v>
      </c>
      <c r="F23" s="15">
        <v>300</v>
      </c>
      <c r="G23" s="48">
        <v>50</v>
      </c>
      <c r="H23" s="49" t="str">
        <f t="shared" si="0"/>
        <v>Высокий</v>
      </c>
      <c r="I23" s="50">
        <f t="shared" si="1"/>
        <v>0</v>
      </c>
      <c r="J23" s="50" t="str">
        <f t="shared" si="2"/>
        <v/>
      </c>
      <c r="K23" s="29"/>
    </row>
    <row r="24" spans="1:16" ht="14.25" customHeight="1" thickBot="1" x14ac:dyDescent="0.35">
      <c r="A24" s="32">
        <v>44646</v>
      </c>
      <c r="B24" s="33" t="s">
        <v>12</v>
      </c>
      <c r="C24" s="13" t="s">
        <v>8</v>
      </c>
      <c r="D24" s="13">
        <v>51</v>
      </c>
      <c r="E24" s="15">
        <v>300000</v>
      </c>
      <c r="F24" s="15">
        <v>5000</v>
      </c>
      <c r="G24" s="48">
        <v>200</v>
      </c>
      <c r="H24" s="49" t="str">
        <f t="shared" si="0"/>
        <v>Низкий</v>
      </c>
      <c r="I24" s="50">
        <f t="shared" si="1"/>
        <v>10</v>
      </c>
      <c r="J24" s="50" t="str">
        <f t="shared" si="2"/>
        <v>Тариф2</v>
      </c>
      <c r="K24" s="29"/>
    </row>
    <row r="25" spans="1:16" ht="14.25" customHeight="1" thickBot="1" x14ac:dyDescent="0.35">
      <c r="A25" s="32">
        <v>44647</v>
      </c>
      <c r="B25" s="33" t="s">
        <v>9</v>
      </c>
      <c r="C25" s="13" t="s">
        <v>8</v>
      </c>
      <c r="D25" s="13">
        <v>46</v>
      </c>
      <c r="E25" s="15">
        <v>130000</v>
      </c>
      <c r="F25" s="15">
        <v>2000</v>
      </c>
      <c r="G25" s="48">
        <v>50</v>
      </c>
      <c r="H25" s="49" t="str">
        <f t="shared" si="0"/>
        <v>Низкий</v>
      </c>
      <c r="I25" s="50">
        <f t="shared" si="1"/>
        <v>0</v>
      </c>
      <c r="J25" s="50" t="str">
        <f t="shared" si="2"/>
        <v/>
      </c>
      <c r="K25" s="29"/>
    </row>
    <row r="26" spans="1:16" ht="14.25" customHeight="1" thickBot="1" x14ac:dyDescent="0.35">
      <c r="A26" s="32">
        <v>44648</v>
      </c>
      <c r="B26" s="33" t="s">
        <v>7</v>
      </c>
      <c r="C26" s="13" t="s">
        <v>8</v>
      </c>
      <c r="D26" s="13">
        <v>51</v>
      </c>
      <c r="E26" s="15">
        <v>170000</v>
      </c>
      <c r="F26" s="15">
        <v>4500</v>
      </c>
      <c r="G26" s="48">
        <v>200</v>
      </c>
      <c r="H26" s="49" t="str">
        <f t="shared" si="0"/>
        <v>Низкий</v>
      </c>
      <c r="I26" s="50">
        <f t="shared" si="1"/>
        <v>10</v>
      </c>
      <c r="J26" s="50" t="str">
        <f t="shared" si="2"/>
        <v>Тариф2</v>
      </c>
      <c r="K26" s="29"/>
    </row>
    <row r="27" spans="1:16" ht="14.25" customHeight="1" thickBot="1" x14ac:dyDescent="0.35">
      <c r="A27" s="32">
        <v>44643</v>
      </c>
      <c r="B27" s="33" t="s">
        <v>10</v>
      </c>
      <c r="C27" s="13" t="s">
        <v>8</v>
      </c>
      <c r="D27" s="13">
        <v>45</v>
      </c>
      <c r="E27" s="15">
        <v>80000</v>
      </c>
      <c r="F27" s="15">
        <v>12000</v>
      </c>
      <c r="G27" s="48">
        <v>100</v>
      </c>
      <c r="H27" s="49" t="str">
        <f t="shared" si="0"/>
        <v>Низкий</v>
      </c>
      <c r="I27" s="50">
        <f t="shared" si="1"/>
        <v>0</v>
      </c>
      <c r="J27" s="50" t="str">
        <f t="shared" si="2"/>
        <v/>
      </c>
      <c r="K27" s="29"/>
    </row>
    <row r="28" spans="1:16" ht="14.25" customHeight="1" thickBot="1" x14ac:dyDescent="0.35">
      <c r="A28" s="32">
        <v>44644</v>
      </c>
      <c r="B28" s="33" t="s">
        <v>16</v>
      </c>
      <c r="C28" s="13" t="s">
        <v>8</v>
      </c>
      <c r="D28" s="13">
        <v>54</v>
      </c>
      <c r="E28" s="15">
        <v>60000</v>
      </c>
      <c r="F28" s="15">
        <v>1700</v>
      </c>
      <c r="G28" s="48">
        <v>85</v>
      </c>
      <c r="H28" s="49" t="str">
        <f t="shared" si="0"/>
        <v>Низкий</v>
      </c>
      <c r="I28" s="50">
        <f t="shared" si="1"/>
        <v>4.25</v>
      </c>
      <c r="J28" s="50" t="str">
        <f t="shared" si="2"/>
        <v>риск</v>
      </c>
      <c r="K28" s="29"/>
    </row>
    <row r="29" spans="1:16" ht="14.25" customHeight="1" thickBot="1" x14ac:dyDescent="0.35">
      <c r="A29" s="32">
        <v>44645</v>
      </c>
      <c r="B29" s="33" t="s">
        <v>12</v>
      </c>
      <c r="C29" s="13" t="s">
        <v>8</v>
      </c>
      <c r="D29" s="13">
        <v>59</v>
      </c>
      <c r="E29" s="15">
        <v>150000</v>
      </c>
      <c r="F29" s="15">
        <v>0</v>
      </c>
      <c r="G29" s="48">
        <v>0</v>
      </c>
      <c r="H29" s="49" t="str">
        <f t="shared" si="0"/>
        <v>Низкий</v>
      </c>
      <c r="I29" s="50">
        <f t="shared" si="1"/>
        <v>0</v>
      </c>
      <c r="J29" s="50" t="str">
        <f t="shared" si="2"/>
        <v/>
      </c>
      <c r="K29" s="29"/>
    </row>
    <row r="30" spans="1:16" ht="14.25" customHeight="1" thickBot="1" x14ac:dyDescent="0.35">
      <c r="A30" s="32">
        <v>44646</v>
      </c>
      <c r="B30" s="33" t="s">
        <v>13</v>
      </c>
      <c r="C30" s="13" t="s">
        <v>8</v>
      </c>
      <c r="D30" s="13">
        <v>40</v>
      </c>
      <c r="E30" s="15">
        <v>100000</v>
      </c>
      <c r="F30" s="15">
        <v>1250</v>
      </c>
      <c r="G30" s="48">
        <v>50</v>
      </c>
      <c r="H30" s="49" t="str">
        <f t="shared" si="0"/>
        <v>Низкий</v>
      </c>
      <c r="I30" s="50">
        <f t="shared" si="1"/>
        <v>0</v>
      </c>
      <c r="J30" s="50" t="str">
        <f t="shared" si="2"/>
        <v/>
      </c>
      <c r="K30" s="29"/>
    </row>
    <row r="31" spans="1:16" ht="14.25" customHeight="1" thickBot="1" x14ac:dyDescent="0.35">
      <c r="A31" s="32">
        <v>44647</v>
      </c>
      <c r="B31" s="33" t="s">
        <v>14</v>
      </c>
      <c r="C31" s="13" t="s">
        <v>8</v>
      </c>
      <c r="D31" s="13">
        <v>46</v>
      </c>
      <c r="E31" s="15">
        <v>80000</v>
      </c>
      <c r="F31" s="15">
        <v>1600</v>
      </c>
      <c r="G31" s="48">
        <v>10</v>
      </c>
      <c r="H31" s="49" t="str">
        <f t="shared" si="0"/>
        <v>Низкий</v>
      </c>
      <c r="I31" s="50">
        <f t="shared" si="1"/>
        <v>0</v>
      </c>
      <c r="J31" s="50" t="str">
        <f t="shared" si="2"/>
        <v/>
      </c>
      <c r="K31" s="29"/>
    </row>
    <row r="32" spans="1:16" ht="14.25" customHeight="1" thickBot="1" x14ac:dyDescent="0.35">
      <c r="A32" s="32">
        <v>44648</v>
      </c>
      <c r="B32" s="33" t="s">
        <v>14</v>
      </c>
      <c r="C32" s="13" t="s">
        <v>8</v>
      </c>
      <c r="D32" s="13">
        <v>41</v>
      </c>
      <c r="E32" s="15">
        <v>200000</v>
      </c>
      <c r="F32" s="15">
        <v>1000</v>
      </c>
      <c r="G32" s="48">
        <v>200</v>
      </c>
      <c r="H32" s="49" t="str">
        <f t="shared" si="0"/>
        <v>Высокий</v>
      </c>
      <c r="I32" s="50">
        <f t="shared" si="1"/>
        <v>0</v>
      </c>
      <c r="J32" s="50" t="str">
        <f t="shared" si="2"/>
        <v>Тариф2</v>
      </c>
      <c r="K32" s="29"/>
    </row>
    <row r="33" spans="1:11" ht="14.25" customHeight="1" thickBot="1" x14ac:dyDescent="0.35">
      <c r="A33" s="32">
        <v>44643</v>
      </c>
      <c r="B33" s="33" t="s">
        <v>9</v>
      </c>
      <c r="C33" s="13" t="s">
        <v>8</v>
      </c>
      <c r="D33" s="13">
        <v>41</v>
      </c>
      <c r="E33" s="15">
        <v>180000</v>
      </c>
      <c r="F33" s="15">
        <v>0</v>
      </c>
      <c r="G33" s="48">
        <v>0</v>
      </c>
      <c r="H33" s="49" t="str">
        <f t="shared" si="0"/>
        <v>Низкий</v>
      </c>
      <c r="I33" s="50">
        <f t="shared" si="1"/>
        <v>0</v>
      </c>
      <c r="J33" s="50" t="str">
        <f t="shared" si="2"/>
        <v>Тариф2</v>
      </c>
      <c r="K33" s="29"/>
    </row>
    <row r="34" spans="1:11" ht="14.25" customHeight="1" thickBot="1" x14ac:dyDescent="0.35">
      <c r="A34" s="32">
        <v>44644</v>
      </c>
      <c r="B34" s="33" t="s">
        <v>12</v>
      </c>
      <c r="C34" s="13" t="s">
        <v>8</v>
      </c>
      <c r="D34" s="13">
        <v>57</v>
      </c>
      <c r="E34" s="15">
        <v>150000</v>
      </c>
      <c r="F34" s="15">
        <v>1000</v>
      </c>
      <c r="G34" s="48">
        <v>150</v>
      </c>
      <c r="H34" s="49" t="str">
        <f t="shared" si="0"/>
        <v>Высокий</v>
      </c>
      <c r="I34" s="50">
        <f t="shared" si="1"/>
        <v>7.5</v>
      </c>
      <c r="J34" s="50" t="str">
        <f t="shared" si="2"/>
        <v/>
      </c>
      <c r="K34" s="29"/>
    </row>
    <row r="35" spans="1:11" ht="14.25" customHeight="1" thickBot="1" x14ac:dyDescent="0.35">
      <c r="A35" s="32">
        <v>44645</v>
      </c>
      <c r="B35" s="33" t="s">
        <v>9</v>
      </c>
      <c r="C35" s="13" t="s">
        <v>8</v>
      </c>
      <c r="D35" s="13">
        <v>35</v>
      </c>
      <c r="E35" s="15">
        <v>200000</v>
      </c>
      <c r="F35" s="15">
        <v>3900</v>
      </c>
      <c r="G35" s="48">
        <v>100</v>
      </c>
      <c r="H35" s="49" t="str">
        <f t="shared" si="0"/>
        <v>Низкий</v>
      </c>
      <c r="I35" s="50">
        <f t="shared" si="1"/>
        <v>0</v>
      </c>
      <c r="J35" s="50" t="str">
        <f t="shared" si="2"/>
        <v>Тариф1</v>
      </c>
      <c r="K35" s="29"/>
    </row>
    <row r="36" spans="1:11" ht="14.25" customHeight="1" thickBot="1" x14ac:dyDescent="0.35">
      <c r="A36" s="32">
        <v>44646</v>
      </c>
      <c r="B36" s="33" t="s">
        <v>14</v>
      </c>
      <c r="C36" s="13" t="s">
        <v>8</v>
      </c>
      <c r="D36" s="13">
        <v>40</v>
      </c>
      <c r="E36" s="15">
        <v>700000</v>
      </c>
      <c r="F36" s="15">
        <v>5000</v>
      </c>
      <c r="G36" s="48">
        <v>50</v>
      </c>
      <c r="H36" s="49" t="str">
        <f t="shared" si="0"/>
        <v>Низкий</v>
      </c>
      <c r="I36" s="50">
        <f t="shared" si="1"/>
        <v>0</v>
      </c>
      <c r="J36" s="50" t="str">
        <f t="shared" si="2"/>
        <v/>
      </c>
      <c r="K36" s="29"/>
    </row>
    <row r="37" spans="1:11" ht="14.25" customHeight="1" thickBot="1" x14ac:dyDescent="0.35">
      <c r="A37" s="32">
        <v>44647</v>
      </c>
      <c r="B37" s="33" t="s">
        <v>13</v>
      </c>
      <c r="C37" s="13" t="s">
        <v>8</v>
      </c>
      <c r="D37" s="13">
        <v>52</v>
      </c>
      <c r="E37" s="15">
        <v>150000</v>
      </c>
      <c r="F37" s="15">
        <v>3000</v>
      </c>
      <c r="G37" s="48">
        <v>100</v>
      </c>
      <c r="H37" s="49" t="str">
        <f t="shared" si="0"/>
        <v>Низкий</v>
      </c>
      <c r="I37" s="50">
        <f t="shared" si="1"/>
        <v>5</v>
      </c>
      <c r="J37" s="50" t="str">
        <f t="shared" si="2"/>
        <v/>
      </c>
      <c r="K37" s="29"/>
    </row>
    <row r="38" spans="1:11" ht="14.25" customHeight="1" thickBot="1" x14ac:dyDescent="0.35">
      <c r="A38" s="32">
        <v>44648</v>
      </c>
      <c r="B38" s="33" t="s">
        <v>10</v>
      </c>
      <c r="C38" s="13" t="s">
        <v>8</v>
      </c>
      <c r="D38" s="13">
        <v>59</v>
      </c>
      <c r="E38" s="15">
        <v>150000</v>
      </c>
      <c r="F38" s="15">
        <v>2200</v>
      </c>
      <c r="G38" s="48">
        <v>50</v>
      </c>
      <c r="H38" s="49" t="str">
        <f t="shared" si="0"/>
        <v>Низкий</v>
      </c>
      <c r="I38" s="50">
        <f t="shared" si="1"/>
        <v>2.5</v>
      </c>
      <c r="J38" s="50" t="str">
        <f t="shared" si="2"/>
        <v/>
      </c>
      <c r="K38" s="29"/>
    </row>
    <row r="39" spans="1:11" ht="14.25" customHeight="1" thickBot="1" x14ac:dyDescent="0.35">
      <c r="A39" s="32">
        <v>44643</v>
      </c>
      <c r="B39" s="33" t="s">
        <v>16</v>
      </c>
      <c r="C39" s="13" t="s">
        <v>8</v>
      </c>
      <c r="D39" s="13">
        <v>43</v>
      </c>
      <c r="E39" s="15">
        <v>150000</v>
      </c>
      <c r="F39" s="15">
        <v>0</v>
      </c>
      <c r="G39" s="48">
        <v>0</v>
      </c>
      <c r="H39" s="49" t="str">
        <f t="shared" si="0"/>
        <v>Низкий</v>
      </c>
      <c r="I39" s="50">
        <f t="shared" si="1"/>
        <v>0</v>
      </c>
      <c r="J39" s="50" t="str">
        <f t="shared" si="2"/>
        <v/>
      </c>
      <c r="K39" s="29"/>
    </row>
    <row r="40" spans="1:11" ht="14.25" customHeight="1" thickBot="1" x14ac:dyDescent="0.35">
      <c r="A40" s="32">
        <v>44644</v>
      </c>
      <c r="B40" s="33" t="s">
        <v>9</v>
      </c>
      <c r="C40" s="13" t="s">
        <v>8</v>
      </c>
      <c r="D40" s="13">
        <v>34</v>
      </c>
      <c r="E40" s="15">
        <v>200000</v>
      </c>
      <c r="F40" s="15">
        <v>10000</v>
      </c>
      <c r="G40" s="48">
        <v>100</v>
      </c>
      <c r="H40" s="49" t="str">
        <f t="shared" si="0"/>
        <v>Низкий</v>
      </c>
      <c r="I40" s="50">
        <f t="shared" si="1"/>
        <v>0</v>
      </c>
      <c r="J40" s="50" t="str">
        <f t="shared" si="2"/>
        <v>Тариф1</v>
      </c>
      <c r="K40" s="29"/>
    </row>
    <row r="41" spans="1:11" ht="14.25" customHeight="1" thickBot="1" x14ac:dyDescent="0.35">
      <c r="A41" s="32">
        <v>44645</v>
      </c>
      <c r="B41" s="33" t="s">
        <v>7</v>
      </c>
      <c r="C41" s="13" t="s">
        <v>8</v>
      </c>
      <c r="D41" s="13">
        <v>39</v>
      </c>
      <c r="E41" s="15">
        <v>100000</v>
      </c>
      <c r="F41" s="15">
        <v>1400</v>
      </c>
      <c r="G41" s="48">
        <v>2</v>
      </c>
      <c r="H41" s="49" t="str">
        <f t="shared" si="0"/>
        <v>Низкий</v>
      </c>
      <c r="I41" s="50">
        <f t="shared" si="1"/>
        <v>0</v>
      </c>
      <c r="J41" s="50" t="str">
        <f t="shared" si="2"/>
        <v/>
      </c>
      <c r="K41" s="29"/>
    </row>
    <row r="42" spans="1:11" ht="14.25" customHeight="1" thickBot="1" x14ac:dyDescent="0.35">
      <c r="A42" s="32">
        <v>44646</v>
      </c>
      <c r="B42" s="33" t="s">
        <v>10</v>
      </c>
      <c r="C42" s="13" t="s">
        <v>8</v>
      </c>
      <c r="D42" s="13">
        <v>42</v>
      </c>
      <c r="E42" s="15">
        <v>150000</v>
      </c>
      <c r="F42" s="15">
        <v>4000</v>
      </c>
      <c r="G42" s="48">
        <v>240</v>
      </c>
      <c r="H42" s="49" t="str">
        <f t="shared" si="0"/>
        <v>Низкий</v>
      </c>
      <c r="I42" s="50">
        <f t="shared" si="1"/>
        <v>0</v>
      </c>
      <c r="J42" s="50" t="str">
        <f t="shared" si="2"/>
        <v/>
      </c>
      <c r="K42" s="29"/>
    </row>
    <row r="43" spans="1:11" ht="14.25" customHeight="1" thickBot="1" x14ac:dyDescent="0.35">
      <c r="A43" s="32">
        <v>44647</v>
      </c>
      <c r="B43" s="33" t="s">
        <v>7</v>
      </c>
      <c r="C43" s="13" t="s">
        <v>8</v>
      </c>
      <c r="D43" s="13">
        <v>51</v>
      </c>
      <c r="E43" s="15">
        <v>150000</v>
      </c>
      <c r="F43" s="15">
        <v>1800</v>
      </c>
      <c r="G43" s="48">
        <v>50</v>
      </c>
      <c r="H43" s="49" t="str">
        <f t="shared" si="0"/>
        <v>Низкий</v>
      </c>
      <c r="I43" s="50">
        <f t="shared" si="1"/>
        <v>2.5</v>
      </c>
      <c r="J43" s="50" t="str">
        <f t="shared" si="2"/>
        <v/>
      </c>
      <c r="K43" s="29"/>
    </row>
    <row r="44" spans="1:11" ht="14.25" customHeight="1" thickBot="1" x14ac:dyDescent="0.35">
      <c r="A44" s="32">
        <v>44648</v>
      </c>
      <c r="B44" s="33" t="s">
        <v>12</v>
      </c>
      <c r="C44" s="13" t="s">
        <v>8</v>
      </c>
      <c r="D44" s="13">
        <v>41</v>
      </c>
      <c r="E44" s="15">
        <v>150000</v>
      </c>
      <c r="F44" s="15">
        <v>2000</v>
      </c>
      <c r="G44" s="48">
        <v>40</v>
      </c>
      <c r="H44" s="49" t="str">
        <f t="shared" si="0"/>
        <v>Низкий</v>
      </c>
      <c r="I44" s="50">
        <f t="shared" si="1"/>
        <v>0</v>
      </c>
      <c r="J44" s="50" t="str">
        <f t="shared" si="2"/>
        <v/>
      </c>
      <c r="K44" s="29"/>
    </row>
    <row r="45" spans="1:11" ht="14.25" customHeight="1" thickBot="1" x14ac:dyDescent="0.35">
      <c r="A45" s="32">
        <v>44643</v>
      </c>
      <c r="B45" s="33" t="s">
        <v>13</v>
      </c>
      <c r="C45" s="13" t="s">
        <v>8</v>
      </c>
      <c r="D45" s="13">
        <v>37</v>
      </c>
      <c r="E45" s="15">
        <v>70000</v>
      </c>
      <c r="F45" s="15">
        <v>1200</v>
      </c>
      <c r="G45" s="48">
        <v>25</v>
      </c>
      <c r="H45" s="49" t="str">
        <f t="shared" si="0"/>
        <v>Низкий</v>
      </c>
      <c r="I45" s="50">
        <f t="shared" si="1"/>
        <v>0</v>
      </c>
      <c r="J45" s="50" t="str">
        <f t="shared" si="2"/>
        <v/>
      </c>
      <c r="K45" s="29"/>
    </row>
    <row r="46" spans="1:11" ht="14.25" customHeight="1" thickBot="1" x14ac:dyDescent="0.35">
      <c r="A46" s="32">
        <v>44648</v>
      </c>
      <c r="B46" s="33" t="s">
        <v>7</v>
      </c>
      <c r="C46" s="13" t="s">
        <v>18</v>
      </c>
      <c r="D46" s="13">
        <v>44</v>
      </c>
      <c r="E46" s="15">
        <v>750000</v>
      </c>
      <c r="F46" s="15">
        <v>2300</v>
      </c>
      <c r="G46" s="48">
        <v>24</v>
      </c>
      <c r="H46" s="49" t="str">
        <f t="shared" si="0"/>
        <v>Низкий</v>
      </c>
      <c r="I46" s="50">
        <f t="shared" si="1"/>
        <v>0</v>
      </c>
      <c r="J46" s="50" t="str">
        <f t="shared" si="2"/>
        <v>Тариф2</v>
      </c>
      <c r="K46" s="29"/>
    </row>
    <row r="47" spans="1:11" ht="14.25" customHeight="1" thickBot="1" x14ac:dyDescent="0.35">
      <c r="A47" s="32">
        <v>44643</v>
      </c>
      <c r="B47" s="33" t="s">
        <v>10</v>
      </c>
      <c r="C47" s="13" t="s">
        <v>18</v>
      </c>
      <c r="D47" s="13">
        <v>46</v>
      </c>
      <c r="E47" s="15">
        <v>360000</v>
      </c>
      <c r="F47" s="15">
        <v>10300</v>
      </c>
      <c r="G47" s="48">
        <v>104</v>
      </c>
      <c r="H47" s="49" t="str">
        <f t="shared" si="0"/>
        <v>Низкий</v>
      </c>
      <c r="I47" s="50">
        <f t="shared" si="1"/>
        <v>0</v>
      </c>
      <c r="J47" s="50" t="str">
        <f t="shared" si="2"/>
        <v>Тариф2</v>
      </c>
      <c r="K47" s="29"/>
    </row>
    <row r="48" spans="1:11" ht="14.25" customHeight="1" thickBot="1" x14ac:dyDescent="0.35">
      <c r="A48" s="32">
        <v>44644</v>
      </c>
      <c r="B48" s="33" t="s">
        <v>14</v>
      </c>
      <c r="C48" s="13" t="s">
        <v>18</v>
      </c>
      <c r="D48" s="13">
        <v>39</v>
      </c>
      <c r="E48" s="15">
        <v>1170000</v>
      </c>
      <c r="F48" s="15">
        <v>3800</v>
      </c>
      <c r="G48" s="48">
        <v>39</v>
      </c>
      <c r="H48" s="49" t="str">
        <f t="shared" si="0"/>
        <v>Низкий</v>
      </c>
      <c r="I48" s="50">
        <f t="shared" si="1"/>
        <v>0</v>
      </c>
      <c r="J48" s="50" t="str">
        <f t="shared" si="2"/>
        <v/>
      </c>
      <c r="K48" s="29"/>
    </row>
    <row r="49" spans="1:11" ht="14.25" customHeight="1" thickBot="1" x14ac:dyDescent="0.35">
      <c r="A49" s="32">
        <v>44645</v>
      </c>
      <c r="B49" s="33" t="s">
        <v>12</v>
      </c>
      <c r="C49" s="13" t="s">
        <v>18</v>
      </c>
      <c r="D49" s="13">
        <v>47</v>
      </c>
      <c r="E49" s="15">
        <v>370000</v>
      </c>
      <c r="F49" s="15">
        <v>2800</v>
      </c>
      <c r="G49" s="48">
        <v>29</v>
      </c>
      <c r="H49" s="49" t="str">
        <f t="shared" si="0"/>
        <v>Низкий</v>
      </c>
      <c r="I49" s="50">
        <f t="shared" si="1"/>
        <v>0</v>
      </c>
      <c r="J49" s="50" t="str">
        <f t="shared" si="2"/>
        <v>Тариф2</v>
      </c>
      <c r="K49" s="29"/>
    </row>
    <row r="50" spans="1:11" ht="14.25" customHeight="1" thickBot="1" x14ac:dyDescent="0.35">
      <c r="A50" s="32">
        <v>44646</v>
      </c>
      <c r="B50" s="33" t="s">
        <v>13</v>
      </c>
      <c r="C50" s="13" t="s">
        <v>18</v>
      </c>
      <c r="D50" s="13">
        <v>34</v>
      </c>
      <c r="E50" s="15">
        <v>348000</v>
      </c>
      <c r="F50" s="15">
        <v>2900</v>
      </c>
      <c r="G50" s="48">
        <v>30</v>
      </c>
      <c r="H50" s="49" t="str">
        <f t="shared" si="0"/>
        <v>Низкий</v>
      </c>
      <c r="I50" s="50">
        <f t="shared" si="1"/>
        <v>0</v>
      </c>
      <c r="J50" s="50" t="str">
        <f t="shared" si="2"/>
        <v>Тариф1</v>
      </c>
      <c r="K50" s="29"/>
    </row>
    <row r="51" spans="1:11" ht="14.25" customHeight="1" thickBot="1" x14ac:dyDescent="0.35">
      <c r="A51" s="32">
        <v>44647</v>
      </c>
      <c r="B51" s="33" t="s">
        <v>14</v>
      </c>
      <c r="C51" s="13" t="s">
        <v>18</v>
      </c>
      <c r="D51" s="13">
        <v>43</v>
      </c>
      <c r="E51" s="15">
        <v>400000</v>
      </c>
      <c r="F51" s="15">
        <v>2000</v>
      </c>
      <c r="G51" s="48">
        <v>21</v>
      </c>
      <c r="H51" s="49" t="str">
        <f t="shared" si="0"/>
        <v>Низкий</v>
      </c>
      <c r="I51" s="50">
        <f t="shared" si="1"/>
        <v>0</v>
      </c>
      <c r="J51" s="50" t="str">
        <f t="shared" si="2"/>
        <v>Тариф2</v>
      </c>
      <c r="K51" s="29"/>
    </row>
    <row r="52" spans="1:11" ht="14.25" customHeight="1" thickBot="1" x14ac:dyDescent="0.35">
      <c r="A52" s="32">
        <v>44648</v>
      </c>
      <c r="B52" s="33" t="s">
        <v>14</v>
      </c>
      <c r="C52" s="13" t="s">
        <v>18</v>
      </c>
      <c r="D52" s="13">
        <v>38</v>
      </c>
      <c r="E52" s="15">
        <v>350000</v>
      </c>
      <c r="F52" s="15">
        <v>3900</v>
      </c>
      <c r="G52" s="48">
        <v>40</v>
      </c>
      <c r="H52" s="49" t="str">
        <f t="shared" si="0"/>
        <v>Низкий</v>
      </c>
      <c r="I52" s="50">
        <f t="shared" si="1"/>
        <v>0</v>
      </c>
      <c r="J52" s="50" t="str">
        <f t="shared" si="2"/>
        <v/>
      </c>
      <c r="K52" s="29"/>
    </row>
    <row r="53" spans="1:11" ht="14.25" customHeight="1" thickBot="1" x14ac:dyDescent="0.35">
      <c r="A53" s="32">
        <v>44643</v>
      </c>
      <c r="B53" s="33" t="s">
        <v>9</v>
      </c>
      <c r="C53" s="13" t="s">
        <v>18</v>
      </c>
      <c r="D53" s="13">
        <v>37</v>
      </c>
      <c r="E53" s="15">
        <v>600000</v>
      </c>
      <c r="F53" s="15">
        <v>9200</v>
      </c>
      <c r="G53" s="48">
        <v>93</v>
      </c>
      <c r="H53" s="49" t="str">
        <f t="shared" si="0"/>
        <v>Низкий</v>
      </c>
      <c r="I53" s="50">
        <f t="shared" si="1"/>
        <v>0</v>
      </c>
      <c r="J53" s="50" t="str">
        <f t="shared" si="2"/>
        <v/>
      </c>
      <c r="K53" s="29"/>
    </row>
    <row r="54" spans="1:11" ht="14.25" customHeight="1" thickBot="1" x14ac:dyDescent="0.35">
      <c r="A54" s="32">
        <v>44644</v>
      </c>
      <c r="B54" s="33" t="s">
        <v>12</v>
      </c>
      <c r="C54" s="13" t="s">
        <v>18</v>
      </c>
      <c r="D54" s="13">
        <v>34</v>
      </c>
      <c r="E54" s="15">
        <v>570000</v>
      </c>
      <c r="F54" s="15">
        <v>2490</v>
      </c>
      <c r="G54" s="48">
        <v>25.9</v>
      </c>
      <c r="H54" s="49" t="str">
        <f t="shared" si="0"/>
        <v>Низкий</v>
      </c>
      <c r="I54" s="50">
        <f t="shared" si="1"/>
        <v>0</v>
      </c>
      <c r="J54" s="50" t="str">
        <f t="shared" si="2"/>
        <v>Тариф1</v>
      </c>
      <c r="K54" s="29"/>
    </row>
    <row r="55" spans="1:11" ht="14.25" customHeight="1" thickBot="1" x14ac:dyDescent="0.35">
      <c r="A55" s="32">
        <v>44645</v>
      </c>
      <c r="B55" s="33" t="s">
        <v>9</v>
      </c>
      <c r="C55" s="13" t="s">
        <v>18</v>
      </c>
      <c r="D55" s="13">
        <v>49</v>
      </c>
      <c r="E55" s="15">
        <v>460000</v>
      </c>
      <c r="F55" s="15">
        <v>7800</v>
      </c>
      <c r="G55" s="48">
        <v>79</v>
      </c>
      <c r="H55" s="49" t="str">
        <f t="shared" si="0"/>
        <v>Низкий</v>
      </c>
      <c r="I55" s="50">
        <f t="shared" si="1"/>
        <v>0</v>
      </c>
      <c r="J55" s="50" t="str">
        <f t="shared" si="2"/>
        <v>Тариф2</v>
      </c>
      <c r="K55" s="29"/>
    </row>
    <row r="56" spans="1:11" ht="14.25" customHeight="1" thickBot="1" x14ac:dyDescent="0.35">
      <c r="A56" s="32">
        <v>44646</v>
      </c>
      <c r="B56" s="33" t="s">
        <v>14</v>
      </c>
      <c r="C56" s="13" t="s">
        <v>18</v>
      </c>
      <c r="D56" s="13">
        <v>41</v>
      </c>
      <c r="E56" s="15">
        <v>890000</v>
      </c>
      <c r="F56" s="15">
        <v>2800</v>
      </c>
      <c r="G56" s="48">
        <v>29</v>
      </c>
      <c r="H56" s="49" t="str">
        <f t="shared" si="0"/>
        <v>Низкий</v>
      </c>
      <c r="I56" s="50">
        <f t="shared" si="1"/>
        <v>0</v>
      </c>
      <c r="J56" s="50" t="str">
        <f t="shared" si="2"/>
        <v>Тариф2</v>
      </c>
      <c r="K56" s="29"/>
    </row>
    <row r="57" spans="1:11" ht="14.25" customHeight="1" thickBot="1" x14ac:dyDescent="0.35">
      <c r="A57" s="32">
        <v>44647</v>
      </c>
      <c r="B57" s="33" t="s">
        <v>13</v>
      </c>
      <c r="C57" s="13" t="s">
        <v>18</v>
      </c>
      <c r="D57" s="13">
        <v>44</v>
      </c>
      <c r="E57" s="15">
        <v>900000</v>
      </c>
      <c r="F57" s="15">
        <v>6300</v>
      </c>
      <c r="G57" s="48">
        <v>64</v>
      </c>
      <c r="H57" s="49" t="str">
        <f t="shared" si="0"/>
        <v>Низкий</v>
      </c>
      <c r="I57" s="50">
        <f t="shared" si="1"/>
        <v>0</v>
      </c>
      <c r="J57" s="50" t="str">
        <f t="shared" si="2"/>
        <v>Тариф2</v>
      </c>
      <c r="K57" s="29"/>
    </row>
    <row r="58" spans="1:11" ht="14.25" customHeight="1" thickBot="1" x14ac:dyDescent="0.35">
      <c r="A58" s="32">
        <v>44648</v>
      </c>
      <c r="B58" s="33" t="s">
        <v>10</v>
      </c>
      <c r="C58" s="13" t="s">
        <v>18</v>
      </c>
      <c r="D58" s="13">
        <v>42</v>
      </c>
      <c r="E58" s="15">
        <v>450000</v>
      </c>
      <c r="F58" s="15">
        <v>1600</v>
      </c>
      <c r="G58" s="48">
        <v>17</v>
      </c>
      <c r="H58" s="49" t="str">
        <f t="shared" si="0"/>
        <v>Низкий</v>
      </c>
      <c r="I58" s="50">
        <f t="shared" si="1"/>
        <v>0</v>
      </c>
      <c r="J58" s="50" t="str">
        <f t="shared" si="2"/>
        <v>Тариф2</v>
      </c>
      <c r="K58" s="29"/>
    </row>
    <row r="59" spans="1:11" ht="14.25" customHeight="1" thickBot="1" x14ac:dyDescent="0.35">
      <c r="A59" s="32">
        <v>44643</v>
      </c>
      <c r="B59" s="33" t="s">
        <v>14</v>
      </c>
      <c r="C59" s="13" t="s">
        <v>18</v>
      </c>
      <c r="D59" s="13">
        <v>40</v>
      </c>
      <c r="E59" s="15">
        <v>450000</v>
      </c>
      <c r="F59" s="15">
        <v>1500</v>
      </c>
      <c r="G59" s="48">
        <v>16</v>
      </c>
      <c r="H59" s="49" t="str">
        <f t="shared" si="0"/>
        <v>Низкий</v>
      </c>
      <c r="I59" s="50">
        <f t="shared" si="1"/>
        <v>0</v>
      </c>
      <c r="J59" s="50" t="str">
        <f t="shared" si="2"/>
        <v/>
      </c>
      <c r="K59" s="29"/>
    </row>
    <row r="60" spans="1:11" ht="14.25" customHeight="1" thickBot="1" x14ac:dyDescent="0.35">
      <c r="A60" s="32">
        <v>44644</v>
      </c>
      <c r="B60" s="33" t="s">
        <v>9</v>
      </c>
      <c r="C60" s="13" t="s">
        <v>18</v>
      </c>
      <c r="D60" s="13">
        <v>39</v>
      </c>
      <c r="E60" s="15">
        <v>650000</v>
      </c>
      <c r="F60" s="15">
        <v>1800</v>
      </c>
      <c r="G60" s="48">
        <v>19</v>
      </c>
      <c r="H60" s="49" t="str">
        <f t="shared" si="0"/>
        <v>Низкий</v>
      </c>
      <c r="I60" s="50">
        <f t="shared" si="1"/>
        <v>0</v>
      </c>
      <c r="J60" s="50" t="str">
        <f t="shared" si="2"/>
        <v/>
      </c>
      <c r="K60" s="29"/>
    </row>
    <row r="61" spans="1:11" ht="14.25" customHeight="1" thickBot="1" x14ac:dyDescent="0.35">
      <c r="A61" s="32">
        <v>44645</v>
      </c>
      <c r="B61" s="33" t="s">
        <v>7</v>
      </c>
      <c r="C61" s="13" t="s">
        <v>18</v>
      </c>
      <c r="D61" s="13">
        <v>48</v>
      </c>
      <c r="E61" s="15">
        <v>750000</v>
      </c>
      <c r="F61" s="15">
        <v>1200</v>
      </c>
      <c r="G61" s="48">
        <v>13</v>
      </c>
      <c r="H61" s="49" t="str">
        <f t="shared" si="0"/>
        <v>Низкий</v>
      </c>
      <c r="I61" s="50">
        <f t="shared" si="1"/>
        <v>0</v>
      </c>
      <c r="J61" s="50" t="str">
        <f t="shared" si="2"/>
        <v>Тариф2</v>
      </c>
      <c r="K61" s="29"/>
    </row>
    <row r="62" spans="1:11" ht="14.25" customHeight="1" thickBot="1" x14ac:dyDescent="0.35">
      <c r="A62" s="32">
        <v>44646</v>
      </c>
      <c r="B62" s="33" t="s">
        <v>10</v>
      </c>
      <c r="C62" s="13" t="s">
        <v>18</v>
      </c>
      <c r="D62" s="13">
        <v>41</v>
      </c>
      <c r="E62" s="15">
        <v>400000</v>
      </c>
      <c r="F62" s="15">
        <v>800</v>
      </c>
      <c r="G62" s="48">
        <v>9</v>
      </c>
      <c r="H62" s="49" t="str">
        <f t="shared" si="0"/>
        <v>Низкий</v>
      </c>
      <c r="I62" s="50">
        <f t="shared" si="1"/>
        <v>0</v>
      </c>
      <c r="J62" s="50" t="str">
        <f t="shared" si="2"/>
        <v>Тариф2</v>
      </c>
      <c r="K62" s="29"/>
    </row>
    <row r="63" spans="1:11" ht="14.25" customHeight="1" thickBot="1" x14ac:dyDescent="0.35">
      <c r="A63" s="32">
        <v>44647</v>
      </c>
      <c r="B63" s="33" t="s">
        <v>10</v>
      </c>
      <c r="C63" s="13" t="s">
        <v>18</v>
      </c>
      <c r="D63" s="13">
        <v>42</v>
      </c>
      <c r="E63" s="15">
        <v>600000</v>
      </c>
      <c r="F63" s="15">
        <v>4800</v>
      </c>
      <c r="G63" s="48">
        <v>49</v>
      </c>
      <c r="H63" s="49" t="str">
        <f t="shared" si="0"/>
        <v>Низкий</v>
      </c>
      <c r="I63" s="50">
        <f t="shared" si="1"/>
        <v>0</v>
      </c>
      <c r="J63" s="50" t="str">
        <f t="shared" si="2"/>
        <v>Тариф2</v>
      </c>
      <c r="K63" s="29"/>
    </row>
    <row r="64" spans="1:11" ht="14.25" customHeight="1" thickBot="1" x14ac:dyDescent="0.35">
      <c r="A64" s="32">
        <v>44648</v>
      </c>
      <c r="B64" s="33" t="s">
        <v>12</v>
      </c>
      <c r="C64" s="13" t="s">
        <v>18</v>
      </c>
      <c r="D64" s="13">
        <v>43</v>
      </c>
      <c r="E64" s="15">
        <v>600000</v>
      </c>
      <c r="F64" s="15">
        <v>5800</v>
      </c>
      <c r="G64" s="48">
        <v>59</v>
      </c>
      <c r="H64" s="49" t="str">
        <f t="shared" si="0"/>
        <v>Низкий</v>
      </c>
      <c r="I64" s="50">
        <f t="shared" si="1"/>
        <v>0</v>
      </c>
      <c r="J64" s="50" t="str">
        <f t="shared" si="2"/>
        <v>Тариф2</v>
      </c>
      <c r="K64" s="29"/>
    </row>
    <row r="65" spans="1:11" ht="14.25" customHeight="1" thickBot="1" x14ac:dyDescent="0.35">
      <c r="A65" s="32">
        <v>44643</v>
      </c>
      <c r="B65" s="33" t="s">
        <v>13</v>
      </c>
      <c r="C65" s="13" t="s">
        <v>18</v>
      </c>
      <c r="D65" s="13">
        <v>35</v>
      </c>
      <c r="E65" s="15">
        <v>450000</v>
      </c>
      <c r="F65" s="15">
        <v>3300</v>
      </c>
      <c r="G65" s="48">
        <v>34</v>
      </c>
      <c r="H65" s="49" t="str">
        <f t="shared" si="0"/>
        <v>Низкий</v>
      </c>
      <c r="I65" s="50">
        <f t="shared" si="1"/>
        <v>0</v>
      </c>
      <c r="J65" s="50" t="str">
        <f t="shared" si="2"/>
        <v>Тариф1</v>
      </c>
      <c r="K65" s="29"/>
    </row>
    <row r="66" spans="1:11" ht="14.25" customHeight="1" thickBot="1" x14ac:dyDescent="0.35">
      <c r="A66" s="32">
        <v>44644</v>
      </c>
      <c r="B66" s="33" t="s">
        <v>14</v>
      </c>
      <c r="C66" s="13" t="s">
        <v>18</v>
      </c>
      <c r="D66" s="13">
        <v>46</v>
      </c>
      <c r="E66" s="15">
        <v>650000</v>
      </c>
      <c r="F66" s="15">
        <v>2400</v>
      </c>
      <c r="G66" s="48">
        <v>25</v>
      </c>
      <c r="H66" s="49" t="str">
        <f t="shared" si="0"/>
        <v>Низкий</v>
      </c>
      <c r="I66" s="50">
        <f t="shared" si="1"/>
        <v>0</v>
      </c>
      <c r="J66" s="50" t="str">
        <f t="shared" si="2"/>
        <v>Тариф2</v>
      </c>
      <c r="K66" s="29"/>
    </row>
    <row r="67" spans="1:11" ht="14.25" customHeight="1" thickBot="1" x14ac:dyDescent="0.35">
      <c r="A67" s="32">
        <v>44645</v>
      </c>
      <c r="B67" s="33" t="s">
        <v>14</v>
      </c>
      <c r="C67" s="13" t="s">
        <v>18</v>
      </c>
      <c r="D67" s="13">
        <v>39</v>
      </c>
      <c r="E67" s="15">
        <v>370000</v>
      </c>
      <c r="F67" s="15">
        <v>1600</v>
      </c>
      <c r="G67" s="48">
        <v>17</v>
      </c>
      <c r="H67" s="49" t="str">
        <f t="shared" ref="H67:H130" si="3">IF(F67=0,"Низкий",IF(G67/F67&gt;0.1, "Высокий", "Низкий"))</f>
        <v>Низкий</v>
      </c>
      <c r="I67" s="50">
        <f t="shared" ref="I67:I130" si="4">IF(D67&gt;50, G67*0.05, 0)</f>
        <v>0</v>
      </c>
      <c r="J67" s="50" t="str">
        <f t="shared" ref="J67:J130" si="5">IF(AND(D67&gt;=25, D67&lt;=35, E67&gt;=200000), "Тариф1", IF(AND(D67&gt;40, E67&gt;150000), "Тариф2", IF(AND(D67&gt;50, E67&lt;100000), "риск","")))</f>
        <v/>
      </c>
      <c r="K67" s="29"/>
    </row>
    <row r="68" spans="1:11" ht="14.25" customHeight="1" thickBot="1" x14ac:dyDescent="0.35">
      <c r="A68" s="32">
        <v>44646</v>
      </c>
      <c r="B68" s="33" t="s">
        <v>9</v>
      </c>
      <c r="C68" s="13" t="s">
        <v>18</v>
      </c>
      <c r="D68" s="13">
        <v>35</v>
      </c>
      <c r="E68" s="15">
        <v>345000</v>
      </c>
      <c r="F68" s="15">
        <v>800</v>
      </c>
      <c r="G68" s="48">
        <v>9</v>
      </c>
      <c r="H68" s="49" t="str">
        <f t="shared" si="3"/>
        <v>Низкий</v>
      </c>
      <c r="I68" s="50">
        <f t="shared" si="4"/>
        <v>0</v>
      </c>
      <c r="J68" s="50" t="str">
        <f t="shared" si="5"/>
        <v>Тариф1</v>
      </c>
      <c r="K68" s="29"/>
    </row>
    <row r="69" spans="1:11" ht="14.25" customHeight="1" thickBot="1" x14ac:dyDescent="0.35">
      <c r="A69" s="32">
        <v>44647</v>
      </c>
      <c r="B69" s="33" t="s">
        <v>12</v>
      </c>
      <c r="C69" s="13" t="s">
        <v>18</v>
      </c>
      <c r="D69" s="13">
        <v>37</v>
      </c>
      <c r="E69" s="15">
        <v>470000</v>
      </c>
      <c r="F69" s="15">
        <v>2800</v>
      </c>
      <c r="G69" s="48">
        <v>29</v>
      </c>
      <c r="H69" s="49" t="str">
        <f t="shared" si="3"/>
        <v>Низкий</v>
      </c>
      <c r="I69" s="50">
        <f t="shared" si="4"/>
        <v>0</v>
      </c>
      <c r="J69" s="50" t="str">
        <f t="shared" si="5"/>
        <v/>
      </c>
      <c r="K69" s="29"/>
    </row>
    <row r="70" spans="1:11" ht="14.25" customHeight="1" thickBot="1" x14ac:dyDescent="0.35">
      <c r="A70" s="32">
        <v>44645</v>
      </c>
      <c r="B70" s="33" t="s">
        <v>10</v>
      </c>
      <c r="C70" s="13" t="s">
        <v>8</v>
      </c>
      <c r="D70" s="13">
        <v>44</v>
      </c>
      <c r="E70" s="15">
        <v>175000</v>
      </c>
      <c r="F70" s="15">
        <v>1900</v>
      </c>
      <c r="G70" s="48">
        <v>200</v>
      </c>
      <c r="H70" s="49" t="str">
        <f t="shared" si="3"/>
        <v>Высокий</v>
      </c>
      <c r="I70" s="50">
        <f t="shared" si="4"/>
        <v>0</v>
      </c>
      <c r="J70" s="50" t="str">
        <f t="shared" si="5"/>
        <v>Тариф2</v>
      </c>
      <c r="K70" s="29"/>
    </row>
    <row r="71" spans="1:11" ht="14.25" customHeight="1" thickBot="1" x14ac:dyDescent="0.35">
      <c r="A71" s="32">
        <v>44646</v>
      </c>
      <c r="B71" s="33" t="s">
        <v>7</v>
      </c>
      <c r="C71" s="13" t="s">
        <v>8</v>
      </c>
      <c r="D71" s="13">
        <v>47</v>
      </c>
      <c r="E71" s="15">
        <v>200000</v>
      </c>
      <c r="F71" s="15">
        <v>1700</v>
      </c>
      <c r="G71" s="48">
        <v>100</v>
      </c>
      <c r="H71" s="49" t="str">
        <f t="shared" si="3"/>
        <v>Низкий</v>
      </c>
      <c r="I71" s="50">
        <f t="shared" si="4"/>
        <v>0</v>
      </c>
      <c r="J71" s="50" t="str">
        <f t="shared" si="5"/>
        <v>Тариф2</v>
      </c>
      <c r="K71" s="29"/>
    </row>
    <row r="72" spans="1:11" ht="14.25" customHeight="1" thickBot="1" x14ac:dyDescent="0.35">
      <c r="A72" s="32">
        <v>44647</v>
      </c>
      <c r="B72" s="33" t="s">
        <v>9</v>
      </c>
      <c r="C72" s="13" t="s">
        <v>8</v>
      </c>
      <c r="D72" s="13">
        <v>47</v>
      </c>
      <c r="E72" s="15">
        <v>420000</v>
      </c>
      <c r="F72" s="15">
        <v>800</v>
      </c>
      <c r="G72" s="48">
        <v>30</v>
      </c>
      <c r="H72" s="49" t="str">
        <f t="shared" si="3"/>
        <v>Низкий</v>
      </c>
      <c r="I72" s="50">
        <f t="shared" si="4"/>
        <v>0</v>
      </c>
      <c r="J72" s="50" t="str">
        <f t="shared" si="5"/>
        <v>Тариф2</v>
      </c>
      <c r="K72" s="29"/>
    </row>
    <row r="73" spans="1:11" ht="14.25" customHeight="1" thickBot="1" x14ac:dyDescent="0.35">
      <c r="A73" s="32">
        <v>44648</v>
      </c>
      <c r="B73" s="33" t="s">
        <v>7</v>
      </c>
      <c r="C73" s="13" t="s">
        <v>8</v>
      </c>
      <c r="D73" s="13">
        <v>42</v>
      </c>
      <c r="E73" s="15">
        <v>150000</v>
      </c>
      <c r="F73" s="15">
        <v>1000</v>
      </c>
      <c r="G73" s="48">
        <v>70</v>
      </c>
      <c r="H73" s="49" t="str">
        <f t="shared" si="3"/>
        <v>Низкий</v>
      </c>
      <c r="I73" s="50">
        <f t="shared" si="4"/>
        <v>0</v>
      </c>
      <c r="J73" s="50" t="str">
        <f t="shared" si="5"/>
        <v/>
      </c>
      <c r="K73" s="29"/>
    </row>
    <row r="74" spans="1:11" ht="14.25" customHeight="1" thickBot="1" x14ac:dyDescent="0.35">
      <c r="A74" s="32">
        <v>44643</v>
      </c>
      <c r="B74" s="33" t="s">
        <v>10</v>
      </c>
      <c r="C74" s="13" t="s">
        <v>8</v>
      </c>
      <c r="D74" s="13">
        <v>39</v>
      </c>
      <c r="E74" s="15">
        <v>250000</v>
      </c>
      <c r="F74" s="15">
        <v>3000</v>
      </c>
      <c r="G74" s="48">
        <v>100</v>
      </c>
      <c r="H74" s="49" t="str">
        <f t="shared" si="3"/>
        <v>Низкий</v>
      </c>
      <c r="I74" s="50">
        <f t="shared" si="4"/>
        <v>0</v>
      </c>
      <c r="J74" s="50" t="str">
        <f t="shared" si="5"/>
        <v/>
      </c>
      <c r="K74" s="29"/>
    </row>
    <row r="75" spans="1:11" ht="14.25" customHeight="1" thickBot="1" x14ac:dyDescent="0.35">
      <c r="A75" s="32">
        <v>44644</v>
      </c>
      <c r="B75" s="33" t="s">
        <v>11</v>
      </c>
      <c r="C75" s="13" t="s">
        <v>8</v>
      </c>
      <c r="D75" s="13">
        <v>38</v>
      </c>
      <c r="E75" s="15">
        <v>85000</v>
      </c>
      <c r="F75" s="15">
        <v>1050</v>
      </c>
      <c r="G75" s="48">
        <v>50</v>
      </c>
      <c r="H75" s="49" t="str">
        <f t="shared" si="3"/>
        <v>Низкий</v>
      </c>
      <c r="I75" s="50">
        <f t="shared" si="4"/>
        <v>0</v>
      </c>
      <c r="J75" s="50" t="str">
        <f t="shared" si="5"/>
        <v/>
      </c>
      <c r="K75" s="29"/>
    </row>
    <row r="76" spans="1:11" ht="14.25" customHeight="1" thickBot="1" x14ac:dyDescent="0.35">
      <c r="A76" s="32">
        <v>44645</v>
      </c>
      <c r="B76" s="33" t="s">
        <v>12</v>
      </c>
      <c r="C76" s="13" t="s">
        <v>8</v>
      </c>
      <c r="D76" s="13">
        <v>36</v>
      </c>
      <c r="E76" s="15">
        <v>250000</v>
      </c>
      <c r="F76" s="15">
        <v>3680</v>
      </c>
      <c r="G76" s="48">
        <v>150</v>
      </c>
      <c r="H76" s="49" t="str">
        <f t="shared" si="3"/>
        <v>Низкий</v>
      </c>
      <c r="I76" s="50">
        <f t="shared" si="4"/>
        <v>0</v>
      </c>
      <c r="J76" s="50" t="str">
        <f t="shared" si="5"/>
        <v/>
      </c>
      <c r="K76" s="29"/>
    </row>
    <row r="77" spans="1:11" ht="14.25" customHeight="1" thickBot="1" x14ac:dyDescent="0.35">
      <c r="A77" s="32">
        <v>44646</v>
      </c>
      <c r="B77" s="33" t="s">
        <v>13</v>
      </c>
      <c r="C77" s="13" t="s">
        <v>8</v>
      </c>
      <c r="D77" s="13">
        <v>34</v>
      </c>
      <c r="E77" s="15">
        <v>120000</v>
      </c>
      <c r="F77" s="15">
        <v>1450</v>
      </c>
      <c r="G77" s="48">
        <v>50</v>
      </c>
      <c r="H77" s="49" t="str">
        <f t="shared" si="3"/>
        <v>Низкий</v>
      </c>
      <c r="I77" s="50">
        <f t="shared" si="4"/>
        <v>0</v>
      </c>
      <c r="J77" s="50" t="str">
        <f t="shared" si="5"/>
        <v/>
      </c>
      <c r="K77" s="29"/>
    </row>
    <row r="78" spans="1:11" ht="14.25" customHeight="1" thickBot="1" x14ac:dyDescent="0.35">
      <c r="A78" s="32">
        <v>44647</v>
      </c>
      <c r="B78" s="33" t="s">
        <v>14</v>
      </c>
      <c r="C78" s="13" t="s">
        <v>8</v>
      </c>
      <c r="D78" s="13">
        <v>35</v>
      </c>
      <c r="E78" s="15">
        <v>70000</v>
      </c>
      <c r="F78" s="15">
        <v>1600</v>
      </c>
      <c r="G78" s="48">
        <v>30</v>
      </c>
      <c r="H78" s="49" t="str">
        <f t="shared" si="3"/>
        <v>Низкий</v>
      </c>
      <c r="I78" s="50">
        <f t="shared" si="4"/>
        <v>0</v>
      </c>
      <c r="J78" s="50" t="str">
        <f t="shared" si="5"/>
        <v/>
      </c>
      <c r="K78" s="29"/>
    </row>
    <row r="79" spans="1:11" ht="14.25" customHeight="1" thickBot="1" x14ac:dyDescent="0.35">
      <c r="A79" s="32">
        <v>44648</v>
      </c>
      <c r="B79" s="33" t="s">
        <v>14</v>
      </c>
      <c r="C79" s="13" t="s">
        <v>8</v>
      </c>
      <c r="D79" s="13">
        <v>45</v>
      </c>
      <c r="E79" s="15">
        <v>230000</v>
      </c>
      <c r="F79" s="15">
        <v>2800</v>
      </c>
      <c r="G79" s="48">
        <v>50</v>
      </c>
      <c r="H79" s="49" t="str">
        <f t="shared" si="3"/>
        <v>Низкий</v>
      </c>
      <c r="I79" s="50">
        <f t="shared" si="4"/>
        <v>0</v>
      </c>
      <c r="J79" s="50" t="str">
        <f t="shared" si="5"/>
        <v>Тариф2</v>
      </c>
      <c r="K79" s="29"/>
    </row>
    <row r="80" spans="1:11" ht="14.25" customHeight="1" thickBot="1" x14ac:dyDescent="0.35">
      <c r="A80" s="32">
        <v>44643</v>
      </c>
      <c r="B80" s="33" t="s">
        <v>9</v>
      </c>
      <c r="C80" s="13" t="s">
        <v>8</v>
      </c>
      <c r="D80" s="13">
        <v>44</v>
      </c>
      <c r="E80" s="15">
        <v>55000</v>
      </c>
      <c r="F80" s="15">
        <v>1592</v>
      </c>
      <c r="G80" s="48">
        <v>72</v>
      </c>
      <c r="H80" s="49" t="str">
        <f t="shared" si="3"/>
        <v>Низкий</v>
      </c>
      <c r="I80" s="50">
        <f t="shared" si="4"/>
        <v>0</v>
      </c>
      <c r="J80" s="50" t="str">
        <f t="shared" si="5"/>
        <v/>
      </c>
      <c r="K80" s="29"/>
    </row>
    <row r="81" spans="1:11" ht="14.25" customHeight="1" thickBot="1" x14ac:dyDescent="0.35">
      <c r="A81" s="32">
        <v>44644</v>
      </c>
      <c r="B81" s="33" t="s">
        <v>12</v>
      </c>
      <c r="C81" s="13" t="s">
        <v>8</v>
      </c>
      <c r="D81" s="13">
        <v>39</v>
      </c>
      <c r="E81" s="15">
        <v>160000</v>
      </c>
      <c r="F81" s="15">
        <v>5000</v>
      </c>
      <c r="G81" s="48">
        <v>100</v>
      </c>
      <c r="H81" s="49" t="str">
        <f t="shared" si="3"/>
        <v>Низкий</v>
      </c>
      <c r="I81" s="50">
        <f t="shared" si="4"/>
        <v>0</v>
      </c>
      <c r="J81" s="50" t="str">
        <f t="shared" si="5"/>
        <v/>
      </c>
      <c r="K81" s="29"/>
    </row>
    <row r="82" spans="1:11" ht="14.25" customHeight="1" thickBot="1" x14ac:dyDescent="0.35">
      <c r="A82" s="32">
        <v>44645</v>
      </c>
      <c r="B82" s="33" t="s">
        <v>9</v>
      </c>
      <c r="C82" s="13" t="s">
        <v>8</v>
      </c>
      <c r="D82" s="13">
        <v>37</v>
      </c>
      <c r="E82" s="15">
        <v>300000</v>
      </c>
      <c r="F82" s="15">
        <v>3500</v>
      </c>
      <c r="G82" s="48">
        <v>50</v>
      </c>
      <c r="H82" s="49" t="str">
        <f t="shared" si="3"/>
        <v>Низкий</v>
      </c>
      <c r="I82" s="50">
        <f t="shared" si="4"/>
        <v>0</v>
      </c>
      <c r="J82" s="50" t="str">
        <f t="shared" si="5"/>
        <v/>
      </c>
      <c r="K82" s="29"/>
    </row>
    <row r="83" spans="1:11" ht="14.25" customHeight="1" thickBot="1" x14ac:dyDescent="0.35">
      <c r="A83" s="32">
        <v>44646</v>
      </c>
      <c r="B83" s="33" t="s">
        <v>14</v>
      </c>
      <c r="C83" s="13" t="s">
        <v>8</v>
      </c>
      <c r="D83" s="13">
        <v>41</v>
      </c>
      <c r="E83" s="15">
        <v>71000</v>
      </c>
      <c r="F83" s="15">
        <v>300</v>
      </c>
      <c r="G83" s="48">
        <v>20</v>
      </c>
      <c r="H83" s="49" t="str">
        <f t="shared" si="3"/>
        <v>Низкий</v>
      </c>
      <c r="I83" s="50">
        <f t="shared" si="4"/>
        <v>0</v>
      </c>
      <c r="J83" s="50" t="str">
        <f t="shared" si="5"/>
        <v/>
      </c>
      <c r="K83" s="29"/>
    </row>
    <row r="84" spans="1:11" ht="14.25" customHeight="1" thickBot="1" x14ac:dyDescent="0.35">
      <c r="A84" s="32">
        <v>44647</v>
      </c>
      <c r="B84" s="33" t="s">
        <v>13</v>
      </c>
      <c r="C84" s="13" t="s">
        <v>8</v>
      </c>
      <c r="D84" s="13">
        <v>51</v>
      </c>
      <c r="E84" s="15">
        <v>103000</v>
      </c>
      <c r="F84" s="15">
        <v>500</v>
      </c>
      <c r="G84" s="48">
        <v>200</v>
      </c>
      <c r="H84" s="49" t="str">
        <f t="shared" si="3"/>
        <v>Высокий</v>
      </c>
      <c r="I84" s="50">
        <f t="shared" si="4"/>
        <v>10</v>
      </c>
      <c r="J84" s="50" t="str">
        <f t="shared" si="5"/>
        <v/>
      </c>
      <c r="K84" s="29"/>
    </row>
    <row r="85" spans="1:11" ht="14.25" customHeight="1" thickBot="1" x14ac:dyDescent="0.35">
      <c r="A85" s="32">
        <v>44648</v>
      </c>
      <c r="B85" s="33" t="s">
        <v>10</v>
      </c>
      <c r="C85" s="13" t="s">
        <v>8</v>
      </c>
      <c r="D85" s="13">
        <v>44</v>
      </c>
      <c r="E85" s="15">
        <v>250000</v>
      </c>
      <c r="F85" s="15">
        <v>2200</v>
      </c>
      <c r="G85" s="48">
        <v>350</v>
      </c>
      <c r="H85" s="49" t="str">
        <f t="shared" si="3"/>
        <v>Высокий</v>
      </c>
      <c r="I85" s="50">
        <f t="shared" si="4"/>
        <v>0</v>
      </c>
      <c r="J85" s="50" t="str">
        <f t="shared" si="5"/>
        <v>Тариф2</v>
      </c>
      <c r="K85" s="29"/>
    </row>
    <row r="86" spans="1:11" ht="14.25" customHeight="1" thickBot="1" x14ac:dyDescent="0.35">
      <c r="A86" s="32">
        <v>44643</v>
      </c>
      <c r="B86" s="33" t="s">
        <v>11</v>
      </c>
      <c r="C86" s="13" t="s">
        <v>8</v>
      </c>
      <c r="D86" s="13">
        <v>35</v>
      </c>
      <c r="E86" s="15">
        <v>300000</v>
      </c>
      <c r="F86" s="15">
        <v>2000</v>
      </c>
      <c r="G86" s="48">
        <v>100</v>
      </c>
      <c r="H86" s="49" t="str">
        <f t="shared" si="3"/>
        <v>Низкий</v>
      </c>
      <c r="I86" s="50">
        <f t="shared" si="4"/>
        <v>0</v>
      </c>
      <c r="J86" s="50" t="str">
        <f t="shared" si="5"/>
        <v>Тариф1</v>
      </c>
      <c r="K86" s="29"/>
    </row>
    <row r="87" spans="1:11" ht="14.25" customHeight="1" thickBot="1" x14ac:dyDescent="0.35">
      <c r="A87" s="32">
        <v>44644</v>
      </c>
      <c r="B87" s="33" t="s">
        <v>9</v>
      </c>
      <c r="C87" s="13" t="s">
        <v>8</v>
      </c>
      <c r="D87" s="13">
        <v>50</v>
      </c>
      <c r="E87" s="15">
        <v>150000</v>
      </c>
      <c r="F87" s="15">
        <v>2700</v>
      </c>
      <c r="G87" s="48">
        <v>50</v>
      </c>
      <c r="H87" s="49" t="str">
        <f t="shared" si="3"/>
        <v>Низкий</v>
      </c>
      <c r="I87" s="50">
        <f t="shared" si="4"/>
        <v>0</v>
      </c>
      <c r="J87" s="50" t="str">
        <f t="shared" si="5"/>
        <v/>
      </c>
      <c r="K87" s="29"/>
    </row>
    <row r="88" spans="1:11" ht="14.25" customHeight="1" thickBot="1" x14ac:dyDescent="0.35">
      <c r="A88" s="32">
        <v>44645</v>
      </c>
      <c r="B88" s="33" t="s">
        <v>7</v>
      </c>
      <c r="C88" s="13" t="s">
        <v>8</v>
      </c>
      <c r="D88" s="13">
        <v>37</v>
      </c>
      <c r="E88" s="15">
        <v>0</v>
      </c>
      <c r="F88" s="15">
        <v>0</v>
      </c>
      <c r="G88" s="48">
        <v>0</v>
      </c>
      <c r="H88" s="49" t="str">
        <f t="shared" si="3"/>
        <v>Низкий</v>
      </c>
      <c r="I88" s="50">
        <f t="shared" si="4"/>
        <v>0</v>
      </c>
      <c r="J88" s="50" t="str">
        <f t="shared" si="5"/>
        <v/>
      </c>
      <c r="K88" s="29"/>
    </row>
    <row r="89" spans="1:11" ht="14.25" customHeight="1" thickBot="1" x14ac:dyDescent="0.35">
      <c r="A89" s="32">
        <v>44646</v>
      </c>
      <c r="B89" s="33" t="s">
        <v>10</v>
      </c>
      <c r="C89" s="13" t="s">
        <v>8</v>
      </c>
      <c r="D89" s="13">
        <v>47</v>
      </c>
      <c r="E89" s="15">
        <v>150000</v>
      </c>
      <c r="F89" s="15">
        <v>0</v>
      </c>
      <c r="G89" s="48">
        <v>0</v>
      </c>
      <c r="H89" s="49" t="str">
        <f t="shared" si="3"/>
        <v>Низкий</v>
      </c>
      <c r="I89" s="50">
        <f t="shared" si="4"/>
        <v>0</v>
      </c>
      <c r="J89" s="50" t="str">
        <f t="shared" si="5"/>
        <v/>
      </c>
      <c r="K89" s="29"/>
    </row>
    <row r="90" spans="1:11" ht="14.25" customHeight="1" thickBot="1" x14ac:dyDescent="0.35">
      <c r="A90" s="32">
        <v>44647</v>
      </c>
      <c r="B90" s="33" t="s">
        <v>17</v>
      </c>
      <c r="C90" s="13" t="s">
        <v>8</v>
      </c>
      <c r="D90" s="13">
        <v>44</v>
      </c>
      <c r="E90" s="15">
        <v>100000</v>
      </c>
      <c r="F90" s="15">
        <v>3500</v>
      </c>
      <c r="G90" s="48">
        <v>300</v>
      </c>
      <c r="H90" s="49" t="str">
        <f t="shared" si="3"/>
        <v>Низкий</v>
      </c>
      <c r="I90" s="50">
        <f t="shared" si="4"/>
        <v>0</v>
      </c>
      <c r="J90" s="50" t="str">
        <f t="shared" si="5"/>
        <v/>
      </c>
      <c r="K90" s="29"/>
    </row>
    <row r="91" spans="1:11" ht="14.25" customHeight="1" thickBot="1" x14ac:dyDescent="0.35">
      <c r="A91" s="32">
        <v>44648</v>
      </c>
      <c r="B91" s="33" t="s">
        <v>12</v>
      </c>
      <c r="C91" s="13" t="s">
        <v>8</v>
      </c>
      <c r="D91" s="13">
        <v>35</v>
      </c>
      <c r="E91" s="15">
        <v>250000</v>
      </c>
      <c r="F91" s="15">
        <v>5650</v>
      </c>
      <c r="G91" s="48">
        <v>150</v>
      </c>
      <c r="H91" s="49" t="str">
        <f t="shared" si="3"/>
        <v>Низкий</v>
      </c>
      <c r="I91" s="50">
        <f t="shared" si="4"/>
        <v>0</v>
      </c>
      <c r="J91" s="50" t="str">
        <f t="shared" si="5"/>
        <v>Тариф1</v>
      </c>
      <c r="K91" s="29"/>
    </row>
    <row r="92" spans="1:11" ht="14.25" customHeight="1" thickBot="1" x14ac:dyDescent="0.35">
      <c r="A92" s="32">
        <v>44643</v>
      </c>
      <c r="B92" s="33" t="s">
        <v>13</v>
      </c>
      <c r="C92" s="13" t="s">
        <v>8</v>
      </c>
      <c r="D92" s="13">
        <v>38</v>
      </c>
      <c r="E92" s="15">
        <v>200000</v>
      </c>
      <c r="F92" s="15">
        <v>500</v>
      </c>
      <c r="G92" s="48">
        <v>80</v>
      </c>
      <c r="H92" s="49" t="str">
        <f t="shared" si="3"/>
        <v>Высокий</v>
      </c>
      <c r="I92" s="50">
        <f t="shared" si="4"/>
        <v>0</v>
      </c>
      <c r="J92" s="50" t="str">
        <f t="shared" si="5"/>
        <v/>
      </c>
      <c r="K92" s="29"/>
    </row>
    <row r="93" spans="1:11" ht="14.25" customHeight="1" thickBot="1" x14ac:dyDescent="0.35">
      <c r="A93" s="32">
        <v>44644</v>
      </c>
      <c r="B93" s="33" t="s">
        <v>14</v>
      </c>
      <c r="C93" s="13" t="s">
        <v>8</v>
      </c>
      <c r="D93" s="13">
        <v>38</v>
      </c>
      <c r="E93" s="15">
        <v>60000</v>
      </c>
      <c r="F93" s="15">
        <v>33800</v>
      </c>
      <c r="G93" s="48">
        <v>36.93</v>
      </c>
      <c r="H93" s="49" t="str">
        <f t="shared" si="3"/>
        <v>Низкий</v>
      </c>
      <c r="I93" s="50">
        <f t="shared" si="4"/>
        <v>0</v>
      </c>
      <c r="J93" s="50" t="str">
        <f t="shared" si="5"/>
        <v/>
      </c>
      <c r="K93" s="29"/>
    </row>
    <row r="94" spans="1:11" ht="14.25" customHeight="1" thickBot="1" x14ac:dyDescent="0.35">
      <c r="A94" s="32">
        <v>44645</v>
      </c>
      <c r="B94" s="33" t="s">
        <v>14</v>
      </c>
      <c r="C94" s="13" t="s">
        <v>8</v>
      </c>
      <c r="D94" s="13">
        <v>42</v>
      </c>
      <c r="E94" s="15">
        <v>500000</v>
      </c>
      <c r="F94" s="15">
        <v>8000</v>
      </c>
      <c r="G94" s="48">
        <v>100</v>
      </c>
      <c r="H94" s="49" t="str">
        <f t="shared" si="3"/>
        <v>Низкий</v>
      </c>
      <c r="I94" s="50">
        <f t="shared" si="4"/>
        <v>0</v>
      </c>
      <c r="J94" s="50" t="str">
        <f t="shared" si="5"/>
        <v>Тариф2</v>
      </c>
      <c r="K94" s="29"/>
    </row>
    <row r="95" spans="1:11" ht="14.25" customHeight="1" thickBot="1" x14ac:dyDescent="0.35">
      <c r="A95" s="32">
        <v>44646</v>
      </c>
      <c r="B95" s="33" t="s">
        <v>9</v>
      </c>
      <c r="C95" s="13" t="s">
        <v>8</v>
      </c>
      <c r="D95" s="13">
        <v>40</v>
      </c>
      <c r="E95" s="15">
        <v>150000</v>
      </c>
      <c r="F95" s="15">
        <v>3000</v>
      </c>
      <c r="G95" s="48">
        <v>1000</v>
      </c>
      <c r="H95" s="49" t="str">
        <f t="shared" si="3"/>
        <v>Высокий</v>
      </c>
      <c r="I95" s="50">
        <f t="shared" si="4"/>
        <v>0</v>
      </c>
      <c r="J95" s="50" t="str">
        <f t="shared" si="5"/>
        <v/>
      </c>
      <c r="K95" s="29"/>
    </row>
    <row r="96" spans="1:11" ht="14.25" customHeight="1" thickBot="1" x14ac:dyDescent="0.35">
      <c r="A96" s="32">
        <v>44647</v>
      </c>
      <c r="B96" s="33" t="s">
        <v>12</v>
      </c>
      <c r="C96" s="13" t="s">
        <v>8</v>
      </c>
      <c r="D96" s="13">
        <v>39</v>
      </c>
      <c r="E96" s="15">
        <v>180000</v>
      </c>
      <c r="F96" s="15">
        <v>5000</v>
      </c>
      <c r="G96" s="48">
        <v>200</v>
      </c>
      <c r="H96" s="49" t="str">
        <f t="shared" si="3"/>
        <v>Низкий</v>
      </c>
      <c r="I96" s="50">
        <f t="shared" si="4"/>
        <v>0</v>
      </c>
      <c r="J96" s="50" t="str">
        <f t="shared" si="5"/>
        <v/>
      </c>
      <c r="K96" s="29"/>
    </row>
    <row r="97" spans="1:11" ht="14.25" customHeight="1" thickBot="1" x14ac:dyDescent="0.35">
      <c r="A97" s="32">
        <v>44648</v>
      </c>
      <c r="B97" s="33" t="s">
        <v>9</v>
      </c>
      <c r="C97" s="13" t="s">
        <v>8</v>
      </c>
      <c r="D97" s="13">
        <v>42</v>
      </c>
      <c r="E97" s="15">
        <v>160000</v>
      </c>
      <c r="F97" s="15">
        <v>6500</v>
      </c>
      <c r="G97" s="48">
        <v>120</v>
      </c>
      <c r="H97" s="49" t="str">
        <f t="shared" si="3"/>
        <v>Низкий</v>
      </c>
      <c r="I97" s="50">
        <f t="shared" si="4"/>
        <v>0</v>
      </c>
      <c r="J97" s="50" t="str">
        <f t="shared" si="5"/>
        <v>Тариф2</v>
      </c>
      <c r="K97" s="29"/>
    </row>
    <row r="98" spans="1:11" ht="14.25" customHeight="1" thickBot="1" x14ac:dyDescent="0.35">
      <c r="A98" s="32">
        <v>44643</v>
      </c>
      <c r="B98" s="33" t="s">
        <v>14</v>
      </c>
      <c r="C98" s="13" t="s">
        <v>8</v>
      </c>
      <c r="D98" s="13">
        <v>37</v>
      </c>
      <c r="E98" s="15">
        <v>500000</v>
      </c>
      <c r="F98" s="15">
        <v>2900</v>
      </c>
      <c r="G98" s="48">
        <v>130</v>
      </c>
      <c r="H98" s="49" t="str">
        <f t="shared" si="3"/>
        <v>Низкий</v>
      </c>
      <c r="I98" s="50">
        <f t="shared" si="4"/>
        <v>0</v>
      </c>
      <c r="J98" s="50" t="str">
        <f t="shared" si="5"/>
        <v/>
      </c>
      <c r="K98" s="29"/>
    </row>
    <row r="99" spans="1:11" ht="14.25" customHeight="1" thickBot="1" x14ac:dyDescent="0.35">
      <c r="A99" s="32">
        <v>44644</v>
      </c>
      <c r="B99" s="33" t="s">
        <v>13</v>
      </c>
      <c r="C99" s="13" t="s">
        <v>8</v>
      </c>
      <c r="D99" s="13">
        <v>39</v>
      </c>
      <c r="E99" s="15">
        <v>92000</v>
      </c>
      <c r="F99" s="15">
        <v>1000</v>
      </c>
      <c r="G99" s="48">
        <v>20</v>
      </c>
      <c r="H99" s="49" t="str">
        <f t="shared" si="3"/>
        <v>Низкий</v>
      </c>
      <c r="I99" s="50">
        <f t="shared" si="4"/>
        <v>0</v>
      </c>
      <c r="J99" s="50" t="str">
        <f t="shared" si="5"/>
        <v/>
      </c>
      <c r="K99" s="29"/>
    </row>
    <row r="100" spans="1:11" ht="14.25" customHeight="1" thickBot="1" x14ac:dyDescent="0.35">
      <c r="A100" s="32">
        <v>44645</v>
      </c>
      <c r="B100" s="33" t="s">
        <v>10</v>
      </c>
      <c r="C100" s="13" t="s">
        <v>8</v>
      </c>
      <c r="D100" s="13">
        <v>35</v>
      </c>
      <c r="E100" s="15">
        <v>60000</v>
      </c>
      <c r="F100" s="15">
        <v>900</v>
      </c>
      <c r="G100" s="48">
        <v>40</v>
      </c>
      <c r="H100" s="49" t="str">
        <f t="shared" si="3"/>
        <v>Низкий</v>
      </c>
      <c r="I100" s="50">
        <f t="shared" si="4"/>
        <v>0</v>
      </c>
      <c r="J100" s="50" t="str">
        <f t="shared" si="5"/>
        <v/>
      </c>
      <c r="K100" s="29"/>
    </row>
    <row r="101" spans="1:11" ht="14.25" customHeight="1" thickBot="1" x14ac:dyDescent="0.35">
      <c r="A101" s="32">
        <v>44646</v>
      </c>
      <c r="B101" s="33" t="s">
        <v>17</v>
      </c>
      <c r="C101" s="13" t="s">
        <v>8</v>
      </c>
      <c r="D101" s="13">
        <v>40</v>
      </c>
      <c r="E101" s="15">
        <v>300000</v>
      </c>
      <c r="F101" s="15">
        <v>4200</v>
      </c>
      <c r="G101" s="48">
        <v>300</v>
      </c>
      <c r="H101" s="49" t="str">
        <f t="shared" si="3"/>
        <v>Низкий</v>
      </c>
      <c r="I101" s="50">
        <f t="shared" si="4"/>
        <v>0</v>
      </c>
      <c r="J101" s="50" t="str">
        <f t="shared" si="5"/>
        <v/>
      </c>
      <c r="K101" s="29"/>
    </row>
    <row r="102" spans="1:11" ht="14.25" customHeight="1" thickBot="1" x14ac:dyDescent="0.35">
      <c r="A102" s="32">
        <v>44647</v>
      </c>
      <c r="B102" s="33" t="s">
        <v>9</v>
      </c>
      <c r="C102" s="13" t="s">
        <v>8</v>
      </c>
      <c r="D102" s="13">
        <v>53</v>
      </c>
      <c r="E102" s="15">
        <v>120000</v>
      </c>
      <c r="F102" s="15">
        <v>3700</v>
      </c>
      <c r="G102" s="48">
        <v>60</v>
      </c>
      <c r="H102" s="49" t="str">
        <f t="shared" si="3"/>
        <v>Низкий</v>
      </c>
      <c r="I102" s="50">
        <f t="shared" si="4"/>
        <v>3</v>
      </c>
      <c r="J102" s="50" t="str">
        <f t="shared" si="5"/>
        <v/>
      </c>
      <c r="K102" s="29"/>
    </row>
    <row r="103" spans="1:11" ht="14.25" customHeight="1" thickBot="1" x14ac:dyDescent="0.35">
      <c r="A103" s="32">
        <v>44648</v>
      </c>
      <c r="B103" s="33" t="s">
        <v>7</v>
      </c>
      <c r="C103" s="13" t="s">
        <v>18</v>
      </c>
      <c r="D103" s="13">
        <v>44</v>
      </c>
      <c r="E103" s="15">
        <v>500000</v>
      </c>
      <c r="F103" s="15">
        <v>1500</v>
      </c>
      <c r="G103" s="48">
        <v>100</v>
      </c>
      <c r="H103" s="49" t="str">
        <f t="shared" si="3"/>
        <v>Низкий</v>
      </c>
      <c r="I103" s="50">
        <f t="shared" si="4"/>
        <v>0</v>
      </c>
      <c r="J103" s="50" t="str">
        <f t="shared" si="5"/>
        <v>Тариф2</v>
      </c>
      <c r="K103" s="29"/>
    </row>
    <row r="104" spans="1:11" ht="14.25" customHeight="1" thickBot="1" x14ac:dyDescent="0.35">
      <c r="A104" s="32">
        <v>44643</v>
      </c>
      <c r="B104" s="33" t="s">
        <v>10</v>
      </c>
      <c r="C104" s="13" t="s">
        <v>18</v>
      </c>
      <c r="D104" s="13">
        <v>46</v>
      </c>
      <c r="E104" s="15">
        <v>110000</v>
      </c>
      <c r="F104" s="15">
        <v>9500</v>
      </c>
      <c r="G104" s="48">
        <v>100</v>
      </c>
      <c r="H104" s="49" t="str">
        <f t="shared" si="3"/>
        <v>Низкий</v>
      </c>
      <c r="I104" s="50">
        <f t="shared" si="4"/>
        <v>0</v>
      </c>
      <c r="J104" s="50" t="str">
        <f t="shared" si="5"/>
        <v/>
      </c>
      <c r="K104" s="29"/>
    </row>
    <row r="105" spans="1:11" ht="14.25" customHeight="1" thickBot="1" x14ac:dyDescent="0.35">
      <c r="A105" s="32">
        <v>44644</v>
      </c>
      <c r="B105" s="33" t="s">
        <v>14</v>
      </c>
      <c r="C105" s="13" t="s">
        <v>18</v>
      </c>
      <c r="D105" s="13">
        <v>39</v>
      </c>
      <c r="E105" s="15">
        <v>920000</v>
      </c>
      <c r="F105" s="15">
        <v>3000</v>
      </c>
      <c r="G105" s="48">
        <v>400</v>
      </c>
      <c r="H105" s="49" t="str">
        <f t="shared" si="3"/>
        <v>Высокий</v>
      </c>
      <c r="I105" s="50">
        <f t="shared" si="4"/>
        <v>0</v>
      </c>
      <c r="J105" s="50" t="str">
        <f t="shared" si="5"/>
        <v/>
      </c>
      <c r="K105" s="29"/>
    </row>
    <row r="106" spans="1:11" ht="14.25" customHeight="1" thickBot="1" x14ac:dyDescent="0.35">
      <c r="A106" s="32">
        <v>44645</v>
      </c>
      <c r="B106" s="33" t="s">
        <v>12</v>
      </c>
      <c r="C106" s="13" t="s">
        <v>18</v>
      </c>
      <c r="D106" s="13">
        <v>47</v>
      </c>
      <c r="E106" s="15">
        <v>120000</v>
      </c>
      <c r="F106" s="15">
        <v>2000</v>
      </c>
      <c r="G106" s="48">
        <v>100</v>
      </c>
      <c r="H106" s="49" t="str">
        <f t="shared" si="3"/>
        <v>Низкий</v>
      </c>
      <c r="I106" s="50">
        <f t="shared" si="4"/>
        <v>0</v>
      </c>
      <c r="J106" s="50" t="str">
        <f t="shared" si="5"/>
        <v/>
      </c>
      <c r="K106" s="29"/>
    </row>
    <row r="107" spans="1:11" ht="14.25" customHeight="1" thickBot="1" x14ac:dyDescent="0.35">
      <c r="A107" s="32">
        <v>44646</v>
      </c>
      <c r="B107" s="33" t="s">
        <v>13</v>
      </c>
      <c r="C107" s="13" t="s">
        <v>18</v>
      </c>
      <c r="D107" s="13">
        <v>34</v>
      </c>
      <c r="E107" s="15">
        <v>98000</v>
      </c>
      <c r="F107" s="15">
        <v>2100</v>
      </c>
      <c r="G107" s="48">
        <v>140</v>
      </c>
      <c r="H107" s="49" t="str">
        <f t="shared" si="3"/>
        <v>Низкий</v>
      </c>
      <c r="I107" s="50">
        <f t="shared" si="4"/>
        <v>0</v>
      </c>
      <c r="J107" s="50" t="str">
        <f t="shared" si="5"/>
        <v/>
      </c>
      <c r="K107" s="29"/>
    </row>
    <row r="108" spans="1:11" ht="14.25" customHeight="1" thickBot="1" x14ac:dyDescent="0.35">
      <c r="A108" s="32">
        <v>44647</v>
      </c>
      <c r="B108" s="33" t="s">
        <v>14</v>
      </c>
      <c r="C108" s="13" t="s">
        <v>18</v>
      </c>
      <c r="D108" s="13">
        <v>43</v>
      </c>
      <c r="E108" s="15">
        <v>150000</v>
      </c>
      <c r="F108" s="15">
        <v>1200</v>
      </c>
      <c r="G108" s="48">
        <v>500</v>
      </c>
      <c r="H108" s="49" t="str">
        <f t="shared" si="3"/>
        <v>Высокий</v>
      </c>
      <c r="I108" s="50">
        <f t="shared" si="4"/>
        <v>0</v>
      </c>
      <c r="J108" s="50" t="str">
        <f t="shared" si="5"/>
        <v/>
      </c>
      <c r="K108" s="29"/>
    </row>
    <row r="109" spans="1:11" ht="14.25" customHeight="1" thickBot="1" x14ac:dyDescent="0.35">
      <c r="A109" s="32">
        <v>44648</v>
      </c>
      <c r="B109" s="33" t="s">
        <v>14</v>
      </c>
      <c r="C109" s="13" t="s">
        <v>18</v>
      </c>
      <c r="D109" s="13">
        <v>38</v>
      </c>
      <c r="E109" s="15">
        <v>100000</v>
      </c>
      <c r="F109" s="15">
        <v>3100</v>
      </c>
      <c r="G109" s="48">
        <v>50</v>
      </c>
      <c r="H109" s="49" t="str">
        <f t="shared" si="3"/>
        <v>Низкий</v>
      </c>
      <c r="I109" s="50">
        <f t="shared" si="4"/>
        <v>0</v>
      </c>
      <c r="J109" s="50" t="str">
        <f t="shared" si="5"/>
        <v/>
      </c>
      <c r="K109" s="29"/>
    </row>
    <row r="110" spans="1:11" ht="14.25" customHeight="1" thickBot="1" x14ac:dyDescent="0.35">
      <c r="A110" s="32">
        <v>44643</v>
      </c>
      <c r="B110" s="33" t="s">
        <v>9</v>
      </c>
      <c r="C110" s="13" t="s">
        <v>18</v>
      </c>
      <c r="D110" s="13">
        <v>37</v>
      </c>
      <c r="E110" s="15">
        <v>350000</v>
      </c>
      <c r="F110" s="15">
        <v>8400</v>
      </c>
      <c r="G110" s="48">
        <v>0</v>
      </c>
      <c r="H110" s="49" t="str">
        <f t="shared" si="3"/>
        <v>Низкий</v>
      </c>
      <c r="I110" s="50">
        <f t="shared" si="4"/>
        <v>0</v>
      </c>
      <c r="J110" s="50" t="str">
        <f t="shared" si="5"/>
        <v/>
      </c>
      <c r="K110" s="29"/>
    </row>
    <row r="111" spans="1:11" ht="14.25" customHeight="1" thickBot="1" x14ac:dyDescent="0.35">
      <c r="A111" s="32">
        <v>44644</v>
      </c>
      <c r="B111" s="33" t="s">
        <v>12</v>
      </c>
      <c r="C111" s="13" t="s">
        <v>18</v>
      </c>
      <c r="D111" s="13">
        <v>34</v>
      </c>
      <c r="E111" s="15">
        <v>320000</v>
      </c>
      <c r="F111" s="15">
        <v>1690</v>
      </c>
      <c r="G111" s="48">
        <v>100</v>
      </c>
      <c r="H111" s="49" t="str">
        <f t="shared" si="3"/>
        <v>Низкий</v>
      </c>
      <c r="I111" s="50">
        <f t="shared" si="4"/>
        <v>0</v>
      </c>
      <c r="J111" s="50" t="str">
        <f t="shared" si="5"/>
        <v>Тариф1</v>
      </c>
      <c r="K111" s="29"/>
    </row>
    <row r="112" spans="1:11" ht="14.25" customHeight="1" thickBot="1" x14ac:dyDescent="0.35">
      <c r="A112" s="32">
        <v>44645</v>
      </c>
      <c r="B112" s="33" t="s">
        <v>9</v>
      </c>
      <c r="C112" s="13" t="s">
        <v>18</v>
      </c>
      <c r="D112" s="13">
        <v>49</v>
      </c>
      <c r="E112" s="15">
        <v>210000</v>
      </c>
      <c r="F112" s="15">
        <v>7000</v>
      </c>
      <c r="G112" s="48">
        <v>230</v>
      </c>
      <c r="H112" s="49" t="str">
        <f t="shared" si="3"/>
        <v>Низкий</v>
      </c>
      <c r="I112" s="50">
        <f t="shared" si="4"/>
        <v>0</v>
      </c>
      <c r="J112" s="50" t="str">
        <f t="shared" si="5"/>
        <v>Тариф2</v>
      </c>
      <c r="K112" s="29"/>
    </row>
    <row r="113" spans="1:11" ht="14.25" customHeight="1" thickBot="1" x14ac:dyDescent="0.35">
      <c r="A113" s="32">
        <v>44646</v>
      </c>
      <c r="B113" s="33" t="s">
        <v>14</v>
      </c>
      <c r="C113" s="13" t="s">
        <v>18</v>
      </c>
      <c r="D113" s="13">
        <v>41</v>
      </c>
      <c r="E113" s="15">
        <v>640000</v>
      </c>
      <c r="F113" s="15">
        <v>2000</v>
      </c>
      <c r="G113" s="48">
        <v>100</v>
      </c>
      <c r="H113" s="49" t="str">
        <f t="shared" si="3"/>
        <v>Низкий</v>
      </c>
      <c r="I113" s="50">
        <f t="shared" si="4"/>
        <v>0</v>
      </c>
      <c r="J113" s="50" t="str">
        <f t="shared" si="5"/>
        <v>Тариф2</v>
      </c>
      <c r="K113" s="29"/>
    </row>
    <row r="114" spans="1:11" ht="14.25" customHeight="1" thickBot="1" x14ac:dyDescent="0.35">
      <c r="A114" s="32">
        <v>44647</v>
      </c>
      <c r="B114" s="33" t="s">
        <v>13</v>
      </c>
      <c r="C114" s="13" t="s">
        <v>18</v>
      </c>
      <c r="D114" s="13">
        <v>44</v>
      </c>
      <c r="E114" s="15">
        <v>650000</v>
      </c>
      <c r="F114" s="15">
        <v>5500</v>
      </c>
      <c r="G114" s="48">
        <v>160</v>
      </c>
      <c r="H114" s="49" t="str">
        <f t="shared" si="3"/>
        <v>Низкий</v>
      </c>
      <c r="I114" s="50">
        <f t="shared" si="4"/>
        <v>0</v>
      </c>
      <c r="J114" s="50" t="str">
        <f t="shared" si="5"/>
        <v>Тариф2</v>
      </c>
      <c r="K114" s="29"/>
    </row>
    <row r="115" spans="1:11" ht="14.25" customHeight="1" thickBot="1" x14ac:dyDescent="0.35">
      <c r="A115" s="32">
        <v>44648</v>
      </c>
      <c r="B115" s="33" t="s">
        <v>10</v>
      </c>
      <c r="C115" s="13" t="s">
        <v>18</v>
      </c>
      <c r="D115" s="13">
        <v>42</v>
      </c>
      <c r="E115" s="15">
        <v>200000</v>
      </c>
      <c r="F115" s="15">
        <v>800</v>
      </c>
      <c r="G115" s="48">
        <v>50</v>
      </c>
      <c r="H115" s="49" t="str">
        <f t="shared" si="3"/>
        <v>Низкий</v>
      </c>
      <c r="I115" s="50">
        <f t="shared" si="4"/>
        <v>0</v>
      </c>
      <c r="J115" s="50" t="str">
        <f t="shared" si="5"/>
        <v>Тариф2</v>
      </c>
      <c r="K115" s="29"/>
    </row>
    <row r="116" spans="1:11" ht="14.25" customHeight="1" thickBot="1" x14ac:dyDescent="0.35">
      <c r="A116" s="32">
        <v>44643</v>
      </c>
      <c r="B116" s="33" t="s">
        <v>14</v>
      </c>
      <c r="C116" s="13" t="s">
        <v>18</v>
      </c>
      <c r="D116" s="13">
        <v>40</v>
      </c>
      <c r="E116" s="15">
        <v>200000</v>
      </c>
      <c r="F116" s="15">
        <v>700</v>
      </c>
      <c r="G116" s="48">
        <v>100</v>
      </c>
      <c r="H116" s="49" t="str">
        <f t="shared" si="3"/>
        <v>Высокий</v>
      </c>
      <c r="I116" s="50">
        <f t="shared" si="4"/>
        <v>0</v>
      </c>
      <c r="J116" s="50" t="str">
        <f t="shared" si="5"/>
        <v/>
      </c>
      <c r="K116" s="29"/>
    </row>
    <row r="117" spans="1:11" ht="14.25" customHeight="1" thickBot="1" x14ac:dyDescent="0.35">
      <c r="A117" s="32">
        <v>44644</v>
      </c>
      <c r="B117" s="33" t="s">
        <v>9</v>
      </c>
      <c r="C117" s="13" t="s">
        <v>18</v>
      </c>
      <c r="D117" s="13">
        <v>39</v>
      </c>
      <c r="E117" s="15">
        <v>400000</v>
      </c>
      <c r="F117" s="15">
        <v>1000</v>
      </c>
      <c r="G117" s="48">
        <v>250</v>
      </c>
      <c r="H117" s="49" t="str">
        <f t="shared" si="3"/>
        <v>Высокий</v>
      </c>
      <c r="I117" s="50">
        <f t="shared" si="4"/>
        <v>0</v>
      </c>
      <c r="J117" s="50" t="str">
        <f t="shared" si="5"/>
        <v/>
      </c>
      <c r="K117" s="29"/>
    </row>
    <row r="118" spans="1:11" ht="14.25" customHeight="1" thickBot="1" x14ac:dyDescent="0.35">
      <c r="A118" s="32">
        <v>44645</v>
      </c>
      <c r="B118" s="33" t="s">
        <v>7</v>
      </c>
      <c r="C118" s="13" t="s">
        <v>18</v>
      </c>
      <c r="D118" s="13">
        <v>48</v>
      </c>
      <c r="E118" s="15">
        <v>500000</v>
      </c>
      <c r="F118" s="15">
        <v>400</v>
      </c>
      <c r="G118" s="48">
        <v>50</v>
      </c>
      <c r="H118" s="49" t="str">
        <f t="shared" si="3"/>
        <v>Высокий</v>
      </c>
      <c r="I118" s="50">
        <f t="shared" si="4"/>
        <v>0</v>
      </c>
      <c r="J118" s="50" t="str">
        <f t="shared" si="5"/>
        <v>Тариф2</v>
      </c>
      <c r="K118" s="29"/>
    </row>
    <row r="119" spans="1:11" ht="14.25" customHeight="1" thickBot="1" x14ac:dyDescent="0.35">
      <c r="A119" s="32">
        <v>44646</v>
      </c>
      <c r="B119" s="33" t="s">
        <v>10</v>
      </c>
      <c r="C119" s="13" t="s">
        <v>18</v>
      </c>
      <c r="D119" s="13">
        <v>41</v>
      </c>
      <c r="E119" s="15">
        <v>150000</v>
      </c>
      <c r="F119" s="15">
        <v>0</v>
      </c>
      <c r="G119" s="48">
        <v>0</v>
      </c>
      <c r="H119" s="49" t="str">
        <f t="shared" si="3"/>
        <v>Низкий</v>
      </c>
      <c r="I119" s="50">
        <f t="shared" si="4"/>
        <v>0</v>
      </c>
      <c r="J119" s="50" t="str">
        <f t="shared" si="5"/>
        <v/>
      </c>
      <c r="K119" s="29"/>
    </row>
    <row r="120" spans="1:11" ht="14.25" customHeight="1" thickBot="1" x14ac:dyDescent="0.35">
      <c r="A120" s="32">
        <v>44647</v>
      </c>
      <c r="B120" s="33" t="s">
        <v>10</v>
      </c>
      <c r="C120" s="13" t="s">
        <v>18</v>
      </c>
      <c r="D120" s="13">
        <v>42</v>
      </c>
      <c r="E120" s="15">
        <v>350000</v>
      </c>
      <c r="F120" s="15">
        <v>4000</v>
      </c>
      <c r="G120" s="48">
        <v>50</v>
      </c>
      <c r="H120" s="49" t="str">
        <f t="shared" si="3"/>
        <v>Низкий</v>
      </c>
      <c r="I120" s="50">
        <f t="shared" si="4"/>
        <v>0</v>
      </c>
      <c r="J120" s="50" t="str">
        <f t="shared" si="5"/>
        <v>Тариф2</v>
      </c>
      <c r="K120" s="29"/>
    </row>
    <row r="121" spans="1:11" ht="14.25" customHeight="1" thickBot="1" x14ac:dyDescent="0.35">
      <c r="A121" s="32">
        <v>44648</v>
      </c>
      <c r="B121" s="33" t="s">
        <v>12</v>
      </c>
      <c r="C121" s="13" t="s">
        <v>18</v>
      </c>
      <c r="D121" s="13">
        <v>43</v>
      </c>
      <c r="E121" s="15">
        <v>350000</v>
      </c>
      <c r="F121" s="15">
        <v>5000</v>
      </c>
      <c r="G121" s="48">
        <v>200</v>
      </c>
      <c r="H121" s="49" t="str">
        <f t="shared" si="3"/>
        <v>Низкий</v>
      </c>
      <c r="I121" s="50">
        <f t="shared" si="4"/>
        <v>0</v>
      </c>
      <c r="J121" s="50" t="str">
        <f t="shared" si="5"/>
        <v>Тариф2</v>
      </c>
      <c r="K121" s="29"/>
    </row>
    <row r="122" spans="1:11" ht="14.25" customHeight="1" thickBot="1" x14ac:dyDescent="0.35">
      <c r="A122" s="32">
        <v>44643</v>
      </c>
      <c r="B122" s="33" t="s">
        <v>13</v>
      </c>
      <c r="C122" s="13" t="s">
        <v>18</v>
      </c>
      <c r="D122" s="13">
        <v>35</v>
      </c>
      <c r="E122" s="15">
        <v>200000</v>
      </c>
      <c r="F122" s="15">
        <v>2500</v>
      </c>
      <c r="G122" s="48">
        <v>50</v>
      </c>
      <c r="H122" s="49" t="str">
        <f t="shared" si="3"/>
        <v>Низкий</v>
      </c>
      <c r="I122" s="50">
        <f t="shared" si="4"/>
        <v>0</v>
      </c>
      <c r="J122" s="50" t="str">
        <f t="shared" si="5"/>
        <v>Тариф1</v>
      </c>
      <c r="K122" s="29"/>
    </row>
    <row r="123" spans="1:11" ht="14.25" customHeight="1" thickBot="1" x14ac:dyDescent="0.35">
      <c r="A123" s="32">
        <v>44644</v>
      </c>
      <c r="B123" s="33" t="s">
        <v>14</v>
      </c>
      <c r="C123" s="13" t="s">
        <v>18</v>
      </c>
      <c r="D123" s="13">
        <v>46</v>
      </c>
      <c r="E123" s="15">
        <v>400000</v>
      </c>
      <c r="F123" s="15">
        <v>1600</v>
      </c>
      <c r="G123" s="48">
        <v>50</v>
      </c>
      <c r="H123" s="49" t="str">
        <f t="shared" si="3"/>
        <v>Низкий</v>
      </c>
      <c r="I123" s="50">
        <f t="shared" si="4"/>
        <v>0</v>
      </c>
      <c r="J123" s="50" t="str">
        <f t="shared" si="5"/>
        <v>Тариф2</v>
      </c>
      <c r="K123" s="29"/>
    </row>
    <row r="124" spans="1:11" ht="14.25" customHeight="1" thickBot="1" x14ac:dyDescent="0.35">
      <c r="A124" s="32">
        <v>44645</v>
      </c>
      <c r="B124" s="33" t="s">
        <v>14</v>
      </c>
      <c r="C124" s="13" t="s">
        <v>18</v>
      </c>
      <c r="D124" s="13">
        <v>39</v>
      </c>
      <c r="E124" s="15">
        <v>120000</v>
      </c>
      <c r="F124" s="15">
        <v>800</v>
      </c>
      <c r="G124" s="48">
        <v>100</v>
      </c>
      <c r="H124" s="49" t="str">
        <f t="shared" si="3"/>
        <v>Высокий</v>
      </c>
      <c r="I124" s="50">
        <f t="shared" si="4"/>
        <v>0</v>
      </c>
      <c r="J124" s="50" t="str">
        <f t="shared" si="5"/>
        <v/>
      </c>
      <c r="K124" s="29"/>
    </row>
    <row r="125" spans="1:11" ht="14.25" customHeight="1" thickBot="1" x14ac:dyDescent="0.35">
      <c r="A125" s="32">
        <v>44646</v>
      </c>
      <c r="B125" s="33" t="s">
        <v>9</v>
      </c>
      <c r="C125" s="13" t="s">
        <v>18</v>
      </c>
      <c r="D125" s="13">
        <v>35</v>
      </c>
      <c r="E125" s="15">
        <v>95000</v>
      </c>
      <c r="F125" s="15">
        <v>0</v>
      </c>
      <c r="G125" s="48">
        <v>0</v>
      </c>
      <c r="H125" s="49" t="str">
        <f t="shared" si="3"/>
        <v>Низкий</v>
      </c>
      <c r="I125" s="50">
        <f t="shared" si="4"/>
        <v>0</v>
      </c>
      <c r="J125" s="50" t="str">
        <f t="shared" si="5"/>
        <v/>
      </c>
      <c r="K125" s="29"/>
    </row>
    <row r="126" spans="1:11" ht="14.25" customHeight="1" thickBot="1" x14ac:dyDescent="0.35">
      <c r="A126" s="32">
        <v>44647</v>
      </c>
      <c r="B126" s="33" t="s">
        <v>12</v>
      </c>
      <c r="C126" s="13" t="s">
        <v>18</v>
      </c>
      <c r="D126" s="13">
        <v>37</v>
      </c>
      <c r="E126" s="15">
        <v>220000</v>
      </c>
      <c r="F126" s="15">
        <v>2000</v>
      </c>
      <c r="G126" s="48">
        <v>50</v>
      </c>
      <c r="H126" s="49" t="str">
        <f t="shared" si="3"/>
        <v>Низкий</v>
      </c>
      <c r="I126" s="50">
        <f t="shared" si="4"/>
        <v>0</v>
      </c>
      <c r="J126" s="50" t="str">
        <f t="shared" si="5"/>
        <v/>
      </c>
      <c r="K126" s="29"/>
    </row>
    <row r="127" spans="1:11" ht="14.25" customHeight="1" thickBot="1" x14ac:dyDescent="0.35">
      <c r="A127" s="32">
        <v>44648</v>
      </c>
      <c r="B127" s="33" t="s">
        <v>9</v>
      </c>
      <c r="C127" s="13" t="s">
        <v>18</v>
      </c>
      <c r="D127" s="13">
        <v>48</v>
      </c>
      <c r="E127" s="15">
        <v>200000</v>
      </c>
      <c r="F127" s="15">
        <v>0</v>
      </c>
      <c r="G127" s="48">
        <v>0</v>
      </c>
      <c r="H127" s="49" t="str">
        <f t="shared" si="3"/>
        <v>Низкий</v>
      </c>
      <c r="I127" s="50">
        <f t="shared" si="4"/>
        <v>0</v>
      </c>
      <c r="J127" s="50" t="str">
        <f t="shared" si="5"/>
        <v>Тариф2</v>
      </c>
      <c r="K127" s="29"/>
    </row>
    <row r="128" spans="1:11" ht="14.25" customHeight="1" thickBot="1" x14ac:dyDescent="0.35">
      <c r="A128" s="32">
        <v>44643</v>
      </c>
      <c r="B128" s="33" t="s">
        <v>14</v>
      </c>
      <c r="C128" s="13" t="s">
        <v>18</v>
      </c>
      <c r="D128" s="13">
        <v>48</v>
      </c>
      <c r="E128" s="15">
        <v>530000</v>
      </c>
      <c r="F128" s="15">
        <v>850</v>
      </c>
      <c r="G128" s="48">
        <v>95</v>
      </c>
      <c r="H128" s="49" t="str">
        <f t="shared" si="3"/>
        <v>Высокий</v>
      </c>
      <c r="I128" s="50">
        <f t="shared" si="4"/>
        <v>0</v>
      </c>
      <c r="J128" s="50" t="str">
        <f t="shared" si="5"/>
        <v>Тариф2</v>
      </c>
      <c r="K128" s="29"/>
    </row>
    <row r="129" spans="1:11" ht="14.25" customHeight="1" thickBot="1" x14ac:dyDescent="0.35">
      <c r="A129" s="32">
        <v>44644</v>
      </c>
      <c r="B129" s="33" t="s">
        <v>13</v>
      </c>
      <c r="C129" s="13" t="s">
        <v>18</v>
      </c>
      <c r="D129" s="13">
        <v>36</v>
      </c>
      <c r="E129" s="15">
        <v>2000000</v>
      </c>
      <c r="F129" s="15">
        <v>20000</v>
      </c>
      <c r="G129" s="48">
        <v>200</v>
      </c>
      <c r="H129" s="49" t="str">
        <f t="shared" si="3"/>
        <v>Низкий</v>
      </c>
      <c r="I129" s="50">
        <f t="shared" si="4"/>
        <v>0</v>
      </c>
      <c r="J129" s="50" t="str">
        <f t="shared" si="5"/>
        <v/>
      </c>
      <c r="K129" s="29"/>
    </row>
    <row r="130" spans="1:11" ht="14.25" customHeight="1" thickBot="1" x14ac:dyDescent="0.35">
      <c r="A130" s="37">
        <v>44645</v>
      </c>
      <c r="B130" s="38" t="s">
        <v>10</v>
      </c>
      <c r="C130" s="18" t="s">
        <v>18</v>
      </c>
      <c r="D130" s="18">
        <v>45</v>
      </c>
      <c r="E130" s="19">
        <v>110000</v>
      </c>
      <c r="F130" s="19">
        <v>0</v>
      </c>
      <c r="G130" s="48">
        <v>0</v>
      </c>
      <c r="H130" s="49" t="str">
        <f t="shared" si="3"/>
        <v>Низкий</v>
      </c>
      <c r="I130" s="50">
        <f t="shared" si="4"/>
        <v>0</v>
      </c>
      <c r="J130" s="50" t="str">
        <f t="shared" si="5"/>
        <v/>
      </c>
      <c r="K130" s="29"/>
    </row>
    <row r="131" spans="1:11" ht="14.25" customHeight="1" x14ac:dyDescent="0.3"/>
    <row r="132" spans="1:11" ht="14.25" customHeight="1" x14ac:dyDescent="0.3"/>
    <row r="133" spans="1:11" ht="14.25" customHeight="1" x14ac:dyDescent="0.3"/>
    <row r="134" spans="1:11" ht="14.25" customHeight="1" x14ac:dyDescent="0.3"/>
    <row r="135" spans="1:11" ht="14.25" customHeight="1" x14ac:dyDescent="0.3"/>
    <row r="136" spans="1:11" ht="14.25" customHeight="1" x14ac:dyDescent="0.3"/>
    <row r="137" spans="1:11" ht="14.25" customHeight="1" x14ac:dyDescent="0.3"/>
    <row r="138" spans="1:11" ht="14.25" customHeight="1" x14ac:dyDescent="0.3"/>
    <row r="139" spans="1:11" ht="14.25" customHeight="1" x14ac:dyDescent="0.3"/>
    <row r="140" spans="1:11" ht="14.25" customHeight="1" x14ac:dyDescent="0.3"/>
    <row r="141" spans="1:11" ht="14.25" customHeight="1" x14ac:dyDescent="0.3"/>
    <row r="142" spans="1:11" ht="14.25" customHeight="1" x14ac:dyDescent="0.3"/>
    <row r="143" spans="1:11" ht="14.25" customHeight="1" x14ac:dyDescent="0.3"/>
    <row r="144" spans="1:1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L2:P20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D15" sqref="D15:D20"/>
    </sheetView>
  </sheetViews>
  <sheetFormatPr defaultColWidth="14.44140625" defaultRowHeight="15" customHeight="1" x14ac:dyDescent="0.3"/>
  <cols>
    <col min="1" max="1" width="19.33203125" customWidth="1"/>
    <col min="2" max="2" width="18.44140625" customWidth="1"/>
    <col min="3" max="3" width="20.33203125" customWidth="1"/>
    <col min="4" max="4" width="21.109375" customWidth="1"/>
    <col min="5" max="5" width="22.44140625" customWidth="1"/>
    <col min="6" max="26" width="8.6640625" customWidth="1"/>
  </cols>
  <sheetData>
    <row r="1" spans="1:11" ht="14.25" customHeight="1" x14ac:dyDescent="0.3">
      <c r="A1" s="120" t="s">
        <v>51</v>
      </c>
      <c r="B1" s="107"/>
      <c r="C1" s="107"/>
      <c r="D1" s="107"/>
      <c r="E1" s="108"/>
    </row>
    <row r="2" spans="1:11" ht="39.75" customHeight="1" x14ac:dyDescent="0.3">
      <c r="A2" s="51" t="s">
        <v>52</v>
      </c>
      <c r="B2" s="52" t="s">
        <v>53</v>
      </c>
      <c r="C2" s="52" t="s">
        <v>35</v>
      </c>
      <c r="D2" s="52" t="s">
        <v>54</v>
      </c>
      <c r="E2" s="52" t="s">
        <v>55</v>
      </c>
      <c r="G2" s="121" t="s">
        <v>56</v>
      </c>
      <c r="H2" s="113"/>
      <c r="I2" s="113"/>
      <c r="J2" s="113"/>
      <c r="K2" s="114"/>
    </row>
    <row r="3" spans="1:11" ht="14.25" customHeight="1" thickBot="1" x14ac:dyDescent="0.35">
      <c r="A3" s="53" t="s">
        <v>10</v>
      </c>
      <c r="B3" s="93">
        <f>AVERAGEIF(Январь!B:B, 'Задание 7'!A3, Январь!D:D)</f>
        <v>46.666666666666664</v>
      </c>
      <c r="C3" s="55">
        <f>SUMIF(Январь!B:B, 'Задание 7'!A3, Январь!F:F)</f>
        <v>65770</v>
      </c>
      <c r="D3" s="54">
        <f>COUNTIFS(Январь!B:B, 'Задание 7'!A3, Январь!C:C, "F")</f>
        <v>11</v>
      </c>
      <c r="E3" s="56">
        <f>COUNTIFS(Январь!B:B, 'Задание 7'!A3, Январь!C:C, "M")+COUNTIFS(Январь!B:B, 'Задание 7'!A3, Январь!C:C, "М")</f>
        <v>6</v>
      </c>
      <c r="G3" s="115"/>
      <c r="H3" s="101"/>
      <c r="I3" s="101"/>
      <c r="J3" s="101"/>
      <c r="K3" s="116"/>
    </row>
    <row r="4" spans="1:11" ht="14.25" customHeight="1" thickBot="1" x14ac:dyDescent="0.35">
      <c r="A4" s="57" t="s">
        <v>13</v>
      </c>
      <c r="B4" s="93">
        <f>AVERAGEIF(Январь!B:B, 'Задание 7'!A4, Январь!D:D)</f>
        <v>40.888888888888886</v>
      </c>
      <c r="C4" s="55">
        <f>SUMIF(Январь!B:B, 'Задание 7'!A4, Январь!F:F)</f>
        <v>63330</v>
      </c>
      <c r="D4" s="54">
        <f>COUNTIFS(Январь!B:B, 'Задание 7'!A4, Январь!C:C, "F")</f>
        <v>13</v>
      </c>
      <c r="E4" s="56">
        <f>COUNTIFS(Январь!B:B, 'Задание 7'!A4, Январь!C:C, "M")+COUNTIFS(Январь!B:B, 'Задание 7'!A4, Январь!C:C, "М")</f>
        <v>5</v>
      </c>
      <c r="G4" s="115"/>
      <c r="H4" s="101"/>
      <c r="I4" s="101"/>
      <c r="J4" s="101"/>
      <c r="K4" s="116"/>
    </row>
    <row r="5" spans="1:11" ht="14.25" customHeight="1" thickBot="1" x14ac:dyDescent="0.35">
      <c r="A5" s="57" t="s">
        <v>14</v>
      </c>
      <c r="B5" s="93">
        <f>AVERAGEIF(Январь!B:B, 'Задание 7'!A5, Январь!D:D)</f>
        <v>41.275862068965516</v>
      </c>
      <c r="C5" s="55">
        <f>SUMIF(Январь!B:B, 'Задание 7'!A5, Январь!F:F)</f>
        <v>124630</v>
      </c>
      <c r="D5" s="54">
        <f>COUNTIFS(Январь!B:B, 'Задание 7'!A5, Январь!C:C, "F")</f>
        <v>20</v>
      </c>
      <c r="E5" s="56">
        <f>COUNTIFS(Январь!B:B, 'Задание 7'!A5, Январь!C:C, "M")+COUNTIFS(Январь!B:B, 'Задание 7'!A5, Январь!C:C, "М")</f>
        <v>9</v>
      </c>
      <c r="G5" s="117"/>
      <c r="H5" s="118"/>
      <c r="I5" s="118"/>
      <c r="J5" s="118"/>
      <c r="K5" s="119"/>
    </row>
    <row r="6" spans="1:11" ht="14.25" customHeight="1" thickBot="1" x14ac:dyDescent="0.35">
      <c r="A6" s="57" t="s">
        <v>9</v>
      </c>
      <c r="B6" s="93">
        <f>AVERAGEIF(Январь!B:B, 'Задание 7'!A6, Январь!D:D)</f>
        <v>42.703703703703702</v>
      </c>
      <c r="C6" s="55">
        <f>SUMIF(Январь!B:B, 'Задание 7'!A6, Январь!F:F)</f>
        <v>110272</v>
      </c>
      <c r="D6" s="54">
        <f>COUNTIFS(Январь!B:B, 'Задание 7'!A6, Январь!C:C, "F")</f>
        <v>22</v>
      </c>
      <c r="E6" s="56">
        <f>COUNTIFS(Январь!B:B, 'Задание 7'!A6, Январь!C:C, "M")+COUNTIFS(Январь!B:B, 'Задание 7'!A6, Январь!C:C, "М")</f>
        <v>5</v>
      </c>
    </row>
    <row r="7" spans="1:11" ht="14.25" customHeight="1" thickBot="1" x14ac:dyDescent="0.35">
      <c r="A7" s="57" t="s">
        <v>12</v>
      </c>
      <c r="B7" s="93">
        <f>AVERAGEIF(Январь!B:B, 'Задание 7'!A7, Январь!D:D)</f>
        <v>42.816666666666663</v>
      </c>
      <c r="C7" s="55">
        <f>SUMIF(Январь!B:B, 'Задание 7'!A7, Январь!F:F)</f>
        <v>78920</v>
      </c>
      <c r="D7" s="54">
        <f>COUNTIFS(Январь!B:B, 'Задание 7'!A7, Январь!C:C, "F")</f>
        <v>16</v>
      </c>
      <c r="E7" s="56">
        <f>COUNTIFS(Январь!B:B, 'Задание 7'!A7, Январь!C:C, "M")+COUNTIFS(Январь!B:B, 'Задание 7'!A7, Январь!C:C, "М")</f>
        <v>4</v>
      </c>
    </row>
    <row r="8" spans="1:11" ht="14.25" customHeight="1" thickBot="1" x14ac:dyDescent="0.35">
      <c r="A8" s="57" t="s">
        <v>16</v>
      </c>
      <c r="B8" s="93">
        <f>AVERAGEIF(Январь!B:B, 'Задание 7'!A8, Январь!D:D)</f>
        <v>48.5</v>
      </c>
      <c r="C8" s="55">
        <f>SUMIF(Январь!B:B, 'Задание 7'!A8, Январь!F:F)</f>
        <v>3300</v>
      </c>
      <c r="D8" s="54">
        <f>COUNTIFS(Январь!B:B, 'Задание 7'!A8, Январь!C:C, "F")</f>
        <v>2</v>
      </c>
      <c r="E8" s="56">
        <f>COUNTIFS(Январь!B:B, 'Задание 7'!A8, Январь!C:C, "M")+COUNTIFS(Январь!B:B, 'Задание 7'!A8, Январь!C:C, "М")</f>
        <v>0</v>
      </c>
    </row>
    <row r="9" spans="1:11" ht="14.25" customHeight="1" thickBot="1" x14ac:dyDescent="0.35">
      <c r="A9" s="57" t="s">
        <v>7</v>
      </c>
      <c r="B9" s="93">
        <f>AVERAGEIF(Январь!B:B, 'Задание 7'!A9, Январь!D:D)</f>
        <v>47.545454545454547</v>
      </c>
      <c r="C9" s="55">
        <f>SUMIF(Январь!B:B, 'Задание 7'!A9, Январь!F:F)</f>
        <v>30780</v>
      </c>
      <c r="D9" s="54">
        <f>COUNTIFS(Январь!B:B, 'Задание 7'!A9, Январь!C:C, "F")</f>
        <v>9</v>
      </c>
      <c r="E9" s="56">
        <f>COUNTIFS(Январь!B:B, 'Задание 7'!A9, Январь!C:C, "M")+COUNTIFS(Январь!B:B, 'Задание 7'!A9, Январь!C:C, "М")</f>
        <v>2</v>
      </c>
    </row>
    <row r="10" spans="1:11" ht="14.25" customHeight="1" thickBot="1" x14ac:dyDescent="0.35">
      <c r="A10" s="57" t="s">
        <v>11</v>
      </c>
      <c r="B10" s="93">
        <f>AVERAGEIF(Январь!B:B, 'Задание 7'!A10, Январь!D:D)</f>
        <v>44.944444444444436</v>
      </c>
      <c r="C10" s="55">
        <f>SUMIF(Январь!B:B, 'Задание 7'!A10, Январь!F:F)</f>
        <v>6250</v>
      </c>
      <c r="D10" s="54">
        <f>COUNTIFS(Январь!B:B, 'Задание 7'!A10, Январь!C:C, "F")</f>
        <v>3</v>
      </c>
      <c r="E10" s="56">
        <f>COUNTIFS(Январь!B:B, 'Задание 7'!A10, Январь!C:C, "M")+COUNTIFS(Январь!B:B, 'Задание 7'!A10, Январь!C:C, "М")</f>
        <v>0</v>
      </c>
    </row>
    <row r="11" spans="1:11" ht="14.25" customHeight="1" x14ac:dyDescent="0.3">
      <c r="A11" s="57" t="s">
        <v>17</v>
      </c>
      <c r="B11" s="93">
        <f>AVERAGEIF(Январь!B:B, 'Задание 7'!A11, Январь!D:D)</f>
        <v>42</v>
      </c>
      <c r="C11" s="55">
        <f>SUMIF(Январь!B:B, 'Задание 7'!A11, Январь!F:F)</f>
        <v>9300</v>
      </c>
      <c r="D11" s="54">
        <f>COUNTIFS(Январь!B:B, 'Задание 7'!A11, Январь!C:C, "F")</f>
        <v>2</v>
      </c>
      <c r="E11" s="56">
        <f>COUNTIFS(Январь!B:B, 'Задание 7'!A11, Январь!C:C, "M")+COUNTIFS(Январь!B:B, 'Задание 7'!A11, Январь!C:C, "М")</f>
        <v>0</v>
      </c>
    </row>
    <row r="12" spans="1:11" ht="14.25" customHeight="1" thickBot="1" x14ac:dyDescent="0.35"/>
    <row r="13" spans="1:11" ht="14.25" customHeight="1" x14ac:dyDescent="0.3">
      <c r="A13" s="120" t="s">
        <v>57</v>
      </c>
      <c r="B13" s="107"/>
      <c r="C13" s="107"/>
      <c r="D13" s="107"/>
      <c r="E13" s="108"/>
    </row>
    <row r="14" spans="1:11" ht="44.25" customHeight="1" x14ac:dyDescent="0.3">
      <c r="A14" s="58" t="s">
        <v>58</v>
      </c>
      <c r="B14" s="59" t="s">
        <v>59</v>
      </c>
      <c r="C14" s="59" t="s">
        <v>60</v>
      </c>
      <c r="D14" s="59" t="s">
        <v>61</v>
      </c>
      <c r="E14" s="59" t="s">
        <v>62</v>
      </c>
    </row>
    <row r="15" spans="1:11" ht="14.25" customHeight="1" thickBot="1" x14ac:dyDescent="0.35">
      <c r="A15" s="60">
        <v>43884</v>
      </c>
      <c r="B15" s="61">
        <f>SUMIFS(Февраль!F:F, Февраль!A:A, 'Задание 7'!A15, Февраль!B:B, 'Задание 7'!$A$3)</f>
        <v>0</v>
      </c>
      <c r="C15" s="61">
        <f>IFERROR(AVERAGEIFS(Февраль!G:G, Февраль!A:A, 'Задание 7'!A15, Февраль!B:B, 'Задание 7'!$A$4), 0)</f>
        <v>0</v>
      </c>
      <c r="D15" s="61">
        <f>COUNTIFS( Февраль!A:A, 'Задание 7'!A15, Февраль!B:B, 'Задание 7'!$A$11, Февраль!C:C, "M")+COUNTIFS( Февраль!A:A, 'Задание 7'!A15, Февраль!B:B, 'Задание 7'!$A$11, Февраль!C:C, "М")</f>
        <v>0</v>
      </c>
      <c r="E15" s="54">
        <f>COUNTIFS( Февраль!A:A, 'Задание 7'!A15, Февраль!B:B, 'Задание 7'!$A$11, Февраль!C:C, "F")</f>
        <v>0</v>
      </c>
    </row>
    <row r="16" spans="1:11" ht="14.25" customHeight="1" thickBot="1" x14ac:dyDescent="0.35">
      <c r="A16" s="32">
        <v>43885</v>
      </c>
      <c r="B16" s="61">
        <f>SUMIFS(Февраль!F:F, Февраль!A:A, 'Задание 7'!A16, Февраль!B:B, 'Задание 7'!$A$3)</f>
        <v>0</v>
      </c>
      <c r="C16" s="61">
        <f>IFERROR(AVERAGEIFS(Февраль!G:G, Февраль!A:A, 'Задание 7'!A16, Февраль!B:B, 'Задание 7'!$A$4), 0)</f>
        <v>0</v>
      </c>
      <c r="D16" s="61">
        <f>COUNTIFS( Февраль!A:A, 'Задание 7'!A16, Февраль!B:B, 'Задание 7'!$A$11, Февраль!C:C, "M")+COUNTIFS( Февраль!A:A, 'Задание 7'!A16, Февраль!B:B, 'Задание 7'!$A$11, Февраль!C:C, "М")</f>
        <v>0</v>
      </c>
      <c r="E16" s="54">
        <f>COUNTIFS( Февраль!A:A, 'Задание 7'!A16, Февраль!B:B, 'Задание 7'!$A$11, Февраль!C:C, "F")</f>
        <v>0</v>
      </c>
    </row>
    <row r="17" spans="1:5" ht="14.25" customHeight="1" thickBot="1" x14ac:dyDescent="0.35">
      <c r="A17" s="32">
        <v>43886</v>
      </c>
      <c r="B17" s="61">
        <f>SUMIFS(Февраль!F:F, Февраль!A:A, 'Задание 7'!A17, Февраль!B:B, 'Задание 7'!$A$3)</f>
        <v>0</v>
      </c>
      <c r="C17" s="61">
        <f>IFERROR(AVERAGEIFS(Февраль!G:G, Февраль!A:A, 'Задание 7'!A17, Февраль!B:B, 'Задание 7'!$A$4), 0)</f>
        <v>0</v>
      </c>
      <c r="D17" s="61">
        <f>COUNTIFS( Февраль!A:A, 'Задание 7'!A17, Февраль!B:B, 'Задание 7'!$A$11, Февраль!C:C, "M")+COUNTIFS( Февраль!A:A, 'Задание 7'!A17, Февраль!B:B, 'Задание 7'!$A$11, Февраль!C:C, "М")</f>
        <v>0</v>
      </c>
      <c r="E17" s="54">
        <f>COUNTIFS( Февраль!A:A, 'Задание 7'!A17, Февраль!B:B, 'Задание 7'!$A$11, Февраль!C:C, "F")</f>
        <v>0</v>
      </c>
    </row>
    <row r="18" spans="1:5" ht="14.25" customHeight="1" thickBot="1" x14ac:dyDescent="0.35">
      <c r="A18" s="32">
        <v>43887</v>
      </c>
      <c r="B18" s="61">
        <f>SUMIFS(Февраль!F:F, Февраль!A:A, 'Задание 7'!A18, Февраль!B:B, 'Задание 7'!$A$3)</f>
        <v>0</v>
      </c>
      <c r="C18" s="61">
        <f>IFERROR(AVERAGEIFS(Февраль!G:G, Февраль!A:A, 'Задание 7'!A18, Февраль!B:B, 'Задание 7'!$A$4), 0)</f>
        <v>0</v>
      </c>
      <c r="D18" s="61">
        <f>COUNTIFS( Февраль!A:A, 'Задание 7'!A18, Февраль!B:B, 'Задание 7'!$A$11, Февраль!C:C, "M")+COUNTIFS( Февраль!A:A, 'Задание 7'!A18, Февраль!B:B, 'Задание 7'!$A$11, Февраль!C:C, "М")</f>
        <v>0</v>
      </c>
      <c r="E18" s="54">
        <f>COUNTIFS( Февраль!A:A, 'Задание 7'!A18, Февраль!B:B, 'Задание 7'!$A$11, Февраль!C:C, "F")</f>
        <v>0</v>
      </c>
    </row>
    <row r="19" spans="1:5" ht="14.25" customHeight="1" thickBot="1" x14ac:dyDescent="0.35">
      <c r="A19" s="32">
        <v>43888</v>
      </c>
      <c r="B19" s="61">
        <f>SUMIFS(Февраль!F:F, Февраль!A:A, 'Задание 7'!A19, Февраль!B:B, 'Задание 7'!$A$3)</f>
        <v>0</v>
      </c>
      <c r="C19" s="61">
        <f>IFERROR(AVERAGEIFS(Февраль!G:G, Февраль!A:A, 'Задание 7'!A19, Февраль!B:B, 'Задание 7'!$A$4), 0)</f>
        <v>0</v>
      </c>
      <c r="D19" s="61">
        <f>COUNTIFS( Февраль!A:A, 'Задание 7'!A19, Февраль!B:B, 'Задание 7'!$A$11, Февраль!C:C, "M")+COUNTIFS( Февраль!A:A, 'Задание 7'!A19, Февраль!B:B, 'Задание 7'!$A$11, Февраль!C:C, "М")</f>
        <v>0</v>
      </c>
      <c r="E19" s="54">
        <f>COUNTIFS( Февраль!A:A, 'Задание 7'!A19, Февраль!B:B, 'Задание 7'!$A$11, Февраль!C:C, "F")</f>
        <v>0</v>
      </c>
    </row>
    <row r="20" spans="1:5" ht="14.25" customHeight="1" x14ac:dyDescent="0.3">
      <c r="A20" s="32">
        <v>43889</v>
      </c>
      <c r="B20" s="61">
        <f>SUMIFS(Февраль!F:F, Февраль!A:A, 'Задание 7'!A20, Февраль!B:B, 'Задание 7'!$A$3)</f>
        <v>0</v>
      </c>
      <c r="C20" s="61">
        <f>IFERROR(AVERAGEIFS(Февраль!G:G, Февраль!A:A, 'Задание 7'!A20, Февраль!B:B, 'Задание 7'!$A$4), 0)</f>
        <v>0</v>
      </c>
      <c r="D20" s="61">
        <f>COUNTIFS( Февраль!A:A, 'Задание 7'!A20, Февраль!B:B, 'Задание 7'!$A$11, Февраль!C:C, "M")+COUNTIFS( Февраль!A:A, 'Задание 7'!A20, Февраль!B:B, 'Задание 7'!$A$11, Февраль!C:C, "М")</f>
        <v>0</v>
      </c>
      <c r="E20" s="54">
        <f>COUNTIFS( Февраль!A:A, 'Задание 7'!A20, Февраль!B:B, 'Задание 7'!$A$11, Февраль!C:C, "F")</f>
        <v>0</v>
      </c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A1:E1"/>
    <mergeCell ref="G2:K5"/>
    <mergeCell ref="A13:E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selection activeCell="M31" sqref="M31"/>
    </sheetView>
  </sheetViews>
  <sheetFormatPr defaultColWidth="14.44140625" defaultRowHeight="15" customHeight="1" x14ac:dyDescent="0.3"/>
  <cols>
    <col min="1" max="1" width="12.109375" customWidth="1"/>
    <col min="2" max="2" width="10.109375" customWidth="1"/>
    <col min="3" max="4" width="8.6640625" customWidth="1"/>
    <col min="5" max="5" width="13.44140625" customWidth="1"/>
    <col min="6" max="6" width="15.44140625" customWidth="1"/>
    <col min="7" max="7" width="16.44140625" customWidth="1"/>
    <col min="8" max="8" width="10" customWidth="1"/>
    <col min="9" max="9" width="15.5546875" customWidth="1"/>
    <col min="10" max="11" width="8.6640625" customWidth="1"/>
    <col min="12" max="12" width="20.6640625" customWidth="1"/>
    <col min="13" max="13" width="17.33203125" customWidth="1"/>
    <col min="14" max="26" width="8.6640625" customWidth="1"/>
  </cols>
  <sheetData>
    <row r="1" spans="1:13" ht="14.25" customHeight="1" x14ac:dyDescent="0.3">
      <c r="G1" s="62" t="s">
        <v>63</v>
      </c>
    </row>
    <row r="2" spans="1:13" ht="35.25" customHeight="1" x14ac:dyDescent="0.3">
      <c r="A2" s="20" t="s">
        <v>0</v>
      </c>
      <c r="B2" s="20" t="s">
        <v>1</v>
      </c>
      <c r="C2" s="20" t="s">
        <v>2</v>
      </c>
      <c r="D2" s="20" t="s">
        <v>3</v>
      </c>
      <c r="E2" s="21" t="s">
        <v>4</v>
      </c>
      <c r="F2" s="3" t="s">
        <v>5</v>
      </c>
      <c r="G2" s="4" t="s">
        <v>6</v>
      </c>
      <c r="H2" s="63" t="s">
        <v>64</v>
      </c>
      <c r="I2" s="63" t="s">
        <v>65</v>
      </c>
    </row>
    <row r="3" spans="1:13" ht="14.25" customHeight="1" x14ac:dyDescent="0.3">
      <c r="A3" s="32">
        <v>44648</v>
      </c>
      <c r="B3" s="33" t="s">
        <v>14</v>
      </c>
      <c r="C3" s="13" t="s">
        <v>15</v>
      </c>
      <c r="D3" s="13">
        <v>49</v>
      </c>
      <c r="E3" s="15">
        <v>35000</v>
      </c>
      <c r="F3" s="15">
        <v>920</v>
      </c>
      <c r="G3" s="15">
        <v>30</v>
      </c>
      <c r="H3" t="str">
        <f>IFERROR(VLOOKUP(B3, $K$13:$L$20, 2,  ), "")</f>
        <v>Аырау</v>
      </c>
      <c r="I3" t="str">
        <f>IFERROR(IF(VLOOKUP(B3, $K$13:$M$20, 3)=0, "", VLOOKUP(B3, $K$13:$M$20, 3)), "")</f>
        <v/>
      </c>
    </row>
    <row r="4" spans="1:13" ht="14.25" customHeight="1" x14ac:dyDescent="0.3">
      <c r="A4" s="32">
        <v>44643</v>
      </c>
      <c r="B4" s="33" t="s">
        <v>9</v>
      </c>
      <c r="C4" s="13" t="s">
        <v>15</v>
      </c>
      <c r="D4" s="13">
        <v>53</v>
      </c>
      <c r="E4" s="15">
        <v>100000</v>
      </c>
      <c r="F4" s="15">
        <v>200</v>
      </c>
      <c r="G4" s="15">
        <v>20</v>
      </c>
      <c r="H4" t="str">
        <f t="shared" ref="H4:H67" si="0">IFERROR(VLOOKUP(B4, $K$13:$L$20, 2,  ), "")</f>
        <v>Актау</v>
      </c>
      <c r="I4" t="str">
        <f t="shared" ref="I4:I67" si="1">IFERROR(IF(VLOOKUP(B4, $K$13:$M$20, 3)=0, "", VLOOKUP(B4, $K$13:$M$20, 3)), "")</f>
        <v/>
      </c>
    </row>
    <row r="5" spans="1:13" ht="14.25" customHeight="1" x14ac:dyDescent="0.3">
      <c r="A5" s="32">
        <v>44644</v>
      </c>
      <c r="B5" s="33" t="s">
        <v>12</v>
      </c>
      <c r="C5" s="13" t="s">
        <v>8</v>
      </c>
      <c r="D5" s="13">
        <v>37</v>
      </c>
      <c r="E5" s="15">
        <v>210000</v>
      </c>
      <c r="F5" s="15">
        <v>2000</v>
      </c>
      <c r="G5" s="15">
        <v>200</v>
      </c>
      <c r="H5" t="str">
        <f t="shared" si="0"/>
        <v>Актобе</v>
      </c>
      <c r="I5" t="str">
        <f t="shared" si="1"/>
        <v/>
      </c>
    </row>
    <row r="6" spans="1:13" ht="14.25" customHeight="1" x14ac:dyDescent="0.3">
      <c r="A6" s="32">
        <v>44645</v>
      </c>
      <c r="B6" s="33" t="s">
        <v>9</v>
      </c>
      <c r="C6" s="13" t="s">
        <v>8</v>
      </c>
      <c r="D6" s="13">
        <v>45</v>
      </c>
      <c r="E6" s="15">
        <v>160000</v>
      </c>
      <c r="F6" s="15">
        <v>10500</v>
      </c>
      <c r="G6" s="15">
        <v>600</v>
      </c>
      <c r="H6" t="str">
        <f t="shared" si="0"/>
        <v>Актау</v>
      </c>
      <c r="I6" t="str">
        <f t="shared" si="1"/>
        <v/>
      </c>
    </row>
    <row r="7" spans="1:13" ht="14.25" customHeight="1" x14ac:dyDescent="0.3">
      <c r="A7" s="32">
        <v>44646</v>
      </c>
      <c r="B7" s="33" t="s">
        <v>14</v>
      </c>
      <c r="C7" s="13" t="s">
        <v>8</v>
      </c>
      <c r="D7" s="13">
        <v>53</v>
      </c>
      <c r="E7" s="15">
        <v>350000</v>
      </c>
      <c r="F7" s="15">
        <v>10000</v>
      </c>
      <c r="G7" s="15">
        <v>100</v>
      </c>
      <c r="H7" t="str">
        <f t="shared" si="0"/>
        <v>Аырау</v>
      </c>
      <c r="I7" t="str">
        <f t="shared" si="1"/>
        <v/>
      </c>
    </row>
    <row r="8" spans="1:13" ht="14.25" customHeight="1" x14ac:dyDescent="0.3">
      <c r="A8" s="32">
        <v>44647</v>
      </c>
      <c r="B8" s="33" t="s">
        <v>13</v>
      </c>
      <c r="C8" s="13" t="s">
        <v>15</v>
      </c>
      <c r="D8" s="13">
        <v>45</v>
      </c>
      <c r="E8" s="15">
        <v>180000</v>
      </c>
      <c r="F8" s="15">
        <v>2500</v>
      </c>
      <c r="G8" s="15">
        <v>720</v>
      </c>
      <c r="H8" t="str">
        <f t="shared" si="0"/>
        <v>Алматы</v>
      </c>
      <c r="I8" t="str">
        <f t="shared" si="1"/>
        <v>ключевой регион</v>
      </c>
      <c r="K8" s="122" t="s">
        <v>66</v>
      </c>
      <c r="L8" s="113"/>
      <c r="M8" s="114"/>
    </row>
    <row r="9" spans="1:13" ht="14.25" customHeight="1" x14ac:dyDescent="0.3">
      <c r="A9" s="32">
        <v>44648</v>
      </c>
      <c r="B9" s="33" t="s">
        <v>10</v>
      </c>
      <c r="C9" s="13" t="s">
        <v>8</v>
      </c>
      <c r="D9" s="13">
        <v>62</v>
      </c>
      <c r="E9" s="15">
        <v>97000</v>
      </c>
      <c r="F9" s="15">
        <v>2370</v>
      </c>
      <c r="G9" s="15">
        <v>50</v>
      </c>
      <c r="H9" t="str">
        <f t="shared" si="0"/>
        <v>Нур-Султан</v>
      </c>
      <c r="I9" t="str">
        <f t="shared" si="1"/>
        <v>ключевой регион</v>
      </c>
      <c r="K9" s="115"/>
      <c r="L9" s="101"/>
      <c r="M9" s="116"/>
    </row>
    <row r="10" spans="1:13" ht="14.25" customHeight="1" x14ac:dyDescent="0.3">
      <c r="A10" s="32">
        <v>44643</v>
      </c>
      <c r="B10" s="33" t="s">
        <v>9</v>
      </c>
      <c r="C10" s="13" t="s">
        <v>8</v>
      </c>
      <c r="D10" s="13">
        <v>61</v>
      </c>
      <c r="E10" s="15">
        <v>168000</v>
      </c>
      <c r="F10" s="15">
        <v>2880</v>
      </c>
      <c r="G10" s="15">
        <v>150</v>
      </c>
      <c r="H10" t="str">
        <f t="shared" si="0"/>
        <v>Актау</v>
      </c>
      <c r="I10" t="str">
        <f t="shared" si="1"/>
        <v/>
      </c>
      <c r="K10" s="117"/>
      <c r="L10" s="118"/>
      <c r="M10" s="119"/>
    </row>
    <row r="11" spans="1:13" ht="14.25" customHeight="1" x14ac:dyDescent="0.3">
      <c r="A11" s="32">
        <v>44644</v>
      </c>
      <c r="B11" s="33" t="s">
        <v>9</v>
      </c>
      <c r="C11" s="13" t="s">
        <v>8</v>
      </c>
      <c r="D11" s="13">
        <v>40</v>
      </c>
      <c r="E11" s="15">
        <v>220000</v>
      </c>
      <c r="F11" s="15">
        <v>2000</v>
      </c>
      <c r="G11" s="15">
        <v>20</v>
      </c>
      <c r="H11" t="str">
        <f t="shared" si="0"/>
        <v>Актау</v>
      </c>
      <c r="I11" t="str">
        <f t="shared" si="1"/>
        <v/>
      </c>
      <c r="K11" s="123" t="s">
        <v>67</v>
      </c>
      <c r="L11" s="118"/>
      <c r="M11" s="118"/>
    </row>
    <row r="12" spans="1:13" ht="14.25" customHeight="1" x14ac:dyDescent="0.3">
      <c r="A12" s="32">
        <v>44645</v>
      </c>
      <c r="B12" s="33" t="s">
        <v>7</v>
      </c>
      <c r="C12" s="13" t="s">
        <v>8</v>
      </c>
      <c r="D12" s="13">
        <v>53</v>
      </c>
      <c r="E12" s="15">
        <v>150000</v>
      </c>
      <c r="F12" s="15">
        <v>2500</v>
      </c>
      <c r="G12" s="15">
        <v>50</v>
      </c>
      <c r="H12" t="str">
        <f t="shared" si="0"/>
        <v>Петропавловск</v>
      </c>
      <c r="I12" t="str">
        <f t="shared" si="1"/>
        <v/>
      </c>
      <c r="K12" s="64" t="s">
        <v>1</v>
      </c>
      <c r="L12" s="64" t="s">
        <v>64</v>
      </c>
      <c r="M12" s="64" t="s">
        <v>65</v>
      </c>
    </row>
    <row r="13" spans="1:13" ht="14.25" customHeight="1" x14ac:dyDescent="0.3">
      <c r="A13" s="32">
        <v>44646</v>
      </c>
      <c r="B13" s="33" t="s">
        <v>10</v>
      </c>
      <c r="C13" s="13" t="s">
        <v>15</v>
      </c>
      <c r="D13" s="13">
        <v>53</v>
      </c>
      <c r="E13" s="15">
        <v>500000</v>
      </c>
      <c r="F13" s="15">
        <v>9000</v>
      </c>
      <c r="G13" s="15">
        <v>450</v>
      </c>
      <c r="H13" t="str">
        <f t="shared" si="0"/>
        <v>Нур-Султан</v>
      </c>
      <c r="I13" t="str">
        <f t="shared" si="1"/>
        <v>ключевой регион</v>
      </c>
      <c r="K13" s="65" t="s">
        <v>10</v>
      </c>
      <c r="L13" s="66" t="s">
        <v>68</v>
      </c>
      <c r="M13" s="67" t="s">
        <v>69</v>
      </c>
    </row>
    <row r="14" spans="1:13" ht="14.25" customHeight="1" x14ac:dyDescent="0.3">
      <c r="A14" s="32">
        <v>44647</v>
      </c>
      <c r="B14" s="33" t="s">
        <v>12</v>
      </c>
      <c r="C14" s="13" t="s">
        <v>8</v>
      </c>
      <c r="D14" s="13">
        <v>34</v>
      </c>
      <c r="E14" s="15">
        <v>100000</v>
      </c>
      <c r="F14" s="15">
        <v>2000</v>
      </c>
      <c r="G14" s="15">
        <v>150</v>
      </c>
      <c r="H14" t="str">
        <f t="shared" si="0"/>
        <v>Актобе</v>
      </c>
      <c r="I14" t="str">
        <f t="shared" si="1"/>
        <v/>
      </c>
      <c r="K14" s="68" t="s">
        <v>13</v>
      </c>
      <c r="L14" s="66" t="s">
        <v>70</v>
      </c>
      <c r="M14" s="69" t="s">
        <v>69</v>
      </c>
    </row>
    <row r="15" spans="1:13" ht="14.25" customHeight="1" x14ac:dyDescent="0.3">
      <c r="A15" s="32">
        <v>44648</v>
      </c>
      <c r="B15" s="33" t="s">
        <v>12</v>
      </c>
      <c r="C15" s="13" t="s">
        <v>8</v>
      </c>
      <c r="D15" s="13">
        <v>36</v>
      </c>
      <c r="E15" s="15">
        <v>0</v>
      </c>
      <c r="F15" s="15">
        <v>8800</v>
      </c>
      <c r="G15" s="15">
        <v>40</v>
      </c>
      <c r="H15" t="str">
        <f t="shared" si="0"/>
        <v>Актобе</v>
      </c>
      <c r="I15" t="str">
        <f t="shared" si="1"/>
        <v/>
      </c>
      <c r="K15" s="68" t="s">
        <v>14</v>
      </c>
      <c r="L15" s="66" t="s">
        <v>71</v>
      </c>
      <c r="M15" s="69"/>
    </row>
    <row r="16" spans="1:13" ht="14.25" customHeight="1" x14ac:dyDescent="0.3">
      <c r="A16" s="32">
        <v>44643</v>
      </c>
      <c r="B16" s="33" t="s">
        <v>13</v>
      </c>
      <c r="C16" s="13" t="s">
        <v>8</v>
      </c>
      <c r="D16" s="13">
        <v>39</v>
      </c>
      <c r="E16" s="15">
        <v>150000</v>
      </c>
      <c r="F16" s="15">
        <v>1700</v>
      </c>
      <c r="G16" s="15">
        <v>50</v>
      </c>
      <c r="H16" t="str">
        <f t="shared" si="0"/>
        <v>Алматы</v>
      </c>
      <c r="I16" t="str">
        <f t="shared" si="1"/>
        <v>ключевой регион</v>
      </c>
      <c r="K16" s="68" t="s">
        <v>9</v>
      </c>
      <c r="L16" s="66" t="s">
        <v>72</v>
      </c>
      <c r="M16" s="69"/>
    </row>
    <row r="17" spans="1:13" ht="14.25" customHeight="1" x14ac:dyDescent="0.3">
      <c r="A17" s="32">
        <v>44644</v>
      </c>
      <c r="B17" s="33" t="s">
        <v>14</v>
      </c>
      <c r="C17" s="13" t="s">
        <v>15</v>
      </c>
      <c r="D17" s="13">
        <v>39</v>
      </c>
      <c r="E17" s="15">
        <v>600000</v>
      </c>
      <c r="F17" s="15">
        <v>5000</v>
      </c>
      <c r="G17" s="15">
        <v>50</v>
      </c>
      <c r="H17" t="str">
        <f t="shared" si="0"/>
        <v>Аырау</v>
      </c>
      <c r="I17" t="str">
        <f t="shared" si="1"/>
        <v/>
      </c>
      <c r="K17" s="68" t="s">
        <v>12</v>
      </c>
      <c r="L17" s="66" t="s">
        <v>73</v>
      </c>
      <c r="M17" s="69"/>
    </row>
    <row r="18" spans="1:13" ht="14.25" customHeight="1" x14ac:dyDescent="0.3">
      <c r="A18" s="32">
        <v>44645</v>
      </c>
      <c r="B18" s="33" t="s">
        <v>14</v>
      </c>
      <c r="C18" s="13" t="s">
        <v>8</v>
      </c>
      <c r="D18" s="13">
        <v>45</v>
      </c>
      <c r="E18" s="15">
        <v>400000</v>
      </c>
      <c r="F18" s="15">
        <v>4000</v>
      </c>
      <c r="G18" s="15">
        <v>150</v>
      </c>
      <c r="H18" t="str">
        <f t="shared" si="0"/>
        <v>Аырау</v>
      </c>
      <c r="I18" t="str">
        <f t="shared" si="1"/>
        <v/>
      </c>
      <c r="K18" s="68" t="s">
        <v>16</v>
      </c>
      <c r="L18" s="66" t="s">
        <v>74</v>
      </c>
      <c r="M18" s="69" t="s">
        <v>69</v>
      </c>
    </row>
    <row r="19" spans="1:13" ht="14.25" customHeight="1" x14ac:dyDescent="0.3">
      <c r="A19" s="32">
        <v>44646</v>
      </c>
      <c r="B19" s="33" t="s">
        <v>9</v>
      </c>
      <c r="C19" s="13" t="s">
        <v>8</v>
      </c>
      <c r="D19" s="13">
        <v>41</v>
      </c>
      <c r="E19" s="15">
        <v>120000</v>
      </c>
      <c r="F19" s="15">
        <v>300</v>
      </c>
      <c r="G19" s="15">
        <v>100</v>
      </c>
      <c r="H19" t="str">
        <f t="shared" si="0"/>
        <v>Актау</v>
      </c>
      <c r="I19" t="str">
        <f t="shared" si="1"/>
        <v/>
      </c>
      <c r="K19" s="68" t="s">
        <v>7</v>
      </c>
      <c r="L19" s="66" t="s">
        <v>75</v>
      </c>
      <c r="M19" s="69"/>
    </row>
    <row r="20" spans="1:13" ht="14.25" customHeight="1" x14ac:dyDescent="0.3">
      <c r="A20" s="32">
        <v>44647</v>
      </c>
      <c r="B20" s="33" t="s">
        <v>12</v>
      </c>
      <c r="C20" s="13" t="s">
        <v>8</v>
      </c>
      <c r="D20" s="13">
        <v>38</v>
      </c>
      <c r="E20" s="15">
        <v>250000</v>
      </c>
      <c r="F20" s="15">
        <v>1200</v>
      </c>
      <c r="G20" s="15">
        <v>100</v>
      </c>
      <c r="H20" t="str">
        <f t="shared" si="0"/>
        <v>Актобе</v>
      </c>
      <c r="I20" t="str">
        <f t="shared" si="1"/>
        <v/>
      </c>
      <c r="K20" s="70" t="s">
        <v>11</v>
      </c>
      <c r="L20" s="71" t="s">
        <v>76</v>
      </c>
      <c r="M20" s="72"/>
    </row>
    <row r="21" spans="1:13" ht="14.25" customHeight="1" x14ac:dyDescent="0.3">
      <c r="A21" s="32">
        <v>44648</v>
      </c>
      <c r="B21" s="33" t="s">
        <v>9</v>
      </c>
      <c r="C21" s="13" t="s">
        <v>8</v>
      </c>
      <c r="D21" s="13">
        <v>46</v>
      </c>
      <c r="E21" s="15">
        <v>150000</v>
      </c>
      <c r="F21" s="15">
        <v>7200</v>
      </c>
      <c r="G21" s="15">
        <v>600</v>
      </c>
      <c r="H21" t="str">
        <f t="shared" si="0"/>
        <v>Актау</v>
      </c>
      <c r="I21" t="str">
        <f t="shared" si="1"/>
        <v/>
      </c>
    </row>
    <row r="22" spans="1:13" ht="15" customHeight="1" x14ac:dyDescent="0.3">
      <c r="A22" s="32">
        <v>44643</v>
      </c>
      <c r="B22" s="33" t="s">
        <v>14</v>
      </c>
      <c r="C22" s="13" t="s">
        <v>8</v>
      </c>
      <c r="D22" s="13">
        <v>45</v>
      </c>
      <c r="E22" s="15">
        <v>350000</v>
      </c>
      <c r="F22" s="15">
        <v>0</v>
      </c>
      <c r="G22" s="15">
        <v>0</v>
      </c>
      <c r="H22" t="str">
        <f t="shared" si="0"/>
        <v>Аырау</v>
      </c>
      <c r="I22" t="str">
        <f t="shared" si="1"/>
        <v/>
      </c>
      <c r="K22" s="122" t="s">
        <v>77</v>
      </c>
      <c r="L22" s="113"/>
      <c r="M22" s="114"/>
    </row>
    <row r="23" spans="1:13" ht="14.25" customHeight="1" x14ac:dyDescent="0.3">
      <c r="A23" s="32">
        <v>44644</v>
      </c>
      <c r="B23" s="33" t="s">
        <v>13</v>
      </c>
      <c r="C23" s="13" t="s">
        <v>8</v>
      </c>
      <c r="D23" s="13">
        <v>61</v>
      </c>
      <c r="E23" s="15">
        <v>150000</v>
      </c>
      <c r="F23" s="15">
        <v>780</v>
      </c>
      <c r="G23" s="15">
        <v>150</v>
      </c>
      <c r="H23" t="str">
        <f t="shared" si="0"/>
        <v>Алматы</v>
      </c>
      <c r="I23" t="str">
        <f t="shared" si="1"/>
        <v>ключевой регион</v>
      </c>
      <c r="K23" s="115"/>
      <c r="L23" s="101"/>
      <c r="M23" s="116"/>
    </row>
    <row r="24" spans="1:13" ht="14.25" customHeight="1" x14ac:dyDescent="0.3">
      <c r="A24" s="32">
        <v>44645</v>
      </c>
      <c r="B24" s="33" t="s">
        <v>10</v>
      </c>
      <c r="C24" s="13" t="s">
        <v>8</v>
      </c>
      <c r="D24" s="13">
        <v>48</v>
      </c>
      <c r="E24" s="15">
        <v>145000</v>
      </c>
      <c r="F24" s="15">
        <v>300</v>
      </c>
      <c r="G24" s="15">
        <v>50</v>
      </c>
      <c r="H24" t="str">
        <f t="shared" si="0"/>
        <v>Нур-Султан</v>
      </c>
      <c r="I24" t="str">
        <f t="shared" si="1"/>
        <v>ключевой регион</v>
      </c>
      <c r="K24" s="115"/>
      <c r="L24" s="101"/>
      <c r="M24" s="116"/>
    </row>
    <row r="25" spans="1:13" ht="14.25" customHeight="1" x14ac:dyDescent="0.3">
      <c r="A25" s="32">
        <v>44646</v>
      </c>
      <c r="B25" s="33" t="s">
        <v>12</v>
      </c>
      <c r="C25" s="13" t="s">
        <v>8</v>
      </c>
      <c r="D25" s="13">
        <v>51</v>
      </c>
      <c r="E25" s="15">
        <v>300000</v>
      </c>
      <c r="F25" s="15">
        <v>5000</v>
      </c>
      <c r="G25" s="15">
        <v>200</v>
      </c>
      <c r="H25" t="str">
        <f t="shared" si="0"/>
        <v>Актобе</v>
      </c>
      <c r="I25" t="str">
        <f t="shared" si="1"/>
        <v/>
      </c>
      <c r="K25" s="115"/>
      <c r="L25" s="101"/>
      <c r="M25" s="116"/>
    </row>
    <row r="26" spans="1:13" ht="14.25" customHeight="1" x14ac:dyDescent="0.3">
      <c r="A26" s="32">
        <v>44647</v>
      </c>
      <c r="B26" s="33" t="s">
        <v>9</v>
      </c>
      <c r="C26" s="13" t="s">
        <v>8</v>
      </c>
      <c r="D26" s="13">
        <v>46</v>
      </c>
      <c r="E26" s="15">
        <v>130000</v>
      </c>
      <c r="F26" s="15">
        <v>2000</v>
      </c>
      <c r="G26" s="15">
        <v>50</v>
      </c>
      <c r="H26" t="str">
        <f t="shared" si="0"/>
        <v>Актау</v>
      </c>
      <c r="I26" t="str">
        <f t="shared" si="1"/>
        <v/>
      </c>
      <c r="K26" s="115"/>
      <c r="L26" s="101"/>
      <c r="M26" s="116"/>
    </row>
    <row r="27" spans="1:13" ht="14.25" customHeight="1" x14ac:dyDescent="0.3">
      <c r="A27" s="32">
        <v>44648</v>
      </c>
      <c r="B27" s="33" t="s">
        <v>7</v>
      </c>
      <c r="C27" s="13" t="s">
        <v>8</v>
      </c>
      <c r="D27" s="13">
        <v>51</v>
      </c>
      <c r="E27" s="15">
        <v>170000</v>
      </c>
      <c r="F27" s="15">
        <v>4500</v>
      </c>
      <c r="G27" s="15">
        <v>200</v>
      </c>
      <c r="H27" t="str">
        <f t="shared" si="0"/>
        <v>Петропавловск</v>
      </c>
      <c r="I27" t="str">
        <f t="shared" si="1"/>
        <v/>
      </c>
      <c r="K27" s="117"/>
      <c r="L27" s="118"/>
      <c r="M27" s="119"/>
    </row>
    <row r="28" spans="1:13" ht="14.25" customHeight="1" x14ac:dyDescent="0.3">
      <c r="A28" s="32">
        <v>44643</v>
      </c>
      <c r="B28" s="33" t="s">
        <v>10</v>
      </c>
      <c r="C28" s="13" t="s">
        <v>8</v>
      </c>
      <c r="D28" s="13">
        <v>45</v>
      </c>
      <c r="E28" s="15">
        <v>80000</v>
      </c>
      <c r="F28" s="15">
        <v>12000</v>
      </c>
      <c r="G28" s="15">
        <v>100</v>
      </c>
      <c r="H28" t="str">
        <f t="shared" si="0"/>
        <v>Нур-Султан</v>
      </c>
      <c r="I28" t="str">
        <f t="shared" si="1"/>
        <v>ключевой регион</v>
      </c>
    </row>
    <row r="29" spans="1:13" ht="14.25" customHeight="1" x14ac:dyDescent="0.3">
      <c r="A29" s="32">
        <v>44644</v>
      </c>
      <c r="B29" s="33" t="s">
        <v>16</v>
      </c>
      <c r="C29" s="13" t="s">
        <v>8</v>
      </c>
      <c r="D29" s="13">
        <v>54</v>
      </c>
      <c r="E29" s="15">
        <v>60000</v>
      </c>
      <c r="F29" s="15">
        <v>1700</v>
      </c>
      <c r="G29" s="15">
        <v>85</v>
      </c>
      <c r="H29" t="str">
        <f t="shared" si="0"/>
        <v>Караганды</v>
      </c>
      <c r="I29" t="str">
        <f t="shared" si="1"/>
        <v>ключевой регион</v>
      </c>
      <c r="K29" s="123" t="s">
        <v>78</v>
      </c>
      <c r="L29" s="118"/>
      <c r="M29" s="118"/>
    </row>
    <row r="30" spans="1:13" ht="14.25" customHeight="1" x14ac:dyDescent="0.3">
      <c r="A30" s="32">
        <v>44645</v>
      </c>
      <c r="B30" s="33" t="s">
        <v>12</v>
      </c>
      <c r="C30" s="13" t="s">
        <v>8</v>
      </c>
      <c r="D30" s="13">
        <v>59</v>
      </c>
      <c r="E30" s="15">
        <v>150000</v>
      </c>
      <c r="F30" s="15">
        <v>0</v>
      </c>
      <c r="G30" s="15">
        <v>0</v>
      </c>
      <c r="H30" t="str">
        <f t="shared" si="0"/>
        <v>Актобе</v>
      </c>
      <c r="I30" t="str">
        <f t="shared" si="1"/>
        <v/>
      </c>
      <c r="K30" s="73" t="s">
        <v>79</v>
      </c>
      <c r="L30" s="73" t="s">
        <v>64</v>
      </c>
      <c r="M30" s="73" t="s">
        <v>65</v>
      </c>
    </row>
    <row r="31" spans="1:13" ht="14.25" customHeight="1" x14ac:dyDescent="0.3">
      <c r="A31" s="32">
        <v>44646</v>
      </c>
      <c r="B31" s="33" t="s">
        <v>13</v>
      </c>
      <c r="C31" s="13" t="s">
        <v>8</v>
      </c>
      <c r="D31" s="13">
        <v>40</v>
      </c>
      <c r="E31" s="15">
        <v>100000</v>
      </c>
      <c r="F31" s="15">
        <v>1250</v>
      </c>
      <c r="G31" s="15">
        <v>50</v>
      </c>
      <c r="H31" t="str">
        <f t="shared" si="0"/>
        <v>Алматы</v>
      </c>
      <c r="I31" t="str">
        <f t="shared" si="1"/>
        <v>ключевой регион</v>
      </c>
      <c r="K31" s="94" t="s">
        <v>16</v>
      </c>
      <c r="L31" s="74" t="str">
        <f>IFERROR(VLOOKUP(K31, B:I, 7, FALSE),"")</f>
        <v>Караганды</v>
      </c>
      <c r="M31" s="75" t="str">
        <f>IFERROR(VLOOKUP(K31, B:I, 8, FALSE),"")</f>
        <v>ключевой регион</v>
      </c>
    </row>
    <row r="32" spans="1:13" ht="14.25" customHeight="1" x14ac:dyDescent="0.3">
      <c r="A32" s="32">
        <v>44647</v>
      </c>
      <c r="B32" s="33" t="s">
        <v>14</v>
      </c>
      <c r="C32" s="13" t="s">
        <v>8</v>
      </c>
      <c r="D32" s="13">
        <v>46</v>
      </c>
      <c r="E32" s="15">
        <v>80000</v>
      </c>
      <c r="F32" s="15">
        <v>1600</v>
      </c>
      <c r="G32" s="15">
        <v>10</v>
      </c>
      <c r="H32" t="str">
        <f t="shared" si="0"/>
        <v>Аырау</v>
      </c>
      <c r="I32" t="str">
        <f t="shared" si="1"/>
        <v/>
      </c>
    </row>
    <row r="33" spans="1:9" ht="14.25" customHeight="1" x14ac:dyDescent="0.3">
      <c r="A33" s="32">
        <v>44648</v>
      </c>
      <c r="B33" s="33" t="s">
        <v>14</v>
      </c>
      <c r="C33" s="13" t="s">
        <v>8</v>
      </c>
      <c r="D33" s="13">
        <v>41</v>
      </c>
      <c r="E33" s="15">
        <v>200000</v>
      </c>
      <c r="F33" s="15">
        <v>1000</v>
      </c>
      <c r="G33" s="15">
        <v>200</v>
      </c>
      <c r="H33" t="str">
        <f t="shared" si="0"/>
        <v>Аырау</v>
      </c>
      <c r="I33" t="str">
        <f t="shared" si="1"/>
        <v/>
      </c>
    </row>
    <row r="34" spans="1:9" ht="14.25" customHeight="1" x14ac:dyDescent="0.3">
      <c r="A34" s="32">
        <v>44643</v>
      </c>
      <c r="B34" s="33" t="s">
        <v>9</v>
      </c>
      <c r="C34" s="13" t="s">
        <v>8</v>
      </c>
      <c r="D34" s="13">
        <v>41</v>
      </c>
      <c r="E34" s="15">
        <v>180000</v>
      </c>
      <c r="F34" s="15">
        <v>0</v>
      </c>
      <c r="G34" s="15">
        <v>0</v>
      </c>
      <c r="H34" t="str">
        <f t="shared" si="0"/>
        <v>Актау</v>
      </c>
      <c r="I34" t="str">
        <f t="shared" si="1"/>
        <v/>
      </c>
    </row>
    <row r="35" spans="1:9" ht="14.25" customHeight="1" x14ac:dyDescent="0.3">
      <c r="A35" s="32">
        <v>44644</v>
      </c>
      <c r="B35" s="33" t="s">
        <v>12</v>
      </c>
      <c r="C35" s="13" t="s">
        <v>8</v>
      </c>
      <c r="D35" s="13">
        <v>57</v>
      </c>
      <c r="E35" s="15">
        <v>150000</v>
      </c>
      <c r="F35" s="15">
        <v>1000</v>
      </c>
      <c r="G35" s="15">
        <v>150</v>
      </c>
      <c r="H35" t="str">
        <f t="shared" si="0"/>
        <v>Актобе</v>
      </c>
      <c r="I35" t="str">
        <f t="shared" si="1"/>
        <v/>
      </c>
    </row>
    <row r="36" spans="1:9" ht="14.25" customHeight="1" x14ac:dyDescent="0.3">
      <c r="A36" s="32">
        <v>44645</v>
      </c>
      <c r="B36" s="33" t="s">
        <v>9</v>
      </c>
      <c r="C36" s="13" t="s">
        <v>8</v>
      </c>
      <c r="D36" s="13">
        <v>35</v>
      </c>
      <c r="E36" s="15">
        <v>200000</v>
      </c>
      <c r="F36" s="15">
        <v>3900</v>
      </c>
      <c r="G36" s="15">
        <v>100</v>
      </c>
      <c r="H36" t="str">
        <f t="shared" si="0"/>
        <v>Актау</v>
      </c>
      <c r="I36" t="str">
        <f t="shared" si="1"/>
        <v/>
      </c>
    </row>
    <row r="37" spans="1:9" ht="14.25" customHeight="1" x14ac:dyDescent="0.3">
      <c r="A37" s="32">
        <v>44646</v>
      </c>
      <c r="B37" s="33" t="s">
        <v>14</v>
      </c>
      <c r="C37" s="13" t="s">
        <v>8</v>
      </c>
      <c r="D37" s="13">
        <v>40</v>
      </c>
      <c r="E37" s="15">
        <v>700000</v>
      </c>
      <c r="F37" s="15">
        <v>5000</v>
      </c>
      <c r="G37" s="15">
        <v>50</v>
      </c>
      <c r="H37" t="str">
        <f t="shared" si="0"/>
        <v>Аырау</v>
      </c>
      <c r="I37" t="str">
        <f t="shared" si="1"/>
        <v/>
      </c>
    </row>
    <row r="38" spans="1:9" ht="14.25" customHeight="1" x14ac:dyDescent="0.3">
      <c r="A38" s="32">
        <v>44647</v>
      </c>
      <c r="B38" s="33" t="s">
        <v>13</v>
      </c>
      <c r="C38" s="13" t="s">
        <v>8</v>
      </c>
      <c r="D38" s="13">
        <v>52</v>
      </c>
      <c r="E38" s="15">
        <v>150000</v>
      </c>
      <c r="F38" s="15">
        <v>3000</v>
      </c>
      <c r="G38" s="15">
        <v>100</v>
      </c>
      <c r="H38" t="str">
        <f t="shared" si="0"/>
        <v>Алматы</v>
      </c>
      <c r="I38" t="str">
        <f t="shared" si="1"/>
        <v>ключевой регион</v>
      </c>
    </row>
    <row r="39" spans="1:9" ht="14.25" customHeight="1" x14ac:dyDescent="0.3">
      <c r="A39" s="32">
        <v>44648</v>
      </c>
      <c r="B39" s="33" t="s">
        <v>10</v>
      </c>
      <c r="C39" s="13" t="s">
        <v>8</v>
      </c>
      <c r="D39" s="13">
        <v>59</v>
      </c>
      <c r="E39" s="15">
        <v>150000</v>
      </c>
      <c r="F39" s="15">
        <v>2200</v>
      </c>
      <c r="G39" s="15">
        <v>50</v>
      </c>
      <c r="H39" t="str">
        <f t="shared" si="0"/>
        <v>Нур-Султан</v>
      </c>
      <c r="I39" t="str">
        <f t="shared" si="1"/>
        <v>ключевой регион</v>
      </c>
    </row>
    <row r="40" spans="1:9" ht="14.25" customHeight="1" x14ac:dyDescent="0.3">
      <c r="A40" s="32">
        <v>44643</v>
      </c>
      <c r="B40" s="33" t="s">
        <v>16</v>
      </c>
      <c r="C40" s="13" t="s">
        <v>8</v>
      </c>
      <c r="D40" s="13">
        <v>43</v>
      </c>
      <c r="E40" s="15">
        <v>150000</v>
      </c>
      <c r="F40" s="15">
        <v>0</v>
      </c>
      <c r="G40" s="15">
        <v>0</v>
      </c>
      <c r="H40" t="str">
        <f t="shared" si="0"/>
        <v>Караганды</v>
      </c>
      <c r="I40" t="str">
        <f t="shared" si="1"/>
        <v>ключевой регион</v>
      </c>
    </row>
    <row r="41" spans="1:9" ht="14.25" customHeight="1" x14ac:dyDescent="0.3">
      <c r="A41" s="32">
        <v>44644</v>
      </c>
      <c r="B41" s="33" t="s">
        <v>9</v>
      </c>
      <c r="C41" s="13" t="s">
        <v>8</v>
      </c>
      <c r="D41" s="13">
        <v>34</v>
      </c>
      <c r="E41" s="15">
        <v>200000</v>
      </c>
      <c r="F41" s="15">
        <v>10000</v>
      </c>
      <c r="G41" s="15">
        <v>100</v>
      </c>
      <c r="H41" t="str">
        <f t="shared" si="0"/>
        <v>Актау</v>
      </c>
      <c r="I41" t="str">
        <f t="shared" si="1"/>
        <v/>
      </c>
    </row>
    <row r="42" spans="1:9" ht="14.25" customHeight="1" x14ac:dyDescent="0.3">
      <c r="A42" s="32">
        <v>44645</v>
      </c>
      <c r="B42" s="33" t="s">
        <v>7</v>
      </c>
      <c r="C42" s="13" t="s">
        <v>8</v>
      </c>
      <c r="D42" s="13">
        <v>39</v>
      </c>
      <c r="E42" s="15">
        <v>100000</v>
      </c>
      <c r="F42" s="15">
        <v>1400</v>
      </c>
      <c r="G42" s="15">
        <v>2</v>
      </c>
      <c r="H42" t="str">
        <f t="shared" si="0"/>
        <v>Петропавловск</v>
      </c>
      <c r="I42" t="str">
        <f t="shared" si="1"/>
        <v/>
      </c>
    </row>
    <row r="43" spans="1:9" ht="14.25" customHeight="1" x14ac:dyDescent="0.3">
      <c r="A43" s="32">
        <v>44646</v>
      </c>
      <c r="B43" s="33" t="s">
        <v>10</v>
      </c>
      <c r="C43" s="13" t="s">
        <v>8</v>
      </c>
      <c r="D43" s="13">
        <v>42</v>
      </c>
      <c r="E43" s="15">
        <v>150000</v>
      </c>
      <c r="F43" s="15">
        <v>4000</v>
      </c>
      <c r="G43" s="15">
        <v>240</v>
      </c>
      <c r="H43" t="str">
        <f t="shared" si="0"/>
        <v>Нур-Султан</v>
      </c>
      <c r="I43" t="str">
        <f t="shared" si="1"/>
        <v>ключевой регион</v>
      </c>
    </row>
    <row r="44" spans="1:9" ht="14.25" customHeight="1" x14ac:dyDescent="0.3">
      <c r="A44" s="32">
        <v>44647</v>
      </c>
      <c r="B44" s="33" t="s">
        <v>7</v>
      </c>
      <c r="C44" s="13" t="s">
        <v>8</v>
      </c>
      <c r="D44" s="13">
        <v>51</v>
      </c>
      <c r="E44" s="15">
        <v>150000</v>
      </c>
      <c r="F44" s="15">
        <v>1800</v>
      </c>
      <c r="G44" s="15">
        <v>50</v>
      </c>
      <c r="H44" t="str">
        <f t="shared" si="0"/>
        <v>Петропавловск</v>
      </c>
      <c r="I44" t="str">
        <f t="shared" si="1"/>
        <v/>
      </c>
    </row>
    <row r="45" spans="1:9" ht="14.25" customHeight="1" x14ac:dyDescent="0.3">
      <c r="A45" s="32">
        <v>44648</v>
      </c>
      <c r="B45" s="33" t="s">
        <v>12</v>
      </c>
      <c r="C45" s="13" t="s">
        <v>8</v>
      </c>
      <c r="D45" s="13">
        <v>41</v>
      </c>
      <c r="E45" s="15">
        <v>150000</v>
      </c>
      <c r="F45" s="15">
        <v>2000</v>
      </c>
      <c r="G45" s="15">
        <v>40</v>
      </c>
      <c r="H45" t="str">
        <f t="shared" si="0"/>
        <v>Актобе</v>
      </c>
      <c r="I45" t="str">
        <f t="shared" si="1"/>
        <v/>
      </c>
    </row>
    <row r="46" spans="1:9" ht="14.25" customHeight="1" x14ac:dyDescent="0.3">
      <c r="A46" s="32">
        <v>44643</v>
      </c>
      <c r="B46" s="33" t="s">
        <v>13</v>
      </c>
      <c r="C46" s="13" t="s">
        <v>8</v>
      </c>
      <c r="D46" s="13">
        <v>37</v>
      </c>
      <c r="E46" s="15">
        <v>70000</v>
      </c>
      <c r="F46" s="15">
        <v>1200</v>
      </c>
      <c r="G46" s="15">
        <v>25</v>
      </c>
      <c r="H46" t="str">
        <f t="shared" si="0"/>
        <v>Алматы</v>
      </c>
      <c r="I46" t="str">
        <f t="shared" si="1"/>
        <v>ключевой регион</v>
      </c>
    </row>
    <row r="47" spans="1:9" ht="14.25" customHeight="1" x14ac:dyDescent="0.3">
      <c r="A47" s="32">
        <v>44648</v>
      </c>
      <c r="B47" s="33" t="s">
        <v>7</v>
      </c>
      <c r="C47" s="13" t="s">
        <v>18</v>
      </c>
      <c r="D47" s="13">
        <v>44</v>
      </c>
      <c r="E47" s="15">
        <v>750000</v>
      </c>
      <c r="F47" s="15">
        <v>2300</v>
      </c>
      <c r="G47" s="15">
        <v>24</v>
      </c>
      <c r="H47" t="str">
        <f t="shared" si="0"/>
        <v>Петропавловск</v>
      </c>
      <c r="I47" t="str">
        <f t="shared" si="1"/>
        <v/>
      </c>
    </row>
    <row r="48" spans="1:9" ht="14.25" customHeight="1" x14ac:dyDescent="0.3">
      <c r="A48" s="32">
        <v>44643</v>
      </c>
      <c r="B48" s="33" t="s">
        <v>10</v>
      </c>
      <c r="C48" s="13" t="s">
        <v>18</v>
      </c>
      <c r="D48" s="13">
        <v>46</v>
      </c>
      <c r="E48" s="15">
        <v>360000</v>
      </c>
      <c r="F48" s="15">
        <v>10300</v>
      </c>
      <c r="G48" s="15">
        <v>104</v>
      </c>
      <c r="H48" t="str">
        <f t="shared" si="0"/>
        <v>Нур-Султан</v>
      </c>
      <c r="I48" t="str">
        <f t="shared" si="1"/>
        <v>ключевой регион</v>
      </c>
    </row>
    <row r="49" spans="1:9" ht="14.25" customHeight="1" x14ac:dyDescent="0.3">
      <c r="A49" s="32">
        <v>44644</v>
      </c>
      <c r="B49" s="33" t="s">
        <v>14</v>
      </c>
      <c r="C49" s="13" t="s">
        <v>18</v>
      </c>
      <c r="D49" s="13">
        <v>39</v>
      </c>
      <c r="E49" s="15">
        <v>1170000</v>
      </c>
      <c r="F49" s="15">
        <v>3800</v>
      </c>
      <c r="G49" s="15">
        <v>39</v>
      </c>
      <c r="H49" t="str">
        <f t="shared" si="0"/>
        <v>Аырау</v>
      </c>
      <c r="I49" t="str">
        <f t="shared" si="1"/>
        <v/>
      </c>
    </row>
    <row r="50" spans="1:9" ht="14.25" customHeight="1" x14ac:dyDescent="0.3">
      <c r="A50" s="32">
        <v>44645</v>
      </c>
      <c r="B50" s="33" t="s">
        <v>12</v>
      </c>
      <c r="C50" s="13" t="s">
        <v>18</v>
      </c>
      <c r="D50" s="13">
        <v>47</v>
      </c>
      <c r="E50" s="15">
        <v>370000</v>
      </c>
      <c r="F50" s="15">
        <v>2800</v>
      </c>
      <c r="G50" s="15">
        <v>29</v>
      </c>
      <c r="H50" t="str">
        <f t="shared" si="0"/>
        <v>Актобе</v>
      </c>
      <c r="I50" t="str">
        <f t="shared" si="1"/>
        <v/>
      </c>
    </row>
    <row r="51" spans="1:9" ht="14.25" customHeight="1" x14ac:dyDescent="0.3">
      <c r="A51" s="32">
        <v>44646</v>
      </c>
      <c r="B51" s="33" t="s">
        <v>13</v>
      </c>
      <c r="C51" s="13" t="s">
        <v>18</v>
      </c>
      <c r="D51" s="13">
        <v>34</v>
      </c>
      <c r="E51" s="15">
        <v>348000</v>
      </c>
      <c r="F51" s="15">
        <v>2900</v>
      </c>
      <c r="G51" s="15">
        <v>30</v>
      </c>
      <c r="H51" t="str">
        <f t="shared" si="0"/>
        <v>Алматы</v>
      </c>
      <c r="I51" t="str">
        <f t="shared" si="1"/>
        <v>ключевой регион</v>
      </c>
    </row>
    <row r="52" spans="1:9" ht="14.25" customHeight="1" x14ac:dyDescent="0.3">
      <c r="A52" s="32">
        <v>44647</v>
      </c>
      <c r="B52" s="33" t="s">
        <v>14</v>
      </c>
      <c r="C52" s="13" t="s">
        <v>18</v>
      </c>
      <c r="D52" s="13">
        <v>43</v>
      </c>
      <c r="E52" s="15">
        <v>400000</v>
      </c>
      <c r="F52" s="15">
        <v>2000</v>
      </c>
      <c r="G52" s="15">
        <v>21</v>
      </c>
      <c r="H52" t="str">
        <f t="shared" si="0"/>
        <v>Аырау</v>
      </c>
      <c r="I52" t="str">
        <f t="shared" si="1"/>
        <v/>
      </c>
    </row>
    <row r="53" spans="1:9" ht="14.25" customHeight="1" x14ac:dyDescent="0.3">
      <c r="A53" s="32">
        <v>44648</v>
      </c>
      <c r="B53" s="33" t="s">
        <v>14</v>
      </c>
      <c r="C53" s="13" t="s">
        <v>18</v>
      </c>
      <c r="D53" s="13">
        <v>38</v>
      </c>
      <c r="E53" s="15">
        <v>350000</v>
      </c>
      <c r="F53" s="15">
        <v>3900</v>
      </c>
      <c r="G53" s="15">
        <v>40</v>
      </c>
      <c r="H53" t="str">
        <f t="shared" si="0"/>
        <v>Аырау</v>
      </c>
      <c r="I53" t="str">
        <f t="shared" si="1"/>
        <v/>
      </c>
    </row>
    <row r="54" spans="1:9" ht="14.25" customHeight="1" x14ac:dyDescent="0.3">
      <c r="A54" s="32">
        <v>44643</v>
      </c>
      <c r="B54" s="33" t="s">
        <v>9</v>
      </c>
      <c r="C54" s="13" t="s">
        <v>18</v>
      </c>
      <c r="D54" s="13">
        <v>37</v>
      </c>
      <c r="E54" s="15">
        <v>600000</v>
      </c>
      <c r="F54" s="15">
        <v>9200</v>
      </c>
      <c r="G54" s="15">
        <v>93</v>
      </c>
      <c r="H54" t="str">
        <f t="shared" si="0"/>
        <v>Актау</v>
      </c>
      <c r="I54" t="str">
        <f t="shared" si="1"/>
        <v/>
      </c>
    </row>
    <row r="55" spans="1:9" ht="14.25" customHeight="1" x14ac:dyDescent="0.3">
      <c r="A55" s="32">
        <v>44644</v>
      </c>
      <c r="B55" s="33" t="s">
        <v>12</v>
      </c>
      <c r="C55" s="13" t="s">
        <v>18</v>
      </c>
      <c r="D55" s="13">
        <v>34</v>
      </c>
      <c r="E55" s="15">
        <v>570000</v>
      </c>
      <c r="F55" s="15">
        <v>2490</v>
      </c>
      <c r="G55" s="15">
        <v>25.9</v>
      </c>
      <c r="H55" t="str">
        <f t="shared" si="0"/>
        <v>Актобе</v>
      </c>
      <c r="I55" t="str">
        <f t="shared" si="1"/>
        <v/>
      </c>
    </row>
    <row r="56" spans="1:9" ht="14.25" customHeight="1" x14ac:dyDescent="0.3">
      <c r="A56" s="32">
        <v>44645</v>
      </c>
      <c r="B56" s="33" t="s">
        <v>9</v>
      </c>
      <c r="C56" s="13" t="s">
        <v>18</v>
      </c>
      <c r="D56" s="13">
        <v>49</v>
      </c>
      <c r="E56" s="15">
        <v>460000</v>
      </c>
      <c r="F56" s="15">
        <v>7800</v>
      </c>
      <c r="G56" s="15">
        <v>79</v>
      </c>
      <c r="H56" t="str">
        <f t="shared" si="0"/>
        <v>Актау</v>
      </c>
      <c r="I56" t="str">
        <f t="shared" si="1"/>
        <v/>
      </c>
    </row>
    <row r="57" spans="1:9" ht="14.25" customHeight="1" x14ac:dyDescent="0.3">
      <c r="A57" s="32">
        <v>44646</v>
      </c>
      <c r="B57" s="33" t="s">
        <v>14</v>
      </c>
      <c r="C57" s="13" t="s">
        <v>18</v>
      </c>
      <c r="D57" s="13">
        <v>41</v>
      </c>
      <c r="E57" s="15">
        <v>890000</v>
      </c>
      <c r="F57" s="15">
        <v>2800</v>
      </c>
      <c r="G57" s="15">
        <v>29</v>
      </c>
      <c r="H57" t="str">
        <f t="shared" si="0"/>
        <v>Аырау</v>
      </c>
      <c r="I57" t="str">
        <f t="shared" si="1"/>
        <v/>
      </c>
    </row>
    <row r="58" spans="1:9" ht="14.25" customHeight="1" x14ac:dyDescent="0.3">
      <c r="A58" s="32">
        <v>44647</v>
      </c>
      <c r="B58" s="33" t="s">
        <v>13</v>
      </c>
      <c r="C58" s="13" t="s">
        <v>18</v>
      </c>
      <c r="D58" s="13">
        <v>44</v>
      </c>
      <c r="E58" s="15">
        <v>900000</v>
      </c>
      <c r="F58" s="15">
        <v>6300</v>
      </c>
      <c r="G58" s="15">
        <v>64</v>
      </c>
      <c r="H58" t="str">
        <f t="shared" si="0"/>
        <v>Алматы</v>
      </c>
      <c r="I58" t="str">
        <f t="shared" si="1"/>
        <v>ключевой регион</v>
      </c>
    </row>
    <row r="59" spans="1:9" ht="14.25" customHeight="1" x14ac:dyDescent="0.3">
      <c r="A59" s="32">
        <v>44648</v>
      </c>
      <c r="B59" s="33" t="s">
        <v>10</v>
      </c>
      <c r="C59" s="13" t="s">
        <v>18</v>
      </c>
      <c r="D59" s="13">
        <v>42</v>
      </c>
      <c r="E59" s="15">
        <v>450000</v>
      </c>
      <c r="F59" s="15">
        <v>1600</v>
      </c>
      <c r="G59" s="15">
        <v>17</v>
      </c>
      <c r="H59" t="str">
        <f t="shared" si="0"/>
        <v>Нур-Султан</v>
      </c>
      <c r="I59" t="str">
        <f t="shared" si="1"/>
        <v>ключевой регион</v>
      </c>
    </row>
    <row r="60" spans="1:9" ht="14.25" customHeight="1" x14ac:dyDescent="0.3">
      <c r="A60" s="32">
        <v>44643</v>
      </c>
      <c r="B60" s="33" t="s">
        <v>14</v>
      </c>
      <c r="C60" s="13" t="s">
        <v>18</v>
      </c>
      <c r="D60" s="13">
        <v>40</v>
      </c>
      <c r="E60" s="15">
        <v>450000</v>
      </c>
      <c r="F60" s="15">
        <v>1500</v>
      </c>
      <c r="G60" s="15">
        <v>16</v>
      </c>
      <c r="H60" t="str">
        <f t="shared" si="0"/>
        <v>Аырау</v>
      </c>
      <c r="I60" t="str">
        <f t="shared" si="1"/>
        <v/>
      </c>
    </row>
    <row r="61" spans="1:9" ht="14.25" customHeight="1" x14ac:dyDescent="0.3">
      <c r="A61" s="32">
        <v>44644</v>
      </c>
      <c r="B61" s="33" t="s">
        <v>9</v>
      </c>
      <c r="C61" s="13" t="s">
        <v>18</v>
      </c>
      <c r="D61" s="13">
        <v>39</v>
      </c>
      <c r="E61" s="15">
        <v>650000</v>
      </c>
      <c r="F61" s="15">
        <v>1800</v>
      </c>
      <c r="G61" s="15">
        <v>19</v>
      </c>
      <c r="H61" t="str">
        <f t="shared" si="0"/>
        <v>Актау</v>
      </c>
      <c r="I61" t="str">
        <f t="shared" si="1"/>
        <v/>
      </c>
    </row>
    <row r="62" spans="1:9" ht="14.25" customHeight="1" x14ac:dyDescent="0.3">
      <c r="A62" s="32">
        <v>44645</v>
      </c>
      <c r="B62" s="33" t="s">
        <v>7</v>
      </c>
      <c r="C62" s="13" t="s">
        <v>18</v>
      </c>
      <c r="D62" s="13">
        <v>48</v>
      </c>
      <c r="E62" s="15">
        <v>750000</v>
      </c>
      <c r="F62" s="15">
        <v>1200</v>
      </c>
      <c r="G62" s="15">
        <v>13</v>
      </c>
      <c r="H62" t="str">
        <f t="shared" si="0"/>
        <v>Петропавловск</v>
      </c>
      <c r="I62" t="str">
        <f t="shared" si="1"/>
        <v/>
      </c>
    </row>
    <row r="63" spans="1:9" ht="14.25" customHeight="1" x14ac:dyDescent="0.3">
      <c r="A63" s="32">
        <v>44646</v>
      </c>
      <c r="B63" s="33" t="s">
        <v>10</v>
      </c>
      <c r="C63" s="13" t="s">
        <v>18</v>
      </c>
      <c r="D63" s="13">
        <v>41</v>
      </c>
      <c r="E63" s="15">
        <v>400000</v>
      </c>
      <c r="F63" s="15">
        <v>800</v>
      </c>
      <c r="G63" s="15">
        <v>9</v>
      </c>
      <c r="H63" t="str">
        <f t="shared" si="0"/>
        <v>Нур-Султан</v>
      </c>
      <c r="I63" t="str">
        <f t="shared" si="1"/>
        <v>ключевой регион</v>
      </c>
    </row>
    <row r="64" spans="1:9" ht="14.25" customHeight="1" x14ac:dyDescent="0.3">
      <c r="A64" s="32">
        <v>44647</v>
      </c>
      <c r="B64" s="33" t="s">
        <v>10</v>
      </c>
      <c r="C64" s="13" t="s">
        <v>18</v>
      </c>
      <c r="D64" s="13">
        <v>42</v>
      </c>
      <c r="E64" s="15">
        <v>600000</v>
      </c>
      <c r="F64" s="15">
        <v>4800</v>
      </c>
      <c r="G64" s="15">
        <v>49</v>
      </c>
      <c r="H64" t="str">
        <f t="shared" si="0"/>
        <v>Нур-Султан</v>
      </c>
      <c r="I64" t="str">
        <f t="shared" si="1"/>
        <v>ключевой регион</v>
      </c>
    </row>
    <row r="65" spans="1:9" ht="14.25" customHeight="1" x14ac:dyDescent="0.3">
      <c r="A65" s="32">
        <v>44648</v>
      </c>
      <c r="B65" s="33" t="s">
        <v>12</v>
      </c>
      <c r="C65" s="13" t="s">
        <v>18</v>
      </c>
      <c r="D65" s="13">
        <v>43</v>
      </c>
      <c r="E65" s="15">
        <v>600000</v>
      </c>
      <c r="F65" s="15">
        <v>5800</v>
      </c>
      <c r="G65" s="15">
        <v>59</v>
      </c>
      <c r="H65" t="str">
        <f t="shared" si="0"/>
        <v>Актобе</v>
      </c>
      <c r="I65" t="str">
        <f t="shared" si="1"/>
        <v/>
      </c>
    </row>
    <row r="66" spans="1:9" ht="14.25" customHeight="1" x14ac:dyDescent="0.3">
      <c r="A66" s="32">
        <v>44643</v>
      </c>
      <c r="B66" s="33" t="s">
        <v>13</v>
      </c>
      <c r="C66" s="13" t="s">
        <v>18</v>
      </c>
      <c r="D66" s="13">
        <v>35</v>
      </c>
      <c r="E66" s="15">
        <v>450000</v>
      </c>
      <c r="F66" s="15">
        <v>3300</v>
      </c>
      <c r="G66" s="15">
        <v>34</v>
      </c>
      <c r="H66" t="str">
        <f t="shared" si="0"/>
        <v>Алматы</v>
      </c>
      <c r="I66" t="str">
        <f t="shared" si="1"/>
        <v>ключевой регион</v>
      </c>
    </row>
    <row r="67" spans="1:9" ht="14.25" customHeight="1" x14ac:dyDescent="0.3">
      <c r="A67" s="32">
        <v>44644</v>
      </c>
      <c r="B67" s="33" t="s">
        <v>14</v>
      </c>
      <c r="C67" s="13" t="s">
        <v>18</v>
      </c>
      <c r="D67" s="13">
        <v>46</v>
      </c>
      <c r="E67" s="15">
        <v>650000</v>
      </c>
      <c r="F67" s="15">
        <v>2400</v>
      </c>
      <c r="G67" s="15">
        <v>25</v>
      </c>
      <c r="H67" t="str">
        <f t="shared" si="0"/>
        <v>Аырау</v>
      </c>
      <c r="I67" t="str">
        <f t="shared" si="1"/>
        <v/>
      </c>
    </row>
    <row r="68" spans="1:9" ht="14.25" customHeight="1" x14ac:dyDescent="0.3">
      <c r="A68" s="32">
        <v>44645</v>
      </c>
      <c r="B68" s="33" t="s">
        <v>14</v>
      </c>
      <c r="C68" s="13" t="s">
        <v>18</v>
      </c>
      <c r="D68" s="13">
        <v>39</v>
      </c>
      <c r="E68" s="15">
        <v>370000</v>
      </c>
      <c r="F68" s="15">
        <v>1600</v>
      </c>
      <c r="G68" s="15">
        <v>17</v>
      </c>
      <c r="H68" t="str">
        <f t="shared" ref="H68:H131" si="2">IFERROR(VLOOKUP(B68, $K$13:$L$20, 2,  ), "")</f>
        <v>Аырау</v>
      </c>
      <c r="I68" t="str">
        <f t="shared" ref="I68:I131" si="3">IFERROR(IF(VLOOKUP(B68, $K$13:$M$20, 3)=0, "", VLOOKUP(B68, $K$13:$M$20, 3)), "")</f>
        <v/>
      </c>
    </row>
    <row r="69" spans="1:9" ht="14.25" customHeight="1" x14ac:dyDescent="0.3">
      <c r="A69" s="32">
        <v>44646</v>
      </c>
      <c r="B69" s="33" t="s">
        <v>9</v>
      </c>
      <c r="C69" s="13" t="s">
        <v>18</v>
      </c>
      <c r="D69" s="13">
        <v>35</v>
      </c>
      <c r="E69" s="15">
        <v>345000</v>
      </c>
      <c r="F69" s="15">
        <v>800</v>
      </c>
      <c r="G69" s="15">
        <v>9</v>
      </c>
      <c r="H69" t="str">
        <f t="shared" si="2"/>
        <v>Актау</v>
      </c>
      <c r="I69" t="str">
        <f t="shared" si="3"/>
        <v/>
      </c>
    </row>
    <row r="70" spans="1:9" ht="14.25" customHeight="1" x14ac:dyDescent="0.3">
      <c r="A70" s="32">
        <v>44647</v>
      </c>
      <c r="B70" s="33" t="s">
        <v>12</v>
      </c>
      <c r="C70" s="13" t="s">
        <v>18</v>
      </c>
      <c r="D70" s="13">
        <v>37</v>
      </c>
      <c r="E70" s="15">
        <v>470000</v>
      </c>
      <c r="F70" s="15">
        <v>2800</v>
      </c>
      <c r="G70" s="15">
        <v>29</v>
      </c>
      <c r="H70" t="str">
        <f t="shared" si="2"/>
        <v>Актобе</v>
      </c>
      <c r="I70" t="str">
        <f t="shared" si="3"/>
        <v/>
      </c>
    </row>
    <row r="71" spans="1:9" ht="14.25" customHeight="1" x14ac:dyDescent="0.3">
      <c r="A71" s="32">
        <v>44645</v>
      </c>
      <c r="B71" s="33" t="s">
        <v>10</v>
      </c>
      <c r="C71" s="13" t="s">
        <v>8</v>
      </c>
      <c r="D71" s="13">
        <v>44</v>
      </c>
      <c r="E71" s="15">
        <v>175000</v>
      </c>
      <c r="F71" s="15">
        <v>1900</v>
      </c>
      <c r="G71" s="15">
        <v>200</v>
      </c>
      <c r="H71" t="str">
        <f t="shared" si="2"/>
        <v>Нур-Султан</v>
      </c>
      <c r="I71" t="str">
        <f t="shared" si="3"/>
        <v>ключевой регион</v>
      </c>
    </row>
    <row r="72" spans="1:9" ht="14.25" customHeight="1" x14ac:dyDescent="0.3">
      <c r="A72" s="32">
        <v>44646</v>
      </c>
      <c r="B72" s="33" t="s">
        <v>7</v>
      </c>
      <c r="C72" s="13" t="s">
        <v>8</v>
      </c>
      <c r="D72" s="13">
        <v>47</v>
      </c>
      <c r="E72" s="15">
        <v>200000</v>
      </c>
      <c r="F72" s="15">
        <v>1700</v>
      </c>
      <c r="G72" s="15">
        <v>100</v>
      </c>
      <c r="H72" t="str">
        <f t="shared" si="2"/>
        <v>Петропавловск</v>
      </c>
      <c r="I72" t="str">
        <f t="shared" si="3"/>
        <v/>
      </c>
    </row>
    <row r="73" spans="1:9" ht="14.25" customHeight="1" x14ac:dyDescent="0.3">
      <c r="A73" s="32">
        <v>44647</v>
      </c>
      <c r="B73" s="33" t="s">
        <v>9</v>
      </c>
      <c r="C73" s="13" t="s">
        <v>8</v>
      </c>
      <c r="D73" s="13">
        <v>47</v>
      </c>
      <c r="E73" s="15">
        <v>420000</v>
      </c>
      <c r="F73" s="15">
        <v>800</v>
      </c>
      <c r="G73" s="15">
        <v>30</v>
      </c>
      <c r="H73" t="str">
        <f t="shared" si="2"/>
        <v>Актау</v>
      </c>
      <c r="I73" t="str">
        <f t="shared" si="3"/>
        <v/>
      </c>
    </row>
    <row r="74" spans="1:9" ht="14.25" customHeight="1" x14ac:dyDescent="0.3">
      <c r="A74" s="32">
        <v>44648</v>
      </c>
      <c r="B74" s="33" t="s">
        <v>7</v>
      </c>
      <c r="C74" s="13" t="s">
        <v>8</v>
      </c>
      <c r="D74" s="13">
        <v>42</v>
      </c>
      <c r="E74" s="15">
        <v>150000</v>
      </c>
      <c r="F74" s="15">
        <v>1000</v>
      </c>
      <c r="G74" s="15">
        <v>70</v>
      </c>
      <c r="H74" t="str">
        <f t="shared" si="2"/>
        <v>Петропавловск</v>
      </c>
      <c r="I74" t="str">
        <f t="shared" si="3"/>
        <v/>
      </c>
    </row>
    <row r="75" spans="1:9" ht="14.25" customHeight="1" x14ac:dyDescent="0.3">
      <c r="A75" s="32">
        <v>44643</v>
      </c>
      <c r="B75" s="33" t="s">
        <v>10</v>
      </c>
      <c r="C75" s="13" t="s">
        <v>8</v>
      </c>
      <c r="D75" s="13">
        <v>39</v>
      </c>
      <c r="E75" s="15">
        <v>250000</v>
      </c>
      <c r="F75" s="15">
        <v>3000</v>
      </c>
      <c r="G75" s="15">
        <v>100</v>
      </c>
      <c r="H75" t="str">
        <f t="shared" si="2"/>
        <v>Нур-Султан</v>
      </c>
      <c r="I75" t="str">
        <f t="shared" si="3"/>
        <v>ключевой регион</v>
      </c>
    </row>
    <row r="76" spans="1:9" ht="14.25" customHeight="1" x14ac:dyDescent="0.3">
      <c r="A76" s="32">
        <v>44644</v>
      </c>
      <c r="B76" s="33" t="s">
        <v>11</v>
      </c>
      <c r="C76" s="13" t="s">
        <v>8</v>
      </c>
      <c r="D76" s="13">
        <v>38</v>
      </c>
      <c r="E76" s="15">
        <v>85000</v>
      </c>
      <c r="F76" s="15">
        <v>1050</v>
      </c>
      <c r="G76" s="15">
        <v>50</v>
      </c>
      <c r="H76" t="str">
        <f t="shared" si="2"/>
        <v>Капчагай</v>
      </c>
      <c r="I76" t="str">
        <f t="shared" si="3"/>
        <v/>
      </c>
    </row>
    <row r="77" spans="1:9" ht="14.25" customHeight="1" x14ac:dyDescent="0.3">
      <c r="A77" s="32">
        <v>44645</v>
      </c>
      <c r="B77" s="33" t="s">
        <v>12</v>
      </c>
      <c r="C77" s="13" t="s">
        <v>8</v>
      </c>
      <c r="D77" s="13">
        <v>36</v>
      </c>
      <c r="E77" s="15">
        <v>250000</v>
      </c>
      <c r="F77" s="15">
        <v>3680</v>
      </c>
      <c r="G77" s="15">
        <v>150</v>
      </c>
      <c r="H77" t="str">
        <f t="shared" si="2"/>
        <v>Актобе</v>
      </c>
      <c r="I77" t="str">
        <f t="shared" si="3"/>
        <v/>
      </c>
    </row>
    <row r="78" spans="1:9" ht="14.25" customHeight="1" x14ac:dyDescent="0.3">
      <c r="A78" s="32">
        <v>44646</v>
      </c>
      <c r="B78" s="33" t="s">
        <v>13</v>
      </c>
      <c r="C78" s="13" t="s">
        <v>8</v>
      </c>
      <c r="D78" s="13">
        <v>34</v>
      </c>
      <c r="E78" s="15">
        <v>120000</v>
      </c>
      <c r="F78" s="15">
        <v>1450</v>
      </c>
      <c r="G78" s="15">
        <v>50</v>
      </c>
      <c r="H78" t="str">
        <f t="shared" si="2"/>
        <v>Алматы</v>
      </c>
      <c r="I78" t="str">
        <f t="shared" si="3"/>
        <v>ключевой регион</v>
      </c>
    </row>
    <row r="79" spans="1:9" ht="14.25" customHeight="1" x14ac:dyDescent="0.3">
      <c r="A79" s="32">
        <v>44647</v>
      </c>
      <c r="B79" s="33" t="s">
        <v>14</v>
      </c>
      <c r="C79" s="13" t="s">
        <v>8</v>
      </c>
      <c r="D79" s="13">
        <v>35</v>
      </c>
      <c r="E79" s="15">
        <v>70000</v>
      </c>
      <c r="F79" s="15">
        <v>1600</v>
      </c>
      <c r="G79" s="15">
        <v>30</v>
      </c>
      <c r="H79" t="str">
        <f t="shared" si="2"/>
        <v>Аырау</v>
      </c>
      <c r="I79" t="str">
        <f t="shared" si="3"/>
        <v/>
      </c>
    </row>
    <row r="80" spans="1:9" ht="14.25" customHeight="1" x14ac:dyDescent="0.3">
      <c r="A80" s="32">
        <v>44648</v>
      </c>
      <c r="B80" s="33" t="s">
        <v>14</v>
      </c>
      <c r="C80" s="13" t="s">
        <v>8</v>
      </c>
      <c r="D80" s="13">
        <v>45</v>
      </c>
      <c r="E80" s="15">
        <v>230000</v>
      </c>
      <c r="F80" s="15">
        <v>2800</v>
      </c>
      <c r="G80" s="15">
        <v>50</v>
      </c>
      <c r="H80" t="str">
        <f t="shared" si="2"/>
        <v>Аырау</v>
      </c>
      <c r="I80" t="str">
        <f t="shared" si="3"/>
        <v/>
      </c>
    </row>
    <row r="81" spans="1:9" ht="14.25" customHeight="1" x14ac:dyDescent="0.3">
      <c r="A81" s="32">
        <v>44643</v>
      </c>
      <c r="B81" s="33" t="s">
        <v>9</v>
      </c>
      <c r="C81" s="13" t="s">
        <v>8</v>
      </c>
      <c r="D81" s="13">
        <v>44</v>
      </c>
      <c r="E81" s="15">
        <v>55000</v>
      </c>
      <c r="F81" s="15">
        <v>1592</v>
      </c>
      <c r="G81" s="15">
        <v>72</v>
      </c>
      <c r="H81" t="str">
        <f t="shared" si="2"/>
        <v>Актау</v>
      </c>
      <c r="I81" t="str">
        <f t="shared" si="3"/>
        <v/>
      </c>
    </row>
    <row r="82" spans="1:9" ht="14.25" customHeight="1" x14ac:dyDescent="0.3">
      <c r="A82" s="32">
        <v>44644</v>
      </c>
      <c r="B82" s="33" t="s">
        <v>12</v>
      </c>
      <c r="C82" s="13" t="s">
        <v>8</v>
      </c>
      <c r="D82" s="13">
        <v>39</v>
      </c>
      <c r="E82" s="15">
        <v>160000</v>
      </c>
      <c r="F82" s="15">
        <v>5000</v>
      </c>
      <c r="G82" s="15">
        <v>100</v>
      </c>
      <c r="H82" t="str">
        <f t="shared" si="2"/>
        <v>Актобе</v>
      </c>
      <c r="I82" t="str">
        <f t="shared" si="3"/>
        <v/>
      </c>
    </row>
    <row r="83" spans="1:9" ht="14.25" customHeight="1" x14ac:dyDescent="0.3">
      <c r="A83" s="32">
        <v>44645</v>
      </c>
      <c r="B83" s="33" t="s">
        <v>9</v>
      </c>
      <c r="C83" s="13" t="s">
        <v>8</v>
      </c>
      <c r="D83" s="13">
        <v>37</v>
      </c>
      <c r="E83" s="15">
        <v>300000</v>
      </c>
      <c r="F83" s="15">
        <v>3500</v>
      </c>
      <c r="G83" s="15">
        <v>50</v>
      </c>
      <c r="H83" t="str">
        <f t="shared" si="2"/>
        <v>Актау</v>
      </c>
      <c r="I83" t="str">
        <f t="shared" si="3"/>
        <v/>
      </c>
    </row>
    <row r="84" spans="1:9" ht="14.25" customHeight="1" x14ac:dyDescent="0.3">
      <c r="A84" s="32">
        <v>44646</v>
      </c>
      <c r="B84" s="33" t="s">
        <v>14</v>
      </c>
      <c r="C84" s="13" t="s">
        <v>8</v>
      </c>
      <c r="D84" s="13">
        <v>41</v>
      </c>
      <c r="E84" s="15">
        <v>71000</v>
      </c>
      <c r="F84" s="15">
        <v>300</v>
      </c>
      <c r="G84" s="15">
        <v>20</v>
      </c>
      <c r="H84" t="str">
        <f t="shared" si="2"/>
        <v>Аырау</v>
      </c>
      <c r="I84" t="str">
        <f t="shared" si="3"/>
        <v/>
      </c>
    </row>
    <row r="85" spans="1:9" ht="14.25" customHeight="1" x14ac:dyDescent="0.3">
      <c r="A85" s="32">
        <v>44647</v>
      </c>
      <c r="B85" s="33" t="s">
        <v>13</v>
      </c>
      <c r="C85" s="13" t="s">
        <v>8</v>
      </c>
      <c r="D85" s="13">
        <v>51</v>
      </c>
      <c r="E85" s="15">
        <v>103000</v>
      </c>
      <c r="F85" s="15">
        <v>500</v>
      </c>
      <c r="G85" s="15">
        <v>200</v>
      </c>
      <c r="H85" t="str">
        <f t="shared" si="2"/>
        <v>Алматы</v>
      </c>
      <c r="I85" t="str">
        <f t="shared" si="3"/>
        <v>ключевой регион</v>
      </c>
    </row>
    <row r="86" spans="1:9" ht="14.25" customHeight="1" x14ac:dyDescent="0.3">
      <c r="A86" s="32">
        <v>44648</v>
      </c>
      <c r="B86" s="33" t="s">
        <v>10</v>
      </c>
      <c r="C86" s="13" t="s">
        <v>8</v>
      </c>
      <c r="D86" s="13">
        <v>44</v>
      </c>
      <c r="E86" s="15">
        <v>250000</v>
      </c>
      <c r="F86" s="15">
        <v>2200</v>
      </c>
      <c r="G86" s="15">
        <v>350</v>
      </c>
      <c r="H86" t="str">
        <f t="shared" si="2"/>
        <v>Нур-Султан</v>
      </c>
      <c r="I86" t="str">
        <f t="shared" si="3"/>
        <v>ключевой регион</v>
      </c>
    </row>
    <row r="87" spans="1:9" ht="14.25" customHeight="1" x14ac:dyDescent="0.3">
      <c r="A87" s="32">
        <v>44643</v>
      </c>
      <c r="B87" s="33" t="s">
        <v>11</v>
      </c>
      <c r="C87" s="13" t="s">
        <v>8</v>
      </c>
      <c r="D87" s="13">
        <v>35</v>
      </c>
      <c r="E87" s="15">
        <v>300000</v>
      </c>
      <c r="F87" s="15">
        <v>2000</v>
      </c>
      <c r="G87" s="15">
        <v>100</v>
      </c>
      <c r="H87" t="str">
        <f t="shared" si="2"/>
        <v>Капчагай</v>
      </c>
      <c r="I87" t="str">
        <f t="shared" si="3"/>
        <v/>
      </c>
    </row>
    <row r="88" spans="1:9" ht="14.25" customHeight="1" x14ac:dyDescent="0.3">
      <c r="A88" s="32">
        <v>44644</v>
      </c>
      <c r="B88" s="33" t="s">
        <v>9</v>
      </c>
      <c r="C88" s="13" t="s">
        <v>8</v>
      </c>
      <c r="D88" s="13">
        <v>50</v>
      </c>
      <c r="E88" s="15">
        <v>150000</v>
      </c>
      <c r="F88" s="15">
        <v>2700</v>
      </c>
      <c r="G88" s="15">
        <v>50</v>
      </c>
      <c r="H88" t="str">
        <f t="shared" si="2"/>
        <v>Актау</v>
      </c>
      <c r="I88" t="str">
        <f t="shared" si="3"/>
        <v/>
      </c>
    </row>
    <row r="89" spans="1:9" ht="14.25" customHeight="1" x14ac:dyDescent="0.3">
      <c r="A89" s="32">
        <v>44645</v>
      </c>
      <c r="B89" s="33" t="s">
        <v>7</v>
      </c>
      <c r="C89" s="13" t="s">
        <v>8</v>
      </c>
      <c r="D89" s="13">
        <v>37</v>
      </c>
      <c r="E89" s="15">
        <v>0</v>
      </c>
      <c r="F89" s="15">
        <v>0</v>
      </c>
      <c r="G89" s="15">
        <v>0</v>
      </c>
      <c r="H89" t="str">
        <f t="shared" si="2"/>
        <v>Петропавловск</v>
      </c>
      <c r="I89" t="str">
        <f t="shared" si="3"/>
        <v/>
      </c>
    </row>
    <row r="90" spans="1:9" ht="14.25" customHeight="1" x14ac:dyDescent="0.3">
      <c r="A90" s="32">
        <v>44646</v>
      </c>
      <c r="B90" s="33" t="s">
        <v>10</v>
      </c>
      <c r="C90" s="13" t="s">
        <v>8</v>
      </c>
      <c r="D90" s="13">
        <v>47</v>
      </c>
      <c r="E90" s="15">
        <v>150000</v>
      </c>
      <c r="F90" s="15">
        <v>0</v>
      </c>
      <c r="G90" s="15">
        <v>0</v>
      </c>
      <c r="H90" t="str">
        <f t="shared" si="2"/>
        <v>Нур-Султан</v>
      </c>
      <c r="I90" t="str">
        <f t="shared" si="3"/>
        <v>ключевой регион</v>
      </c>
    </row>
    <row r="91" spans="1:9" ht="14.25" customHeight="1" x14ac:dyDescent="0.3">
      <c r="A91" s="32">
        <v>44647</v>
      </c>
      <c r="B91" s="33" t="s">
        <v>17</v>
      </c>
      <c r="C91" s="13" t="s">
        <v>8</v>
      </c>
      <c r="D91" s="13">
        <v>44</v>
      </c>
      <c r="E91" s="15">
        <v>100000</v>
      </c>
      <c r="F91" s="15">
        <v>3500</v>
      </c>
      <c r="G91" s="15">
        <v>300</v>
      </c>
      <c r="H91" t="str">
        <f t="shared" si="2"/>
        <v/>
      </c>
      <c r="I91" t="str">
        <f t="shared" si="3"/>
        <v/>
      </c>
    </row>
    <row r="92" spans="1:9" ht="14.25" customHeight="1" x14ac:dyDescent="0.3">
      <c r="A92" s="32">
        <v>44648</v>
      </c>
      <c r="B92" s="33" t="s">
        <v>12</v>
      </c>
      <c r="C92" s="13" t="s">
        <v>8</v>
      </c>
      <c r="D92" s="13">
        <v>35</v>
      </c>
      <c r="E92" s="15">
        <v>250000</v>
      </c>
      <c r="F92" s="15">
        <v>5650</v>
      </c>
      <c r="G92" s="15">
        <v>150</v>
      </c>
      <c r="H92" t="str">
        <f t="shared" si="2"/>
        <v>Актобе</v>
      </c>
      <c r="I92" t="str">
        <f t="shared" si="3"/>
        <v/>
      </c>
    </row>
    <row r="93" spans="1:9" ht="14.25" customHeight="1" x14ac:dyDescent="0.3">
      <c r="A93" s="32">
        <v>44643</v>
      </c>
      <c r="B93" s="33" t="s">
        <v>13</v>
      </c>
      <c r="C93" s="13" t="s">
        <v>8</v>
      </c>
      <c r="D93" s="13">
        <v>38</v>
      </c>
      <c r="E93" s="15">
        <v>200000</v>
      </c>
      <c r="F93" s="15">
        <v>500</v>
      </c>
      <c r="G93" s="15">
        <v>80</v>
      </c>
      <c r="H93" t="str">
        <f t="shared" si="2"/>
        <v>Алматы</v>
      </c>
      <c r="I93" t="str">
        <f t="shared" si="3"/>
        <v>ключевой регион</v>
      </c>
    </row>
    <row r="94" spans="1:9" ht="14.25" customHeight="1" x14ac:dyDescent="0.3">
      <c r="A94" s="32">
        <v>44644</v>
      </c>
      <c r="B94" s="33" t="s">
        <v>14</v>
      </c>
      <c r="C94" s="13" t="s">
        <v>8</v>
      </c>
      <c r="D94" s="13">
        <v>38</v>
      </c>
      <c r="E94" s="15">
        <v>60000</v>
      </c>
      <c r="F94" s="15">
        <v>33800</v>
      </c>
      <c r="G94" s="15">
        <v>36.93</v>
      </c>
      <c r="H94" t="str">
        <f t="shared" si="2"/>
        <v>Аырау</v>
      </c>
      <c r="I94" t="str">
        <f t="shared" si="3"/>
        <v/>
      </c>
    </row>
    <row r="95" spans="1:9" ht="14.25" customHeight="1" x14ac:dyDescent="0.3">
      <c r="A95" s="32">
        <v>44645</v>
      </c>
      <c r="B95" s="33" t="s">
        <v>14</v>
      </c>
      <c r="C95" s="13" t="s">
        <v>8</v>
      </c>
      <c r="D95" s="13">
        <v>42</v>
      </c>
      <c r="E95" s="15">
        <v>500000</v>
      </c>
      <c r="F95" s="15">
        <v>8000</v>
      </c>
      <c r="G95" s="15">
        <v>100</v>
      </c>
      <c r="H95" t="str">
        <f t="shared" si="2"/>
        <v>Аырау</v>
      </c>
      <c r="I95" t="str">
        <f t="shared" si="3"/>
        <v/>
      </c>
    </row>
    <row r="96" spans="1:9" ht="14.25" customHeight="1" x14ac:dyDescent="0.3">
      <c r="A96" s="32">
        <v>44646</v>
      </c>
      <c r="B96" s="33" t="s">
        <v>9</v>
      </c>
      <c r="C96" s="13" t="s">
        <v>8</v>
      </c>
      <c r="D96" s="13">
        <v>40</v>
      </c>
      <c r="E96" s="15">
        <v>150000</v>
      </c>
      <c r="F96" s="15">
        <v>3000</v>
      </c>
      <c r="G96" s="15">
        <v>1000</v>
      </c>
      <c r="H96" t="str">
        <f t="shared" si="2"/>
        <v>Актау</v>
      </c>
      <c r="I96" t="str">
        <f t="shared" si="3"/>
        <v/>
      </c>
    </row>
    <row r="97" spans="1:9" ht="14.25" customHeight="1" x14ac:dyDescent="0.3">
      <c r="A97" s="32">
        <v>44647</v>
      </c>
      <c r="B97" s="33" t="s">
        <v>12</v>
      </c>
      <c r="C97" s="13" t="s">
        <v>8</v>
      </c>
      <c r="D97" s="13">
        <v>39</v>
      </c>
      <c r="E97" s="15">
        <v>180000</v>
      </c>
      <c r="F97" s="15">
        <v>5000</v>
      </c>
      <c r="G97" s="15">
        <v>200</v>
      </c>
      <c r="H97" t="str">
        <f t="shared" si="2"/>
        <v>Актобе</v>
      </c>
      <c r="I97" t="str">
        <f t="shared" si="3"/>
        <v/>
      </c>
    </row>
    <row r="98" spans="1:9" ht="14.25" customHeight="1" x14ac:dyDescent="0.3">
      <c r="A98" s="32">
        <v>44648</v>
      </c>
      <c r="B98" s="33" t="s">
        <v>9</v>
      </c>
      <c r="C98" s="13" t="s">
        <v>8</v>
      </c>
      <c r="D98" s="13">
        <v>42</v>
      </c>
      <c r="E98" s="15">
        <v>160000</v>
      </c>
      <c r="F98" s="15">
        <v>6500</v>
      </c>
      <c r="G98" s="15">
        <v>120</v>
      </c>
      <c r="H98" t="str">
        <f t="shared" si="2"/>
        <v>Актау</v>
      </c>
      <c r="I98" t="str">
        <f t="shared" si="3"/>
        <v/>
      </c>
    </row>
    <row r="99" spans="1:9" ht="14.25" customHeight="1" x14ac:dyDescent="0.3">
      <c r="A99" s="32">
        <v>44643</v>
      </c>
      <c r="B99" s="33" t="s">
        <v>14</v>
      </c>
      <c r="C99" s="13" t="s">
        <v>8</v>
      </c>
      <c r="D99" s="13">
        <v>37</v>
      </c>
      <c r="E99" s="15">
        <v>500000</v>
      </c>
      <c r="F99" s="15">
        <v>2900</v>
      </c>
      <c r="G99" s="15">
        <v>130</v>
      </c>
      <c r="H99" t="str">
        <f t="shared" si="2"/>
        <v>Аырау</v>
      </c>
      <c r="I99" t="str">
        <f t="shared" si="3"/>
        <v/>
      </c>
    </row>
    <row r="100" spans="1:9" ht="14.25" customHeight="1" x14ac:dyDescent="0.3">
      <c r="A100" s="32">
        <v>44644</v>
      </c>
      <c r="B100" s="33" t="s">
        <v>13</v>
      </c>
      <c r="C100" s="13" t="s">
        <v>8</v>
      </c>
      <c r="D100" s="13">
        <v>39</v>
      </c>
      <c r="E100" s="15">
        <v>92000</v>
      </c>
      <c r="F100" s="15">
        <v>1000</v>
      </c>
      <c r="G100" s="15">
        <v>20</v>
      </c>
      <c r="H100" t="str">
        <f t="shared" si="2"/>
        <v>Алматы</v>
      </c>
      <c r="I100" t="str">
        <f t="shared" si="3"/>
        <v>ключевой регион</v>
      </c>
    </row>
    <row r="101" spans="1:9" ht="14.25" customHeight="1" x14ac:dyDescent="0.3">
      <c r="A101" s="32">
        <v>44645</v>
      </c>
      <c r="B101" s="33" t="s">
        <v>10</v>
      </c>
      <c r="C101" s="13" t="s">
        <v>8</v>
      </c>
      <c r="D101" s="13">
        <v>35</v>
      </c>
      <c r="E101" s="15">
        <v>60000</v>
      </c>
      <c r="F101" s="15">
        <v>900</v>
      </c>
      <c r="G101" s="15">
        <v>40</v>
      </c>
      <c r="H101" t="str">
        <f t="shared" si="2"/>
        <v>Нур-Султан</v>
      </c>
      <c r="I101" t="str">
        <f t="shared" si="3"/>
        <v>ключевой регион</v>
      </c>
    </row>
    <row r="102" spans="1:9" ht="14.25" customHeight="1" x14ac:dyDescent="0.3">
      <c r="A102" s="32">
        <v>44646</v>
      </c>
      <c r="B102" s="33" t="s">
        <v>17</v>
      </c>
      <c r="C102" s="13" t="s">
        <v>8</v>
      </c>
      <c r="D102" s="13">
        <v>40</v>
      </c>
      <c r="E102" s="15">
        <v>300000</v>
      </c>
      <c r="F102" s="15">
        <v>4200</v>
      </c>
      <c r="G102" s="15">
        <v>300</v>
      </c>
      <c r="H102" t="str">
        <f t="shared" si="2"/>
        <v/>
      </c>
      <c r="I102" t="str">
        <f t="shared" si="3"/>
        <v/>
      </c>
    </row>
    <row r="103" spans="1:9" ht="14.25" customHeight="1" x14ac:dyDescent="0.3">
      <c r="A103" s="32">
        <v>44647</v>
      </c>
      <c r="B103" s="33" t="s">
        <v>9</v>
      </c>
      <c r="C103" s="13" t="s">
        <v>8</v>
      </c>
      <c r="D103" s="13">
        <v>53</v>
      </c>
      <c r="E103" s="15">
        <v>120000</v>
      </c>
      <c r="F103" s="15">
        <v>3700</v>
      </c>
      <c r="G103" s="15">
        <v>60</v>
      </c>
      <c r="H103" t="str">
        <f t="shared" si="2"/>
        <v>Актау</v>
      </c>
      <c r="I103" t="str">
        <f t="shared" si="3"/>
        <v/>
      </c>
    </row>
    <row r="104" spans="1:9" ht="14.25" customHeight="1" x14ac:dyDescent="0.3">
      <c r="A104" s="32">
        <v>44648</v>
      </c>
      <c r="B104" s="33" t="s">
        <v>7</v>
      </c>
      <c r="C104" s="13" t="s">
        <v>18</v>
      </c>
      <c r="D104" s="13">
        <v>44</v>
      </c>
      <c r="E104" s="15">
        <v>500000</v>
      </c>
      <c r="F104" s="15">
        <v>1500</v>
      </c>
      <c r="G104" s="15">
        <v>100</v>
      </c>
      <c r="H104" t="str">
        <f t="shared" si="2"/>
        <v>Петропавловск</v>
      </c>
      <c r="I104" t="str">
        <f t="shared" si="3"/>
        <v/>
      </c>
    </row>
    <row r="105" spans="1:9" ht="14.25" customHeight="1" x14ac:dyDescent="0.3">
      <c r="A105" s="32">
        <v>44643</v>
      </c>
      <c r="B105" s="33" t="s">
        <v>10</v>
      </c>
      <c r="C105" s="13" t="s">
        <v>18</v>
      </c>
      <c r="D105" s="13">
        <v>46</v>
      </c>
      <c r="E105" s="15">
        <v>110000</v>
      </c>
      <c r="F105" s="15">
        <v>9500</v>
      </c>
      <c r="G105" s="15">
        <v>100</v>
      </c>
      <c r="H105" t="str">
        <f t="shared" si="2"/>
        <v>Нур-Султан</v>
      </c>
      <c r="I105" t="str">
        <f t="shared" si="3"/>
        <v>ключевой регион</v>
      </c>
    </row>
    <row r="106" spans="1:9" ht="14.25" customHeight="1" x14ac:dyDescent="0.3">
      <c r="A106" s="32">
        <v>44644</v>
      </c>
      <c r="B106" s="33" t="s">
        <v>14</v>
      </c>
      <c r="C106" s="13" t="s">
        <v>18</v>
      </c>
      <c r="D106" s="13">
        <v>39</v>
      </c>
      <c r="E106" s="15">
        <v>920000</v>
      </c>
      <c r="F106" s="15">
        <v>3000</v>
      </c>
      <c r="G106" s="15">
        <v>400</v>
      </c>
      <c r="H106" t="str">
        <f t="shared" si="2"/>
        <v>Аырау</v>
      </c>
      <c r="I106" t="str">
        <f t="shared" si="3"/>
        <v/>
      </c>
    </row>
    <row r="107" spans="1:9" ht="14.25" customHeight="1" x14ac:dyDescent="0.3">
      <c r="A107" s="32">
        <v>44645</v>
      </c>
      <c r="B107" s="33" t="s">
        <v>12</v>
      </c>
      <c r="C107" s="13" t="s">
        <v>18</v>
      </c>
      <c r="D107" s="13">
        <v>47</v>
      </c>
      <c r="E107" s="15">
        <v>120000</v>
      </c>
      <c r="F107" s="15">
        <v>2000</v>
      </c>
      <c r="G107" s="15">
        <v>100</v>
      </c>
      <c r="H107" t="str">
        <f t="shared" si="2"/>
        <v>Актобе</v>
      </c>
      <c r="I107" t="str">
        <f t="shared" si="3"/>
        <v/>
      </c>
    </row>
    <row r="108" spans="1:9" ht="14.25" customHeight="1" x14ac:dyDescent="0.3">
      <c r="A108" s="32">
        <v>44646</v>
      </c>
      <c r="B108" s="33" t="s">
        <v>13</v>
      </c>
      <c r="C108" s="13" t="s">
        <v>18</v>
      </c>
      <c r="D108" s="13">
        <v>34</v>
      </c>
      <c r="E108" s="15">
        <v>98000</v>
      </c>
      <c r="F108" s="15">
        <v>2100</v>
      </c>
      <c r="G108" s="15">
        <v>140</v>
      </c>
      <c r="H108" t="str">
        <f t="shared" si="2"/>
        <v>Алматы</v>
      </c>
      <c r="I108" t="str">
        <f t="shared" si="3"/>
        <v>ключевой регион</v>
      </c>
    </row>
    <row r="109" spans="1:9" ht="14.25" customHeight="1" x14ac:dyDescent="0.3">
      <c r="A109" s="32">
        <v>44647</v>
      </c>
      <c r="B109" s="33" t="s">
        <v>14</v>
      </c>
      <c r="C109" s="13" t="s">
        <v>18</v>
      </c>
      <c r="D109" s="13">
        <v>43</v>
      </c>
      <c r="E109" s="15">
        <v>150000</v>
      </c>
      <c r="F109" s="15">
        <v>1200</v>
      </c>
      <c r="G109" s="15">
        <v>500</v>
      </c>
      <c r="H109" t="str">
        <f t="shared" si="2"/>
        <v>Аырау</v>
      </c>
      <c r="I109" t="str">
        <f t="shared" si="3"/>
        <v/>
      </c>
    </row>
    <row r="110" spans="1:9" ht="14.25" customHeight="1" x14ac:dyDescent="0.3">
      <c r="A110" s="32">
        <v>44648</v>
      </c>
      <c r="B110" s="33" t="s">
        <v>14</v>
      </c>
      <c r="C110" s="13" t="s">
        <v>18</v>
      </c>
      <c r="D110" s="13">
        <v>38</v>
      </c>
      <c r="E110" s="15">
        <v>100000</v>
      </c>
      <c r="F110" s="15">
        <v>3100</v>
      </c>
      <c r="G110" s="15">
        <v>50</v>
      </c>
      <c r="H110" t="str">
        <f t="shared" si="2"/>
        <v>Аырау</v>
      </c>
      <c r="I110" t="str">
        <f t="shared" si="3"/>
        <v/>
      </c>
    </row>
    <row r="111" spans="1:9" ht="14.25" customHeight="1" x14ac:dyDescent="0.3">
      <c r="A111" s="32">
        <v>44643</v>
      </c>
      <c r="B111" s="33" t="s">
        <v>9</v>
      </c>
      <c r="C111" s="13" t="s">
        <v>18</v>
      </c>
      <c r="D111" s="13">
        <v>37</v>
      </c>
      <c r="E111" s="15">
        <v>350000</v>
      </c>
      <c r="F111" s="15">
        <v>8400</v>
      </c>
      <c r="G111" s="15">
        <v>0</v>
      </c>
      <c r="H111" t="str">
        <f t="shared" si="2"/>
        <v>Актау</v>
      </c>
      <c r="I111" t="str">
        <f t="shared" si="3"/>
        <v/>
      </c>
    </row>
    <row r="112" spans="1:9" ht="14.25" customHeight="1" x14ac:dyDescent="0.3">
      <c r="A112" s="32">
        <v>44644</v>
      </c>
      <c r="B112" s="33" t="s">
        <v>12</v>
      </c>
      <c r="C112" s="13" t="s">
        <v>18</v>
      </c>
      <c r="D112" s="13">
        <v>34</v>
      </c>
      <c r="E112" s="15">
        <v>320000</v>
      </c>
      <c r="F112" s="15">
        <v>1690</v>
      </c>
      <c r="G112" s="15">
        <v>100</v>
      </c>
      <c r="H112" t="str">
        <f t="shared" si="2"/>
        <v>Актобе</v>
      </c>
      <c r="I112" t="str">
        <f t="shared" si="3"/>
        <v/>
      </c>
    </row>
    <row r="113" spans="1:9" ht="14.25" customHeight="1" x14ac:dyDescent="0.3">
      <c r="A113" s="32">
        <v>44645</v>
      </c>
      <c r="B113" s="33" t="s">
        <v>9</v>
      </c>
      <c r="C113" s="13" t="s">
        <v>18</v>
      </c>
      <c r="D113" s="13">
        <v>49</v>
      </c>
      <c r="E113" s="15">
        <v>210000</v>
      </c>
      <c r="F113" s="15">
        <v>7000</v>
      </c>
      <c r="G113" s="15">
        <v>230</v>
      </c>
      <c r="H113" t="str">
        <f t="shared" si="2"/>
        <v>Актау</v>
      </c>
      <c r="I113" t="str">
        <f t="shared" si="3"/>
        <v/>
      </c>
    </row>
    <row r="114" spans="1:9" ht="14.25" customHeight="1" x14ac:dyDescent="0.3">
      <c r="A114" s="32">
        <v>44646</v>
      </c>
      <c r="B114" s="33" t="s">
        <v>14</v>
      </c>
      <c r="C114" s="13" t="s">
        <v>18</v>
      </c>
      <c r="D114" s="13">
        <v>41</v>
      </c>
      <c r="E114" s="15">
        <v>640000</v>
      </c>
      <c r="F114" s="15">
        <v>2000</v>
      </c>
      <c r="G114" s="15">
        <v>100</v>
      </c>
      <c r="H114" t="str">
        <f t="shared" si="2"/>
        <v>Аырау</v>
      </c>
      <c r="I114" t="str">
        <f t="shared" si="3"/>
        <v/>
      </c>
    </row>
    <row r="115" spans="1:9" ht="14.25" customHeight="1" x14ac:dyDescent="0.3">
      <c r="A115" s="32">
        <v>44647</v>
      </c>
      <c r="B115" s="33" t="s">
        <v>13</v>
      </c>
      <c r="C115" s="13" t="s">
        <v>18</v>
      </c>
      <c r="D115" s="13">
        <v>44</v>
      </c>
      <c r="E115" s="15">
        <v>650000</v>
      </c>
      <c r="F115" s="15">
        <v>5500</v>
      </c>
      <c r="G115" s="15">
        <v>160</v>
      </c>
      <c r="H115" t="str">
        <f t="shared" si="2"/>
        <v>Алматы</v>
      </c>
      <c r="I115" t="str">
        <f t="shared" si="3"/>
        <v>ключевой регион</v>
      </c>
    </row>
    <row r="116" spans="1:9" ht="14.25" customHeight="1" x14ac:dyDescent="0.3">
      <c r="A116" s="32">
        <v>44648</v>
      </c>
      <c r="B116" s="33" t="s">
        <v>10</v>
      </c>
      <c r="C116" s="13" t="s">
        <v>18</v>
      </c>
      <c r="D116" s="13">
        <v>42</v>
      </c>
      <c r="E116" s="15">
        <v>200000</v>
      </c>
      <c r="F116" s="15">
        <v>800</v>
      </c>
      <c r="G116" s="15">
        <v>50</v>
      </c>
      <c r="H116" t="str">
        <f t="shared" si="2"/>
        <v>Нур-Султан</v>
      </c>
      <c r="I116" t="str">
        <f t="shared" si="3"/>
        <v>ключевой регион</v>
      </c>
    </row>
    <row r="117" spans="1:9" ht="14.25" customHeight="1" x14ac:dyDescent="0.3">
      <c r="A117" s="32">
        <v>44643</v>
      </c>
      <c r="B117" s="33" t="s">
        <v>14</v>
      </c>
      <c r="C117" s="13" t="s">
        <v>18</v>
      </c>
      <c r="D117" s="13">
        <v>40</v>
      </c>
      <c r="E117" s="15">
        <v>200000</v>
      </c>
      <c r="F117" s="15">
        <v>700</v>
      </c>
      <c r="G117" s="15">
        <v>100</v>
      </c>
      <c r="H117" t="str">
        <f t="shared" si="2"/>
        <v>Аырау</v>
      </c>
      <c r="I117" t="str">
        <f t="shared" si="3"/>
        <v/>
      </c>
    </row>
    <row r="118" spans="1:9" ht="14.25" customHeight="1" x14ac:dyDescent="0.3">
      <c r="A118" s="32">
        <v>44644</v>
      </c>
      <c r="B118" s="33" t="s">
        <v>9</v>
      </c>
      <c r="C118" s="13" t="s">
        <v>18</v>
      </c>
      <c r="D118" s="13">
        <v>39</v>
      </c>
      <c r="E118" s="15">
        <v>400000</v>
      </c>
      <c r="F118" s="15">
        <v>1000</v>
      </c>
      <c r="G118" s="15">
        <v>250</v>
      </c>
      <c r="H118" t="str">
        <f t="shared" si="2"/>
        <v>Актау</v>
      </c>
      <c r="I118" t="str">
        <f t="shared" si="3"/>
        <v/>
      </c>
    </row>
    <row r="119" spans="1:9" ht="14.25" customHeight="1" x14ac:dyDescent="0.3">
      <c r="A119" s="32">
        <v>44645</v>
      </c>
      <c r="B119" s="33" t="s">
        <v>7</v>
      </c>
      <c r="C119" s="13" t="s">
        <v>18</v>
      </c>
      <c r="D119" s="13">
        <v>48</v>
      </c>
      <c r="E119" s="15">
        <v>500000</v>
      </c>
      <c r="F119" s="15">
        <v>400</v>
      </c>
      <c r="G119" s="15">
        <v>50</v>
      </c>
      <c r="H119" t="str">
        <f t="shared" si="2"/>
        <v>Петропавловск</v>
      </c>
      <c r="I119" t="str">
        <f t="shared" si="3"/>
        <v/>
      </c>
    </row>
    <row r="120" spans="1:9" ht="14.25" customHeight="1" x14ac:dyDescent="0.3">
      <c r="A120" s="32">
        <v>44646</v>
      </c>
      <c r="B120" s="33" t="s">
        <v>10</v>
      </c>
      <c r="C120" s="13" t="s">
        <v>18</v>
      </c>
      <c r="D120" s="13">
        <v>41</v>
      </c>
      <c r="E120" s="15">
        <v>150000</v>
      </c>
      <c r="F120" s="15">
        <v>0</v>
      </c>
      <c r="G120" s="15">
        <v>0</v>
      </c>
      <c r="H120" t="str">
        <f t="shared" si="2"/>
        <v>Нур-Султан</v>
      </c>
      <c r="I120" t="str">
        <f t="shared" si="3"/>
        <v>ключевой регион</v>
      </c>
    </row>
    <row r="121" spans="1:9" ht="14.25" customHeight="1" x14ac:dyDescent="0.3">
      <c r="A121" s="32">
        <v>44647</v>
      </c>
      <c r="B121" s="33" t="s">
        <v>10</v>
      </c>
      <c r="C121" s="13" t="s">
        <v>18</v>
      </c>
      <c r="D121" s="13">
        <v>42</v>
      </c>
      <c r="E121" s="15">
        <v>350000</v>
      </c>
      <c r="F121" s="15">
        <v>4000</v>
      </c>
      <c r="G121" s="15">
        <v>50</v>
      </c>
      <c r="H121" t="str">
        <f t="shared" si="2"/>
        <v>Нур-Султан</v>
      </c>
      <c r="I121" t="str">
        <f t="shared" si="3"/>
        <v>ключевой регион</v>
      </c>
    </row>
    <row r="122" spans="1:9" ht="14.25" customHeight="1" x14ac:dyDescent="0.3">
      <c r="A122" s="32">
        <v>44648</v>
      </c>
      <c r="B122" s="33" t="s">
        <v>12</v>
      </c>
      <c r="C122" s="13" t="s">
        <v>18</v>
      </c>
      <c r="D122" s="13">
        <v>43</v>
      </c>
      <c r="E122" s="15">
        <v>350000</v>
      </c>
      <c r="F122" s="15">
        <v>5000</v>
      </c>
      <c r="G122" s="15">
        <v>200</v>
      </c>
      <c r="H122" t="str">
        <f t="shared" si="2"/>
        <v>Актобе</v>
      </c>
      <c r="I122" t="str">
        <f t="shared" si="3"/>
        <v/>
      </c>
    </row>
    <row r="123" spans="1:9" ht="14.25" customHeight="1" x14ac:dyDescent="0.3">
      <c r="A123" s="32">
        <v>44643</v>
      </c>
      <c r="B123" s="33" t="s">
        <v>13</v>
      </c>
      <c r="C123" s="13" t="s">
        <v>18</v>
      </c>
      <c r="D123" s="13">
        <v>35</v>
      </c>
      <c r="E123" s="15">
        <v>200000</v>
      </c>
      <c r="F123" s="15">
        <v>2500</v>
      </c>
      <c r="G123" s="15">
        <v>50</v>
      </c>
      <c r="H123" t="str">
        <f t="shared" si="2"/>
        <v>Алматы</v>
      </c>
      <c r="I123" t="str">
        <f t="shared" si="3"/>
        <v>ключевой регион</v>
      </c>
    </row>
    <row r="124" spans="1:9" ht="14.25" customHeight="1" x14ac:dyDescent="0.3">
      <c r="A124" s="32">
        <v>44644</v>
      </c>
      <c r="B124" s="33" t="s">
        <v>14</v>
      </c>
      <c r="C124" s="13" t="s">
        <v>18</v>
      </c>
      <c r="D124" s="13">
        <v>46</v>
      </c>
      <c r="E124" s="15">
        <v>400000</v>
      </c>
      <c r="F124" s="15">
        <v>1600</v>
      </c>
      <c r="G124" s="15">
        <v>50</v>
      </c>
      <c r="H124" t="str">
        <f t="shared" si="2"/>
        <v>Аырау</v>
      </c>
      <c r="I124" t="str">
        <f t="shared" si="3"/>
        <v/>
      </c>
    </row>
    <row r="125" spans="1:9" ht="14.25" customHeight="1" x14ac:dyDescent="0.3">
      <c r="A125" s="32">
        <v>44645</v>
      </c>
      <c r="B125" s="33" t="s">
        <v>14</v>
      </c>
      <c r="C125" s="13" t="s">
        <v>18</v>
      </c>
      <c r="D125" s="13">
        <v>39</v>
      </c>
      <c r="E125" s="15">
        <v>120000</v>
      </c>
      <c r="F125" s="15">
        <v>800</v>
      </c>
      <c r="G125" s="15">
        <v>100</v>
      </c>
      <c r="H125" t="str">
        <f t="shared" si="2"/>
        <v>Аырау</v>
      </c>
      <c r="I125" t="str">
        <f t="shared" si="3"/>
        <v/>
      </c>
    </row>
    <row r="126" spans="1:9" ht="14.25" customHeight="1" x14ac:dyDescent="0.3">
      <c r="A126" s="32">
        <v>44646</v>
      </c>
      <c r="B126" s="33" t="s">
        <v>9</v>
      </c>
      <c r="C126" s="13" t="s">
        <v>18</v>
      </c>
      <c r="D126" s="13">
        <v>35</v>
      </c>
      <c r="E126" s="15">
        <v>95000</v>
      </c>
      <c r="F126" s="15">
        <v>0</v>
      </c>
      <c r="G126" s="15">
        <v>0</v>
      </c>
      <c r="H126" t="str">
        <f t="shared" si="2"/>
        <v>Актау</v>
      </c>
      <c r="I126" t="str">
        <f t="shared" si="3"/>
        <v/>
      </c>
    </row>
    <row r="127" spans="1:9" ht="14.25" customHeight="1" x14ac:dyDescent="0.3">
      <c r="A127" s="32">
        <v>44647</v>
      </c>
      <c r="B127" s="33" t="s">
        <v>12</v>
      </c>
      <c r="C127" s="13" t="s">
        <v>18</v>
      </c>
      <c r="D127" s="13">
        <v>37</v>
      </c>
      <c r="E127" s="15">
        <v>220000</v>
      </c>
      <c r="F127" s="15">
        <v>2000</v>
      </c>
      <c r="G127" s="15">
        <v>50</v>
      </c>
      <c r="H127" t="str">
        <f t="shared" si="2"/>
        <v>Актобе</v>
      </c>
      <c r="I127" t="str">
        <f t="shared" si="3"/>
        <v/>
      </c>
    </row>
    <row r="128" spans="1:9" ht="14.25" customHeight="1" x14ac:dyDescent="0.3">
      <c r="A128" s="32">
        <v>44648</v>
      </c>
      <c r="B128" s="33" t="s">
        <v>9</v>
      </c>
      <c r="C128" s="13" t="s">
        <v>18</v>
      </c>
      <c r="D128" s="13">
        <v>48</v>
      </c>
      <c r="E128" s="15">
        <v>200000</v>
      </c>
      <c r="F128" s="15">
        <v>0</v>
      </c>
      <c r="G128" s="15">
        <v>0</v>
      </c>
      <c r="H128" t="str">
        <f t="shared" si="2"/>
        <v>Актау</v>
      </c>
      <c r="I128" t="str">
        <f t="shared" si="3"/>
        <v/>
      </c>
    </row>
    <row r="129" spans="1:9" ht="14.25" customHeight="1" x14ac:dyDescent="0.3">
      <c r="A129" s="32">
        <v>44643</v>
      </c>
      <c r="B129" s="33" t="s">
        <v>14</v>
      </c>
      <c r="C129" s="13" t="s">
        <v>18</v>
      </c>
      <c r="D129" s="13">
        <v>48</v>
      </c>
      <c r="E129" s="15">
        <v>530000</v>
      </c>
      <c r="F129" s="15">
        <v>850</v>
      </c>
      <c r="G129" s="15">
        <v>95</v>
      </c>
      <c r="H129" t="str">
        <f t="shared" si="2"/>
        <v>Аырау</v>
      </c>
      <c r="I129" t="str">
        <f t="shared" si="3"/>
        <v/>
      </c>
    </row>
    <row r="130" spans="1:9" ht="14.25" customHeight="1" x14ac:dyDescent="0.3">
      <c r="A130" s="32">
        <v>44644</v>
      </c>
      <c r="B130" s="33" t="s">
        <v>13</v>
      </c>
      <c r="C130" s="13" t="s">
        <v>18</v>
      </c>
      <c r="D130" s="13">
        <v>36</v>
      </c>
      <c r="E130" s="15">
        <v>2000000</v>
      </c>
      <c r="F130" s="15">
        <v>20000</v>
      </c>
      <c r="G130" s="15">
        <v>200</v>
      </c>
      <c r="H130" t="str">
        <f t="shared" si="2"/>
        <v>Алматы</v>
      </c>
      <c r="I130" t="str">
        <f t="shared" si="3"/>
        <v>ключевой регион</v>
      </c>
    </row>
    <row r="131" spans="1:9" ht="14.25" customHeight="1" x14ac:dyDescent="0.3">
      <c r="A131" s="37">
        <v>44645</v>
      </c>
      <c r="B131" s="38" t="s">
        <v>10</v>
      </c>
      <c r="C131" s="18" t="s">
        <v>18</v>
      </c>
      <c r="D131" s="18">
        <v>45</v>
      </c>
      <c r="E131" s="19">
        <v>110000</v>
      </c>
      <c r="F131" s="19">
        <v>0</v>
      </c>
      <c r="G131" s="15">
        <v>0</v>
      </c>
      <c r="H131" t="str">
        <f t="shared" si="2"/>
        <v>Нур-Султан</v>
      </c>
      <c r="I131" t="str">
        <f t="shared" si="3"/>
        <v>ключевой регион</v>
      </c>
    </row>
    <row r="132" spans="1:9" ht="14.25" customHeight="1" x14ac:dyDescent="0.3"/>
    <row r="133" spans="1:9" ht="14.25" customHeight="1" x14ac:dyDescent="0.3"/>
    <row r="134" spans="1:9" ht="14.25" customHeight="1" x14ac:dyDescent="0.3"/>
    <row r="135" spans="1:9" ht="14.25" customHeight="1" x14ac:dyDescent="0.3"/>
    <row r="136" spans="1:9" ht="14.25" customHeight="1" x14ac:dyDescent="0.3"/>
    <row r="137" spans="1:9" ht="14.25" customHeight="1" x14ac:dyDescent="0.3"/>
    <row r="138" spans="1:9" ht="14.25" customHeight="1" x14ac:dyDescent="0.3"/>
    <row r="139" spans="1:9" ht="14.25" customHeight="1" x14ac:dyDescent="0.3"/>
    <row r="140" spans="1:9" ht="14.25" customHeight="1" x14ac:dyDescent="0.3"/>
    <row r="141" spans="1:9" ht="14.25" customHeight="1" x14ac:dyDescent="0.3"/>
    <row r="142" spans="1:9" ht="14.25" customHeight="1" x14ac:dyDescent="0.3"/>
    <row r="143" spans="1:9" ht="14.25" customHeight="1" x14ac:dyDescent="0.3"/>
    <row r="144" spans="1:9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K8:M10"/>
    <mergeCell ref="K11:M11"/>
    <mergeCell ref="K22:M27"/>
    <mergeCell ref="K29:M29"/>
  </mergeCells>
  <dataValidations count="1">
    <dataValidation type="list" allowBlank="1" showInputMessage="1" showErrorMessage="1" prompt="Выберите регион из списка" sqref="K31" xr:uid="{00000000-0002-0000-0600-000000000000}">
      <formula1>$K$13:$K$20</formula1>
    </dataValidation>
  </dataValidation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tabSelected="1" workbookViewId="0">
      <selection activeCell="O30" sqref="O30"/>
    </sheetView>
  </sheetViews>
  <sheetFormatPr defaultColWidth="14.44140625" defaultRowHeight="15" customHeight="1" x14ac:dyDescent="0.3"/>
  <cols>
    <col min="1" max="1" width="12.109375" customWidth="1"/>
    <col min="2" max="2" width="10.109375" customWidth="1"/>
    <col min="3" max="4" width="8.6640625" customWidth="1"/>
    <col min="5" max="5" width="13.44140625" customWidth="1"/>
    <col min="6" max="6" width="15.44140625" customWidth="1"/>
    <col min="7" max="7" width="16.44140625" customWidth="1"/>
    <col min="8" max="10" width="8.6640625" customWidth="1"/>
    <col min="11" max="11" width="12.109375" customWidth="1"/>
    <col min="12" max="12" width="15" customWidth="1"/>
    <col min="13" max="13" width="8.6640625" customWidth="1"/>
    <col min="14" max="14" width="17.6640625" customWidth="1"/>
    <col min="15" max="15" width="18.6640625" customWidth="1"/>
    <col min="16" max="26" width="8.6640625" customWidth="1"/>
  </cols>
  <sheetData>
    <row r="1" spans="1:17" ht="35.25" customHeight="1" thickBo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3" t="s">
        <v>5</v>
      </c>
      <c r="G1" s="4" t="s">
        <v>6</v>
      </c>
      <c r="H1" s="76" t="s">
        <v>80</v>
      </c>
      <c r="I1" s="76" t="s">
        <v>81</v>
      </c>
      <c r="J1" s="76" t="s">
        <v>82</v>
      </c>
      <c r="K1" s="76" t="s">
        <v>83</v>
      </c>
      <c r="L1" s="77" t="s">
        <v>84</v>
      </c>
      <c r="M1" s="124" t="s">
        <v>85</v>
      </c>
      <c r="N1" s="113"/>
      <c r="O1" s="113"/>
      <c r="P1" s="113"/>
      <c r="Q1" s="114"/>
    </row>
    <row r="2" spans="1:17" ht="14.25" customHeight="1" thickBot="1" x14ac:dyDescent="0.35">
      <c r="A2" s="32">
        <v>44648</v>
      </c>
      <c r="B2" s="33" t="s">
        <v>14</v>
      </c>
      <c r="C2" s="13" t="s">
        <v>15</v>
      </c>
      <c r="D2" s="13">
        <v>49</v>
      </c>
      <c r="E2" s="15">
        <v>35000</v>
      </c>
      <c r="F2" s="15">
        <v>920</v>
      </c>
      <c r="G2" s="15">
        <v>30</v>
      </c>
      <c r="H2" s="49" t="str">
        <f>TEXT(A2, "ДД")</f>
        <v>28</v>
      </c>
      <c r="I2" s="50" t="str">
        <f>TEXT(A2, "ММ")</f>
        <v>03</v>
      </c>
      <c r="J2" s="50" t="str">
        <f>TEXT(A2, "ГГГГ")</f>
        <v>2022</v>
      </c>
      <c r="K2" s="50" t="str">
        <f>D2&amp;" "&amp;C2</f>
        <v>49 М</v>
      </c>
      <c r="L2" s="78" t="str">
        <f>H2&amp;"."&amp;I2&amp;"."&amp;J2</f>
        <v>28.03.2022</v>
      </c>
      <c r="M2" s="115"/>
      <c r="N2" s="101"/>
      <c r="O2" s="101"/>
      <c r="P2" s="101"/>
      <c r="Q2" s="116"/>
    </row>
    <row r="3" spans="1:17" ht="14.25" customHeight="1" thickBot="1" x14ac:dyDescent="0.35">
      <c r="A3" s="32">
        <v>44643</v>
      </c>
      <c r="B3" s="33" t="s">
        <v>9</v>
      </c>
      <c r="C3" s="13" t="s">
        <v>15</v>
      </c>
      <c r="D3" s="13">
        <v>53</v>
      </c>
      <c r="E3" s="15">
        <v>100000</v>
      </c>
      <c r="F3" s="15">
        <v>200</v>
      </c>
      <c r="G3" s="15">
        <v>20</v>
      </c>
      <c r="H3" s="49" t="str">
        <f t="shared" ref="H3:H66" si="0">TEXT(A3, "ДД")</f>
        <v>23</v>
      </c>
      <c r="I3" s="50" t="str">
        <f t="shared" ref="I3:I66" si="1">TEXT(A3, "ММ")</f>
        <v>03</v>
      </c>
      <c r="J3" s="50" t="str">
        <f t="shared" ref="J3:J66" si="2">TEXT(A3, "ГГГГ")</f>
        <v>2022</v>
      </c>
      <c r="K3" s="50" t="str">
        <f t="shared" ref="K3:K66" si="3">D3&amp;" "&amp;C3</f>
        <v>53 М</v>
      </c>
      <c r="L3" s="78" t="str">
        <f t="shared" ref="L3:L66" si="4">H3&amp;"."&amp;I3&amp;"."&amp;J3</f>
        <v>23.03.2022</v>
      </c>
      <c r="M3" s="115"/>
      <c r="N3" s="101"/>
      <c r="O3" s="101"/>
      <c r="P3" s="101"/>
      <c r="Q3" s="116"/>
    </row>
    <row r="4" spans="1:17" ht="14.25" customHeight="1" thickBot="1" x14ac:dyDescent="0.35">
      <c r="A4" s="32">
        <v>44644</v>
      </c>
      <c r="B4" s="33" t="s">
        <v>12</v>
      </c>
      <c r="C4" s="13" t="s">
        <v>8</v>
      </c>
      <c r="D4" s="13">
        <v>37</v>
      </c>
      <c r="E4" s="15">
        <v>210000</v>
      </c>
      <c r="F4" s="15">
        <v>2000</v>
      </c>
      <c r="G4" s="15">
        <v>200</v>
      </c>
      <c r="H4" s="49" t="str">
        <f t="shared" si="0"/>
        <v>24</v>
      </c>
      <c r="I4" s="50" t="str">
        <f t="shared" si="1"/>
        <v>03</v>
      </c>
      <c r="J4" s="50" t="str">
        <f t="shared" si="2"/>
        <v>2022</v>
      </c>
      <c r="K4" s="50" t="str">
        <f t="shared" si="3"/>
        <v>37 F</v>
      </c>
      <c r="L4" s="78" t="str">
        <f t="shared" si="4"/>
        <v>24.03.2022</v>
      </c>
      <c r="M4" s="115"/>
      <c r="N4" s="101"/>
      <c r="O4" s="101"/>
      <c r="P4" s="101"/>
      <c r="Q4" s="116"/>
    </row>
    <row r="5" spans="1:17" ht="14.25" customHeight="1" thickBot="1" x14ac:dyDescent="0.35">
      <c r="A5" s="32">
        <v>44645</v>
      </c>
      <c r="B5" s="33" t="s">
        <v>9</v>
      </c>
      <c r="C5" s="13" t="s">
        <v>8</v>
      </c>
      <c r="D5" s="13">
        <v>45</v>
      </c>
      <c r="E5" s="15">
        <v>160000</v>
      </c>
      <c r="F5" s="15">
        <v>10500</v>
      </c>
      <c r="G5" s="15">
        <v>600</v>
      </c>
      <c r="H5" s="49" t="str">
        <f t="shared" si="0"/>
        <v>25</v>
      </c>
      <c r="I5" s="50" t="str">
        <f t="shared" si="1"/>
        <v>03</v>
      </c>
      <c r="J5" s="50" t="str">
        <f t="shared" si="2"/>
        <v>2022</v>
      </c>
      <c r="K5" s="50" t="str">
        <f t="shared" si="3"/>
        <v>45 F</v>
      </c>
      <c r="L5" s="78" t="str">
        <f t="shared" si="4"/>
        <v>25.03.2022</v>
      </c>
      <c r="M5" s="115"/>
      <c r="N5" s="101"/>
      <c r="O5" s="101"/>
      <c r="P5" s="101"/>
      <c r="Q5" s="116"/>
    </row>
    <row r="6" spans="1:17" ht="14.25" customHeight="1" thickBot="1" x14ac:dyDescent="0.35">
      <c r="A6" s="32">
        <v>44646</v>
      </c>
      <c r="B6" s="33" t="s">
        <v>14</v>
      </c>
      <c r="C6" s="13" t="s">
        <v>8</v>
      </c>
      <c r="D6" s="13">
        <v>53</v>
      </c>
      <c r="E6" s="15">
        <v>350000</v>
      </c>
      <c r="F6" s="15">
        <v>10000</v>
      </c>
      <c r="G6" s="15">
        <v>100</v>
      </c>
      <c r="H6" s="49" t="str">
        <f t="shared" si="0"/>
        <v>26</v>
      </c>
      <c r="I6" s="50" t="str">
        <f t="shared" si="1"/>
        <v>03</v>
      </c>
      <c r="J6" s="50" t="str">
        <f t="shared" si="2"/>
        <v>2022</v>
      </c>
      <c r="K6" s="50" t="str">
        <f t="shared" si="3"/>
        <v>53 F</v>
      </c>
      <c r="L6" s="78" t="str">
        <f t="shared" si="4"/>
        <v>26.03.2022</v>
      </c>
      <c r="M6" s="115"/>
      <c r="N6" s="101"/>
      <c r="O6" s="101"/>
      <c r="P6" s="101"/>
      <c r="Q6" s="116"/>
    </row>
    <row r="7" spans="1:17" ht="14.25" customHeight="1" thickBot="1" x14ac:dyDescent="0.35">
      <c r="A7" s="32">
        <v>44647</v>
      </c>
      <c r="B7" s="33" t="s">
        <v>13</v>
      </c>
      <c r="C7" s="13" t="s">
        <v>15</v>
      </c>
      <c r="D7" s="13">
        <v>45</v>
      </c>
      <c r="E7" s="15">
        <v>180000</v>
      </c>
      <c r="F7" s="15">
        <v>2500</v>
      </c>
      <c r="G7" s="15">
        <v>720</v>
      </c>
      <c r="H7" s="49" t="str">
        <f t="shared" si="0"/>
        <v>27</v>
      </c>
      <c r="I7" s="50" t="str">
        <f t="shared" si="1"/>
        <v>03</v>
      </c>
      <c r="J7" s="50" t="str">
        <f t="shared" si="2"/>
        <v>2022</v>
      </c>
      <c r="K7" s="50" t="str">
        <f t="shared" si="3"/>
        <v>45 М</v>
      </c>
      <c r="L7" s="78" t="str">
        <f t="shared" si="4"/>
        <v>27.03.2022</v>
      </c>
      <c r="M7" s="115"/>
      <c r="N7" s="101"/>
      <c r="O7" s="101"/>
      <c r="P7" s="101"/>
      <c r="Q7" s="116"/>
    </row>
    <row r="8" spans="1:17" ht="14.25" customHeight="1" thickBot="1" x14ac:dyDescent="0.35">
      <c r="A8" s="32">
        <v>44648</v>
      </c>
      <c r="B8" s="33" t="s">
        <v>10</v>
      </c>
      <c r="C8" s="13" t="s">
        <v>8</v>
      </c>
      <c r="D8" s="13">
        <v>62</v>
      </c>
      <c r="E8" s="15">
        <v>97000</v>
      </c>
      <c r="F8" s="15">
        <v>2370</v>
      </c>
      <c r="G8" s="15">
        <v>50</v>
      </c>
      <c r="H8" s="49" t="str">
        <f t="shared" si="0"/>
        <v>28</v>
      </c>
      <c r="I8" s="50" t="str">
        <f t="shared" si="1"/>
        <v>03</v>
      </c>
      <c r="J8" s="50" t="str">
        <f t="shared" si="2"/>
        <v>2022</v>
      </c>
      <c r="K8" s="50" t="str">
        <f t="shared" si="3"/>
        <v>62 F</v>
      </c>
      <c r="L8" s="78" t="str">
        <f t="shared" si="4"/>
        <v>28.03.2022</v>
      </c>
      <c r="M8" s="115"/>
      <c r="N8" s="101"/>
      <c r="O8" s="101"/>
      <c r="P8" s="101"/>
      <c r="Q8" s="116"/>
    </row>
    <row r="9" spans="1:17" ht="14.25" customHeight="1" thickBot="1" x14ac:dyDescent="0.35">
      <c r="A9" s="32">
        <v>44643</v>
      </c>
      <c r="B9" s="33" t="s">
        <v>9</v>
      </c>
      <c r="C9" s="13" t="s">
        <v>8</v>
      </c>
      <c r="D9" s="13">
        <v>61</v>
      </c>
      <c r="E9" s="15">
        <v>168000</v>
      </c>
      <c r="F9" s="15">
        <v>2880</v>
      </c>
      <c r="G9" s="15">
        <v>150</v>
      </c>
      <c r="H9" s="49" t="str">
        <f t="shared" si="0"/>
        <v>23</v>
      </c>
      <c r="I9" s="50" t="str">
        <f t="shared" si="1"/>
        <v>03</v>
      </c>
      <c r="J9" s="50" t="str">
        <f t="shared" si="2"/>
        <v>2022</v>
      </c>
      <c r="K9" s="50" t="str">
        <f t="shared" si="3"/>
        <v>61 F</v>
      </c>
      <c r="L9" s="78" t="str">
        <f t="shared" si="4"/>
        <v>23.03.2022</v>
      </c>
      <c r="M9" s="115"/>
      <c r="N9" s="101"/>
      <c r="O9" s="101"/>
      <c r="P9" s="101"/>
      <c r="Q9" s="116"/>
    </row>
    <row r="10" spans="1:17" ht="14.25" customHeight="1" thickBot="1" x14ac:dyDescent="0.35">
      <c r="A10" s="32">
        <v>44644</v>
      </c>
      <c r="B10" s="33" t="s">
        <v>9</v>
      </c>
      <c r="C10" s="13" t="s">
        <v>8</v>
      </c>
      <c r="D10" s="13">
        <v>40</v>
      </c>
      <c r="E10" s="15">
        <v>220000</v>
      </c>
      <c r="F10" s="15">
        <v>2000</v>
      </c>
      <c r="G10" s="15">
        <v>20</v>
      </c>
      <c r="H10" s="49" t="str">
        <f t="shared" si="0"/>
        <v>24</v>
      </c>
      <c r="I10" s="50" t="str">
        <f t="shared" si="1"/>
        <v>03</v>
      </c>
      <c r="J10" s="50" t="str">
        <f t="shared" si="2"/>
        <v>2022</v>
      </c>
      <c r="K10" s="50" t="str">
        <f t="shared" si="3"/>
        <v>40 F</v>
      </c>
      <c r="L10" s="78" t="str">
        <f t="shared" si="4"/>
        <v>24.03.2022</v>
      </c>
      <c r="M10" s="115"/>
      <c r="N10" s="101"/>
      <c r="O10" s="101"/>
      <c r="P10" s="101"/>
      <c r="Q10" s="116"/>
    </row>
    <row r="11" spans="1:17" ht="14.25" customHeight="1" thickBot="1" x14ac:dyDescent="0.35">
      <c r="A11" s="32">
        <v>44645</v>
      </c>
      <c r="B11" s="33" t="s">
        <v>7</v>
      </c>
      <c r="C11" s="13" t="s">
        <v>8</v>
      </c>
      <c r="D11" s="13">
        <v>53</v>
      </c>
      <c r="E11" s="15">
        <v>150000</v>
      </c>
      <c r="F11" s="15">
        <v>2500</v>
      </c>
      <c r="G11" s="15">
        <v>50</v>
      </c>
      <c r="H11" s="49" t="str">
        <f t="shared" si="0"/>
        <v>25</v>
      </c>
      <c r="I11" s="50" t="str">
        <f t="shared" si="1"/>
        <v>03</v>
      </c>
      <c r="J11" s="50" t="str">
        <f t="shared" si="2"/>
        <v>2022</v>
      </c>
      <c r="K11" s="50" t="str">
        <f t="shared" si="3"/>
        <v>53 F</v>
      </c>
      <c r="L11" s="78" t="str">
        <f t="shared" si="4"/>
        <v>25.03.2022</v>
      </c>
      <c r="M11" s="115"/>
      <c r="N11" s="101"/>
      <c r="O11" s="101"/>
      <c r="P11" s="101"/>
      <c r="Q11" s="116"/>
    </row>
    <row r="12" spans="1:17" ht="14.25" customHeight="1" thickBot="1" x14ac:dyDescent="0.35">
      <c r="A12" s="32">
        <v>44646</v>
      </c>
      <c r="B12" s="33" t="s">
        <v>10</v>
      </c>
      <c r="C12" s="13" t="s">
        <v>15</v>
      </c>
      <c r="D12" s="13">
        <v>53</v>
      </c>
      <c r="E12" s="15">
        <v>500000</v>
      </c>
      <c r="F12" s="15">
        <v>9000</v>
      </c>
      <c r="G12" s="15">
        <v>450</v>
      </c>
      <c r="H12" s="49" t="str">
        <f t="shared" si="0"/>
        <v>26</v>
      </c>
      <c r="I12" s="50" t="str">
        <f t="shared" si="1"/>
        <v>03</v>
      </c>
      <c r="J12" s="50" t="str">
        <f t="shared" si="2"/>
        <v>2022</v>
      </c>
      <c r="K12" s="50" t="str">
        <f t="shared" si="3"/>
        <v>53 М</v>
      </c>
      <c r="L12" s="78" t="str">
        <f t="shared" si="4"/>
        <v>26.03.2022</v>
      </c>
      <c r="M12" s="115"/>
      <c r="N12" s="101"/>
      <c r="O12" s="101"/>
      <c r="P12" s="101"/>
      <c r="Q12" s="116"/>
    </row>
    <row r="13" spans="1:17" ht="14.25" customHeight="1" thickBot="1" x14ac:dyDescent="0.35">
      <c r="A13" s="32">
        <v>44647</v>
      </c>
      <c r="B13" s="33" t="s">
        <v>12</v>
      </c>
      <c r="C13" s="13" t="s">
        <v>8</v>
      </c>
      <c r="D13" s="13">
        <v>34</v>
      </c>
      <c r="E13" s="15">
        <v>100000</v>
      </c>
      <c r="F13" s="15">
        <v>2000</v>
      </c>
      <c r="G13" s="15">
        <v>150</v>
      </c>
      <c r="H13" s="49" t="str">
        <f t="shared" si="0"/>
        <v>27</v>
      </c>
      <c r="I13" s="50" t="str">
        <f t="shared" si="1"/>
        <v>03</v>
      </c>
      <c r="J13" s="50" t="str">
        <f t="shared" si="2"/>
        <v>2022</v>
      </c>
      <c r="K13" s="50" t="str">
        <f t="shared" si="3"/>
        <v>34 F</v>
      </c>
      <c r="L13" s="78" t="str">
        <f t="shared" si="4"/>
        <v>27.03.2022</v>
      </c>
      <c r="M13" s="117"/>
      <c r="N13" s="118"/>
      <c r="O13" s="118"/>
      <c r="P13" s="118"/>
      <c r="Q13" s="119"/>
    </row>
    <row r="14" spans="1:17" ht="14.25" customHeight="1" thickBot="1" x14ac:dyDescent="0.35">
      <c r="A14" s="32">
        <v>44648</v>
      </c>
      <c r="B14" s="33" t="s">
        <v>12</v>
      </c>
      <c r="C14" s="13" t="s">
        <v>8</v>
      </c>
      <c r="D14" s="13">
        <v>36</v>
      </c>
      <c r="E14" s="15">
        <v>0</v>
      </c>
      <c r="F14" s="15">
        <v>8800</v>
      </c>
      <c r="G14" s="15">
        <v>40</v>
      </c>
      <c r="H14" s="49" t="str">
        <f t="shared" si="0"/>
        <v>28</v>
      </c>
      <c r="I14" s="50" t="str">
        <f t="shared" si="1"/>
        <v>03</v>
      </c>
      <c r="J14" s="50" t="str">
        <f t="shared" si="2"/>
        <v>2022</v>
      </c>
      <c r="K14" s="50" t="str">
        <f t="shared" si="3"/>
        <v>36 F</v>
      </c>
      <c r="L14" s="78" t="str">
        <f t="shared" si="4"/>
        <v>28.03.2022</v>
      </c>
    </row>
    <row r="15" spans="1:17" ht="14.25" customHeight="1" thickBot="1" x14ac:dyDescent="0.35">
      <c r="A15" s="32">
        <v>44643</v>
      </c>
      <c r="B15" s="33" t="s">
        <v>13</v>
      </c>
      <c r="C15" s="13" t="s">
        <v>8</v>
      </c>
      <c r="D15" s="13">
        <v>39</v>
      </c>
      <c r="E15" s="15">
        <v>150000</v>
      </c>
      <c r="F15" s="15">
        <v>1700</v>
      </c>
      <c r="G15" s="15">
        <v>50</v>
      </c>
      <c r="H15" s="49" t="str">
        <f t="shared" si="0"/>
        <v>23</v>
      </c>
      <c r="I15" s="50" t="str">
        <f t="shared" si="1"/>
        <v>03</v>
      </c>
      <c r="J15" s="50" t="str">
        <f t="shared" si="2"/>
        <v>2022</v>
      </c>
      <c r="K15" s="50" t="str">
        <f t="shared" si="3"/>
        <v>39 F</v>
      </c>
      <c r="L15" s="78" t="str">
        <f t="shared" si="4"/>
        <v>23.03.2022</v>
      </c>
    </row>
    <row r="16" spans="1:17" ht="14.25" customHeight="1" thickBot="1" x14ac:dyDescent="0.35">
      <c r="A16" s="32">
        <v>44644</v>
      </c>
      <c r="B16" s="33" t="s">
        <v>14</v>
      </c>
      <c r="C16" s="13" t="s">
        <v>15</v>
      </c>
      <c r="D16" s="13">
        <v>39</v>
      </c>
      <c r="E16" s="15">
        <v>600000</v>
      </c>
      <c r="F16" s="15">
        <v>5000</v>
      </c>
      <c r="G16" s="15">
        <v>50</v>
      </c>
      <c r="H16" s="49" t="str">
        <f t="shared" si="0"/>
        <v>24</v>
      </c>
      <c r="I16" s="50" t="str">
        <f t="shared" si="1"/>
        <v>03</v>
      </c>
      <c r="J16" s="50" t="str">
        <f t="shared" si="2"/>
        <v>2022</v>
      </c>
      <c r="K16" s="50" t="str">
        <f t="shared" si="3"/>
        <v>39 М</v>
      </c>
      <c r="L16" s="78" t="str">
        <f t="shared" si="4"/>
        <v>24.03.2022</v>
      </c>
    </row>
    <row r="17" spans="1:15" ht="14.25" customHeight="1" thickBot="1" x14ac:dyDescent="0.35">
      <c r="A17" s="32">
        <v>44645</v>
      </c>
      <c r="B17" s="33" t="s">
        <v>14</v>
      </c>
      <c r="C17" s="13" t="s">
        <v>8</v>
      </c>
      <c r="D17" s="13">
        <v>45</v>
      </c>
      <c r="E17" s="15">
        <v>400000</v>
      </c>
      <c r="F17" s="15">
        <v>4000</v>
      </c>
      <c r="G17" s="15">
        <v>150</v>
      </c>
      <c r="H17" s="49" t="str">
        <f t="shared" si="0"/>
        <v>25</v>
      </c>
      <c r="I17" s="50" t="str">
        <f t="shared" si="1"/>
        <v>03</v>
      </c>
      <c r="J17" s="50" t="str">
        <f t="shared" si="2"/>
        <v>2022</v>
      </c>
      <c r="K17" s="50" t="str">
        <f t="shared" si="3"/>
        <v>45 F</v>
      </c>
      <c r="L17" s="78" t="str">
        <f t="shared" si="4"/>
        <v>25.03.2022</v>
      </c>
    </row>
    <row r="18" spans="1:15" ht="14.25" customHeight="1" thickBot="1" x14ac:dyDescent="0.35">
      <c r="A18" s="32">
        <v>44646</v>
      </c>
      <c r="B18" s="33" t="s">
        <v>9</v>
      </c>
      <c r="C18" s="13" t="s">
        <v>8</v>
      </c>
      <c r="D18" s="13">
        <v>41</v>
      </c>
      <c r="E18" s="15">
        <v>120000</v>
      </c>
      <c r="F18" s="15">
        <v>300</v>
      </c>
      <c r="G18" s="15">
        <v>100</v>
      </c>
      <c r="H18" s="49" t="str">
        <f t="shared" si="0"/>
        <v>26</v>
      </c>
      <c r="I18" s="50" t="str">
        <f t="shared" si="1"/>
        <v>03</v>
      </c>
      <c r="J18" s="50" t="str">
        <f t="shared" si="2"/>
        <v>2022</v>
      </c>
      <c r="K18" s="50" t="str">
        <f t="shared" si="3"/>
        <v>41 F</v>
      </c>
      <c r="L18" s="78" t="str">
        <f t="shared" si="4"/>
        <v>26.03.2022</v>
      </c>
    </row>
    <row r="19" spans="1:15" ht="14.25" customHeight="1" thickBot="1" x14ac:dyDescent="0.35">
      <c r="A19" s="32">
        <v>44647</v>
      </c>
      <c r="B19" s="33" t="s">
        <v>12</v>
      </c>
      <c r="C19" s="13" t="s">
        <v>8</v>
      </c>
      <c r="D19" s="13">
        <v>38</v>
      </c>
      <c r="E19" s="15">
        <v>250000</v>
      </c>
      <c r="F19" s="15">
        <v>1200</v>
      </c>
      <c r="G19" s="15">
        <v>100</v>
      </c>
      <c r="H19" s="49" t="str">
        <f t="shared" si="0"/>
        <v>27</v>
      </c>
      <c r="I19" s="50" t="str">
        <f t="shared" si="1"/>
        <v>03</v>
      </c>
      <c r="J19" s="50" t="str">
        <f t="shared" si="2"/>
        <v>2022</v>
      </c>
      <c r="K19" s="50" t="str">
        <f t="shared" si="3"/>
        <v>38 F</v>
      </c>
      <c r="L19" s="78" t="str">
        <f t="shared" si="4"/>
        <v>27.03.2022</v>
      </c>
    </row>
    <row r="20" spans="1:15" ht="14.25" customHeight="1" thickBot="1" x14ac:dyDescent="0.35">
      <c r="A20" s="32">
        <v>44648</v>
      </c>
      <c r="B20" s="33" t="s">
        <v>9</v>
      </c>
      <c r="C20" s="13" t="s">
        <v>8</v>
      </c>
      <c r="D20" s="13">
        <v>46</v>
      </c>
      <c r="E20" s="15">
        <v>150000</v>
      </c>
      <c r="F20" s="15">
        <v>7200</v>
      </c>
      <c r="G20" s="15">
        <v>600</v>
      </c>
      <c r="H20" s="49" t="str">
        <f t="shared" si="0"/>
        <v>28</v>
      </c>
      <c r="I20" s="50" t="str">
        <f t="shared" si="1"/>
        <v>03</v>
      </c>
      <c r="J20" s="50" t="str">
        <f t="shared" si="2"/>
        <v>2022</v>
      </c>
      <c r="K20" s="50" t="str">
        <f t="shared" si="3"/>
        <v>46 F</v>
      </c>
      <c r="L20" s="78" t="str">
        <f t="shared" si="4"/>
        <v>28.03.2022</v>
      </c>
    </row>
    <row r="21" spans="1:15" ht="14.25" customHeight="1" thickBot="1" x14ac:dyDescent="0.35">
      <c r="A21" s="32">
        <v>44643</v>
      </c>
      <c r="B21" s="33" t="s">
        <v>14</v>
      </c>
      <c r="C21" s="13" t="s">
        <v>8</v>
      </c>
      <c r="D21" s="13">
        <v>45</v>
      </c>
      <c r="E21" s="15">
        <v>350000</v>
      </c>
      <c r="F21" s="15">
        <v>0</v>
      </c>
      <c r="G21" s="15">
        <v>0</v>
      </c>
      <c r="H21" s="49" t="str">
        <f t="shared" si="0"/>
        <v>23</v>
      </c>
      <c r="I21" s="50" t="str">
        <f t="shared" si="1"/>
        <v>03</v>
      </c>
      <c r="J21" s="50" t="str">
        <f t="shared" si="2"/>
        <v>2022</v>
      </c>
      <c r="K21" s="50" t="str">
        <f t="shared" si="3"/>
        <v>45 F</v>
      </c>
      <c r="L21" s="78" t="str">
        <f t="shared" si="4"/>
        <v>23.03.2022</v>
      </c>
    </row>
    <row r="22" spans="1:15" ht="14.25" customHeight="1" thickBot="1" x14ac:dyDescent="0.35">
      <c r="A22" s="32">
        <v>44644</v>
      </c>
      <c r="B22" s="33" t="s">
        <v>13</v>
      </c>
      <c r="C22" s="13" t="s">
        <v>8</v>
      </c>
      <c r="D22" s="13">
        <v>61</v>
      </c>
      <c r="E22" s="15">
        <v>150000</v>
      </c>
      <c r="F22" s="15">
        <v>780</v>
      </c>
      <c r="G22" s="15">
        <v>150</v>
      </c>
      <c r="H22" s="49" t="str">
        <f t="shared" si="0"/>
        <v>24</v>
      </c>
      <c r="I22" s="50" t="str">
        <f t="shared" si="1"/>
        <v>03</v>
      </c>
      <c r="J22" s="50" t="str">
        <f t="shared" si="2"/>
        <v>2022</v>
      </c>
      <c r="K22" s="50" t="str">
        <f t="shared" si="3"/>
        <v>61 F</v>
      </c>
      <c r="L22" s="78" t="str">
        <f t="shared" si="4"/>
        <v>24.03.2022</v>
      </c>
    </row>
    <row r="23" spans="1:15" ht="14.25" customHeight="1" thickBot="1" x14ac:dyDescent="0.35">
      <c r="A23" s="32">
        <v>44645</v>
      </c>
      <c r="B23" s="33" t="s">
        <v>10</v>
      </c>
      <c r="C23" s="13" t="s">
        <v>8</v>
      </c>
      <c r="D23" s="13">
        <v>48</v>
      </c>
      <c r="E23" s="15">
        <v>145000</v>
      </c>
      <c r="F23" s="15">
        <v>300</v>
      </c>
      <c r="G23" s="15">
        <v>50</v>
      </c>
      <c r="H23" s="49" t="str">
        <f t="shared" si="0"/>
        <v>25</v>
      </c>
      <c r="I23" s="50" t="str">
        <f t="shared" si="1"/>
        <v>03</v>
      </c>
      <c r="J23" s="50" t="str">
        <f t="shared" si="2"/>
        <v>2022</v>
      </c>
      <c r="K23" s="50" t="str">
        <f t="shared" si="3"/>
        <v>48 F</v>
      </c>
      <c r="L23" s="78" t="str">
        <f t="shared" si="4"/>
        <v>25.03.2022</v>
      </c>
    </row>
    <row r="24" spans="1:15" ht="14.25" customHeight="1" thickBot="1" x14ac:dyDescent="0.35">
      <c r="A24" s="32">
        <v>44646</v>
      </c>
      <c r="B24" s="33" t="s">
        <v>12</v>
      </c>
      <c r="C24" s="13" t="s">
        <v>8</v>
      </c>
      <c r="D24" s="13">
        <v>51</v>
      </c>
      <c r="E24" s="15">
        <v>300000</v>
      </c>
      <c r="F24" s="15">
        <v>5000</v>
      </c>
      <c r="G24" s="15">
        <v>200</v>
      </c>
      <c r="H24" s="49" t="str">
        <f t="shared" si="0"/>
        <v>26</v>
      </c>
      <c r="I24" s="50" t="str">
        <f t="shared" si="1"/>
        <v>03</v>
      </c>
      <c r="J24" s="50" t="str">
        <f t="shared" si="2"/>
        <v>2022</v>
      </c>
      <c r="K24" s="50" t="str">
        <f t="shared" si="3"/>
        <v>51 F</v>
      </c>
      <c r="L24" s="78" t="str">
        <f t="shared" si="4"/>
        <v>26.03.2022</v>
      </c>
    </row>
    <row r="25" spans="1:15" ht="27" customHeight="1" thickBot="1" x14ac:dyDescent="0.35">
      <c r="A25" s="32">
        <v>44647</v>
      </c>
      <c r="B25" s="33" t="s">
        <v>9</v>
      </c>
      <c r="C25" s="13" t="s">
        <v>8</v>
      </c>
      <c r="D25" s="13">
        <v>46</v>
      </c>
      <c r="E25" s="15">
        <v>130000</v>
      </c>
      <c r="F25" s="15">
        <v>2000</v>
      </c>
      <c r="G25" s="15">
        <v>50</v>
      </c>
      <c r="H25" s="49" t="str">
        <f t="shared" si="0"/>
        <v>27</v>
      </c>
      <c r="I25" s="50" t="str">
        <f t="shared" si="1"/>
        <v>03</v>
      </c>
      <c r="J25" s="50" t="str">
        <f t="shared" si="2"/>
        <v>2022</v>
      </c>
      <c r="K25" s="50" t="str">
        <f t="shared" si="3"/>
        <v>46 F</v>
      </c>
      <c r="L25" s="78" t="str">
        <f t="shared" si="4"/>
        <v>27.03.2022</v>
      </c>
      <c r="N25" s="79" t="s">
        <v>86</v>
      </c>
      <c r="O25" s="80"/>
    </row>
    <row r="26" spans="1:15" ht="33" customHeight="1" thickBot="1" x14ac:dyDescent="0.35">
      <c r="A26" s="32">
        <v>44648</v>
      </c>
      <c r="B26" s="33" t="s">
        <v>7</v>
      </c>
      <c r="C26" s="13" t="s">
        <v>8</v>
      </c>
      <c r="D26" s="13">
        <v>51</v>
      </c>
      <c r="E26" s="15">
        <v>170000</v>
      </c>
      <c r="F26" s="15">
        <v>4500</v>
      </c>
      <c r="G26" s="15">
        <v>200</v>
      </c>
      <c r="H26" s="49" t="str">
        <f t="shared" si="0"/>
        <v>28</v>
      </c>
      <c r="I26" s="50" t="str">
        <f t="shared" si="1"/>
        <v>03</v>
      </c>
      <c r="J26" s="50" t="str">
        <f t="shared" si="2"/>
        <v>2022</v>
      </c>
      <c r="K26" s="50" t="str">
        <f t="shared" si="3"/>
        <v>51 F</v>
      </c>
      <c r="L26" s="78" t="str">
        <f t="shared" si="4"/>
        <v>28.03.2022</v>
      </c>
      <c r="N26" s="81" t="s">
        <v>87</v>
      </c>
      <c r="O26" s="82"/>
    </row>
    <row r="27" spans="1:15" ht="21.75" customHeight="1" thickBot="1" x14ac:dyDescent="0.35">
      <c r="A27" s="32">
        <v>44643</v>
      </c>
      <c r="B27" s="33" t="s">
        <v>10</v>
      </c>
      <c r="C27" s="13" t="s">
        <v>8</v>
      </c>
      <c r="D27" s="13">
        <v>45</v>
      </c>
      <c r="E27" s="15">
        <v>80000</v>
      </c>
      <c r="F27" s="15">
        <v>12000</v>
      </c>
      <c r="G27" s="15">
        <v>100</v>
      </c>
      <c r="H27" s="49" t="str">
        <f t="shared" si="0"/>
        <v>23</v>
      </c>
      <c r="I27" s="50" t="str">
        <f t="shared" si="1"/>
        <v>03</v>
      </c>
      <c r="J27" s="50" t="str">
        <f t="shared" si="2"/>
        <v>2022</v>
      </c>
      <c r="K27" s="50" t="str">
        <f t="shared" si="3"/>
        <v>45 F</v>
      </c>
      <c r="L27" s="78" t="str">
        <f t="shared" si="4"/>
        <v>23.03.2022</v>
      </c>
      <c r="N27" s="83" t="s">
        <v>88</v>
      </c>
      <c r="O27" s="84">
        <v>33970</v>
      </c>
    </row>
    <row r="28" spans="1:15" ht="14.25" customHeight="1" thickBot="1" x14ac:dyDescent="0.35">
      <c r="A28" s="32">
        <v>44644</v>
      </c>
      <c r="B28" s="33" t="s">
        <v>16</v>
      </c>
      <c r="C28" s="13" t="s">
        <v>8</v>
      </c>
      <c r="D28" s="13">
        <v>54</v>
      </c>
      <c r="E28" s="15">
        <v>60000</v>
      </c>
      <c r="F28" s="15">
        <v>1700</v>
      </c>
      <c r="G28" s="15">
        <v>85</v>
      </c>
      <c r="H28" s="49" t="str">
        <f t="shared" si="0"/>
        <v>24</v>
      </c>
      <c r="I28" s="50" t="str">
        <f t="shared" si="1"/>
        <v>03</v>
      </c>
      <c r="J28" s="50" t="str">
        <f t="shared" si="2"/>
        <v>2022</v>
      </c>
      <c r="K28" s="50" t="str">
        <f t="shared" si="3"/>
        <v>54 F</v>
      </c>
      <c r="L28" s="78" t="str">
        <f t="shared" si="4"/>
        <v>24.03.2022</v>
      </c>
      <c r="N28" s="83" t="s">
        <v>89</v>
      </c>
      <c r="O28" s="84">
        <v>44958</v>
      </c>
    </row>
    <row r="29" spans="1:15" ht="14.25" customHeight="1" thickBot="1" x14ac:dyDescent="0.35">
      <c r="A29" s="32">
        <v>44645</v>
      </c>
      <c r="B29" s="33" t="s">
        <v>12</v>
      </c>
      <c r="C29" s="13" t="s">
        <v>8</v>
      </c>
      <c r="D29" s="13">
        <v>59</v>
      </c>
      <c r="E29" s="15">
        <v>150000</v>
      </c>
      <c r="F29" s="15">
        <v>0</v>
      </c>
      <c r="G29" s="15">
        <v>0</v>
      </c>
      <c r="H29" s="49" t="str">
        <f t="shared" si="0"/>
        <v>25</v>
      </c>
      <c r="I29" s="50" t="str">
        <f t="shared" si="1"/>
        <v>03</v>
      </c>
      <c r="J29" s="50" t="str">
        <f t="shared" si="2"/>
        <v>2022</v>
      </c>
      <c r="K29" s="50" t="str">
        <f t="shared" si="3"/>
        <v>59 F</v>
      </c>
      <c r="L29" s="78" t="str">
        <f t="shared" si="4"/>
        <v>25.03.2022</v>
      </c>
      <c r="N29" s="83" t="s">
        <v>90</v>
      </c>
      <c r="O29" s="84">
        <v>44985</v>
      </c>
    </row>
    <row r="30" spans="1:15" ht="14.25" customHeight="1" thickBot="1" x14ac:dyDescent="0.35">
      <c r="A30" s="32">
        <v>44646</v>
      </c>
      <c r="B30" s="33" t="s">
        <v>13</v>
      </c>
      <c r="C30" s="13" t="s">
        <v>8</v>
      </c>
      <c r="D30" s="13">
        <v>40</v>
      </c>
      <c r="E30" s="15">
        <v>100000</v>
      </c>
      <c r="F30" s="15">
        <v>1250</v>
      </c>
      <c r="G30" s="15">
        <v>50</v>
      </c>
      <c r="H30" s="49" t="str">
        <f t="shared" si="0"/>
        <v>26</v>
      </c>
      <c r="I30" s="50" t="str">
        <f t="shared" si="1"/>
        <v>03</v>
      </c>
      <c r="J30" s="50" t="str">
        <f t="shared" si="2"/>
        <v>2022</v>
      </c>
      <c r="K30" s="50" t="str">
        <f t="shared" si="3"/>
        <v>40 F</v>
      </c>
      <c r="L30" s="78" t="str">
        <f t="shared" si="4"/>
        <v>26.03.2022</v>
      </c>
      <c r="N30" s="83" t="s">
        <v>91</v>
      </c>
      <c r="O30" s="84">
        <v>37686</v>
      </c>
    </row>
    <row r="31" spans="1:15" ht="14.25" customHeight="1" thickBot="1" x14ac:dyDescent="0.35">
      <c r="A31" s="32">
        <v>44647</v>
      </c>
      <c r="B31" s="33" t="s">
        <v>14</v>
      </c>
      <c r="C31" s="13" t="s">
        <v>8</v>
      </c>
      <c r="D31" s="13">
        <v>46</v>
      </c>
      <c r="E31" s="15">
        <v>80000</v>
      </c>
      <c r="F31" s="15">
        <v>1600</v>
      </c>
      <c r="G31" s="15">
        <v>10</v>
      </c>
      <c r="H31" s="49" t="str">
        <f t="shared" si="0"/>
        <v>27</v>
      </c>
      <c r="I31" s="50" t="str">
        <f t="shared" si="1"/>
        <v>03</v>
      </c>
      <c r="J31" s="50" t="str">
        <f t="shared" si="2"/>
        <v>2022</v>
      </c>
      <c r="K31" s="50" t="str">
        <f t="shared" si="3"/>
        <v>46 F</v>
      </c>
      <c r="L31" s="78" t="str">
        <f t="shared" si="4"/>
        <v>27.03.2022</v>
      </c>
      <c r="N31" s="81" t="s">
        <v>92</v>
      </c>
      <c r="O31" s="82"/>
    </row>
    <row r="32" spans="1:15" ht="21" customHeight="1" thickBot="1" x14ac:dyDescent="0.35">
      <c r="A32" s="32">
        <v>44648</v>
      </c>
      <c r="B32" s="33" t="s">
        <v>14</v>
      </c>
      <c r="C32" s="13" t="s">
        <v>8</v>
      </c>
      <c r="D32" s="13">
        <v>41</v>
      </c>
      <c r="E32" s="15">
        <v>200000</v>
      </c>
      <c r="F32" s="15">
        <v>1000</v>
      </c>
      <c r="G32" s="15">
        <v>200</v>
      </c>
      <c r="H32" s="49" t="str">
        <f t="shared" si="0"/>
        <v>28</v>
      </c>
      <c r="I32" s="50" t="str">
        <f t="shared" si="1"/>
        <v>03</v>
      </c>
      <c r="J32" s="50" t="str">
        <f t="shared" si="2"/>
        <v>2022</v>
      </c>
      <c r="K32" s="50" t="str">
        <f t="shared" si="3"/>
        <v>41 F</v>
      </c>
      <c r="L32" s="78" t="str">
        <f t="shared" si="4"/>
        <v>28.03.2022</v>
      </c>
      <c r="N32" s="83" t="s">
        <v>93</v>
      </c>
      <c r="O32" s="84">
        <f ca="1">TODAY()</f>
        <v>44966</v>
      </c>
    </row>
    <row r="33" spans="1:16" ht="16.5" customHeight="1" thickBot="1" x14ac:dyDescent="0.35">
      <c r="A33" s="32">
        <v>44643</v>
      </c>
      <c r="B33" s="33" t="s">
        <v>9</v>
      </c>
      <c r="C33" s="13" t="s">
        <v>8</v>
      </c>
      <c r="D33" s="13">
        <v>41</v>
      </c>
      <c r="E33" s="15">
        <v>180000</v>
      </c>
      <c r="F33" s="15">
        <v>0</v>
      </c>
      <c r="G33" s="15">
        <v>0</v>
      </c>
      <c r="H33" s="49" t="str">
        <f t="shared" si="0"/>
        <v>23</v>
      </c>
      <c r="I33" s="50" t="str">
        <f t="shared" si="1"/>
        <v>03</v>
      </c>
      <c r="J33" s="50" t="str">
        <f t="shared" si="2"/>
        <v>2022</v>
      </c>
      <c r="K33" s="50" t="str">
        <f t="shared" si="3"/>
        <v>41 F</v>
      </c>
      <c r="L33" s="78" t="str">
        <f t="shared" si="4"/>
        <v>23.03.2022</v>
      </c>
      <c r="N33" s="83" t="s">
        <v>94</v>
      </c>
      <c r="O33" s="95">
        <f ca="1">(O32-O27)/365.25</f>
        <v>30.105407255304584</v>
      </c>
    </row>
    <row r="34" spans="1:16" ht="14.25" customHeight="1" thickBot="1" x14ac:dyDescent="0.35">
      <c r="A34" s="32">
        <v>44644</v>
      </c>
      <c r="B34" s="33" t="s">
        <v>12</v>
      </c>
      <c r="C34" s="13" t="s">
        <v>8</v>
      </c>
      <c r="D34" s="13">
        <v>57</v>
      </c>
      <c r="E34" s="15">
        <v>150000</v>
      </c>
      <c r="F34" s="15">
        <v>1000</v>
      </c>
      <c r="G34" s="15">
        <v>150</v>
      </c>
      <c r="H34" s="49" t="str">
        <f t="shared" si="0"/>
        <v>24</v>
      </c>
      <c r="I34" s="50" t="str">
        <f t="shared" si="1"/>
        <v>03</v>
      </c>
      <c r="J34" s="50" t="str">
        <f t="shared" si="2"/>
        <v>2022</v>
      </c>
      <c r="K34" s="50" t="str">
        <f t="shared" si="3"/>
        <v>57 F</v>
      </c>
      <c r="L34" s="78" t="str">
        <f t="shared" si="4"/>
        <v>24.03.2022</v>
      </c>
      <c r="N34" s="83" t="s">
        <v>95</v>
      </c>
      <c r="O34" s="85">
        <f>NETWORKDAYS(O28,O29)</f>
        <v>20</v>
      </c>
    </row>
    <row r="35" spans="1:16" ht="34.5" customHeight="1" thickBot="1" x14ac:dyDescent="0.35">
      <c r="A35" s="32">
        <v>44645</v>
      </c>
      <c r="B35" s="33" t="s">
        <v>9</v>
      </c>
      <c r="C35" s="13" t="s">
        <v>8</v>
      </c>
      <c r="D35" s="13">
        <v>35</v>
      </c>
      <c r="E35" s="15">
        <v>200000</v>
      </c>
      <c r="F35" s="15">
        <v>3900</v>
      </c>
      <c r="G35" s="15">
        <v>100</v>
      </c>
      <c r="H35" s="49" t="str">
        <f t="shared" si="0"/>
        <v>25</v>
      </c>
      <c r="I35" s="50" t="str">
        <f t="shared" si="1"/>
        <v>03</v>
      </c>
      <c r="J35" s="50" t="str">
        <f t="shared" si="2"/>
        <v>2022</v>
      </c>
      <c r="K35" s="50" t="str">
        <f t="shared" si="3"/>
        <v>35 F</v>
      </c>
      <c r="L35" s="78" t="str">
        <f t="shared" si="4"/>
        <v>25.03.2022</v>
      </c>
      <c r="N35" s="83" t="s">
        <v>96</v>
      </c>
      <c r="O35" s="85" cm="1">
        <f t="array" aca="1" ref="O35" ca="1">SUMPRODUCT(--ISERROR(MATCH(WEEKDAY(ROW(INDIRECT(O28&amp;":"&amp;O29)),2),{7},0)))</f>
        <v>24</v>
      </c>
    </row>
    <row r="36" spans="1:16" ht="14.25" customHeight="1" thickBot="1" x14ac:dyDescent="0.35">
      <c r="A36" s="32">
        <v>44646</v>
      </c>
      <c r="B36" s="33" t="s">
        <v>14</v>
      </c>
      <c r="C36" s="13" t="s">
        <v>8</v>
      </c>
      <c r="D36" s="13">
        <v>40</v>
      </c>
      <c r="E36" s="15">
        <v>700000</v>
      </c>
      <c r="F36" s="15">
        <v>5000</v>
      </c>
      <c r="G36" s="15">
        <v>50</v>
      </c>
      <c r="H36" s="49" t="str">
        <f t="shared" si="0"/>
        <v>26</v>
      </c>
      <c r="I36" s="50" t="str">
        <f t="shared" si="1"/>
        <v>03</v>
      </c>
      <c r="J36" s="50" t="str">
        <f t="shared" si="2"/>
        <v>2022</v>
      </c>
      <c r="K36" s="50" t="str">
        <f t="shared" si="3"/>
        <v>40 F</v>
      </c>
      <c r="L36" s="78" t="str">
        <f t="shared" si="4"/>
        <v>26.03.2022</v>
      </c>
      <c r="N36" s="83" t="s">
        <v>97</v>
      </c>
      <c r="O36" s="84" t="str">
        <f ca="1">TEXT(MOD(O32, 7), "ДДДД")</f>
        <v>четверг</v>
      </c>
      <c r="P36">
        <f ca="1">WEEKDAY(O32)</f>
        <v>5</v>
      </c>
    </row>
    <row r="37" spans="1:16" ht="14.25" customHeight="1" thickBot="1" x14ac:dyDescent="0.35">
      <c r="A37" s="32">
        <v>44647</v>
      </c>
      <c r="B37" s="33" t="s">
        <v>13</v>
      </c>
      <c r="C37" s="13" t="s">
        <v>8</v>
      </c>
      <c r="D37" s="13">
        <v>52</v>
      </c>
      <c r="E37" s="15">
        <v>150000</v>
      </c>
      <c r="F37" s="15">
        <v>3000</v>
      </c>
      <c r="G37" s="15">
        <v>100</v>
      </c>
      <c r="H37" s="49" t="str">
        <f t="shared" si="0"/>
        <v>27</v>
      </c>
      <c r="I37" s="50" t="str">
        <f t="shared" si="1"/>
        <v>03</v>
      </c>
      <c r="J37" s="50" t="str">
        <f t="shared" si="2"/>
        <v>2022</v>
      </c>
      <c r="K37" s="50" t="str">
        <f t="shared" si="3"/>
        <v>52 F</v>
      </c>
      <c r="L37" s="78" t="str">
        <f t="shared" si="4"/>
        <v>27.03.2022</v>
      </c>
      <c r="N37" s="83" t="s">
        <v>98</v>
      </c>
      <c r="O37" s="85" t="str">
        <f>TEXT(MOD(O30, 7), "ДДДД")</f>
        <v>четверг</v>
      </c>
      <c r="P37">
        <f>WEEKDAY(O30)</f>
        <v>5</v>
      </c>
    </row>
    <row r="38" spans="1:16" ht="14.25" customHeight="1" thickBot="1" x14ac:dyDescent="0.35">
      <c r="A38" s="32">
        <v>44648</v>
      </c>
      <c r="B38" s="33" t="s">
        <v>10</v>
      </c>
      <c r="C38" s="13" t="s">
        <v>8</v>
      </c>
      <c r="D38" s="13">
        <v>59</v>
      </c>
      <c r="E38" s="15">
        <v>150000</v>
      </c>
      <c r="F38" s="15">
        <v>2200</v>
      </c>
      <c r="G38" s="15">
        <v>50</v>
      </c>
      <c r="H38" s="49" t="str">
        <f t="shared" si="0"/>
        <v>28</v>
      </c>
      <c r="I38" s="50" t="str">
        <f t="shared" si="1"/>
        <v>03</v>
      </c>
      <c r="J38" s="50" t="str">
        <f t="shared" si="2"/>
        <v>2022</v>
      </c>
      <c r="K38" s="50" t="str">
        <f t="shared" si="3"/>
        <v>59 F</v>
      </c>
      <c r="L38" s="78" t="str">
        <f t="shared" si="4"/>
        <v>28.03.2022</v>
      </c>
    </row>
    <row r="39" spans="1:16" ht="14.25" customHeight="1" thickBot="1" x14ac:dyDescent="0.35">
      <c r="A39" s="32">
        <v>44643</v>
      </c>
      <c r="B39" s="33" t="s">
        <v>16</v>
      </c>
      <c r="C39" s="13" t="s">
        <v>8</v>
      </c>
      <c r="D39" s="13">
        <v>43</v>
      </c>
      <c r="E39" s="15">
        <v>150000</v>
      </c>
      <c r="F39" s="15">
        <v>0</v>
      </c>
      <c r="G39" s="15">
        <v>0</v>
      </c>
      <c r="H39" s="49" t="str">
        <f t="shared" si="0"/>
        <v>23</v>
      </c>
      <c r="I39" s="50" t="str">
        <f t="shared" si="1"/>
        <v>03</v>
      </c>
      <c r="J39" s="50" t="str">
        <f t="shared" si="2"/>
        <v>2022</v>
      </c>
      <c r="K39" s="50" t="str">
        <f t="shared" si="3"/>
        <v>43 F</v>
      </c>
      <c r="L39" s="78" t="str">
        <f t="shared" si="4"/>
        <v>23.03.2022</v>
      </c>
    </row>
    <row r="40" spans="1:16" ht="14.25" customHeight="1" thickBot="1" x14ac:dyDescent="0.35">
      <c r="A40" s="32">
        <v>44644</v>
      </c>
      <c r="B40" s="33" t="s">
        <v>9</v>
      </c>
      <c r="C40" s="13" t="s">
        <v>8</v>
      </c>
      <c r="D40" s="13">
        <v>34</v>
      </c>
      <c r="E40" s="15">
        <v>200000</v>
      </c>
      <c r="F40" s="15">
        <v>10000</v>
      </c>
      <c r="G40" s="15">
        <v>100</v>
      </c>
      <c r="H40" s="49" t="str">
        <f t="shared" si="0"/>
        <v>24</v>
      </c>
      <c r="I40" s="50" t="str">
        <f t="shared" si="1"/>
        <v>03</v>
      </c>
      <c r="J40" s="50" t="str">
        <f t="shared" si="2"/>
        <v>2022</v>
      </c>
      <c r="K40" s="50" t="str">
        <f t="shared" si="3"/>
        <v>34 F</v>
      </c>
      <c r="L40" s="78" t="str">
        <f t="shared" si="4"/>
        <v>24.03.2022</v>
      </c>
    </row>
    <row r="41" spans="1:16" ht="14.25" customHeight="1" thickBot="1" x14ac:dyDescent="0.35">
      <c r="A41" s="32">
        <v>44645</v>
      </c>
      <c r="B41" s="33" t="s">
        <v>7</v>
      </c>
      <c r="C41" s="13" t="s">
        <v>8</v>
      </c>
      <c r="D41" s="13">
        <v>39</v>
      </c>
      <c r="E41" s="15">
        <v>100000</v>
      </c>
      <c r="F41" s="15">
        <v>1400</v>
      </c>
      <c r="G41" s="15">
        <v>2</v>
      </c>
      <c r="H41" s="49" t="str">
        <f t="shared" si="0"/>
        <v>25</v>
      </c>
      <c r="I41" s="50" t="str">
        <f t="shared" si="1"/>
        <v>03</v>
      </c>
      <c r="J41" s="50" t="str">
        <f t="shared" si="2"/>
        <v>2022</v>
      </c>
      <c r="K41" s="50" t="str">
        <f t="shared" si="3"/>
        <v>39 F</v>
      </c>
      <c r="L41" s="78" t="str">
        <f t="shared" si="4"/>
        <v>25.03.2022</v>
      </c>
    </row>
    <row r="42" spans="1:16" ht="14.25" customHeight="1" thickBot="1" x14ac:dyDescent="0.35">
      <c r="A42" s="32">
        <v>44646</v>
      </c>
      <c r="B42" s="33" t="s">
        <v>10</v>
      </c>
      <c r="C42" s="13" t="s">
        <v>8</v>
      </c>
      <c r="D42" s="13">
        <v>42</v>
      </c>
      <c r="E42" s="15">
        <v>150000</v>
      </c>
      <c r="F42" s="15">
        <v>4000</v>
      </c>
      <c r="G42" s="15">
        <v>240</v>
      </c>
      <c r="H42" s="49" t="str">
        <f t="shared" si="0"/>
        <v>26</v>
      </c>
      <c r="I42" s="50" t="str">
        <f t="shared" si="1"/>
        <v>03</v>
      </c>
      <c r="J42" s="50" t="str">
        <f t="shared" si="2"/>
        <v>2022</v>
      </c>
      <c r="K42" s="50" t="str">
        <f t="shared" si="3"/>
        <v>42 F</v>
      </c>
      <c r="L42" s="78" t="str">
        <f t="shared" si="4"/>
        <v>26.03.2022</v>
      </c>
    </row>
    <row r="43" spans="1:16" ht="14.25" customHeight="1" thickBot="1" x14ac:dyDescent="0.35">
      <c r="A43" s="32">
        <v>44647</v>
      </c>
      <c r="B43" s="33" t="s">
        <v>7</v>
      </c>
      <c r="C43" s="13" t="s">
        <v>8</v>
      </c>
      <c r="D43" s="13">
        <v>51</v>
      </c>
      <c r="E43" s="15">
        <v>150000</v>
      </c>
      <c r="F43" s="15">
        <v>1800</v>
      </c>
      <c r="G43" s="15">
        <v>50</v>
      </c>
      <c r="H43" s="49" t="str">
        <f t="shared" si="0"/>
        <v>27</v>
      </c>
      <c r="I43" s="50" t="str">
        <f t="shared" si="1"/>
        <v>03</v>
      </c>
      <c r="J43" s="50" t="str">
        <f t="shared" si="2"/>
        <v>2022</v>
      </c>
      <c r="K43" s="50" t="str">
        <f t="shared" si="3"/>
        <v>51 F</v>
      </c>
      <c r="L43" s="78" t="str">
        <f t="shared" si="4"/>
        <v>27.03.2022</v>
      </c>
    </row>
    <row r="44" spans="1:16" ht="14.25" customHeight="1" thickBot="1" x14ac:dyDescent="0.35">
      <c r="A44" s="32">
        <v>44648</v>
      </c>
      <c r="B44" s="33" t="s">
        <v>12</v>
      </c>
      <c r="C44" s="13" t="s">
        <v>8</v>
      </c>
      <c r="D44" s="13">
        <v>41</v>
      </c>
      <c r="E44" s="15">
        <v>150000</v>
      </c>
      <c r="F44" s="15">
        <v>2000</v>
      </c>
      <c r="G44" s="15">
        <v>40</v>
      </c>
      <c r="H44" s="49" t="str">
        <f t="shared" si="0"/>
        <v>28</v>
      </c>
      <c r="I44" s="50" t="str">
        <f t="shared" si="1"/>
        <v>03</v>
      </c>
      <c r="J44" s="50" t="str">
        <f t="shared" si="2"/>
        <v>2022</v>
      </c>
      <c r="K44" s="50" t="str">
        <f t="shared" si="3"/>
        <v>41 F</v>
      </c>
      <c r="L44" s="78" t="str">
        <f t="shared" si="4"/>
        <v>28.03.2022</v>
      </c>
    </row>
    <row r="45" spans="1:16" ht="14.25" customHeight="1" thickBot="1" x14ac:dyDescent="0.35">
      <c r="A45" s="32">
        <v>44643</v>
      </c>
      <c r="B45" s="33" t="s">
        <v>13</v>
      </c>
      <c r="C45" s="13" t="s">
        <v>8</v>
      </c>
      <c r="D45" s="13">
        <v>37</v>
      </c>
      <c r="E45" s="15">
        <v>70000</v>
      </c>
      <c r="F45" s="15">
        <v>1200</v>
      </c>
      <c r="G45" s="15">
        <v>25</v>
      </c>
      <c r="H45" s="49" t="str">
        <f t="shared" si="0"/>
        <v>23</v>
      </c>
      <c r="I45" s="50" t="str">
        <f t="shared" si="1"/>
        <v>03</v>
      </c>
      <c r="J45" s="50" t="str">
        <f t="shared" si="2"/>
        <v>2022</v>
      </c>
      <c r="K45" s="50" t="str">
        <f t="shared" si="3"/>
        <v>37 F</v>
      </c>
      <c r="L45" s="78" t="str">
        <f t="shared" si="4"/>
        <v>23.03.2022</v>
      </c>
    </row>
    <row r="46" spans="1:16" ht="14.25" customHeight="1" thickBot="1" x14ac:dyDescent="0.35">
      <c r="A46" s="32">
        <v>44648</v>
      </c>
      <c r="B46" s="33" t="s">
        <v>7</v>
      </c>
      <c r="C46" s="13" t="s">
        <v>18</v>
      </c>
      <c r="D46" s="13">
        <v>44</v>
      </c>
      <c r="E46" s="15">
        <v>750000</v>
      </c>
      <c r="F46" s="15">
        <v>2300</v>
      </c>
      <c r="G46" s="15">
        <v>24</v>
      </c>
      <c r="H46" s="49" t="str">
        <f t="shared" si="0"/>
        <v>28</v>
      </c>
      <c r="I46" s="50" t="str">
        <f t="shared" si="1"/>
        <v>03</v>
      </c>
      <c r="J46" s="50" t="str">
        <f t="shared" si="2"/>
        <v>2022</v>
      </c>
      <c r="K46" s="50" t="str">
        <f t="shared" si="3"/>
        <v>44 M</v>
      </c>
      <c r="L46" s="78" t="str">
        <f t="shared" si="4"/>
        <v>28.03.2022</v>
      </c>
    </row>
    <row r="47" spans="1:16" ht="14.25" customHeight="1" thickBot="1" x14ac:dyDescent="0.35">
      <c r="A47" s="32">
        <v>44643</v>
      </c>
      <c r="B47" s="33" t="s">
        <v>10</v>
      </c>
      <c r="C47" s="13" t="s">
        <v>18</v>
      </c>
      <c r="D47" s="13">
        <v>46</v>
      </c>
      <c r="E47" s="15">
        <v>360000</v>
      </c>
      <c r="F47" s="15">
        <v>10300</v>
      </c>
      <c r="G47" s="15">
        <v>104</v>
      </c>
      <c r="H47" s="49" t="str">
        <f t="shared" si="0"/>
        <v>23</v>
      </c>
      <c r="I47" s="50" t="str">
        <f t="shared" si="1"/>
        <v>03</v>
      </c>
      <c r="J47" s="50" t="str">
        <f t="shared" si="2"/>
        <v>2022</v>
      </c>
      <c r="K47" s="50" t="str">
        <f t="shared" si="3"/>
        <v>46 M</v>
      </c>
      <c r="L47" s="78" t="str">
        <f t="shared" si="4"/>
        <v>23.03.2022</v>
      </c>
    </row>
    <row r="48" spans="1:16" ht="14.25" customHeight="1" thickBot="1" x14ac:dyDescent="0.35">
      <c r="A48" s="32">
        <v>44644</v>
      </c>
      <c r="B48" s="33" t="s">
        <v>14</v>
      </c>
      <c r="C48" s="13" t="s">
        <v>18</v>
      </c>
      <c r="D48" s="13">
        <v>39</v>
      </c>
      <c r="E48" s="15">
        <v>1170000</v>
      </c>
      <c r="F48" s="15">
        <v>3800</v>
      </c>
      <c r="G48" s="15">
        <v>39</v>
      </c>
      <c r="H48" s="49" t="str">
        <f t="shared" si="0"/>
        <v>24</v>
      </c>
      <c r="I48" s="50" t="str">
        <f t="shared" si="1"/>
        <v>03</v>
      </c>
      <c r="J48" s="50" t="str">
        <f t="shared" si="2"/>
        <v>2022</v>
      </c>
      <c r="K48" s="50" t="str">
        <f t="shared" si="3"/>
        <v>39 M</v>
      </c>
      <c r="L48" s="78" t="str">
        <f t="shared" si="4"/>
        <v>24.03.2022</v>
      </c>
    </row>
    <row r="49" spans="1:12" ht="14.25" customHeight="1" thickBot="1" x14ac:dyDescent="0.35">
      <c r="A49" s="32">
        <v>44645</v>
      </c>
      <c r="B49" s="33" t="s">
        <v>12</v>
      </c>
      <c r="C49" s="13" t="s">
        <v>18</v>
      </c>
      <c r="D49" s="13">
        <v>47</v>
      </c>
      <c r="E49" s="15">
        <v>370000</v>
      </c>
      <c r="F49" s="15">
        <v>2800</v>
      </c>
      <c r="G49" s="15">
        <v>29</v>
      </c>
      <c r="H49" s="49" t="str">
        <f t="shared" si="0"/>
        <v>25</v>
      </c>
      <c r="I49" s="50" t="str">
        <f t="shared" si="1"/>
        <v>03</v>
      </c>
      <c r="J49" s="50" t="str">
        <f t="shared" si="2"/>
        <v>2022</v>
      </c>
      <c r="K49" s="50" t="str">
        <f t="shared" si="3"/>
        <v>47 M</v>
      </c>
      <c r="L49" s="78" t="str">
        <f t="shared" si="4"/>
        <v>25.03.2022</v>
      </c>
    </row>
    <row r="50" spans="1:12" ht="14.25" customHeight="1" thickBot="1" x14ac:dyDescent="0.35">
      <c r="A50" s="32">
        <v>44646</v>
      </c>
      <c r="B50" s="33" t="s">
        <v>13</v>
      </c>
      <c r="C50" s="13" t="s">
        <v>18</v>
      </c>
      <c r="D50" s="13">
        <v>34</v>
      </c>
      <c r="E50" s="15">
        <v>348000</v>
      </c>
      <c r="F50" s="15">
        <v>2900</v>
      </c>
      <c r="G50" s="15">
        <v>30</v>
      </c>
      <c r="H50" s="49" t="str">
        <f t="shared" si="0"/>
        <v>26</v>
      </c>
      <c r="I50" s="50" t="str">
        <f t="shared" si="1"/>
        <v>03</v>
      </c>
      <c r="J50" s="50" t="str">
        <f t="shared" si="2"/>
        <v>2022</v>
      </c>
      <c r="K50" s="50" t="str">
        <f t="shared" si="3"/>
        <v>34 M</v>
      </c>
      <c r="L50" s="78" t="str">
        <f t="shared" si="4"/>
        <v>26.03.2022</v>
      </c>
    </row>
    <row r="51" spans="1:12" ht="14.25" customHeight="1" thickBot="1" x14ac:dyDescent="0.35">
      <c r="A51" s="32">
        <v>44647</v>
      </c>
      <c r="B51" s="33" t="s">
        <v>14</v>
      </c>
      <c r="C51" s="13" t="s">
        <v>18</v>
      </c>
      <c r="D51" s="13">
        <v>43</v>
      </c>
      <c r="E51" s="15">
        <v>400000</v>
      </c>
      <c r="F51" s="15">
        <v>2000</v>
      </c>
      <c r="G51" s="15">
        <v>21</v>
      </c>
      <c r="H51" s="49" t="str">
        <f t="shared" si="0"/>
        <v>27</v>
      </c>
      <c r="I51" s="50" t="str">
        <f t="shared" si="1"/>
        <v>03</v>
      </c>
      <c r="J51" s="50" t="str">
        <f t="shared" si="2"/>
        <v>2022</v>
      </c>
      <c r="K51" s="50" t="str">
        <f t="shared" si="3"/>
        <v>43 M</v>
      </c>
      <c r="L51" s="78" t="str">
        <f t="shared" si="4"/>
        <v>27.03.2022</v>
      </c>
    </row>
    <row r="52" spans="1:12" ht="14.25" customHeight="1" thickBot="1" x14ac:dyDescent="0.35">
      <c r="A52" s="32">
        <v>44648</v>
      </c>
      <c r="B52" s="33" t="s">
        <v>14</v>
      </c>
      <c r="C52" s="13" t="s">
        <v>18</v>
      </c>
      <c r="D52" s="13">
        <v>38</v>
      </c>
      <c r="E52" s="15">
        <v>350000</v>
      </c>
      <c r="F52" s="15">
        <v>3900</v>
      </c>
      <c r="G52" s="15">
        <v>40</v>
      </c>
      <c r="H52" s="49" t="str">
        <f t="shared" si="0"/>
        <v>28</v>
      </c>
      <c r="I52" s="50" t="str">
        <f t="shared" si="1"/>
        <v>03</v>
      </c>
      <c r="J52" s="50" t="str">
        <f t="shared" si="2"/>
        <v>2022</v>
      </c>
      <c r="K52" s="50" t="str">
        <f t="shared" si="3"/>
        <v>38 M</v>
      </c>
      <c r="L52" s="78" t="str">
        <f t="shared" si="4"/>
        <v>28.03.2022</v>
      </c>
    </row>
    <row r="53" spans="1:12" ht="14.25" customHeight="1" thickBot="1" x14ac:dyDescent="0.35">
      <c r="A53" s="32">
        <v>44643</v>
      </c>
      <c r="B53" s="33" t="s">
        <v>9</v>
      </c>
      <c r="C53" s="13" t="s">
        <v>18</v>
      </c>
      <c r="D53" s="13">
        <v>37</v>
      </c>
      <c r="E53" s="15">
        <v>600000</v>
      </c>
      <c r="F53" s="15">
        <v>9200</v>
      </c>
      <c r="G53" s="15">
        <v>93</v>
      </c>
      <c r="H53" s="49" t="str">
        <f t="shared" si="0"/>
        <v>23</v>
      </c>
      <c r="I53" s="50" t="str">
        <f t="shared" si="1"/>
        <v>03</v>
      </c>
      <c r="J53" s="50" t="str">
        <f t="shared" si="2"/>
        <v>2022</v>
      </c>
      <c r="K53" s="50" t="str">
        <f t="shared" si="3"/>
        <v>37 M</v>
      </c>
      <c r="L53" s="78" t="str">
        <f t="shared" si="4"/>
        <v>23.03.2022</v>
      </c>
    </row>
    <row r="54" spans="1:12" ht="14.25" customHeight="1" thickBot="1" x14ac:dyDescent="0.35">
      <c r="A54" s="32">
        <v>44644</v>
      </c>
      <c r="B54" s="33" t="s">
        <v>12</v>
      </c>
      <c r="C54" s="13" t="s">
        <v>18</v>
      </c>
      <c r="D54" s="13">
        <v>34</v>
      </c>
      <c r="E54" s="15">
        <v>570000</v>
      </c>
      <c r="F54" s="15">
        <v>2490</v>
      </c>
      <c r="G54" s="15">
        <v>25.9</v>
      </c>
      <c r="H54" s="49" t="str">
        <f t="shared" si="0"/>
        <v>24</v>
      </c>
      <c r="I54" s="50" t="str">
        <f t="shared" si="1"/>
        <v>03</v>
      </c>
      <c r="J54" s="50" t="str">
        <f t="shared" si="2"/>
        <v>2022</v>
      </c>
      <c r="K54" s="50" t="str">
        <f t="shared" si="3"/>
        <v>34 M</v>
      </c>
      <c r="L54" s="78" t="str">
        <f t="shared" si="4"/>
        <v>24.03.2022</v>
      </c>
    </row>
    <row r="55" spans="1:12" ht="14.25" customHeight="1" thickBot="1" x14ac:dyDescent="0.35">
      <c r="A55" s="32">
        <v>44645</v>
      </c>
      <c r="B55" s="33" t="s">
        <v>9</v>
      </c>
      <c r="C55" s="13" t="s">
        <v>18</v>
      </c>
      <c r="D55" s="13">
        <v>49</v>
      </c>
      <c r="E55" s="15">
        <v>460000</v>
      </c>
      <c r="F55" s="15">
        <v>7800</v>
      </c>
      <c r="G55" s="15">
        <v>79</v>
      </c>
      <c r="H55" s="49" t="str">
        <f t="shared" si="0"/>
        <v>25</v>
      </c>
      <c r="I55" s="50" t="str">
        <f t="shared" si="1"/>
        <v>03</v>
      </c>
      <c r="J55" s="50" t="str">
        <f t="shared" si="2"/>
        <v>2022</v>
      </c>
      <c r="K55" s="50" t="str">
        <f t="shared" si="3"/>
        <v>49 M</v>
      </c>
      <c r="L55" s="78" t="str">
        <f t="shared" si="4"/>
        <v>25.03.2022</v>
      </c>
    </row>
    <row r="56" spans="1:12" ht="14.25" customHeight="1" thickBot="1" x14ac:dyDescent="0.35">
      <c r="A56" s="32">
        <v>44646</v>
      </c>
      <c r="B56" s="33" t="s">
        <v>14</v>
      </c>
      <c r="C56" s="13" t="s">
        <v>18</v>
      </c>
      <c r="D56" s="13">
        <v>41</v>
      </c>
      <c r="E56" s="15">
        <v>890000</v>
      </c>
      <c r="F56" s="15">
        <v>2800</v>
      </c>
      <c r="G56" s="15">
        <v>29</v>
      </c>
      <c r="H56" s="49" t="str">
        <f t="shared" si="0"/>
        <v>26</v>
      </c>
      <c r="I56" s="50" t="str">
        <f t="shared" si="1"/>
        <v>03</v>
      </c>
      <c r="J56" s="50" t="str">
        <f t="shared" si="2"/>
        <v>2022</v>
      </c>
      <c r="K56" s="50" t="str">
        <f t="shared" si="3"/>
        <v>41 M</v>
      </c>
      <c r="L56" s="78" t="str">
        <f t="shared" si="4"/>
        <v>26.03.2022</v>
      </c>
    </row>
    <row r="57" spans="1:12" ht="14.25" customHeight="1" thickBot="1" x14ac:dyDescent="0.35">
      <c r="A57" s="32">
        <v>44647</v>
      </c>
      <c r="B57" s="33" t="s">
        <v>13</v>
      </c>
      <c r="C57" s="13" t="s">
        <v>18</v>
      </c>
      <c r="D57" s="13">
        <v>44</v>
      </c>
      <c r="E57" s="15">
        <v>900000</v>
      </c>
      <c r="F57" s="15">
        <v>6300</v>
      </c>
      <c r="G57" s="15">
        <v>64</v>
      </c>
      <c r="H57" s="49" t="str">
        <f t="shared" si="0"/>
        <v>27</v>
      </c>
      <c r="I57" s="50" t="str">
        <f t="shared" si="1"/>
        <v>03</v>
      </c>
      <c r="J57" s="50" t="str">
        <f t="shared" si="2"/>
        <v>2022</v>
      </c>
      <c r="K57" s="50" t="str">
        <f t="shared" si="3"/>
        <v>44 M</v>
      </c>
      <c r="L57" s="78" t="str">
        <f t="shared" si="4"/>
        <v>27.03.2022</v>
      </c>
    </row>
    <row r="58" spans="1:12" ht="14.25" customHeight="1" thickBot="1" x14ac:dyDescent="0.35">
      <c r="A58" s="32">
        <v>44648</v>
      </c>
      <c r="B58" s="33" t="s">
        <v>10</v>
      </c>
      <c r="C58" s="13" t="s">
        <v>18</v>
      </c>
      <c r="D58" s="13">
        <v>42</v>
      </c>
      <c r="E58" s="15">
        <v>450000</v>
      </c>
      <c r="F58" s="15">
        <v>1600</v>
      </c>
      <c r="G58" s="15">
        <v>17</v>
      </c>
      <c r="H58" s="49" t="str">
        <f t="shared" si="0"/>
        <v>28</v>
      </c>
      <c r="I58" s="50" t="str">
        <f t="shared" si="1"/>
        <v>03</v>
      </c>
      <c r="J58" s="50" t="str">
        <f t="shared" si="2"/>
        <v>2022</v>
      </c>
      <c r="K58" s="50" t="str">
        <f t="shared" si="3"/>
        <v>42 M</v>
      </c>
      <c r="L58" s="78" t="str">
        <f t="shared" si="4"/>
        <v>28.03.2022</v>
      </c>
    </row>
    <row r="59" spans="1:12" ht="14.25" customHeight="1" thickBot="1" x14ac:dyDescent="0.35">
      <c r="A59" s="32">
        <v>44643</v>
      </c>
      <c r="B59" s="33" t="s">
        <v>14</v>
      </c>
      <c r="C59" s="13" t="s">
        <v>18</v>
      </c>
      <c r="D59" s="13">
        <v>40</v>
      </c>
      <c r="E59" s="15">
        <v>450000</v>
      </c>
      <c r="F59" s="15">
        <v>1500</v>
      </c>
      <c r="G59" s="15">
        <v>16</v>
      </c>
      <c r="H59" s="49" t="str">
        <f t="shared" si="0"/>
        <v>23</v>
      </c>
      <c r="I59" s="50" t="str">
        <f t="shared" si="1"/>
        <v>03</v>
      </c>
      <c r="J59" s="50" t="str">
        <f t="shared" si="2"/>
        <v>2022</v>
      </c>
      <c r="K59" s="50" t="str">
        <f t="shared" si="3"/>
        <v>40 M</v>
      </c>
      <c r="L59" s="78" t="str">
        <f t="shared" si="4"/>
        <v>23.03.2022</v>
      </c>
    </row>
    <row r="60" spans="1:12" ht="14.25" customHeight="1" thickBot="1" x14ac:dyDescent="0.35">
      <c r="A60" s="32">
        <v>44644</v>
      </c>
      <c r="B60" s="33" t="s">
        <v>9</v>
      </c>
      <c r="C60" s="13" t="s">
        <v>18</v>
      </c>
      <c r="D60" s="13">
        <v>39</v>
      </c>
      <c r="E60" s="15">
        <v>650000</v>
      </c>
      <c r="F60" s="15">
        <v>1800</v>
      </c>
      <c r="G60" s="15">
        <v>19</v>
      </c>
      <c r="H60" s="49" t="str">
        <f t="shared" si="0"/>
        <v>24</v>
      </c>
      <c r="I60" s="50" t="str">
        <f t="shared" si="1"/>
        <v>03</v>
      </c>
      <c r="J60" s="50" t="str">
        <f t="shared" si="2"/>
        <v>2022</v>
      </c>
      <c r="K60" s="50" t="str">
        <f t="shared" si="3"/>
        <v>39 M</v>
      </c>
      <c r="L60" s="78" t="str">
        <f t="shared" si="4"/>
        <v>24.03.2022</v>
      </c>
    </row>
    <row r="61" spans="1:12" ht="14.25" customHeight="1" thickBot="1" x14ac:dyDescent="0.35">
      <c r="A61" s="32">
        <v>44645</v>
      </c>
      <c r="B61" s="33" t="s">
        <v>7</v>
      </c>
      <c r="C61" s="13" t="s">
        <v>18</v>
      </c>
      <c r="D61" s="13">
        <v>48</v>
      </c>
      <c r="E61" s="15">
        <v>750000</v>
      </c>
      <c r="F61" s="15">
        <v>1200</v>
      </c>
      <c r="G61" s="15">
        <v>13</v>
      </c>
      <c r="H61" s="49" t="str">
        <f t="shared" si="0"/>
        <v>25</v>
      </c>
      <c r="I61" s="50" t="str">
        <f t="shared" si="1"/>
        <v>03</v>
      </c>
      <c r="J61" s="50" t="str">
        <f t="shared" si="2"/>
        <v>2022</v>
      </c>
      <c r="K61" s="50" t="str">
        <f t="shared" si="3"/>
        <v>48 M</v>
      </c>
      <c r="L61" s="78" t="str">
        <f t="shared" si="4"/>
        <v>25.03.2022</v>
      </c>
    </row>
    <row r="62" spans="1:12" ht="14.25" customHeight="1" thickBot="1" x14ac:dyDescent="0.35">
      <c r="A62" s="32">
        <v>44646</v>
      </c>
      <c r="B62" s="33" t="s">
        <v>10</v>
      </c>
      <c r="C62" s="13" t="s">
        <v>18</v>
      </c>
      <c r="D62" s="13">
        <v>41</v>
      </c>
      <c r="E62" s="15">
        <v>400000</v>
      </c>
      <c r="F62" s="15">
        <v>800</v>
      </c>
      <c r="G62" s="15">
        <v>9</v>
      </c>
      <c r="H62" s="49" t="str">
        <f t="shared" si="0"/>
        <v>26</v>
      </c>
      <c r="I62" s="50" t="str">
        <f t="shared" si="1"/>
        <v>03</v>
      </c>
      <c r="J62" s="50" t="str">
        <f t="shared" si="2"/>
        <v>2022</v>
      </c>
      <c r="K62" s="50" t="str">
        <f t="shared" si="3"/>
        <v>41 M</v>
      </c>
      <c r="L62" s="78" t="str">
        <f t="shared" si="4"/>
        <v>26.03.2022</v>
      </c>
    </row>
    <row r="63" spans="1:12" ht="14.25" customHeight="1" thickBot="1" x14ac:dyDescent="0.35">
      <c r="A63" s="32">
        <v>44647</v>
      </c>
      <c r="B63" s="33" t="s">
        <v>10</v>
      </c>
      <c r="C63" s="13" t="s">
        <v>18</v>
      </c>
      <c r="D63" s="13">
        <v>42</v>
      </c>
      <c r="E63" s="15">
        <v>600000</v>
      </c>
      <c r="F63" s="15">
        <v>4800</v>
      </c>
      <c r="G63" s="15">
        <v>49</v>
      </c>
      <c r="H63" s="49" t="str">
        <f t="shared" si="0"/>
        <v>27</v>
      </c>
      <c r="I63" s="50" t="str">
        <f t="shared" si="1"/>
        <v>03</v>
      </c>
      <c r="J63" s="50" t="str">
        <f t="shared" si="2"/>
        <v>2022</v>
      </c>
      <c r="K63" s="50" t="str">
        <f t="shared" si="3"/>
        <v>42 M</v>
      </c>
      <c r="L63" s="78" t="str">
        <f t="shared" si="4"/>
        <v>27.03.2022</v>
      </c>
    </row>
    <row r="64" spans="1:12" ht="14.25" customHeight="1" thickBot="1" x14ac:dyDescent="0.35">
      <c r="A64" s="32">
        <v>44648</v>
      </c>
      <c r="B64" s="33" t="s">
        <v>12</v>
      </c>
      <c r="C64" s="13" t="s">
        <v>18</v>
      </c>
      <c r="D64" s="13">
        <v>43</v>
      </c>
      <c r="E64" s="15">
        <v>600000</v>
      </c>
      <c r="F64" s="15">
        <v>5800</v>
      </c>
      <c r="G64" s="15">
        <v>59</v>
      </c>
      <c r="H64" s="49" t="str">
        <f t="shared" si="0"/>
        <v>28</v>
      </c>
      <c r="I64" s="50" t="str">
        <f t="shared" si="1"/>
        <v>03</v>
      </c>
      <c r="J64" s="50" t="str">
        <f t="shared" si="2"/>
        <v>2022</v>
      </c>
      <c r="K64" s="50" t="str">
        <f t="shared" si="3"/>
        <v>43 M</v>
      </c>
      <c r="L64" s="78" t="str">
        <f t="shared" si="4"/>
        <v>28.03.2022</v>
      </c>
    </row>
    <row r="65" spans="1:12" ht="14.25" customHeight="1" thickBot="1" x14ac:dyDescent="0.35">
      <c r="A65" s="32">
        <v>44643</v>
      </c>
      <c r="B65" s="33" t="s">
        <v>13</v>
      </c>
      <c r="C65" s="13" t="s">
        <v>18</v>
      </c>
      <c r="D65" s="13">
        <v>35</v>
      </c>
      <c r="E65" s="15">
        <v>450000</v>
      </c>
      <c r="F65" s="15">
        <v>3300</v>
      </c>
      <c r="G65" s="15">
        <v>34</v>
      </c>
      <c r="H65" s="49" t="str">
        <f t="shared" si="0"/>
        <v>23</v>
      </c>
      <c r="I65" s="50" t="str">
        <f t="shared" si="1"/>
        <v>03</v>
      </c>
      <c r="J65" s="50" t="str">
        <f t="shared" si="2"/>
        <v>2022</v>
      </c>
      <c r="K65" s="50" t="str">
        <f t="shared" si="3"/>
        <v>35 M</v>
      </c>
      <c r="L65" s="78" t="str">
        <f t="shared" si="4"/>
        <v>23.03.2022</v>
      </c>
    </row>
    <row r="66" spans="1:12" ht="14.25" customHeight="1" thickBot="1" x14ac:dyDescent="0.35">
      <c r="A66" s="32">
        <v>44644</v>
      </c>
      <c r="B66" s="33" t="s">
        <v>14</v>
      </c>
      <c r="C66" s="13" t="s">
        <v>18</v>
      </c>
      <c r="D66" s="13">
        <v>46</v>
      </c>
      <c r="E66" s="15">
        <v>650000</v>
      </c>
      <c r="F66" s="15">
        <v>2400</v>
      </c>
      <c r="G66" s="15">
        <v>25</v>
      </c>
      <c r="H66" s="49" t="str">
        <f t="shared" si="0"/>
        <v>24</v>
      </c>
      <c r="I66" s="50" t="str">
        <f t="shared" si="1"/>
        <v>03</v>
      </c>
      <c r="J66" s="50" t="str">
        <f t="shared" si="2"/>
        <v>2022</v>
      </c>
      <c r="K66" s="50" t="str">
        <f t="shared" si="3"/>
        <v>46 M</v>
      </c>
      <c r="L66" s="78" t="str">
        <f t="shared" si="4"/>
        <v>24.03.2022</v>
      </c>
    </row>
    <row r="67" spans="1:12" ht="14.25" customHeight="1" thickBot="1" x14ac:dyDescent="0.35">
      <c r="A67" s="32">
        <v>44645</v>
      </c>
      <c r="B67" s="33" t="s">
        <v>14</v>
      </c>
      <c r="C67" s="13" t="s">
        <v>18</v>
      </c>
      <c r="D67" s="13">
        <v>39</v>
      </c>
      <c r="E67" s="15">
        <v>370000</v>
      </c>
      <c r="F67" s="15">
        <v>1600</v>
      </c>
      <c r="G67" s="15">
        <v>17</v>
      </c>
      <c r="H67" s="49" t="str">
        <f t="shared" ref="H67:H130" si="5">TEXT(A67, "ДД")</f>
        <v>25</v>
      </c>
      <c r="I67" s="50" t="str">
        <f t="shared" ref="I67:I130" si="6">TEXT(A67, "ММ")</f>
        <v>03</v>
      </c>
      <c r="J67" s="50" t="str">
        <f t="shared" ref="J67:J130" si="7">TEXT(A67, "ГГГГ")</f>
        <v>2022</v>
      </c>
      <c r="K67" s="50" t="str">
        <f t="shared" ref="K67:K130" si="8">D67&amp;" "&amp;C67</f>
        <v>39 M</v>
      </c>
      <c r="L67" s="78" t="str">
        <f t="shared" ref="L67:L130" si="9">H67&amp;"."&amp;I67&amp;"."&amp;J67</f>
        <v>25.03.2022</v>
      </c>
    </row>
    <row r="68" spans="1:12" ht="14.25" customHeight="1" thickBot="1" x14ac:dyDescent="0.35">
      <c r="A68" s="32">
        <v>44646</v>
      </c>
      <c r="B68" s="33" t="s">
        <v>9</v>
      </c>
      <c r="C68" s="13" t="s">
        <v>18</v>
      </c>
      <c r="D68" s="13">
        <v>35</v>
      </c>
      <c r="E68" s="15">
        <v>345000</v>
      </c>
      <c r="F68" s="15">
        <v>800</v>
      </c>
      <c r="G68" s="15">
        <v>9</v>
      </c>
      <c r="H68" s="49" t="str">
        <f t="shared" si="5"/>
        <v>26</v>
      </c>
      <c r="I68" s="50" t="str">
        <f t="shared" si="6"/>
        <v>03</v>
      </c>
      <c r="J68" s="50" t="str">
        <f t="shared" si="7"/>
        <v>2022</v>
      </c>
      <c r="K68" s="50" t="str">
        <f t="shared" si="8"/>
        <v>35 M</v>
      </c>
      <c r="L68" s="78" t="str">
        <f t="shared" si="9"/>
        <v>26.03.2022</v>
      </c>
    </row>
    <row r="69" spans="1:12" ht="14.25" customHeight="1" thickBot="1" x14ac:dyDescent="0.35">
      <c r="A69" s="32">
        <v>44647</v>
      </c>
      <c r="B69" s="33" t="s">
        <v>12</v>
      </c>
      <c r="C69" s="13" t="s">
        <v>18</v>
      </c>
      <c r="D69" s="13">
        <v>37</v>
      </c>
      <c r="E69" s="15">
        <v>470000</v>
      </c>
      <c r="F69" s="15">
        <v>2800</v>
      </c>
      <c r="G69" s="15">
        <v>29</v>
      </c>
      <c r="H69" s="49" t="str">
        <f t="shared" si="5"/>
        <v>27</v>
      </c>
      <c r="I69" s="50" t="str">
        <f t="shared" si="6"/>
        <v>03</v>
      </c>
      <c r="J69" s="50" t="str">
        <f t="shared" si="7"/>
        <v>2022</v>
      </c>
      <c r="K69" s="50" t="str">
        <f t="shared" si="8"/>
        <v>37 M</v>
      </c>
      <c r="L69" s="78" t="str">
        <f t="shared" si="9"/>
        <v>27.03.2022</v>
      </c>
    </row>
    <row r="70" spans="1:12" ht="14.25" customHeight="1" thickBot="1" x14ac:dyDescent="0.35">
      <c r="A70" s="32">
        <v>44645</v>
      </c>
      <c r="B70" s="33" t="s">
        <v>10</v>
      </c>
      <c r="C70" s="13" t="s">
        <v>8</v>
      </c>
      <c r="D70" s="13">
        <v>44</v>
      </c>
      <c r="E70" s="15">
        <v>175000</v>
      </c>
      <c r="F70" s="15">
        <v>1900</v>
      </c>
      <c r="G70" s="15">
        <v>200</v>
      </c>
      <c r="H70" s="49" t="str">
        <f t="shared" si="5"/>
        <v>25</v>
      </c>
      <c r="I70" s="50" t="str">
        <f t="shared" si="6"/>
        <v>03</v>
      </c>
      <c r="J70" s="50" t="str">
        <f t="shared" si="7"/>
        <v>2022</v>
      </c>
      <c r="K70" s="50" t="str">
        <f t="shared" si="8"/>
        <v>44 F</v>
      </c>
      <c r="L70" s="78" t="str">
        <f t="shared" si="9"/>
        <v>25.03.2022</v>
      </c>
    </row>
    <row r="71" spans="1:12" ht="14.25" customHeight="1" thickBot="1" x14ac:dyDescent="0.35">
      <c r="A71" s="32">
        <v>44646</v>
      </c>
      <c r="B71" s="33" t="s">
        <v>7</v>
      </c>
      <c r="C71" s="13" t="s">
        <v>8</v>
      </c>
      <c r="D71" s="13">
        <v>47</v>
      </c>
      <c r="E71" s="15">
        <v>200000</v>
      </c>
      <c r="F71" s="15">
        <v>1700</v>
      </c>
      <c r="G71" s="15">
        <v>100</v>
      </c>
      <c r="H71" s="49" t="str">
        <f t="shared" si="5"/>
        <v>26</v>
      </c>
      <c r="I71" s="50" t="str">
        <f t="shared" si="6"/>
        <v>03</v>
      </c>
      <c r="J71" s="50" t="str">
        <f t="shared" si="7"/>
        <v>2022</v>
      </c>
      <c r="K71" s="50" t="str">
        <f t="shared" si="8"/>
        <v>47 F</v>
      </c>
      <c r="L71" s="78" t="str">
        <f t="shared" si="9"/>
        <v>26.03.2022</v>
      </c>
    </row>
    <row r="72" spans="1:12" ht="14.25" customHeight="1" thickBot="1" x14ac:dyDescent="0.35">
      <c r="A72" s="32">
        <v>44647</v>
      </c>
      <c r="B72" s="33" t="s">
        <v>9</v>
      </c>
      <c r="C72" s="13" t="s">
        <v>8</v>
      </c>
      <c r="D72" s="13">
        <v>47</v>
      </c>
      <c r="E72" s="15">
        <v>420000</v>
      </c>
      <c r="F72" s="15">
        <v>800</v>
      </c>
      <c r="G72" s="15">
        <v>30</v>
      </c>
      <c r="H72" s="49" t="str">
        <f t="shared" si="5"/>
        <v>27</v>
      </c>
      <c r="I72" s="50" t="str">
        <f t="shared" si="6"/>
        <v>03</v>
      </c>
      <c r="J72" s="50" t="str">
        <f t="shared" si="7"/>
        <v>2022</v>
      </c>
      <c r="K72" s="50" t="str">
        <f t="shared" si="8"/>
        <v>47 F</v>
      </c>
      <c r="L72" s="78" t="str">
        <f t="shared" si="9"/>
        <v>27.03.2022</v>
      </c>
    </row>
    <row r="73" spans="1:12" ht="14.25" customHeight="1" thickBot="1" x14ac:dyDescent="0.35">
      <c r="A73" s="32">
        <v>44648</v>
      </c>
      <c r="B73" s="33" t="s">
        <v>7</v>
      </c>
      <c r="C73" s="13" t="s">
        <v>8</v>
      </c>
      <c r="D73" s="13">
        <v>42</v>
      </c>
      <c r="E73" s="15">
        <v>150000</v>
      </c>
      <c r="F73" s="15">
        <v>1000</v>
      </c>
      <c r="G73" s="15">
        <v>70</v>
      </c>
      <c r="H73" s="49" t="str">
        <f t="shared" si="5"/>
        <v>28</v>
      </c>
      <c r="I73" s="50" t="str">
        <f t="shared" si="6"/>
        <v>03</v>
      </c>
      <c r="J73" s="50" t="str">
        <f t="shared" si="7"/>
        <v>2022</v>
      </c>
      <c r="K73" s="50" t="str">
        <f t="shared" si="8"/>
        <v>42 F</v>
      </c>
      <c r="L73" s="78" t="str">
        <f t="shared" si="9"/>
        <v>28.03.2022</v>
      </c>
    </row>
    <row r="74" spans="1:12" ht="14.25" customHeight="1" thickBot="1" x14ac:dyDescent="0.35">
      <c r="A74" s="32">
        <v>44643</v>
      </c>
      <c r="B74" s="33" t="s">
        <v>10</v>
      </c>
      <c r="C74" s="13" t="s">
        <v>8</v>
      </c>
      <c r="D74" s="13">
        <v>39</v>
      </c>
      <c r="E74" s="15">
        <v>250000</v>
      </c>
      <c r="F74" s="15">
        <v>3000</v>
      </c>
      <c r="G74" s="15">
        <v>100</v>
      </c>
      <c r="H74" s="49" t="str">
        <f t="shared" si="5"/>
        <v>23</v>
      </c>
      <c r="I74" s="50" t="str">
        <f t="shared" si="6"/>
        <v>03</v>
      </c>
      <c r="J74" s="50" t="str">
        <f t="shared" si="7"/>
        <v>2022</v>
      </c>
      <c r="K74" s="50" t="str">
        <f t="shared" si="8"/>
        <v>39 F</v>
      </c>
      <c r="L74" s="78" t="str">
        <f t="shared" si="9"/>
        <v>23.03.2022</v>
      </c>
    </row>
    <row r="75" spans="1:12" ht="14.25" customHeight="1" thickBot="1" x14ac:dyDescent="0.35">
      <c r="A75" s="32">
        <v>44644</v>
      </c>
      <c r="B75" s="33" t="s">
        <v>11</v>
      </c>
      <c r="C75" s="13" t="s">
        <v>8</v>
      </c>
      <c r="D75" s="13">
        <v>38</v>
      </c>
      <c r="E75" s="15">
        <v>85000</v>
      </c>
      <c r="F75" s="15">
        <v>1050</v>
      </c>
      <c r="G75" s="15">
        <v>50</v>
      </c>
      <c r="H75" s="49" t="str">
        <f t="shared" si="5"/>
        <v>24</v>
      </c>
      <c r="I75" s="50" t="str">
        <f t="shared" si="6"/>
        <v>03</v>
      </c>
      <c r="J75" s="50" t="str">
        <f t="shared" si="7"/>
        <v>2022</v>
      </c>
      <c r="K75" s="50" t="str">
        <f t="shared" si="8"/>
        <v>38 F</v>
      </c>
      <c r="L75" s="78" t="str">
        <f t="shared" si="9"/>
        <v>24.03.2022</v>
      </c>
    </row>
    <row r="76" spans="1:12" ht="14.25" customHeight="1" thickBot="1" x14ac:dyDescent="0.35">
      <c r="A76" s="32">
        <v>44645</v>
      </c>
      <c r="B76" s="33" t="s">
        <v>12</v>
      </c>
      <c r="C76" s="13" t="s">
        <v>8</v>
      </c>
      <c r="D76" s="13">
        <v>36</v>
      </c>
      <c r="E76" s="15">
        <v>250000</v>
      </c>
      <c r="F76" s="15">
        <v>3680</v>
      </c>
      <c r="G76" s="15">
        <v>150</v>
      </c>
      <c r="H76" s="49" t="str">
        <f t="shared" si="5"/>
        <v>25</v>
      </c>
      <c r="I76" s="50" t="str">
        <f t="shared" si="6"/>
        <v>03</v>
      </c>
      <c r="J76" s="50" t="str">
        <f t="shared" si="7"/>
        <v>2022</v>
      </c>
      <c r="K76" s="50" t="str">
        <f t="shared" si="8"/>
        <v>36 F</v>
      </c>
      <c r="L76" s="78" t="str">
        <f t="shared" si="9"/>
        <v>25.03.2022</v>
      </c>
    </row>
    <row r="77" spans="1:12" ht="14.25" customHeight="1" thickBot="1" x14ac:dyDescent="0.35">
      <c r="A77" s="32">
        <v>44646</v>
      </c>
      <c r="B77" s="33" t="s">
        <v>13</v>
      </c>
      <c r="C77" s="13" t="s">
        <v>8</v>
      </c>
      <c r="D77" s="13">
        <v>34</v>
      </c>
      <c r="E77" s="15">
        <v>120000</v>
      </c>
      <c r="F77" s="15">
        <v>1450</v>
      </c>
      <c r="G77" s="15">
        <v>50</v>
      </c>
      <c r="H77" s="49" t="str">
        <f t="shared" si="5"/>
        <v>26</v>
      </c>
      <c r="I77" s="50" t="str">
        <f t="shared" si="6"/>
        <v>03</v>
      </c>
      <c r="J77" s="50" t="str">
        <f t="shared" si="7"/>
        <v>2022</v>
      </c>
      <c r="K77" s="50" t="str">
        <f t="shared" si="8"/>
        <v>34 F</v>
      </c>
      <c r="L77" s="78" t="str">
        <f t="shared" si="9"/>
        <v>26.03.2022</v>
      </c>
    </row>
    <row r="78" spans="1:12" ht="14.25" customHeight="1" thickBot="1" x14ac:dyDescent="0.35">
      <c r="A78" s="32">
        <v>44647</v>
      </c>
      <c r="B78" s="33" t="s">
        <v>14</v>
      </c>
      <c r="C78" s="13" t="s">
        <v>8</v>
      </c>
      <c r="D78" s="13">
        <v>35</v>
      </c>
      <c r="E78" s="15">
        <v>70000</v>
      </c>
      <c r="F78" s="15">
        <v>1600</v>
      </c>
      <c r="G78" s="15">
        <v>30</v>
      </c>
      <c r="H78" s="49" t="str">
        <f t="shared" si="5"/>
        <v>27</v>
      </c>
      <c r="I78" s="50" t="str">
        <f t="shared" si="6"/>
        <v>03</v>
      </c>
      <c r="J78" s="50" t="str">
        <f t="shared" si="7"/>
        <v>2022</v>
      </c>
      <c r="K78" s="50" t="str">
        <f t="shared" si="8"/>
        <v>35 F</v>
      </c>
      <c r="L78" s="78" t="str">
        <f t="shared" si="9"/>
        <v>27.03.2022</v>
      </c>
    </row>
    <row r="79" spans="1:12" ht="14.25" customHeight="1" thickBot="1" x14ac:dyDescent="0.35">
      <c r="A79" s="32">
        <v>44648</v>
      </c>
      <c r="B79" s="33" t="s">
        <v>14</v>
      </c>
      <c r="C79" s="13" t="s">
        <v>8</v>
      </c>
      <c r="D79" s="13">
        <v>45</v>
      </c>
      <c r="E79" s="15">
        <v>230000</v>
      </c>
      <c r="F79" s="15">
        <v>2800</v>
      </c>
      <c r="G79" s="15">
        <v>50</v>
      </c>
      <c r="H79" s="49" t="str">
        <f t="shared" si="5"/>
        <v>28</v>
      </c>
      <c r="I79" s="50" t="str">
        <f t="shared" si="6"/>
        <v>03</v>
      </c>
      <c r="J79" s="50" t="str">
        <f t="shared" si="7"/>
        <v>2022</v>
      </c>
      <c r="K79" s="50" t="str">
        <f t="shared" si="8"/>
        <v>45 F</v>
      </c>
      <c r="L79" s="78" t="str">
        <f t="shared" si="9"/>
        <v>28.03.2022</v>
      </c>
    </row>
    <row r="80" spans="1:12" ht="14.25" customHeight="1" thickBot="1" x14ac:dyDescent="0.35">
      <c r="A80" s="32">
        <v>44643</v>
      </c>
      <c r="B80" s="33" t="s">
        <v>9</v>
      </c>
      <c r="C80" s="13" t="s">
        <v>8</v>
      </c>
      <c r="D80" s="13">
        <v>44</v>
      </c>
      <c r="E80" s="15">
        <v>55000</v>
      </c>
      <c r="F80" s="15">
        <v>1592</v>
      </c>
      <c r="G80" s="15">
        <v>72</v>
      </c>
      <c r="H80" s="49" t="str">
        <f t="shared" si="5"/>
        <v>23</v>
      </c>
      <c r="I80" s="50" t="str">
        <f t="shared" si="6"/>
        <v>03</v>
      </c>
      <c r="J80" s="50" t="str">
        <f t="shared" si="7"/>
        <v>2022</v>
      </c>
      <c r="K80" s="50" t="str">
        <f t="shared" si="8"/>
        <v>44 F</v>
      </c>
      <c r="L80" s="78" t="str">
        <f t="shared" si="9"/>
        <v>23.03.2022</v>
      </c>
    </row>
    <row r="81" spans="1:12" ht="14.25" customHeight="1" thickBot="1" x14ac:dyDescent="0.35">
      <c r="A81" s="32">
        <v>44644</v>
      </c>
      <c r="B81" s="33" t="s">
        <v>12</v>
      </c>
      <c r="C81" s="13" t="s">
        <v>8</v>
      </c>
      <c r="D81" s="13">
        <v>39</v>
      </c>
      <c r="E81" s="15">
        <v>160000</v>
      </c>
      <c r="F81" s="15">
        <v>5000</v>
      </c>
      <c r="G81" s="15">
        <v>100</v>
      </c>
      <c r="H81" s="49" t="str">
        <f t="shared" si="5"/>
        <v>24</v>
      </c>
      <c r="I81" s="50" t="str">
        <f t="shared" si="6"/>
        <v>03</v>
      </c>
      <c r="J81" s="50" t="str">
        <f t="shared" si="7"/>
        <v>2022</v>
      </c>
      <c r="K81" s="50" t="str">
        <f t="shared" si="8"/>
        <v>39 F</v>
      </c>
      <c r="L81" s="78" t="str">
        <f t="shared" si="9"/>
        <v>24.03.2022</v>
      </c>
    </row>
    <row r="82" spans="1:12" ht="14.25" customHeight="1" thickBot="1" x14ac:dyDescent="0.35">
      <c r="A82" s="32">
        <v>44645</v>
      </c>
      <c r="B82" s="33" t="s">
        <v>9</v>
      </c>
      <c r="C82" s="13" t="s">
        <v>8</v>
      </c>
      <c r="D82" s="13">
        <v>37</v>
      </c>
      <c r="E82" s="15">
        <v>300000</v>
      </c>
      <c r="F82" s="15">
        <v>3500</v>
      </c>
      <c r="G82" s="15">
        <v>50</v>
      </c>
      <c r="H82" s="49" t="str">
        <f t="shared" si="5"/>
        <v>25</v>
      </c>
      <c r="I82" s="50" t="str">
        <f t="shared" si="6"/>
        <v>03</v>
      </c>
      <c r="J82" s="50" t="str">
        <f t="shared" si="7"/>
        <v>2022</v>
      </c>
      <c r="K82" s="50" t="str">
        <f t="shared" si="8"/>
        <v>37 F</v>
      </c>
      <c r="L82" s="78" t="str">
        <f t="shared" si="9"/>
        <v>25.03.2022</v>
      </c>
    </row>
    <row r="83" spans="1:12" ht="14.25" customHeight="1" thickBot="1" x14ac:dyDescent="0.35">
      <c r="A83" s="32">
        <v>44646</v>
      </c>
      <c r="B83" s="33" t="s">
        <v>14</v>
      </c>
      <c r="C83" s="13" t="s">
        <v>8</v>
      </c>
      <c r="D83" s="13">
        <v>41</v>
      </c>
      <c r="E83" s="15">
        <v>71000</v>
      </c>
      <c r="F83" s="15">
        <v>300</v>
      </c>
      <c r="G83" s="15">
        <v>20</v>
      </c>
      <c r="H83" s="49" t="str">
        <f t="shared" si="5"/>
        <v>26</v>
      </c>
      <c r="I83" s="50" t="str">
        <f t="shared" si="6"/>
        <v>03</v>
      </c>
      <c r="J83" s="50" t="str">
        <f t="shared" si="7"/>
        <v>2022</v>
      </c>
      <c r="K83" s="50" t="str">
        <f t="shared" si="8"/>
        <v>41 F</v>
      </c>
      <c r="L83" s="78" t="str">
        <f t="shared" si="9"/>
        <v>26.03.2022</v>
      </c>
    </row>
    <row r="84" spans="1:12" ht="14.25" customHeight="1" thickBot="1" x14ac:dyDescent="0.35">
      <c r="A84" s="32">
        <v>44647</v>
      </c>
      <c r="B84" s="33" t="s">
        <v>13</v>
      </c>
      <c r="C84" s="13" t="s">
        <v>8</v>
      </c>
      <c r="D84" s="13">
        <v>51</v>
      </c>
      <c r="E84" s="15">
        <v>103000</v>
      </c>
      <c r="F84" s="15">
        <v>500</v>
      </c>
      <c r="G84" s="15">
        <v>200</v>
      </c>
      <c r="H84" s="49" t="str">
        <f t="shared" si="5"/>
        <v>27</v>
      </c>
      <c r="I84" s="50" t="str">
        <f t="shared" si="6"/>
        <v>03</v>
      </c>
      <c r="J84" s="50" t="str">
        <f t="shared" si="7"/>
        <v>2022</v>
      </c>
      <c r="K84" s="50" t="str">
        <f t="shared" si="8"/>
        <v>51 F</v>
      </c>
      <c r="L84" s="78" t="str">
        <f t="shared" si="9"/>
        <v>27.03.2022</v>
      </c>
    </row>
    <row r="85" spans="1:12" ht="14.25" customHeight="1" thickBot="1" x14ac:dyDescent="0.35">
      <c r="A85" s="32">
        <v>44648</v>
      </c>
      <c r="B85" s="33" t="s">
        <v>10</v>
      </c>
      <c r="C85" s="13" t="s">
        <v>8</v>
      </c>
      <c r="D85" s="13">
        <v>44</v>
      </c>
      <c r="E85" s="15">
        <v>250000</v>
      </c>
      <c r="F85" s="15">
        <v>2200</v>
      </c>
      <c r="G85" s="15">
        <v>350</v>
      </c>
      <c r="H85" s="49" t="str">
        <f t="shared" si="5"/>
        <v>28</v>
      </c>
      <c r="I85" s="50" t="str">
        <f t="shared" si="6"/>
        <v>03</v>
      </c>
      <c r="J85" s="50" t="str">
        <f t="shared" si="7"/>
        <v>2022</v>
      </c>
      <c r="K85" s="50" t="str">
        <f t="shared" si="8"/>
        <v>44 F</v>
      </c>
      <c r="L85" s="78" t="str">
        <f t="shared" si="9"/>
        <v>28.03.2022</v>
      </c>
    </row>
    <row r="86" spans="1:12" ht="14.25" customHeight="1" thickBot="1" x14ac:dyDescent="0.35">
      <c r="A86" s="32">
        <v>44643</v>
      </c>
      <c r="B86" s="33" t="s">
        <v>11</v>
      </c>
      <c r="C86" s="13" t="s">
        <v>8</v>
      </c>
      <c r="D86" s="13">
        <v>35</v>
      </c>
      <c r="E86" s="15">
        <v>300000</v>
      </c>
      <c r="F86" s="15">
        <v>2000</v>
      </c>
      <c r="G86" s="15">
        <v>100</v>
      </c>
      <c r="H86" s="49" t="str">
        <f t="shared" si="5"/>
        <v>23</v>
      </c>
      <c r="I86" s="50" t="str">
        <f t="shared" si="6"/>
        <v>03</v>
      </c>
      <c r="J86" s="50" t="str">
        <f t="shared" si="7"/>
        <v>2022</v>
      </c>
      <c r="K86" s="50" t="str">
        <f t="shared" si="8"/>
        <v>35 F</v>
      </c>
      <c r="L86" s="78" t="str">
        <f t="shared" si="9"/>
        <v>23.03.2022</v>
      </c>
    </row>
    <row r="87" spans="1:12" ht="14.25" customHeight="1" thickBot="1" x14ac:dyDescent="0.35">
      <c r="A87" s="32">
        <v>44644</v>
      </c>
      <c r="B87" s="33" t="s">
        <v>9</v>
      </c>
      <c r="C87" s="13" t="s">
        <v>8</v>
      </c>
      <c r="D87" s="13">
        <v>50</v>
      </c>
      <c r="E87" s="15">
        <v>150000</v>
      </c>
      <c r="F87" s="15">
        <v>2700</v>
      </c>
      <c r="G87" s="15">
        <v>50</v>
      </c>
      <c r="H87" s="49" t="str">
        <f t="shared" si="5"/>
        <v>24</v>
      </c>
      <c r="I87" s="50" t="str">
        <f t="shared" si="6"/>
        <v>03</v>
      </c>
      <c r="J87" s="50" t="str">
        <f t="shared" si="7"/>
        <v>2022</v>
      </c>
      <c r="K87" s="50" t="str">
        <f t="shared" si="8"/>
        <v>50 F</v>
      </c>
      <c r="L87" s="78" t="str">
        <f t="shared" si="9"/>
        <v>24.03.2022</v>
      </c>
    </row>
    <row r="88" spans="1:12" ht="14.25" customHeight="1" thickBot="1" x14ac:dyDescent="0.35">
      <c r="A88" s="32">
        <v>44645</v>
      </c>
      <c r="B88" s="33" t="s">
        <v>7</v>
      </c>
      <c r="C88" s="13" t="s">
        <v>8</v>
      </c>
      <c r="D88" s="13">
        <v>37</v>
      </c>
      <c r="E88" s="15">
        <v>0</v>
      </c>
      <c r="F88" s="15">
        <v>0</v>
      </c>
      <c r="G88" s="15">
        <v>0</v>
      </c>
      <c r="H88" s="49" t="str">
        <f t="shared" si="5"/>
        <v>25</v>
      </c>
      <c r="I88" s="50" t="str">
        <f t="shared" si="6"/>
        <v>03</v>
      </c>
      <c r="J88" s="50" t="str">
        <f t="shared" si="7"/>
        <v>2022</v>
      </c>
      <c r="K88" s="50" t="str">
        <f t="shared" si="8"/>
        <v>37 F</v>
      </c>
      <c r="L88" s="78" t="str">
        <f t="shared" si="9"/>
        <v>25.03.2022</v>
      </c>
    </row>
    <row r="89" spans="1:12" ht="14.25" customHeight="1" thickBot="1" x14ac:dyDescent="0.35">
      <c r="A89" s="32">
        <v>44646</v>
      </c>
      <c r="B89" s="33" t="s">
        <v>10</v>
      </c>
      <c r="C89" s="13" t="s">
        <v>8</v>
      </c>
      <c r="D89" s="13">
        <v>47</v>
      </c>
      <c r="E89" s="15">
        <v>150000</v>
      </c>
      <c r="F89" s="15">
        <v>0</v>
      </c>
      <c r="G89" s="15">
        <v>0</v>
      </c>
      <c r="H89" s="49" t="str">
        <f t="shared" si="5"/>
        <v>26</v>
      </c>
      <c r="I89" s="50" t="str">
        <f t="shared" si="6"/>
        <v>03</v>
      </c>
      <c r="J89" s="50" t="str">
        <f t="shared" si="7"/>
        <v>2022</v>
      </c>
      <c r="K89" s="50" t="str">
        <f t="shared" si="8"/>
        <v>47 F</v>
      </c>
      <c r="L89" s="78" t="str">
        <f t="shared" si="9"/>
        <v>26.03.2022</v>
      </c>
    </row>
    <row r="90" spans="1:12" ht="14.25" customHeight="1" thickBot="1" x14ac:dyDescent="0.35">
      <c r="A90" s="32">
        <v>44647</v>
      </c>
      <c r="B90" s="33" t="s">
        <v>17</v>
      </c>
      <c r="C90" s="13" t="s">
        <v>8</v>
      </c>
      <c r="D90" s="13">
        <v>44</v>
      </c>
      <c r="E90" s="15">
        <v>100000</v>
      </c>
      <c r="F90" s="15">
        <v>3500</v>
      </c>
      <c r="G90" s="15">
        <v>300</v>
      </c>
      <c r="H90" s="49" t="str">
        <f t="shared" si="5"/>
        <v>27</v>
      </c>
      <c r="I90" s="50" t="str">
        <f t="shared" si="6"/>
        <v>03</v>
      </c>
      <c r="J90" s="50" t="str">
        <f t="shared" si="7"/>
        <v>2022</v>
      </c>
      <c r="K90" s="50" t="str">
        <f t="shared" si="8"/>
        <v>44 F</v>
      </c>
      <c r="L90" s="78" t="str">
        <f t="shared" si="9"/>
        <v>27.03.2022</v>
      </c>
    </row>
    <row r="91" spans="1:12" ht="14.25" customHeight="1" thickBot="1" x14ac:dyDescent="0.35">
      <c r="A91" s="32">
        <v>44648</v>
      </c>
      <c r="B91" s="33" t="s">
        <v>12</v>
      </c>
      <c r="C91" s="13" t="s">
        <v>8</v>
      </c>
      <c r="D91" s="13">
        <v>35</v>
      </c>
      <c r="E91" s="15">
        <v>250000</v>
      </c>
      <c r="F91" s="15">
        <v>5650</v>
      </c>
      <c r="G91" s="15">
        <v>150</v>
      </c>
      <c r="H91" s="49" t="str">
        <f t="shared" si="5"/>
        <v>28</v>
      </c>
      <c r="I91" s="50" t="str">
        <f t="shared" si="6"/>
        <v>03</v>
      </c>
      <c r="J91" s="50" t="str">
        <f t="shared" si="7"/>
        <v>2022</v>
      </c>
      <c r="K91" s="50" t="str">
        <f t="shared" si="8"/>
        <v>35 F</v>
      </c>
      <c r="L91" s="78" t="str">
        <f t="shared" si="9"/>
        <v>28.03.2022</v>
      </c>
    </row>
    <row r="92" spans="1:12" ht="14.25" customHeight="1" thickBot="1" x14ac:dyDescent="0.35">
      <c r="A92" s="32">
        <v>44643</v>
      </c>
      <c r="B92" s="33" t="s">
        <v>13</v>
      </c>
      <c r="C92" s="13" t="s">
        <v>8</v>
      </c>
      <c r="D92" s="13">
        <v>38</v>
      </c>
      <c r="E92" s="15">
        <v>200000</v>
      </c>
      <c r="F92" s="15">
        <v>500</v>
      </c>
      <c r="G92" s="15">
        <v>80</v>
      </c>
      <c r="H92" s="49" t="str">
        <f t="shared" si="5"/>
        <v>23</v>
      </c>
      <c r="I92" s="50" t="str">
        <f t="shared" si="6"/>
        <v>03</v>
      </c>
      <c r="J92" s="50" t="str">
        <f t="shared" si="7"/>
        <v>2022</v>
      </c>
      <c r="K92" s="50" t="str">
        <f t="shared" si="8"/>
        <v>38 F</v>
      </c>
      <c r="L92" s="78" t="str">
        <f t="shared" si="9"/>
        <v>23.03.2022</v>
      </c>
    </row>
    <row r="93" spans="1:12" ht="14.25" customHeight="1" thickBot="1" x14ac:dyDescent="0.35">
      <c r="A93" s="32">
        <v>44644</v>
      </c>
      <c r="B93" s="33" t="s">
        <v>14</v>
      </c>
      <c r="C93" s="13" t="s">
        <v>8</v>
      </c>
      <c r="D93" s="13">
        <v>38</v>
      </c>
      <c r="E93" s="15">
        <v>60000</v>
      </c>
      <c r="F93" s="15">
        <v>33800</v>
      </c>
      <c r="G93" s="15">
        <v>36.93</v>
      </c>
      <c r="H93" s="49" t="str">
        <f t="shared" si="5"/>
        <v>24</v>
      </c>
      <c r="I93" s="50" t="str">
        <f t="shared" si="6"/>
        <v>03</v>
      </c>
      <c r="J93" s="50" t="str">
        <f t="shared" si="7"/>
        <v>2022</v>
      </c>
      <c r="K93" s="50" t="str">
        <f t="shared" si="8"/>
        <v>38 F</v>
      </c>
      <c r="L93" s="78" t="str">
        <f t="shared" si="9"/>
        <v>24.03.2022</v>
      </c>
    </row>
    <row r="94" spans="1:12" ht="14.25" customHeight="1" thickBot="1" x14ac:dyDescent="0.35">
      <c r="A94" s="32">
        <v>44645</v>
      </c>
      <c r="B94" s="33" t="s">
        <v>14</v>
      </c>
      <c r="C94" s="13" t="s">
        <v>8</v>
      </c>
      <c r="D94" s="13">
        <v>42</v>
      </c>
      <c r="E94" s="15">
        <v>500000</v>
      </c>
      <c r="F94" s="15">
        <v>8000</v>
      </c>
      <c r="G94" s="15">
        <v>100</v>
      </c>
      <c r="H94" s="49" t="str">
        <f t="shared" si="5"/>
        <v>25</v>
      </c>
      <c r="I94" s="50" t="str">
        <f t="shared" si="6"/>
        <v>03</v>
      </c>
      <c r="J94" s="50" t="str">
        <f t="shared" si="7"/>
        <v>2022</v>
      </c>
      <c r="K94" s="50" t="str">
        <f t="shared" si="8"/>
        <v>42 F</v>
      </c>
      <c r="L94" s="78" t="str">
        <f t="shared" si="9"/>
        <v>25.03.2022</v>
      </c>
    </row>
    <row r="95" spans="1:12" ht="14.25" customHeight="1" thickBot="1" x14ac:dyDescent="0.35">
      <c r="A95" s="32">
        <v>44646</v>
      </c>
      <c r="B95" s="33" t="s">
        <v>9</v>
      </c>
      <c r="C95" s="13" t="s">
        <v>8</v>
      </c>
      <c r="D95" s="13">
        <v>40</v>
      </c>
      <c r="E95" s="15">
        <v>150000</v>
      </c>
      <c r="F95" s="15">
        <v>3000</v>
      </c>
      <c r="G95" s="15">
        <v>1000</v>
      </c>
      <c r="H95" s="49" t="str">
        <f t="shared" si="5"/>
        <v>26</v>
      </c>
      <c r="I95" s="50" t="str">
        <f t="shared" si="6"/>
        <v>03</v>
      </c>
      <c r="J95" s="50" t="str">
        <f t="shared" si="7"/>
        <v>2022</v>
      </c>
      <c r="K95" s="50" t="str">
        <f t="shared" si="8"/>
        <v>40 F</v>
      </c>
      <c r="L95" s="78" t="str">
        <f t="shared" si="9"/>
        <v>26.03.2022</v>
      </c>
    </row>
    <row r="96" spans="1:12" ht="14.25" customHeight="1" thickBot="1" x14ac:dyDescent="0.35">
      <c r="A96" s="32">
        <v>44647</v>
      </c>
      <c r="B96" s="33" t="s">
        <v>12</v>
      </c>
      <c r="C96" s="13" t="s">
        <v>8</v>
      </c>
      <c r="D96" s="13">
        <v>39</v>
      </c>
      <c r="E96" s="15">
        <v>180000</v>
      </c>
      <c r="F96" s="15">
        <v>5000</v>
      </c>
      <c r="G96" s="15">
        <v>200</v>
      </c>
      <c r="H96" s="49" t="str">
        <f t="shared" si="5"/>
        <v>27</v>
      </c>
      <c r="I96" s="50" t="str">
        <f t="shared" si="6"/>
        <v>03</v>
      </c>
      <c r="J96" s="50" t="str">
        <f t="shared" si="7"/>
        <v>2022</v>
      </c>
      <c r="K96" s="50" t="str">
        <f t="shared" si="8"/>
        <v>39 F</v>
      </c>
      <c r="L96" s="78" t="str">
        <f t="shared" si="9"/>
        <v>27.03.2022</v>
      </c>
    </row>
    <row r="97" spans="1:12" ht="14.25" customHeight="1" thickBot="1" x14ac:dyDescent="0.35">
      <c r="A97" s="32">
        <v>44648</v>
      </c>
      <c r="B97" s="33" t="s">
        <v>9</v>
      </c>
      <c r="C97" s="13" t="s">
        <v>8</v>
      </c>
      <c r="D97" s="13">
        <v>42</v>
      </c>
      <c r="E97" s="15">
        <v>160000</v>
      </c>
      <c r="F97" s="15">
        <v>6500</v>
      </c>
      <c r="G97" s="15">
        <v>120</v>
      </c>
      <c r="H97" s="49" t="str">
        <f t="shared" si="5"/>
        <v>28</v>
      </c>
      <c r="I97" s="50" t="str">
        <f t="shared" si="6"/>
        <v>03</v>
      </c>
      <c r="J97" s="50" t="str">
        <f t="shared" si="7"/>
        <v>2022</v>
      </c>
      <c r="K97" s="50" t="str">
        <f t="shared" si="8"/>
        <v>42 F</v>
      </c>
      <c r="L97" s="78" t="str">
        <f t="shared" si="9"/>
        <v>28.03.2022</v>
      </c>
    </row>
    <row r="98" spans="1:12" ht="14.25" customHeight="1" thickBot="1" x14ac:dyDescent="0.35">
      <c r="A98" s="32">
        <v>44643</v>
      </c>
      <c r="B98" s="33" t="s">
        <v>14</v>
      </c>
      <c r="C98" s="13" t="s">
        <v>8</v>
      </c>
      <c r="D98" s="13">
        <v>37</v>
      </c>
      <c r="E98" s="15">
        <v>500000</v>
      </c>
      <c r="F98" s="15">
        <v>2900</v>
      </c>
      <c r="G98" s="15">
        <v>130</v>
      </c>
      <c r="H98" s="49" t="str">
        <f t="shared" si="5"/>
        <v>23</v>
      </c>
      <c r="I98" s="50" t="str">
        <f t="shared" si="6"/>
        <v>03</v>
      </c>
      <c r="J98" s="50" t="str">
        <f t="shared" si="7"/>
        <v>2022</v>
      </c>
      <c r="K98" s="50" t="str">
        <f t="shared" si="8"/>
        <v>37 F</v>
      </c>
      <c r="L98" s="78" t="str">
        <f t="shared" si="9"/>
        <v>23.03.2022</v>
      </c>
    </row>
    <row r="99" spans="1:12" ht="14.25" customHeight="1" thickBot="1" x14ac:dyDescent="0.35">
      <c r="A99" s="32">
        <v>44644</v>
      </c>
      <c r="B99" s="33" t="s">
        <v>13</v>
      </c>
      <c r="C99" s="13" t="s">
        <v>8</v>
      </c>
      <c r="D99" s="13">
        <v>39</v>
      </c>
      <c r="E99" s="15">
        <v>92000</v>
      </c>
      <c r="F99" s="15">
        <v>1000</v>
      </c>
      <c r="G99" s="15">
        <v>20</v>
      </c>
      <c r="H99" s="49" t="str">
        <f t="shared" si="5"/>
        <v>24</v>
      </c>
      <c r="I99" s="50" t="str">
        <f t="shared" si="6"/>
        <v>03</v>
      </c>
      <c r="J99" s="50" t="str">
        <f t="shared" si="7"/>
        <v>2022</v>
      </c>
      <c r="K99" s="50" t="str">
        <f t="shared" si="8"/>
        <v>39 F</v>
      </c>
      <c r="L99" s="78" t="str">
        <f t="shared" si="9"/>
        <v>24.03.2022</v>
      </c>
    </row>
    <row r="100" spans="1:12" ht="14.25" customHeight="1" thickBot="1" x14ac:dyDescent="0.35">
      <c r="A100" s="32">
        <v>44645</v>
      </c>
      <c r="B100" s="33" t="s">
        <v>10</v>
      </c>
      <c r="C100" s="13" t="s">
        <v>8</v>
      </c>
      <c r="D100" s="13">
        <v>35</v>
      </c>
      <c r="E100" s="15">
        <v>60000</v>
      </c>
      <c r="F100" s="15">
        <v>900</v>
      </c>
      <c r="G100" s="15">
        <v>40</v>
      </c>
      <c r="H100" s="49" t="str">
        <f t="shared" si="5"/>
        <v>25</v>
      </c>
      <c r="I100" s="50" t="str">
        <f t="shared" si="6"/>
        <v>03</v>
      </c>
      <c r="J100" s="50" t="str">
        <f t="shared" si="7"/>
        <v>2022</v>
      </c>
      <c r="K100" s="50" t="str">
        <f t="shared" si="8"/>
        <v>35 F</v>
      </c>
      <c r="L100" s="78" t="str">
        <f t="shared" si="9"/>
        <v>25.03.2022</v>
      </c>
    </row>
    <row r="101" spans="1:12" ht="14.25" customHeight="1" thickBot="1" x14ac:dyDescent="0.35">
      <c r="A101" s="32">
        <v>44646</v>
      </c>
      <c r="B101" s="33" t="s">
        <v>17</v>
      </c>
      <c r="C101" s="13" t="s">
        <v>8</v>
      </c>
      <c r="D101" s="13">
        <v>40</v>
      </c>
      <c r="E101" s="15">
        <v>300000</v>
      </c>
      <c r="F101" s="15">
        <v>4200</v>
      </c>
      <c r="G101" s="15">
        <v>300</v>
      </c>
      <c r="H101" s="49" t="str">
        <f t="shared" si="5"/>
        <v>26</v>
      </c>
      <c r="I101" s="50" t="str">
        <f t="shared" si="6"/>
        <v>03</v>
      </c>
      <c r="J101" s="50" t="str">
        <f t="shared" si="7"/>
        <v>2022</v>
      </c>
      <c r="K101" s="50" t="str">
        <f t="shared" si="8"/>
        <v>40 F</v>
      </c>
      <c r="L101" s="78" t="str">
        <f t="shared" si="9"/>
        <v>26.03.2022</v>
      </c>
    </row>
    <row r="102" spans="1:12" ht="14.25" customHeight="1" thickBot="1" x14ac:dyDescent="0.35">
      <c r="A102" s="32">
        <v>44647</v>
      </c>
      <c r="B102" s="33" t="s">
        <v>9</v>
      </c>
      <c r="C102" s="13" t="s">
        <v>8</v>
      </c>
      <c r="D102" s="13">
        <v>53</v>
      </c>
      <c r="E102" s="15">
        <v>120000</v>
      </c>
      <c r="F102" s="15">
        <v>3700</v>
      </c>
      <c r="G102" s="15">
        <v>60</v>
      </c>
      <c r="H102" s="49" t="str">
        <f t="shared" si="5"/>
        <v>27</v>
      </c>
      <c r="I102" s="50" t="str">
        <f t="shared" si="6"/>
        <v>03</v>
      </c>
      <c r="J102" s="50" t="str">
        <f t="shared" si="7"/>
        <v>2022</v>
      </c>
      <c r="K102" s="50" t="str">
        <f t="shared" si="8"/>
        <v>53 F</v>
      </c>
      <c r="L102" s="78" t="str">
        <f t="shared" si="9"/>
        <v>27.03.2022</v>
      </c>
    </row>
    <row r="103" spans="1:12" ht="14.25" customHeight="1" thickBot="1" x14ac:dyDescent="0.35">
      <c r="A103" s="32">
        <v>44648</v>
      </c>
      <c r="B103" s="33" t="s">
        <v>7</v>
      </c>
      <c r="C103" s="13" t="s">
        <v>18</v>
      </c>
      <c r="D103" s="13">
        <v>44</v>
      </c>
      <c r="E103" s="15">
        <v>500000</v>
      </c>
      <c r="F103" s="15">
        <v>1500</v>
      </c>
      <c r="G103" s="15">
        <v>100</v>
      </c>
      <c r="H103" s="49" t="str">
        <f t="shared" si="5"/>
        <v>28</v>
      </c>
      <c r="I103" s="50" t="str">
        <f t="shared" si="6"/>
        <v>03</v>
      </c>
      <c r="J103" s="50" t="str">
        <f t="shared" si="7"/>
        <v>2022</v>
      </c>
      <c r="K103" s="50" t="str">
        <f t="shared" si="8"/>
        <v>44 M</v>
      </c>
      <c r="L103" s="78" t="str">
        <f t="shared" si="9"/>
        <v>28.03.2022</v>
      </c>
    </row>
    <row r="104" spans="1:12" ht="14.25" customHeight="1" thickBot="1" x14ac:dyDescent="0.35">
      <c r="A104" s="32">
        <v>44643</v>
      </c>
      <c r="B104" s="33" t="s">
        <v>10</v>
      </c>
      <c r="C104" s="13" t="s">
        <v>18</v>
      </c>
      <c r="D104" s="13">
        <v>46</v>
      </c>
      <c r="E104" s="15">
        <v>110000</v>
      </c>
      <c r="F104" s="15">
        <v>9500</v>
      </c>
      <c r="G104" s="15">
        <v>100</v>
      </c>
      <c r="H104" s="49" t="str">
        <f t="shared" si="5"/>
        <v>23</v>
      </c>
      <c r="I104" s="50" t="str">
        <f t="shared" si="6"/>
        <v>03</v>
      </c>
      <c r="J104" s="50" t="str">
        <f t="shared" si="7"/>
        <v>2022</v>
      </c>
      <c r="K104" s="50" t="str">
        <f t="shared" si="8"/>
        <v>46 M</v>
      </c>
      <c r="L104" s="78" t="str">
        <f t="shared" si="9"/>
        <v>23.03.2022</v>
      </c>
    </row>
    <row r="105" spans="1:12" ht="14.25" customHeight="1" thickBot="1" x14ac:dyDescent="0.35">
      <c r="A105" s="32">
        <v>44644</v>
      </c>
      <c r="B105" s="33" t="s">
        <v>14</v>
      </c>
      <c r="C105" s="13" t="s">
        <v>18</v>
      </c>
      <c r="D105" s="13">
        <v>39</v>
      </c>
      <c r="E105" s="15">
        <v>920000</v>
      </c>
      <c r="F105" s="15">
        <v>3000</v>
      </c>
      <c r="G105" s="15">
        <v>400</v>
      </c>
      <c r="H105" s="49" t="str">
        <f t="shared" si="5"/>
        <v>24</v>
      </c>
      <c r="I105" s="50" t="str">
        <f t="shared" si="6"/>
        <v>03</v>
      </c>
      <c r="J105" s="50" t="str">
        <f t="shared" si="7"/>
        <v>2022</v>
      </c>
      <c r="K105" s="50" t="str">
        <f t="shared" si="8"/>
        <v>39 M</v>
      </c>
      <c r="L105" s="78" t="str">
        <f t="shared" si="9"/>
        <v>24.03.2022</v>
      </c>
    </row>
    <row r="106" spans="1:12" ht="14.25" customHeight="1" thickBot="1" x14ac:dyDescent="0.35">
      <c r="A106" s="32">
        <v>44645</v>
      </c>
      <c r="B106" s="33" t="s">
        <v>12</v>
      </c>
      <c r="C106" s="13" t="s">
        <v>18</v>
      </c>
      <c r="D106" s="13">
        <v>47</v>
      </c>
      <c r="E106" s="15">
        <v>120000</v>
      </c>
      <c r="F106" s="15">
        <v>2000</v>
      </c>
      <c r="G106" s="15">
        <v>100</v>
      </c>
      <c r="H106" s="49" t="str">
        <f t="shared" si="5"/>
        <v>25</v>
      </c>
      <c r="I106" s="50" t="str">
        <f t="shared" si="6"/>
        <v>03</v>
      </c>
      <c r="J106" s="50" t="str">
        <f t="shared" si="7"/>
        <v>2022</v>
      </c>
      <c r="K106" s="50" t="str">
        <f t="shared" si="8"/>
        <v>47 M</v>
      </c>
      <c r="L106" s="78" t="str">
        <f t="shared" si="9"/>
        <v>25.03.2022</v>
      </c>
    </row>
    <row r="107" spans="1:12" ht="14.25" customHeight="1" thickBot="1" x14ac:dyDescent="0.35">
      <c r="A107" s="32">
        <v>44646</v>
      </c>
      <c r="B107" s="33" t="s">
        <v>13</v>
      </c>
      <c r="C107" s="13" t="s">
        <v>18</v>
      </c>
      <c r="D107" s="13">
        <v>34</v>
      </c>
      <c r="E107" s="15">
        <v>98000</v>
      </c>
      <c r="F107" s="15">
        <v>2100</v>
      </c>
      <c r="G107" s="15">
        <v>140</v>
      </c>
      <c r="H107" s="49" t="str">
        <f t="shared" si="5"/>
        <v>26</v>
      </c>
      <c r="I107" s="50" t="str">
        <f t="shared" si="6"/>
        <v>03</v>
      </c>
      <c r="J107" s="50" t="str">
        <f t="shared" si="7"/>
        <v>2022</v>
      </c>
      <c r="K107" s="50" t="str">
        <f t="shared" si="8"/>
        <v>34 M</v>
      </c>
      <c r="L107" s="78" t="str">
        <f t="shared" si="9"/>
        <v>26.03.2022</v>
      </c>
    </row>
    <row r="108" spans="1:12" ht="14.25" customHeight="1" thickBot="1" x14ac:dyDescent="0.35">
      <c r="A108" s="32">
        <v>44647</v>
      </c>
      <c r="B108" s="33" t="s">
        <v>14</v>
      </c>
      <c r="C108" s="13" t="s">
        <v>18</v>
      </c>
      <c r="D108" s="13">
        <v>43</v>
      </c>
      <c r="E108" s="15">
        <v>150000</v>
      </c>
      <c r="F108" s="15">
        <v>1200</v>
      </c>
      <c r="G108" s="15">
        <v>500</v>
      </c>
      <c r="H108" s="49" t="str">
        <f t="shared" si="5"/>
        <v>27</v>
      </c>
      <c r="I108" s="50" t="str">
        <f t="shared" si="6"/>
        <v>03</v>
      </c>
      <c r="J108" s="50" t="str">
        <f t="shared" si="7"/>
        <v>2022</v>
      </c>
      <c r="K108" s="50" t="str">
        <f t="shared" si="8"/>
        <v>43 M</v>
      </c>
      <c r="L108" s="78" t="str">
        <f t="shared" si="9"/>
        <v>27.03.2022</v>
      </c>
    </row>
    <row r="109" spans="1:12" ht="14.25" customHeight="1" thickBot="1" x14ac:dyDescent="0.35">
      <c r="A109" s="32">
        <v>44648</v>
      </c>
      <c r="B109" s="33" t="s">
        <v>14</v>
      </c>
      <c r="C109" s="13" t="s">
        <v>18</v>
      </c>
      <c r="D109" s="13">
        <v>38</v>
      </c>
      <c r="E109" s="15">
        <v>100000</v>
      </c>
      <c r="F109" s="15">
        <v>3100</v>
      </c>
      <c r="G109" s="15">
        <v>50</v>
      </c>
      <c r="H109" s="49" t="str">
        <f t="shared" si="5"/>
        <v>28</v>
      </c>
      <c r="I109" s="50" t="str">
        <f t="shared" si="6"/>
        <v>03</v>
      </c>
      <c r="J109" s="50" t="str">
        <f t="shared" si="7"/>
        <v>2022</v>
      </c>
      <c r="K109" s="50" t="str">
        <f t="shared" si="8"/>
        <v>38 M</v>
      </c>
      <c r="L109" s="78" t="str">
        <f t="shared" si="9"/>
        <v>28.03.2022</v>
      </c>
    </row>
    <row r="110" spans="1:12" ht="14.25" customHeight="1" thickBot="1" x14ac:dyDescent="0.35">
      <c r="A110" s="32">
        <v>44643</v>
      </c>
      <c r="B110" s="33" t="s">
        <v>9</v>
      </c>
      <c r="C110" s="13" t="s">
        <v>18</v>
      </c>
      <c r="D110" s="13">
        <v>37</v>
      </c>
      <c r="E110" s="15">
        <v>350000</v>
      </c>
      <c r="F110" s="15">
        <v>8400</v>
      </c>
      <c r="G110" s="15">
        <v>0</v>
      </c>
      <c r="H110" s="49" t="str">
        <f t="shared" si="5"/>
        <v>23</v>
      </c>
      <c r="I110" s="50" t="str">
        <f t="shared" si="6"/>
        <v>03</v>
      </c>
      <c r="J110" s="50" t="str">
        <f t="shared" si="7"/>
        <v>2022</v>
      </c>
      <c r="K110" s="50" t="str">
        <f t="shared" si="8"/>
        <v>37 M</v>
      </c>
      <c r="L110" s="78" t="str">
        <f t="shared" si="9"/>
        <v>23.03.2022</v>
      </c>
    </row>
    <row r="111" spans="1:12" ht="14.25" customHeight="1" thickBot="1" x14ac:dyDescent="0.35">
      <c r="A111" s="32">
        <v>44644</v>
      </c>
      <c r="B111" s="33" t="s">
        <v>12</v>
      </c>
      <c r="C111" s="13" t="s">
        <v>18</v>
      </c>
      <c r="D111" s="13">
        <v>34</v>
      </c>
      <c r="E111" s="15">
        <v>320000</v>
      </c>
      <c r="F111" s="15">
        <v>1690</v>
      </c>
      <c r="G111" s="15">
        <v>100</v>
      </c>
      <c r="H111" s="49" t="str">
        <f t="shared" si="5"/>
        <v>24</v>
      </c>
      <c r="I111" s="50" t="str">
        <f t="shared" si="6"/>
        <v>03</v>
      </c>
      <c r="J111" s="50" t="str">
        <f t="shared" si="7"/>
        <v>2022</v>
      </c>
      <c r="K111" s="50" t="str">
        <f t="shared" si="8"/>
        <v>34 M</v>
      </c>
      <c r="L111" s="78" t="str">
        <f t="shared" si="9"/>
        <v>24.03.2022</v>
      </c>
    </row>
    <row r="112" spans="1:12" ht="14.25" customHeight="1" thickBot="1" x14ac:dyDescent="0.35">
      <c r="A112" s="32">
        <v>44645</v>
      </c>
      <c r="B112" s="33" t="s">
        <v>9</v>
      </c>
      <c r="C112" s="13" t="s">
        <v>18</v>
      </c>
      <c r="D112" s="13">
        <v>49</v>
      </c>
      <c r="E112" s="15">
        <v>210000</v>
      </c>
      <c r="F112" s="15">
        <v>7000</v>
      </c>
      <c r="G112" s="15">
        <v>230</v>
      </c>
      <c r="H112" s="49" t="str">
        <f t="shared" si="5"/>
        <v>25</v>
      </c>
      <c r="I112" s="50" t="str">
        <f t="shared" si="6"/>
        <v>03</v>
      </c>
      <c r="J112" s="50" t="str">
        <f t="shared" si="7"/>
        <v>2022</v>
      </c>
      <c r="K112" s="50" t="str">
        <f t="shared" si="8"/>
        <v>49 M</v>
      </c>
      <c r="L112" s="78" t="str">
        <f t="shared" si="9"/>
        <v>25.03.2022</v>
      </c>
    </row>
    <row r="113" spans="1:12" ht="14.25" customHeight="1" thickBot="1" x14ac:dyDescent="0.35">
      <c r="A113" s="32">
        <v>44646</v>
      </c>
      <c r="B113" s="33" t="s">
        <v>14</v>
      </c>
      <c r="C113" s="13" t="s">
        <v>18</v>
      </c>
      <c r="D113" s="13">
        <v>41</v>
      </c>
      <c r="E113" s="15">
        <v>640000</v>
      </c>
      <c r="F113" s="15">
        <v>2000</v>
      </c>
      <c r="G113" s="15">
        <v>100</v>
      </c>
      <c r="H113" s="49" t="str">
        <f t="shared" si="5"/>
        <v>26</v>
      </c>
      <c r="I113" s="50" t="str">
        <f t="shared" si="6"/>
        <v>03</v>
      </c>
      <c r="J113" s="50" t="str">
        <f t="shared" si="7"/>
        <v>2022</v>
      </c>
      <c r="K113" s="50" t="str">
        <f t="shared" si="8"/>
        <v>41 M</v>
      </c>
      <c r="L113" s="78" t="str">
        <f t="shared" si="9"/>
        <v>26.03.2022</v>
      </c>
    </row>
    <row r="114" spans="1:12" ht="14.25" customHeight="1" thickBot="1" x14ac:dyDescent="0.35">
      <c r="A114" s="32">
        <v>44647</v>
      </c>
      <c r="B114" s="33" t="s">
        <v>13</v>
      </c>
      <c r="C114" s="13" t="s">
        <v>18</v>
      </c>
      <c r="D114" s="13">
        <v>44</v>
      </c>
      <c r="E114" s="15">
        <v>650000</v>
      </c>
      <c r="F114" s="15">
        <v>5500</v>
      </c>
      <c r="G114" s="15">
        <v>160</v>
      </c>
      <c r="H114" s="49" t="str">
        <f t="shared" si="5"/>
        <v>27</v>
      </c>
      <c r="I114" s="50" t="str">
        <f t="shared" si="6"/>
        <v>03</v>
      </c>
      <c r="J114" s="50" t="str">
        <f t="shared" si="7"/>
        <v>2022</v>
      </c>
      <c r="K114" s="50" t="str">
        <f t="shared" si="8"/>
        <v>44 M</v>
      </c>
      <c r="L114" s="78" t="str">
        <f t="shared" si="9"/>
        <v>27.03.2022</v>
      </c>
    </row>
    <row r="115" spans="1:12" ht="14.25" customHeight="1" thickBot="1" x14ac:dyDescent="0.35">
      <c r="A115" s="32">
        <v>44648</v>
      </c>
      <c r="B115" s="33" t="s">
        <v>10</v>
      </c>
      <c r="C115" s="13" t="s">
        <v>18</v>
      </c>
      <c r="D115" s="13">
        <v>42</v>
      </c>
      <c r="E115" s="15">
        <v>200000</v>
      </c>
      <c r="F115" s="15">
        <v>800</v>
      </c>
      <c r="G115" s="15">
        <v>50</v>
      </c>
      <c r="H115" s="49" t="str">
        <f t="shared" si="5"/>
        <v>28</v>
      </c>
      <c r="I115" s="50" t="str">
        <f t="shared" si="6"/>
        <v>03</v>
      </c>
      <c r="J115" s="50" t="str">
        <f t="shared" si="7"/>
        <v>2022</v>
      </c>
      <c r="K115" s="50" t="str">
        <f t="shared" si="8"/>
        <v>42 M</v>
      </c>
      <c r="L115" s="78" t="str">
        <f t="shared" si="9"/>
        <v>28.03.2022</v>
      </c>
    </row>
    <row r="116" spans="1:12" ht="14.25" customHeight="1" thickBot="1" x14ac:dyDescent="0.35">
      <c r="A116" s="32">
        <v>44643</v>
      </c>
      <c r="B116" s="33" t="s">
        <v>14</v>
      </c>
      <c r="C116" s="13" t="s">
        <v>18</v>
      </c>
      <c r="D116" s="13">
        <v>40</v>
      </c>
      <c r="E116" s="15">
        <v>200000</v>
      </c>
      <c r="F116" s="15">
        <v>700</v>
      </c>
      <c r="G116" s="15">
        <v>100</v>
      </c>
      <c r="H116" s="49" t="str">
        <f t="shared" si="5"/>
        <v>23</v>
      </c>
      <c r="I116" s="50" t="str">
        <f t="shared" si="6"/>
        <v>03</v>
      </c>
      <c r="J116" s="50" t="str">
        <f t="shared" si="7"/>
        <v>2022</v>
      </c>
      <c r="K116" s="50" t="str">
        <f t="shared" si="8"/>
        <v>40 M</v>
      </c>
      <c r="L116" s="78" t="str">
        <f t="shared" si="9"/>
        <v>23.03.2022</v>
      </c>
    </row>
    <row r="117" spans="1:12" ht="14.25" customHeight="1" thickBot="1" x14ac:dyDescent="0.35">
      <c r="A117" s="32">
        <v>44644</v>
      </c>
      <c r="B117" s="33" t="s">
        <v>9</v>
      </c>
      <c r="C117" s="13" t="s">
        <v>18</v>
      </c>
      <c r="D117" s="13">
        <v>39</v>
      </c>
      <c r="E117" s="15">
        <v>400000</v>
      </c>
      <c r="F117" s="15">
        <v>1000</v>
      </c>
      <c r="G117" s="15">
        <v>250</v>
      </c>
      <c r="H117" s="49" t="str">
        <f t="shared" si="5"/>
        <v>24</v>
      </c>
      <c r="I117" s="50" t="str">
        <f t="shared" si="6"/>
        <v>03</v>
      </c>
      <c r="J117" s="50" t="str">
        <f t="shared" si="7"/>
        <v>2022</v>
      </c>
      <c r="K117" s="50" t="str">
        <f t="shared" si="8"/>
        <v>39 M</v>
      </c>
      <c r="L117" s="78" t="str">
        <f t="shared" si="9"/>
        <v>24.03.2022</v>
      </c>
    </row>
    <row r="118" spans="1:12" ht="14.25" customHeight="1" thickBot="1" x14ac:dyDescent="0.35">
      <c r="A118" s="32">
        <v>44645</v>
      </c>
      <c r="B118" s="33" t="s">
        <v>7</v>
      </c>
      <c r="C118" s="13" t="s">
        <v>18</v>
      </c>
      <c r="D118" s="13">
        <v>48</v>
      </c>
      <c r="E118" s="15">
        <v>500000</v>
      </c>
      <c r="F118" s="15">
        <v>400</v>
      </c>
      <c r="G118" s="15">
        <v>50</v>
      </c>
      <c r="H118" s="49" t="str">
        <f t="shared" si="5"/>
        <v>25</v>
      </c>
      <c r="I118" s="50" t="str">
        <f t="shared" si="6"/>
        <v>03</v>
      </c>
      <c r="J118" s="50" t="str">
        <f t="shared" si="7"/>
        <v>2022</v>
      </c>
      <c r="K118" s="50" t="str">
        <f t="shared" si="8"/>
        <v>48 M</v>
      </c>
      <c r="L118" s="78" t="str">
        <f t="shared" si="9"/>
        <v>25.03.2022</v>
      </c>
    </row>
    <row r="119" spans="1:12" ht="14.25" customHeight="1" thickBot="1" x14ac:dyDescent="0.35">
      <c r="A119" s="32">
        <v>44646</v>
      </c>
      <c r="B119" s="33" t="s">
        <v>10</v>
      </c>
      <c r="C119" s="13" t="s">
        <v>18</v>
      </c>
      <c r="D119" s="13">
        <v>41</v>
      </c>
      <c r="E119" s="15">
        <v>150000</v>
      </c>
      <c r="F119" s="15">
        <v>0</v>
      </c>
      <c r="G119" s="15">
        <v>0</v>
      </c>
      <c r="H119" s="49" t="str">
        <f t="shared" si="5"/>
        <v>26</v>
      </c>
      <c r="I119" s="50" t="str">
        <f t="shared" si="6"/>
        <v>03</v>
      </c>
      <c r="J119" s="50" t="str">
        <f t="shared" si="7"/>
        <v>2022</v>
      </c>
      <c r="K119" s="50" t="str">
        <f t="shared" si="8"/>
        <v>41 M</v>
      </c>
      <c r="L119" s="78" t="str">
        <f t="shared" si="9"/>
        <v>26.03.2022</v>
      </c>
    </row>
    <row r="120" spans="1:12" ht="14.25" customHeight="1" thickBot="1" x14ac:dyDescent="0.35">
      <c r="A120" s="32">
        <v>44647</v>
      </c>
      <c r="B120" s="33" t="s">
        <v>10</v>
      </c>
      <c r="C120" s="13" t="s">
        <v>18</v>
      </c>
      <c r="D120" s="13">
        <v>42</v>
      </c>
      <c r="E120" s="15">
        <v>350000</v>
      </c>
      <c r="F120" s="15">
        <v>4000</v>
      </c>
      <c r="G120" s="15">
        <v>50</v>
      </c>
      <c r="H120" s="49" t="str">
        <f t="shared" si="5"/>
        <v>27</v>
      </c>
      <c r="I120" s="50" t="str">
        <f t="shared" si="6"/>
        <v>03</v>
      </c>
      <c r="J120" s="50" t="str">
        <f t="shared" si="7"/>
        <v>2022</v>
      </c>
      <c r="K120" s="50" t="str">
        <f t="shared" si="8"/>
        <v>42 M</v>
      </c>
      <c r="L120" s="78" t="str">
        <f t="shared" si="9"/>
        <v>27.03.2022</v>
      </c>
    </row>
    <row r="121" spans="1:12" ht="14.25" customHeight="1" thickBot="1" x14ac:dyDescent="0.35">
      <c r="A121" s="32">
        <v>44648</v>
      </c>
      <c r="B121" s="33" t="s">
        <v>12</v>
      </c>
      <c r="C121" s="13" t="s">
        <v>18</v>
      </c>
      <c r="D121" s="13">
        <v>43</v>
      </c>
      <c r="E121" s="15">
        <v>350000</v>
      </c>
      <c r="F121" s="15">
        <v>5000</v>
      </c>
      <c r="G121" s="15">
        <v>200</v>
      </c>
      <c r="H121" s="49" t="str">
        <f t="shared" si="5"/>
        <v>28</v>
      </c>
      <c r="I121" s="50" t="str">
        <f t="shared" si="6"/>
        <v>03</v>
      </c>
      <c r="J121" s="50" t="str">
        <f t="shared" si="7"/>
        <v>2022</v>
      </c>
      <c r="K121" s="50" t="str">
        <f t="shared" si="8"/>
        <v>43 M</v>
      </c>
      <c r="L121" s="78" t="str">
        <f t="shared" si="9"/>
        <v>28.03.2022</v>
      </c>
    </row>
    <row r="122" spans="1:12" ht="14.25" customHeight="1" thickBot="1" x14ac:dyDescent="0.35">
      <c r="A122" s="32">
        <v>44643</v>
      </c>
      <c r="B122" s="33" t="s">
        <v>13</v>
      </c>
      <c r="C122" s="13" t="s">
        <v>18</v>
      </c>
      <c r="D122" s="13">
        <v>35</v>
      </c>
      <c r="E122" s="15">
        <v>200000</v>
      </c>
      <c r="F122" s="15">
        <v>2500</v>
      </c>
      <c r="G122" s="15">
        <v>50</v>
      </c>
      <c r="H122" s="49" t="str">
        <f t="shared" si="5"/>
        <v>23</v>
      </c>
      <c r="I122" s="50" t="str">
        <f t="shared" si="6"/>
        <v>03</v>
      </c>
      <c r="J122" s="50" t="str">
        <f t="shared" si="7"/>
        <v>2022</v>
      </c>
      <c r="K122" s="50" t="str">
        <f t="shared" si="8"/>
        <v>35 M</v>
      </c>
      <c r="L122" s="78" t="str">
        <f t="shared" si="9"/>
        <v>23.03.2022</v>
      </c>
    </row>
    <row r="123" spans="1:12" ht="14.25" customHeight="1" thickBot="1" x14ac:dyDescent="0.35">
      <c r="A123" s="32">
        <v>44644</v>
      </c>
      <c r="B123" s="33" t="s">
        <v>14</v>
      </c>
      <c r="C123" s="13" t="s">
        <v>18</v>
      </c>
      <c r="D123" s="13">
        <v>46</v>
      </c>
      <c r="E123" s="15">
        <v>400000</v>
      </c>
      <c r="F123" s="15">
        <v>1600</v>
      </c>
      <c r="G123" s="15">
        <v>50</v>
      </c>
      <c r="H123" s="49" t="str">
        <f t="shared" si="5"/>
        <v>24</v>
      </c>
      <c r="I123" s="50" t="str">
        <f t="shared" si="6"/>
        <v>03</v>
      </c>
      <c r="J123" s="50" t="str">
        <f t="shared" si="7"/>
        <v>2022</v>
      </c>
      <c r="K123" s="50" t="str">
        <f t="shared" si="8"/>
        <v>46 M</v>
      </c>
      <c r="L123" s="78" t="str">
        <f t="shared" si="9"/>
        <v>24.03.2022</v>
      </c>
    </row>
    <row r="124" spans="1:12" ht="14.25" customHeight="1" thickBot="1" x14ac:dyDescent="0.35">
      <c r="A124" s="32">
        <v>44645</v>
      </c>
      <c r="B124" s="33" t="s">
        <v>14</v>
      </c>
      <c r="C124" s="13" t="s">
        <v>18</v>
      </c>
      <c r="D124" s="13">
        <v>39</v>
      </c>
      <c r="E124" s="15">
        <v>120000</v>
      </c>
      <c r="F124" s="15">
        <v>800</v>
      </c>
      <c r="G124" s="15">
        <v>100</v>
      </c>
      <c r="H124" s="49" t="str">
        <f t="shared" si="5"/>
        <v>25</v>
      </c>
      <c r="I124" s="50" t="str">
        <f t="shared" si="6"/>
        <v>03</v>
      </c>
      <c r="J124" s="50" t="str">
        <f t="shared" si="7"/>
        <v>2022</v>
      </c>
      <c r="K124" s="50" t="str">
        <f t="shared" si="8"/>
        <v>39 M</v>
      </c>
      <c r="L124" s="78" t="str">
        <f t="shared" si="9"/>
        <v>25.03.2022</v>
      </c>
    </row>
    <row r="125" spans="1:12" ht="14.25" customHeight="1" thickBot="1" x14ac:dyDescent="0.35">
      <c r="A125" s="32">
        <v>44646</v>
      </c>
      <c r="B125" s="33" t="s">
        <v>9</v>
      </c>
      <c r="C125" s="13" t="s">
        <v>18</v>
      </c>
      <c r="D125" s="13">
        <v>35</v>
      </c>
      <c r="E125" s="15">
        <v>95000</v>
      </c>
      <c r="F125" s="15">
        <v>0</v>
      </c>
      <c r="G125" s="15">
        <v>0</v>
      </c>
      <c r="H125" s="49" t="str">
        <f t="shared" si="5"/>
        <v>26</v>
      </c>
      <c r="I125" s="50" t="str">
        <f t="shared" si="6"/>
        <v>03</v>
      </c>
      <c r="J125" s="50" t="str">
        <f t="shared" si="7"/>
        <v>2022</v>
      </c>
      <c r="K125" s="50" t="str">
        <f t="shared" si="8"/>
        <v>35 M</v>
      </c>
      <c r="L125" s="78" t="str">
        <f t="shared" si="9"/>
        <v>26.03.2022</v>
      </c>
    </row>
    <row r="126" spans="1:12" ht="14.25" customHeight="1" thickBot="1" x14ac:dyDescent="0.35">
      <c r="A126" s="32">
        <v>44647</v>
      </c>
      <c r="B126" s="33" t="s">
        <v>12</v>
      </c>
      <c r="C126" s="13" t="s">
        <v>18</v>
      </c>
      <c r="D126" s="13">
        <v>37</v>
      </c>
      <c r="E126" s="15">
        <v>220000</v>
      </c>
      <c r="F126" s="15">
        <v>2000</v>
      </c>
      <c r="G126" s="15">
        <v>50</v>
      </c>
      <c r="H126" s="49" t="str">
        <f t="shared" si="5"/>
        <v>27</v>
      </c>
      <c r="I126" s="50" t="str">
        <f t="shared" si="6"/>
        <v>03</v>
      </c>
      <c r="J126" s="50" t="str">
        <f t="shared" si="7"/>
        <v>2022</v>
      </c>
      <c r="K126" s="50" t="str">
        <f t="shared" si="8"/>
        <v>37 M</v>
      </c>
      <c r="L126" s="78" t="str">
        <f t="shared" si="9"/>
        <v>27.03.2022</v>
      </c>
    </row>
    <row r="127" spans="1:12" ht="14.25" customHeight="1" thickBot="1" x14ac:dyDescent="0.35">
      <c r="A127" s="32">
        <v>44648</v>
      </c>
      <c r="B127" s="33" t="s">
        <v>9</v>
      </c>
      <c r="C127" s="13" t="s">
        <v>18</v>
      </c>
      <c r="D127" s="13">
        <v>48</v>
      </c>
      <c r="E127" s="15">
        <v>200000</v>
      </c>
      <c r="F127" s="15">
        <v>0</v>
      </c>
      <c r="G127" s="15">
        <v>0</v>
      </c>
      <c r="H127" s="49" t="str">
        <f t="shared" si="5"/>
        <v>28</v>
      </c>
      <c r="I127" s="50" t="str">
        <f t="shared" si="6"/>
        <v>03</v>
      </c>
      <c r="J127" s="50" t="str">
        <f t="shared" si="7"/>
        <v>2022</v>
      </c>
      <c r="K127" s="50" t="str">
        <f t="shared" si="8"/>
        <v>48 M</v>
      </c>
      <c r="L127" s="78" t="str">
        <f t="shared" si="9"/>
        <v>28.03.2022</v>
      </c>
    </row>
    <row r="128" spans="1:12" ht="14.25" customHeight="1" thickBot="1" x14ac:dyDescent="0.35">
      <c r="A128" s="32">
        <v>44643</v>
      </c>
      <c r="B128" s="33" t="s">
        <v>14</v>
      </c>
      <c r="C128" s="13" t="s">
        <v>18</v>
      </c>
      <c r="D128" s="13">
        <v>48</v>
      </c>
      <c r="E128" s="15">
        <v>530000</v>
      </c>
      <c r="F128" s="15">
        <v>850</v>
      </c>
      <c r="G128" s="15">
        <v>95</v>
      </c>
      <c r="H128" s="49" t="str">
        <f t="shared" si="5"/>
        <v>23</v>
      </c>
      <c r="I128" s="50" t="str">
        <f t="shared" si="6"/>
        <v>03</v>
      </c>
      <c r="J128" s="50" t="str">
        <f t="shared" si="7"/>
        <v>2022</v>
      </c>
      <c r="K128" s="50" t="str">
        <f t="shared" si="8"/>
        <v>48 M</v>
      </c>
      <c r="L128" s="78" t="str">
        <f t="shared" si="9"/>
        <v>23.03.2022</v>
      </c>
    </row>
    <row r="129" spans="1:12" ht="14.25" customHeight="1" thickBot="1" x14ac:dyDescent="0.35">
      <c r="A129" s="32">
        <v>44644</v>
      </c>
      <c r="B129" s="33" t="s">
        <v>13</v>
      </c>
      <c r="C129" s="13" t="s">
        <v>18</v>
      </c>
      <c r="D129" s="13">
        <v>36</v>
      </c>
      <c r="E129" s="15">
        <v>2000000</v>
      </c>
      <c r="F129" s="15">
        <v>20000</v>
      </c>
      <c r="G129" s="15">
        <v>200</v>
      </c>
      <c r="H129" s="49" t="str">
        <f t="shared" si="5"/>
        <v>24</v>
      </c>
      <c r="I129" s="50" t="str">
        <f t="shared" si="6"/>
        <v>03</v>
      </c>
      <c r="J129" s="50" t="str">
        <f t="shared" si="7"/>
        <v>2022</v>
      </c>
      <c r="K129" s="50" t="str">
        <f t="shared" si="8"/>
        <v>36 M</v>
      </c>
      <c r="L129" s="78" t="str">
        <f t="shared" si="9"/>
        <v>24.03.2022</v>
      </c>
    </row>
    <row r="130" spans="1:12" ht="14.25" customHeight="1" thickBot="1" x14ac:dyDescent="0.35">
      <c r="A130" s="37">
        <v>44645</v>
      </c>
      <c r="B130" s="38" t="s">
        <v>10</v>
      </c>
      <c r="C130" s="18" t="s">
        <v>18</v>
      </c>
      <c r="D130" s="18">
        <v>45</v>
      </c>
      <c r="E130" s="19">
        <v>110000</v>
      </c>
      <c r="F130" s="19">
        <v>0</v>
      </c>
      <c r="G130" s="15">
        <v>0</v>
      </c>
      <c r="H130" s="49" t="str">
        <f t="shared" si="5"/>
        <v>25</v>
      </c>
      <c r="I130" s="50" t="str">
        <f t="shared" si="6"/>
        <v>03</v>
      </c>
      <c r="J130" s="50" t="str">
        <f t="shared" si="7"/>
        <v>2022</v>
      </c>
      <c r="K130" s="50" t="str">
        <f t="shared" si="8"/>
        <v>45 M</v>
      </c>
      <c r="L130" s="78" t="str">
        <f t="shared" si="9"/>
        <v>25.03.2022</v>
      </c>
    </row>
    <row r="131" spans="1:12" ht="14.25" customHeight="1" x14ac:dyDescent="0.3"/>
    <row r="132" spans="1:12" ht="14.25" customHeight="1" x14ac:dyDescent="0.3"/>
    <row r="133" spans="1:12" ht="14.25" customHeight="1" x14ac:dyDescent="0.3"/>
    <row r="134" spans="1:12" ht="14.25" customHeight="1" x14ac:dyDescent="0.3"/>
    <row r="135" spans="1:12" ht="14.25" customHeight="1" x14ac:dyDescent="0.3"/>
    <row r="136" spans="1:12" ht="14.25" customHeight="1" x14ac:dyDescent="0.3"/>
    <row r="137" spans="1:12" ht="14.25" customHeight="1" x14ac:dyDescent="0.3"/>
    <row r="138" spans="1:12" ht="14.25" customHeight="1" x14ac:dyDescent="0.3"/>
    <row r="139" spans="1:12" ht="14.25" customHeight="1" x14ac:dyDescent="0.3"/>
    <row r="140" spans="1:12" ht="14.25" customHeight="1" x14ac:dyDescent="0.3"/>
    <row r="141" spans="1:12" ht="14.25" customHeight="1" x14ac:dyDescent="0.3"/>
    <row r="142" spans="1:12" ht="14.25" customHeight="1" x14ac:dyDescent="0.3"/>
    <row r="143" spans="1:12" ht="14.25" customHeight="1" x14ac:dyDescent="0.3"/>
    <row r="144" spans="1:12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1:Q13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Январь</vt:lpstr>
      <vt:lpstr>Февраль</vt:lpstr>
      <vt:lpstr>Март</vt:lpstr>
      <vt:lpstr>Задание 4 и 5</vt:lpstr>
      <vt:lpstr>Задание 6</vt:lpstr>
      <vt:lpstr>Задание 7</vt:lpstr>
      <vt:lpstr>Задание 8</vt:lpstr>
      <vt:lpstr>Задание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Nitro5</cp:lastModifiedBy>
  <dcterms:created xsi:type="dcterms:W3CDTF">2020-03-23T13:22:10Z</dcterms:created>
  <dcterms:modified xsi:type="dcterms:W3CDTF">2023-02-09T10:27:29Z</dcterms:modified>
</cp:coreProperties>
</file>