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 activeTab="4"/>
  </bookViews>
  <sheets>
    <sheet name="Data" sheetId="1" r:id="rId1"/>
    <sheet name="Calculations" sheetId="2" r:id="rId2"/>
    <sheet name="Cash Details" sheetId="6" r:id="rId3"/>
    <sheet name="Cash Flow" sheetId="3" r:id="rId4"/>
    <sheet name="NPV+IRR" sheetId="5" r:id="rId5"/>
    <sheet name="Graph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5" l="1"/>
  <c r="C10" i="5"/>
  <c r="C9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D8" i="5"/>
  <c r="E8" i="5"/>
  <c r="C8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10" i="5"/>
  <c r="AB8" i="5"/>
  <c r="AB9" i="5" s="1"/>
  <c r="AB11" i="5" s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D3" i="2"/>
  <c r="E3" i="2"/>
  <c r="F3" i="2"/>
  <c r="G3" i="2"/>
  <c r="H3" i="2"/>
  <c r="H5" i="2" s="1"/>
  <c r="I3" i="2"/>
  <c r="J3" i="2"/>
  <c r="K3" i="2"/>
  <c r="L3" i="2"/>
  <c r="L5" i="2" s="1"/>
  <c r="M3" i="2"/>
  <c r="N3" i="2"/>
  <c r="O3" i="2"/>
  <c r="P3" i="2"/>
  <c r="P5" i="2" s="1"/>
  <c r="Q3" i="2"/>
  <c r="R3" i="2"/>
  <c r="S3" i="2"/>
  <c r="T3" i="2"/>
  <c r="T5" i="2" s="1"/>
  <c r="U3" i="2"/>
  <c r="V3" i="2"/>
  <c r="W3" i="2"/>
  <c r="X3" i="2"/>
  <c r="X5" i="2" s="1"/>
  <c r="Y3" i="2"/>
  <c r="Z3" i="2"/>
  <c r="AA3" i="2"/>
  <c r="AB3" i="2"/>
  <c r="AB5" i="2" s="1"/>
  <c r="AC3" i="2"/>
  <c r="G5" i="2"/>
  <c r="K5" i="2"/>
  <c r="O5" i="2"/>
  <c r="S5" i="2"/>
  <c r="W5" i="2"/>
  <c r="AA5" i="2"/>
  <c r="AC5" i="2" l="1"/>
  <c r="Y5" i="2"/>
  <c r="U5" i="2"/>
  <c r="Q5" i="2"/>
  <c r="M5" i="2"/>
  <c r="I5" i="2"/>
  <c r="E5" i="2"/>
  <c r="E6" i="2" s="1"/>
  <c r="Z5" i="2"/>
  <c r="V5" i="2"/>
  <c r="R5" i="2"/>
  <c r="N5" i="2"/>
  <c r="J5" i="2"/>
  <c r="F5" i="2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B36" i="6" l="1"/>
  <c r="L4" i="6"/>
  <c r="L5" i="6"/>
  <c r="L6" i="6"/>
  <c r="L7" i="6"/>
  <c r="L10" i="6"/>
  <c r="L11" i="6"/>
  <c r="J4" i="6"/>
  <c r="J5" i="6"/>
  <c r="J6" i="6"/>
  <c r="J7" i="6"/>
  <c r="J8" i="6"/>
  <c r="L8" i="6" s="1"/>
  <c r="J9" i="6"/>
  <c r="L9" i="6" s="1"/>
  <c r="J10" i="6"/>
  <c r="J3" i="6"/>
  <c r="L3" i="6" s="1"/>
  <c r="E28" i="6"/>
  <c r="F28" i="6" s="1"/>
  <c r="E27" i="6"/>
  <c r="D27" i="6"/>
  <c r="E26" i="6"/>
  <c r="D26" i="6"/>
  <c r="E25" i="6"/>
  <c r="D25" i="6"/>
  <c r="F25" i="6" s="1"/>
  <c r="E24" i="6"/>
  <c r="D24" i="6"/>
  <c r="F24" i="6" s="1"/>
  <c r="E23" i="6"/>
  <c r="D23" i="6"/>
  <c r="F23" i="6" s="1"/>
  <c r="F22" i="6"/>
  <c r="E22" i="6"/>
  <c r="D22" i="6"/>
  <c r="E21" i="6"/>
  <c r="D21" i="6"/>
  <c r="G15" i="6"/>
  <c r="G17" i="6" s="1"/>
  <c r="G9" i="6"/>
  <c r="G7" i="6"/>
  <c r="G6" i="6"/>
  <c r="G4" i="6"/>
  <c r="F21" i="6" l="1"/>
  <c r="F27" i="6"/>
  <c r="E18" i="3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J13" i="6"/>
  <c r="F26" i="6"/>
  <c r="G30" i="6" s="1"/>
  <c r="G32" i="6" s="1"/>
  <c r="E35" i="6" s="1"/>
  <c r="C4" i="3" s="1"/>
  <c r="D19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D16" i="2"/>
  <c r="D6" i="1"/>
  <c r="H17" i="2" s="1"/>
  <c r="E36" i="6" l="1"/>
  <c r="E37" i="6" s="1"/>
  <c r="D17" i="2"/>
  <c r="AA17" i="2"/>
  <c r="W17" i="2"/>
  <c r="S17" i="2"/>
  <c r="O17" i="2"/>
  <c r="K17" i="2"/>
  <c r="G17" i="2"/>
  <c r="H19" i="2" s="1"/>
  <c r="E17" i="2"/>
  <c r="Z17" i="2"/>
  <c r="V17" i="2"/>
  <c r="W19" i="2" s="1"/>
  <c r="R17" i="2"/>
  <c r="N17" i="2"/>
  <c r="J17" i="2"/>
  <c r="F17" i="2"/>
  <c r="G19" i="2" s="1"/>
  <c r="AC17" i="2"/>
  <c r="Y17" i="2"/>
  <c r="U17" i="2"/>
  <c r="Q17" i="2"/>
  <c r="R19" i="2" s="1"/>
  <c r="M17" i="2"/>
  <c r="I17" i="2"/>
  <c r="I19" i="2" s="1"/>
  <c r="AB17" i="2"/>
  <c r="X17" i="2"/>
  <c r="T17" i="2"/>
  <c r="P17" i="2"/>
  <c r="L17" i="2"/>
  <c r="L19" i="2" s="1"/>
  <c r="X19" i="2"/>
  <c r="E63" i="2"/>
  <c r="E62" i="2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F16" i="3"/>
  <c r="E16" i="3"/>
  <c r="D58" i="2"/>
  <c r="D57" i="2"/>
  <c r="C22" i="3" s="1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G12" i="3"/>
  <c r="G13" i="3" s="1"/>
  <c r="H12" i="3"/>
  <c r="H13" i="3" s="1"/>
  <c r="I12" i="3"/>
  <c r="I13" i="3" s="1"/>
  <c r="J12" i="3"/>
  <c r="J13" i="3" s="1"/>
  <c r="K12" i="3"/>
  <c r="K13" i="3" s="1"/>
  <c r="L12" i="3"/>
  <c r="L13" i="3" s="1"/>
  <c r="M12" i="3"/>
  <c r="M13" i="3" s="1"/>
  <c r="N12" i="3"/>
  <c r="N13" i="3" s="1"/>
  <c r="O12" i="3"/>
  <c r="O13" i="3" s="1"/>
  <c r="P12" i="3"/>
  <c r="P13" i="3" s="1"/>
  <c r="Q12" i="3"/>
  <c r="Q13" i="3" s="1"/>
  <c r="R12" i="3"/>
  <c r="R13" i="3" s="1"/>
  <c r="S12" i="3"/>
  <c r="S13" i="3" s="1"/>
  <c r="T12" i="3"/>
  <c r="T13" i="3" s="1"/>
  <c r="U12" i="3"/>
  <c r="U13" i="3" s="1"/>
  <c r="V12" i="3"/>
  <c r="V13" i="3" s="1"/>
  <c r="W12" i="3"/>
  <c r="W13" i="3" s="1"/>
  <c r="X12" i="3"/>
  <c r="X13" i="3" s="1"/>
  <c r="Y12" i="3"/>
  <c r="Y13" i="3" s="1"/>
  <c r="Z12" i="3"/>
  <c r="Z13" i="3" s="1"/>
  <c r="AA12" i="3"/>
  <c r="AA13" i="3" s="1"/>
  <c r="AB12" i="3"/>
  <c r="AB13" i="3" s="1"/>
  <c r="F12" i="3"/>
  <c r="F13" i="3" s="1"/>
  <c r="E12" i="3"/>
  <c r="E13" i="3" s="1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E51" i="2"/>
  <c r="F52" i="2" s="1"/>
  <c r="D51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X45" i="2" s="1"/>
  <c r="Y44" i="2"/>
  <c r="Y45" i="2" s="1"/>
  <c r="Z44" i="2"/>
  <c r="Z45" i="2" s="1"/>
  <c r="AA44" i="2"/>
  <c r="AA45" i="2" s="1"/>
  <c r="AB44" i="2"/>
  <c r="AC44" i="2"/>
  <c r="AC45" i="2" s="1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B45" i="2"/>
  <c r="E44" i="2"/>
  <c r="E45" i="2" s="1"/>
  <c r="D44" i="2"/>
  <c r="D45" i="2" s="1"/>
  <c r="H37" i="2"/>
  <c r="H38" i="2" s="1"/>
  <c r="I37" i="2"/>
  <c r="I38" i="2" s="1"/>
  <c r="J37" i="2"/>
  <c r="J38" i="2" s="1"/>
  <c r="K37" i="2"/>
  <c r="K38" i="2" s="1"/>
  <c r="L37" i="2"/>
  <c r="L38" i="2" s="1"/>
  <c r="M37" i="2"/>
  <c r="M38" i="2" s="1"/>
  <c r="N37" i="2"/>
  <c r="N38" i="2" s="1"/>
  <c r="O37" i="2"/>
  <c r="O38" i="2" s="1"/>
  <c r="P37" i="2"/>
  <c r="P38" i="2" s="1"/>
  <c r="Q37" i="2"/>
  <c r="Q38" i="2" s="1"/>
  <c r="R37" i="2"/>
  <c r="R38" i="2" s="1"/>
  <c r="S37" i="2"/>
  <c r="S38" i="2" s="1"/>
  <c r="T37" i="2"/>
  <c r="T38" i="2" s="1"/>
  <c r="U37" i="2"/>
  <c r="U38" i="2" s="1"/>
  <c r="V37" i="2"/>
  <c r="V38" i="2" s="1"/>
  <c r="W37" i="2"/>
  <c r="W38" i="2" s="1"/>
  <c r="X37" i="2"/>
  <c r="X38" i="2" s="1"/>
  <c r="Y37" i="2"/>
  <c r="Y38" i="2" s="1"/>
  <c r="Z37" i="2"/>
  <c r="Z38" i="2" s="1"/>
  <c r="AA37" i="2"/>
  <c r="AA38" i="2" s="1"/>
  <c r="AB37" i="2"/>
  <c r="AB38" i="2" s="1"/>
  <c r="AC37" i="2"/>
  <c r="AC38" i="2" s="1"/>
  <c r="E37" i="2"/>
  <c r="E38" i="2" s="1"/>
  <c r="F37" i="2"/>
  <c r="F38" i="2" s="1"/>
  <c r="G37" i="2"/>
  <c r="G38" i="2" s="1"/>
  <c r="D37" i="2"/>
  <c r="D38" i="2" s="1"/>
  <c r="E30" i="2"/>
  <c r="F30" i="2"/>
  <c r="F31" i="2" s="1"/>
  <c r="G30" i="2"/>
  <c r="G31" i="2" s="1"/>
  <c r="H30" i="2"/>
  <c r="H31" i="2" s="1"/>
  <c r="I30" i="2"/>
  <c r="I31" i="2" s="1"/>
  <c r="J30" i="2"/>
  <c r="J31" i="2" s="1"/>
  <c r="K30" i="2"/>
  <c r="K31" i="2" s="1"/>
  <c r="L30" i="2"/>
  <c r="L31" i="2" s="1"/>
  <c r="M30" i="2"/>
  <c r="N30" i="2"/>
  <c r="N31" i="2" s="1"/>
  <c r="O30" i="2"/>
  <c r="O31" i="2" s="1"/>
  <c r="P30" i="2"/>
  <c r="P31" i="2" s="1"/>
  <c r="Q30" i="2"/>
  <c r="R30" i="2"/>
  <c r="R31" i="2" s="1"/>
  <c r="S30" i="2"/>
  <c r="S31" i="2" s="1"/>
  <c r="T30" i="2"/>
  <c r="T31" i="2" s="1"/>
  <c r="U30" i="2"/>
  <c r="U31" i="2" s="1"/>
  <c r="V30" i="2"/>
  <c r="V31" i="2" s="1"/>
  <c r="W30" i="2"/>
  <c r="W31" i="2" s="1"/>
  <c r="X30" i="2"/>
  <c r="X31" i="2" s="1"/>
  <c r="Y30" i="2"/>
  <c r="Z30" i="2"/>
  <c r="Z31" i="2" s="1"/>
  <c r="AA30" i="2"/>
  <c r="AA31" i="2" s="1"/>
  <c r="AB30" i="2"/>
  <c r="AB31" i="2" s="1"/>
  <c r="AC30" i="2"/>
  <c r="AC31" i="2" s="1"/>
  <c r="E31" i="2"/>
  <c r="M31" i="2"/>
  <c r="Q31" i="2"/>
  <c r="Y31" i="2"/>
  <c r="D30" i="2"/>
  <c r="D31" i="2" s="1"/>
  <c r="E23" i="2"/>
  <c r="E24" i="2" s="1"/>
  <c r="F23" i="2"/>
  <c r="F24" i="2" s="1"/>
  <c r="G23" i="2"/>
  <c r="G24" i="2" s="1"/>
  <c r="H23" i="2"/>
  <c r="H24" i="2" s="1"/>
  <c r="I23" i="2"/>
  <c r="I24" i="2" s="1"/>
  <c r="J23" i="2"/>
  <c r="J24" i="2" s="1"/>
  <c r="K23" i="2"/>
  <c r="K24" i="2" s="1"/>
  <c r="L23" i="2"/>
  <c r="L24" i="2" s="1"/>
  <c r="M23" i="2"/>
  <c r="M24" i="2" s="1"/>
  <c r="N23" i="2"/>
  <c r="N24" i="2" s="1"/>
  <c r="O23" i="2"/>
  <c r="O24" i="2" s="1"/>
  <c r="P23" i="2"/>
  <c r="P24" i="2" s="1"/>
  <c r="Q23" i="2"/>
  <c r="Q24" i="2" s="1"/>
  <c r="R23" i="2"/>
  <c r="R24" i="2" s="1"/>
  <c r="S23" i="2"/>
  <c r="S24" i="2" s="1"/>
  <c r="T23" i="2"/>
  <c r="T24" i="2" s="1"/>
  <c r="U23" i="2"/>
  <c r="U24" i="2" s="1"/>
  <c r="V23" i="2"/>
  <c r="V24" i="2" s="1"/>
  <c r="W23" i="2"/>
  <c r="W24" i="2" s="1"/>
  <c r="X23" i="2"/>
  <c r="X24" i="2" s="1"/>
  <c r="Y23" i="2"/>
  <c r="Y24" i="2" s="1"/>
  <c r="Z23" i="2"/>
  <c r="Z24" i="2" s="1"/>
  <c r="AA23" i="2"/>
  <c r="AA24" i="2" s="1"/>
  <c r="AB23" i="2"/>
  <c r="AB24" i="2" s="1"/>
  <c r="AC23" i="2"/>
  <c r="AC24" i="2" s="1"/>
  <c r="D23" i="2"/>
  <c r="D24" i="2" s="1"/>
  <c r="D11" i="1"/>
  <c r="D10" i="1"/>
  <c r="D9" i="1"/>
  <c r="D8" i="1"/>
  <c r="D7" i="1"/>
  <c r="E9" i="2"/>
  <c r="E10" i="2" s="1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N10" i="2" s="1"/>
  <c r="O9" i="2"/>
  <c r="O10" i="2" s="1"/>
  <c r="P9" i="2"/>
  <c r="P10" i="2" s="1"/>
  <c r="Q9" i="2"/>
  <c r="Q10" i="2" s="1"/>
  <c r="R9" i="2"/>
  <c r="R10" i="2" s="1"/>
  <c r="S9" i="2"/>
  <c r="S10" i="2" s="1"/>
  <c r="T9" i="2"/>
  <c r="T10" i="2" s="1"/>
  <c r="U9" i="2"/>
  <c r="U10" i="2" s="1"/>
  <c r="V9" i="2"/>
  <c r="V10" i="2" s="1"/>
  <c r="W9" i="2"/>
  <c r="W10" i="2" s="1"/>
  <c r="X9" i="2"/>
  <c r="X10" i="2" s="1"/>
  <c r="Y9" i="2"/>
  <c r="Y10" i="2" s="1"/>
  <c r="Z9" i="2"/>
  <c r="Z10" i="2" s="1"/>
  <c r="AA9" i="2"/>
  <c r="AA10" i="2" s="1"/>
  <c r="AB9" i="2"/>
  <c r="AB10" i="2" s="1"/>
  <c r="AC9" i="2"/>
  <c r="AC10" i="2" s="1"/>
  <c r="D9" i="2"/>
  <c r="D10" i="2" s="1"/>
  <c r="C5" i="3" l="1"/>
  <c r="C9" i="3" s="1"/>
  <c r="D7" i="3" s="1"/>
  <c r="L6" i="3"/>
  <c r="K7" i="5" s="1"/>
  <c r="D6" i="3"/>
  <c r="M6" i="3"/>
  <c r="L7" i="5" s="1"/>
  <c r="K6" i="3"/>
  <c r="J7" i="5" s="1"/>
  <c r="I6" i="3"/>
  <c r="H7" i="5" s="1"/>
  <c r="H6" i="3"/>
  <c r="G7" i="5" s="1"/>
  <c r="G6" i="3"/>
  <c r="F7" i="5" s="1"/>
  <c r="E6" i="3"/>
  <c r="D7" i="5" s="1"/>
  <c r="F6" i="3"/>
  <c r="E7" i="5" s="1"/>
  <c r="J6" i="3"/>
  <c r="I7" i="5" s="1"/>
  <c r="C3" i="3"/>
  <c r="C28" i="3" s="1"/>
  <c r="P19" i="2"/>
  <c r="Z19" i="2"/>
  <c r="O19" i="2"/>
  <c r="O56" i="2"/>
  <c r="S56" i="2"/>
  <c r="V19" i="2"/>
  <c r="AB19" i="2"/>
  <c r="K19" i="2"/>
  <c r="AA19" i="2"/>
  <c r="U19" i="2"/>
  <c r="N19" i="2"/>
  <c r="S19" i="2"/>
  <c r="Y19" i="2"/>
  <c r="J19" i="2"/>
  <c r="E19" i="2"/>
  <c r="E20" i="2" s="1"/>
  <c r="W56" i="2"/>
  <c r="G56" i="2"/>
  <c r="M19" i="2"/>
  <c r="AC19" i="2"/>
  <c r="AA56" i="2"/>
  <c r="K56" i="2"/>
  <c r="T19" i="2"/>
  <c r="Q19" i="2"/>
  <c r="F19" i="2"/>
  <c r="E56" i="2"/>
  <c r="F56" i="2"/>
  <c r="Z56" i="2"/>
  <c r="V56" i="2"/>
  <c r="R56" i="2"/>
  <c r="N56" i="2"/>
  <c r="J56" i="2"/>
  <c r="AC56" i="2"/>
  <c r="Y56" i="2"/>
  <c r="U56" i="2"/>
  <c r="Q56" i="2"/>
  <c r="M56" i="2"/>
  <c r="I56" i="2"/>
  <c r="D56" i="2"/>
  <c r="AB56" i="2"/>
  <c r="X56" i="2"/>
  <c r="T56" i="2"/>
  <c r="P56" i="2"/>
  <c r="L56" i="2"/>
  <c r="H56" i="2"/>
  <c r="F47" i="2"/>
  <c r="F26" i="2"/>
  <c r="V52" i="2"/>
  <c r="J40" i="2"/>
  <c r="R47" i="2"/>
  <c r="U52" i="2"/>
  <c r="O52" i="2"/>
  <c r="K52" i="2"/>
  <c r="G52" i="2"/>
  <c r="X26" i="2"/>
  <c r="L26" i="2"/>
  <c r="Z52" i="2"/>
  <c r="R52" i="2"/>
  <c r="N52" i="2"/>
  <c r="J52" i="2"/>
  <c r="AB26" i="2"/>
  <c r="P26" i="2"/>
  <c r="AC52" i="2"/>
  <c r="Y52" i="2"/>
  <c r="Q52" i="2"/>
  <c r="M52" i="2"/>
  <c r="I52" i="2"/>
  <c r="T26" i="2"/>
  <c r="H26" i="2"/>
  <c r="E52" i="2"/>
  <c r="E53" i="2" s="1"/>
  <c r="F53" i="2" s="1"/>
  <c r="AB33" i="2"/>
  <c r="X33" i="2"/>
  <c r="T33" i="2"/>
  <c r="P33" i="2"/>
  <c r="L33" i="2"/>
  <c r="H33" i="2"/>
  <c r="H40" i="2"/>
  <c r="AB40" i="2"/>
  <c r="X40" i="2"/>
  <c r="T40" i="2"/>
  <c r="AB47" i="2"/>
  <c r="X47" i="2"/>
  <c r="T47" i="2"/>
  <c r="P47" i="2"/>
  <c r="L47" i="2"/>
  <c r="H47" i="2"/>
  <c r="AA47" i="2"/>
  <c r="K47" i="2"/>
  <c r="Z47" i="2"/>
  <c r="AA33" i="2"/>
  <c r="W33" i="2"/>
  <c r="S33" i="2"/>
  <c r="O33" i="2"/>
  <c r="K33" i="2"/>
  <c r="G33" i="2"/>
  <c r="G40" i="2"/>
  <c r="AA40" i="2"/>
  <c r="W40" i="2"/>
  <c r="S40" i="2"/>
  <c r="O40" i="2"/>
  <c r="K40" i="2"/>
  <c r="J47" i="2"/>
  <c r="AC12" i="2"/>
  <c r="Y12" i="2"/>
  <c r="U12" i="2"/>
  <c r="Q12" i="2"/>
  <c r="X12" i="2"/>
  <c r="H12" i="2"/>
  <c r="W47" i="2"/>
  <c r="O47" i="2"/>
  <c r="G47" i="2"/>
  <c r="V47" i="2"/>
  <c r="N47" i="2"/>
  <c r="F40" i="2"/>
  <c r="Z40" i="2"/>
  <c r="V40" i="2"/>
  <c r="N40" i="2"/>
  <c r="R40" i="2"/>
  <c r="P40" i="2"/>
  <c r="L40" i="2"/>
  <c r="R33" i="2"/>
  <c r="AA26" i="2"/>
  <c r="W26" i="2"/>
  <c r="S26" i="2"/>
  <c r="O26" i="2"/>
  <c r="G26" i="2"/>
  <c r="R26" i="2"/>
  <c r="M26" i="2"/>
  <c r="Z12" i="2"/>
  <c r="V12" i="2"/>
  <c r="R12" i="2"/>
  <c r="N12" i="2"/>
  <c r="J12" i="2"/>
  <c r="F12" i="2"/>
  <c r="M12" i="2"/>
  <c r="I12" i="2"/>
  <c r="P12" i="2"/>
  <c r="V33" i="2"/>
  <c r="E26" i="2"/>
  <c r="E27" i="2" s="1"/>
  <c r="Z33" i="2"/>
  <c r="J33" i="2"/>
  <c r="E12" i="2"/>
  <c r="E13" i="2" s="1"/>
  <c r="AA12" i="2"/>
  <c r="W12" i="2"/>
  <c r="S12" i="2"/>
  <c r="O12" i="2"/>
  <c r="K12" i="2"/>
  <c r="G12" i="2"/>
  <c r="Z26" i="2"/>
  <c r="AC26" i="2"/>
  <c r="Y26" i="2"/>
  <c r="U26" i="2"/>
  <c r="Q26" i="2"/>
  <c r="I26" i="2"/>
  <c r="E47" i="2"/>
  <c r="E48" i="2" s="1"/>
  <c r="S47" i="2"/>
  <c r="K26" i="2"/>
  <c r="F33" i="2"/>
  <c r="AB12" i="2"/>
  <c r="T12" i="2"/>
  <c r="L12" i="2"/>
  <c r="N33" i="2"/>
  <c r="V26" i="2"/>
  <c r="J26" i="2"/>
  <c r="E33" i="2"/>
  <c r="E34" i="2" s="1"/>
  <c r="AB52" i="2"/>
  <c r="X52" i="2"/>
  <c r="T52" i="2"/>
  <c r="P52" i="2"/>
  <c r="L52" i="2"/>
  <c r="H52" i="2"/>
  <c r="N26" i="2"/>
  <c r="AC33" i="2"/>
  <c r="Y33" i="2"/>
  <c r="U33" i="2"/>
  <c r="Q33" i="2"/>
  <c r="M33" i="2"/>
  <c r="I33" i="2"/>
  <c r="E40" i="2"/>
  <c r="E41" i="2" s="1"/>
  <c r="Q40" i="2"/>
  <c r="AC40" i="2"/>
  <c r="Y40" i="2"/>
  <c r="U40" i="2"/>
  <c r="M40" i="2"/>
  <c r="I40" i="2"/>
  <c r="AC47" i="2"/>
  <c r="Y47" i="2"/>
  <c r="U47" i="2"/>
  <c r="Q47" i="2"/>
  <c r="M47" i="2"/>
  <c r="I47" i="2"/>
  <c r="AA52" i="2"/>
  <c r="W52" i="2"/>
  <c r="S52" i="2"/>
  <c r="H66" i="2"/>
  <c r="H17" i="3" s="1"/>
  <c r="H19" i="3" s="1"/>
  <c r="G9" i="5" s="1"/>
  <c r="G66" i="2"/>
  <c r="G17" i="3" s="1"/>
  <c r="D66" i="2"/>
  <c r="C17" i="3" s="1"/>
  <c r="Z66" i="2"/>
  <c r="Z17" i="3" s="1"/>
  <c r="V66" i="2"/>
  <c r="V17" i="3" s="1"/>
  <c r="R66" i="2"/>
  <c r="R17" i="3" s="1"/>
  <c r="N66" i="2"/>
  <c r="N17" i="3" s="1"/>
  <c r="J66" i="2"/>
  <c r="J17" i="3" s="1"/>
  <c r="J19" i="3" s="1"/>
  <c r="I9" i="5" s="1"/>
  <c r="F66" i="2"/>
  <c r="F17" i="3" s="1"/>
  <c r="AA66" i="2"/>
  <c r="AA17" i="3" s="1"/>
  <c r="AA19" i="3" s="1"/>
  <c r="Z9" i="5" s="1"/>
  <c r="W66" i="2"/>
  <c r="W17" i="3" s="1"/>
  <c r="S66" i="2"/>
  <c r="S17" i="3" s="1"/>
  <c r="O66" i="2"/>
  <c r="O17" i="3" s="1"/>
  <c r="O19" i="3" s="1"/>
  <c r="N9" i="5" s="1"/>
  <c r="K66" i="2"/>
  <c r="K17" i="3" s="1"/>
  <c r="K19" i="3" s="1"/>
  <c r="J9" i="5" s="1"/>
  <c r="AB66" i="2"/>
  <c r="AB17" i="3" s="1"/>
  <c r="X66" i="2"/>
  <c r="X17" i="3" s="1"/>
  <c r="T66" i="2"/>
  <c r="T17" i="3" s="1"/>
  <c r="P66" i="2"/>
  <c r="P17" i="3" s="1"/>
  <c r="L66" i="2"/>
  <c r="L17" i="3" s="1"/>
  <c r="AC66" i="2"/>
  <c r="Y66" i="2"/>
  <c r="Y17" i="3" s="1"/>
  <c r="Y19" i="3" s="1"/>
  <c r="X9" i="5" s="1"/>
  <c r="U66" i="2"/>
  <c r="U17" i="3" s="1"/>
  <c r="Q66" i="2"/>
  <c r="Q17" i="3" s="1"/>
  <c r="M66" i="2"/>
  <c r="M17" i="3" s="1"/>
  <c r="M19" i="3" s="1"/>
  <c r="L9" i="5" s="1"/>
  <c r="I66" i="2"/>
  <c r="I17" i="3" s="1"/>
  <c r="I19" i="3" s="1"/>
  <c r="H9" i="5" s="1"/>
  <c r="E66" i="2"/>
  <c r="E17" i="3" s="1"/>
  <c r="E19" i="3" s="1"/>
  <c r="D9" i="5" s="1"/>
  <c r="D9" i="3" l="1"/>
  <c r="E7" i="3" s="1"/>
  <c r="E9" i="3" s="1"/>
  <c r="D28" i="3"/>
  <c r="B2" i="5" s="1"/>
  <c r="C7" i="5"/>
  <c r="C19" i="3"/>
  <c r="C20" i="3" s="1"/>
  <c r="C23" i="3" s="1"/>
  <c r="C25" i="3" s="1"/>
  <c r="C27" i="3" s="1"/>
  <c r="L19" i="3"/>
  <c r="AB19" i="3"/>
  <c r="M20" i="3"/>
  <c r="E20" i="3"/>
  <c r="K20" i="3"/>
  <c r="AA20" i="3"/>
  <c r="S19" i="3"/>
  <c r="N19" i="3"/>
  <c r="P19" i="3"/>
  <c r="R19" i="3"/>
  <c r="Q19" i="3"/>
  <c r="J20" i="3"/>
  <c r="X19" i="3"/>
  <c r="I20" i="3"/>
  <c r="Y20" i="3"/>
  <c r="O20" i="3"/>
  <c r="H20" i="3"/>
  <c r="G19" i="3"/>
  <c r="W19" i="3"/>
  <c r="Z19" i="3"/>
  <c r="T19" i="3"/>
  <c r="F19" i="3"/>
  <c r="U19" i="3"/>
  <c r="V19" i="3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F27" i="2"/>
  <c r="V57" i="2"/>
  <c r="V22" i="3" s="1"/>
  <c r="L57" i="2"/>
  <c r="L22" i="3" s="1"/>
  <c r="J57" i="2"/>
  <c r="J22" i="3" s="1"/>
  <c r="K57" i="2"/>
  <c r="K22" i="3" s="1"/>
  <c r="Q57" i="2"/>
  <c r="Q22" i="3" s="1"/>
  <c r="R57" i="2"/>
  <c r="R22" i="3" s="1"/>
  <c r="F48" i="2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A57" i="2"/>
  <c r="AA22" i="3" s="1"/>
  <c r="AA23" i="3" s="1"/>
  <c r="AA25" i="3" s="1"/>
  <c r="P57" i="2"/>
  <c r="P22" i="3" s="1"/>
  <c r="T57" i="2"/>
  <c r="T22" i="3" s="1"/>
  <c r="Z57" i="2"/>
  <c r="Z22" i="3" s="1"/>
  <c r="U57" i="2"/>
  <c r="U22" i="3" s="1"/>
  <c r="S57" i="2"/>
  <c r="S22" i="3" s="1"/>
  <c r="N57" i="2"/>
  <c r="N22" i="3" s="1"/>
  <c r="AB57" i="2"/>
  <c r="AB22" i="3" s="1"/>
  <c r="G57" i="2"/>
  <c r="G22" i="3" s="1"/>
  <c r="I57" i="2"/>
  <c r="I22" i="3" s="1"/>
  <c r="Y57" i="2"/>
  <c r="Y22" i="3" s="1"/>
  <c r="O57" i="2"/>
  <c r="O22" i="3" s="1"/>
  <c r="F57" i="2"/>
  <c r="F22" i="3" s="1"/>
  <c r="W57" i="2"/>
  <c r="W22" i="3" s="1"/>
  <c r="M57" i="2"/>
  <c r="M22" i="3" s="1"/>
  <c r="E57" i="2"/>
  <c r="E22" i="3" s="1"/>
  <c r="H57" i="2"/>
  <c r="H22" i="3" s="1"/>
  <c r="X57" i="2"/>
  <c r="X22" i="3" s="1"/>
  <c r="AC57" i="2"/>
  <c r="G53" i="2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G27" i="2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F41" i="2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F13" i="2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F34" i="2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E58" i="2"/>
  <c r="M23" i="3" l="1"/>
  <c r="M25" i="3" s="1"/>
  <c r="V20" i="3"/>
  <c r="U9" i="5"/>
  <c r="Z20" i="3"/>
  <c r="Z23" i="3" s="1"/>
  <c r="Z25" i="3" s="1"/>
  <c r="Y9" i="5"/>
  <c r="N20" i="3"/>
  <c r="M9" i="5"/>
  <c r="U20" i="3"/>
  <c r="U23" i="3" s="1"/>
  <c r="U25" i="3" s="1"/>
  <c r="T9" i="5"/>
  <c r="W20" i="3"/>
  <c r="V9" i="5"/>
  <c r="Q20" i="3"/>
  <c r="Q23" i="3" s="1"/>
  <c r="Q25" i="3" s="1"/>
  <c r="P9" i="5"/>
  <c r="S20" i="3"/>
  <c r="R9" i="5"/>
  <c r="F20" i="3"/>
  <c r="F23" i="3" s="1"/>
  <c r="F25" i="3" s="1"/>
  <c r="E9" i="5"/>
  <c r="G20" i="3"/>
  <c r="F9" i="5"/>
  <c r="R20" i="3"/>
  <c r="R23" i="3" s="1"/>
  <c r="R25" i="3" s="1"/>
  <c r="Q9" i="5"/>
  <c r="AB20" i="3"/>
  <c r="AA9" i="5"/>
  <c r="E23" i="3"/>
  <c r="E25" i="3" s="1"/>
  <c r="D10" i="5" s="1"/>
  <c r="T20" i="3"/>
  <c r="T23" i="3" s="1"/>
  <c r="T25" i="3" s="1"/>
  <c r="S9" i="5"/>
  <c r="X20" i="3"/>
  <c r="W9" i="5"/>
  <c r="P20" i="3"/>
  <c r="P23" i="3" s="1"/>
  <c r="P25" i="3" s="1"/>
  <c r="O9" i="5"/>
  <c r="L20" i="3"/>
  <c r="L23" i="3" s="1"/>
  <c r="L25" i="3" s="1"/>
  <c r="K9" i="5"/>
  <c r="F7" i="3"/>
  <c r="F9" i="3" s="1"/>
  <c r="G7" i="3" s="1"/>
  <c r="G9" i="3" s="1"/>
  <c r="H7" i="3" s="1"/>
  <c r="H9" i="3" s="1"/>
  <c r="I7" i="3" s="1"/>
  <c r="I9" i="3" s="1"/>
  <c r="AA27" i="3"/>
  <c r="Z10" i="5"/>
  <c r="L10" i="5"/>
  <c r="C19" i="5"/>
  <c r="Y23" i="3"/>
  <c r="Y25" i="3" s="1"/>
  <c r="K23" i="3"/>
  <c r="K25" i="3" s="1"/>
  <c r="O23" i="3"/>
  <c r="O25" i="3" s="1"/>
  <c r="J23" i="3"/>
  <c r="J25" i="3" s="1"/>
  <c r="I23" i="3"/>
  <c r="I25" i="3" s="1"/>
  <c r="S23" i="3"/>
  <c r="S25" i="3" s="1"/>
  <c r="AB23" i="3"/>
  <c r="AB25" i="3" s="1"/>
  <c r="N23" i="3"/>
  <c r="N25" i="3" s="1"/>
  <c r="W23" i="3"/>
  <c r="W25" i="3" s="1"/>
  <c r="V23" i="3"/>
  <c r="V25" i="3" s="1"/>
  <c r="X23" i="3"/>
  <c r="X25" i="3" s="1"/>
  <c r="H23" i="3"/>
  <c r="H25" i="3" s="1"/>
  <c r="G23" i="3"/>
  <c r="G25" i="3" s="1"/>
  <c r="F58" i="2"/>
  <c r="E27" i="3" l="1"/>
  <c r="M27" i="3"/>
  <c r="M28" i="3" s="1"/>
  <c r="K2" i="5" s="1"/>
  <c r="W27" i="3"/>
  <c r="V10" i="5"/>
  <c r="X27" i="3"/>
  <c r="W10" i="5"/>
  <c r="P27" i="3"/>
  <c r="O10" i="5"/>
  <c r="T27" i="3"/>
  <c r="S10" i="5"/>
  <c r="S27" i="3"/>
  <c r="R10" i="5"/>
  <c r="K27" i="3"/>
  <c r="J10" i="5"/>
  <c r="U27" i="3"/>
  <c r="T10" i="5"/>
  <c r="Z27" i="3"/>
  <c r="Y10" i="5"/>
  <c r="N27" i="3"/>
  <c r="M10" i="5"/>
  <c r="I27" i="3"/>
  <c r="H10" i="5"/>
  <c r="L11" i="5"/>
  <c r="AA28" i="3"/>
  <c r="Y2" i="5" s="1"/>
  <c r="Z11" i="5"/>
  <c r="G27" i="3"/>
  <c r="F10" i="5"/>
  <c r="V27" i="3"/>
  <c r="U10" i="5"/>
  <c r="L27" i="3"/>
  <c r="K10" i="5"/>
  <c r="AB27" i="3"/>
  <c r="AA10" i="5"/>
  <c r="J27" i="3"/>
  <c r="I10" i="5"/>
  <c r="Y27" i="3"/>
  <c r="X10" i="5"/>
  <c r="H27" i="3"/>
  <c r="G10" i="5"/>
  <c r="Q27" i="3"/>
  <c r="P10" i="5"/>
  <c r="R27" i="3"/>
  <c r="Q10" i="5"/>
  <c r="F27" i="3"/>
  <c r="E10" i="5"/>
  <c r="O27" i="3"/>
  <c r="N10" i="5"/>
  <c r="E28" i="3"/>
  <c r="C2" i="5" s="1"/>
  <c r="D11" i="5"/>
  <c r="J7" i="3"/>
  <c r="J9" i="3" s="1"/>
  <c r="G58" i="2"/>
  <c r="O28" i="3" l="1"/>
  <c r="M2" i="5" s="1"/>
  <c r="N11" i="5"/>
  <c r="H28" i="3"/>
  <c r="F2" i="5" s="1"/>
  <c r="G11" i="5"/>
  <c r="L28" i="3"/>
  <c r="J2" i="5" s="1"/>
  <c r="K11" i="5"/>
  <c r="N28" i="3"/>
  <c r="L2" i="5" s="1"/>
  <c r="M11" i="5"/>
  <c r="U28" i="3"/>
  <c r="S2" i="5" s="1"/>
  <c r="T11" i="5"/>
  <c r="P28" i="3"/>
  <c r="N2" i="5" s="1"/>
  <c r="O11" i="5"/>
  <c r="W28" i="3"/>
  <c r="U2" i="5" s="1"/>
  <c r="V11" i="5"/>
  <c r="Q28" i="3"/>
  <c r="O2" i="5" s="1"/>
  <c r="P11" i="5"/>
  <c r="AB28" i="3"/>
  <c r="Z2" i="5" s="1"/>
  <c r="AA11" i="5"/>
  <c r="I28" i="3"/>
  <c r="G2" i="5" s="1"/>
  <c r="H11" i="5"/>
  <c r="D19" i="5"/>
  <c r="D20" i="5"/>
  <c r="F28" i="3"/>
  <c r="D2" i="5" s="1"/>
  <c r="E11" i="5"/>
  <c r="Y28" i="3"/>
  <c r="W2" i="5" s="1"/>
  <c r="X11" i="5"/>
  <c r="V28" i="3"/>
  <c r="T2" i="5" s="1"/>
  <c r="U11" i="5"/>
  <c r="Z28" i="3"/>
  <c r="X2" i="5" s="1"/>
  <c r="Y11" i="5"/>
  <c r="K28" i="3"/>
  <c r="I2" i="5" s="1"/>
  <c r="J11" i="5"/>
  <c r="T28" i="3"/>
  <c r="R2" i="5" s="1"/>
  <c r="S11" i="5"/>
  <c r="X28" i="3"/>
  <c r="V2" i="5" s="1"/>
  <c r="W11" i="5"/>
  <c r="R28" i="3"/>
  <c r="P2" i="5" s="1"/>
  <c r="Q11" i="5"/>
  <c r="J28" i="3"/>
  <c r="H2" i="5" s="1"/>
  <c r="I11" i="5"/>
  <c r="G28" i="3"/>
  <c r="E2" i="5" s="1"/>
  <c r="F11" i="5"/>
  <c r="S28" i="3"/>
  <c r="Q2" i="5" s="1"/>
  <c r="R11" i="5"/>
  <c r="K7" i="3"/>
  <c r="K9" i="3" s="1"/>
  <c r="L7" i="3" s="1"/>
  <c r="L9" i="3" s="1"/>
  <c r="M7" i="3" s="1"/>
  <c r="M9" i="3" s="1"/>
  <c r="H58" i="2"/>
  <c r="D16" i="5" l="1"/>
  <c r="D15" i="5"/>
  <c r="AA19" i="5"/>
  <c r="U20" i="5"/>
  <c r="AA20" i="5"/>
  <c r="E19" i="5"/>
  <c r="W20" i="5"/>
  <c r="P20" i="5"/>
  <c r="S20" i="5"/>
  <c r="Y19" i="5"/>
  <c r="V19" i="5"/>
  <c r="H20" i="5"/>
  <c r="U19" i="5"/>
  <c r="R19" i="5"/>
  <c r="L20" i="5"/>
  <c r="Q19" i="5"/>
  <c r="N19" i="5"/>
  <c r="K19" i="5"/>
  <c r="F19" i="5"/>
  <c r="Z19" i="5"/>
  <c r="Y20" i="5"/>
  <c r="I19" i="5"/>
  <c r="V20" i="5"/>
  <c r="X19" i="5"/>
  <c r="S19" i="5"/>
  <c r="N20" i="5"/>
  <c r="T19" i="5"/>
  <c r="Q20" i="5"/>
  <c r="M19" i="5"/>
  <c r="P19" i="5"/>
  <c r="Z20" i="5"/>
  <c r="G19" i="5"/>
  <c r="F20" i="5"/>
  <c r="E20" i="5"/>
  <c r="O20" i="5"/>
  <c r="L19" i="5"/>
  <c r="G20" i="5"/>
  <c r="X20" i="5"/>
  <c r="H19" i="5"/>
  <c r="K20" i="5"/>
  <c r="T20" i="5"/>
  <c r="I20" i="5"/>
  <c r="J19" i="5"/>
  <c r="J20" i="5"/>
  <c r="M20" i="5"/>
  <c r="R20" i="5"/>
  <c r="O19" i="5"/>
  <c r="W19" i="5"/>
  <c r="I58" i="2"/>
  <c r="D5" i="1"/>
  <c r="D4" i="1"/>
  <c r="J58" i="2" l="1"/>
  <c r="K58" i="2" l="1"/>
  <c r="L58" i="2" l="1"/>
  <c r="M58" i="2" l="1"/>
  <c r="N58" i="2" l="1"/>
  <c r="O58" i="2" l="1"/>
  <c r="P58" i="2" l="1"/>
  <c r="Q58" i="2" l="1"/>
  <c r="R58" i="2" l="1"/>
  <c r="S58" i="2" l="1"/>
  <c r="T58" i="2" l="1"/>
  <c r="U58" i="2" l="1"/>
  <c r="V58" i="2" l="1"/>
  <c r="W58" i="2" l="1"/>
  <c r="X58" i="2" l="1"/>
  <c r="Y58" i="2" l="1"/>
  <c r="Z58" i="2" l="1"/>
  <c r="AA58" i="2" l="1"/>
  <c r="AB58" i="2" l="1"/>
  <c r="AC58" i="2" l="1"/>
</calcChain>
</file>

<file path=xl/sharedStrings.xml><?xml version="1.0" encoding="utf-8"?>
<sst xmlns="http://schemas.openxmlformats.org/spreadsheetml/2006/main" count="196" uniqueCount="104">
  <si>
    <t>Product</t>
  </si>
  <si>
    <t>Quantity</t>
  </si>
  <si>
    <t>Cost</t>
  </si>
  <si>
    <t>Total Cost</t>
  </si>
  <si>
    <t>Live Time</t>
  </si>
  <si>
    <t>PV</t>
  </si>
  <si>
    <t>MPPT</t>
  </si>
  <si>
    <t>Electrolyser</t>
  </si>
  <si>
    <t>Fuel Cell</t>
  </si>
  <si>
    <t>Motor</t>
  </si>
  <si>
    <t>Conections</t>
  </si>
  <si>
    <t>Depreciation Rate</t>
  </si>
  <si>
    <t>Expected shipment</t>
  </si>
  <si>
    <t>Cost/Ton</t>
  </si>
  <si>
    <t>Weight(ton)</t>
  </si>
  <si>
    <t>Sailing expenses</t>
  </si>
  <si>
    <t>Berth Rent</t>
  </si>
  <si>
    <t>Others</t>
  </si>
  <si>
    <t>Labor Costs</t>
  </si>
  <si>
    <t>Labor Cost</t>
  </si>
  <si>
    <t>Shipmaster</t>
  </si>
  <si>
    <t>Technical</t>
  </si>
  <si>
    <t>Shipping bonus</t>
  </si>
  <si>
    <t>Assistants</t>
  </si>
  <si>
    <t>Ship Cost</t>
  </si>
  <si>
    <t>Taxes</t>
  </si>
  <si>
    <t>Wind Turbine</t>
  </si>
  <si>
    <t>Num Of shipping</t>
  </si>
  <si>
    <t>Discount rate</t>
  </si>
  <si>
    <t>Price</t>
  </si>
  <si>
    <t>Year</t>
  </si>
  <si>
    <t>Power</t>
  </si>
  <si>
    <t>Num</t>
  </si>
  <si>
    <t>Ship</t>
  </si>
  <si>
    <t>Ship Structure</t>
  </si>
  <si>
    <t>%increase/year</t>
  </si>
  <si>
    <t>Earn 1 Shiping</t>
  </si>
  <si>
    <t>Earn/Year</t>
  </si>
  <si>
    <t>Basic Salary/mnth</t>
  </si>
  <si>
    <t>%increase in cost</t>
  </si>
  <si>
    <t>Num Of Shipping Days(FOR CREW)  / Year</t>
  </si>
  <si>
    <t>No. OF crews</t>
  </si>
  <si>
    <t>TLC</t>
  </si>
  <si>
    <t>depreciation</t>
  </si>
  <si>
    <t>ACC/Dep</t>
  </si>
  <si>
    <t>Total Comp Prices</t>
  </si>
  <si>
    <t>ToT Price</t>
  </si>
  <si>
    <t>Tot Dep</t>
  </si>
  <si>
    <t>Tot ACC/Dep</t>
  </si>
  <si>
    <t>Increase in fees by 5% Every year</t>
  </si>
  <si>
    <t>Fees</t>
  </si>
  <si>
    <t>Depreciation rate is 2%</t>
  </si>
  <si>
    <t>TLC/Year</t>
  </si>
  <si>
    <t>Operating Cost</t>
  </si>
  <si>
    <t>TOC/Year</t>
  </si>
  <si>
    <t>EPD</t>
  </si>
  <si>
    <t>Tot Depreciation</t>
  </si>
  <si>
    <t>EPT</t>
  </si>
  <si>
    <t>Net Income</t>
  </si>
  <si>
    <t>Cash Flow</t>
  </si>
  <si>
    <t>NPV</t>
  </si>
  <si>
    <t>IRR</t>
  </si>
  <si>
    <t>Labors</t>
  </si>
  <si>
    <t>Work days</t>
  </si>
  <si>
    <t>Type</t>
  </si>
  <si>
    <t>Cost/unit</t>
  </si>
  <si>
    <t>metal</t>
  </si>
  <si>
    <t>Traking</t>
  </si>
  <si>
    <t>Material</t>
  </si>
  <si>
    <t>Motors</t>
  </si>
  <si>
    <t>Tot</t>
  </si>
  <si>
    <t>equipments Postioning</t>
  </si>
  <si>
    <t>Wires</t>
  </si>
  <si>
    <t>Equipments</t>
  </si>
  <si>
    <t>Battary</t>
  </si>
  <si>
    <t>Tatal Initializing cost</t>
  </si>
  <si>
    <t>Initialinzing Cost</t>
  </si>
  <si>
    <t>(O&amp;M) Cost/unit</t>
  </si>
  <si>
    <t>(O&amp;M) Cost/year</t>
  </si>
  <si>
    <t>Operating &amp; maintenance Cost</t>
  </si>
  <si>
    <t>Tot (O&amp;M)</t>
  </si>
  <si>
    <t>Increase By 2% every year</t>
  </si>
  <si>
    <t>Equity capital</t>
  </si>
  <si>
    <t>Equity</t>
  </si>
  <si>
    <t>Loan</t>
  </si>
  <si>
    <t>interest</t>
  </si>
  <si>
    <t>Loan interest</t>
  </si>
  <si>
    <t>Required Return</t>
  </si>
  <si>
    <t>Equity%</t>
  </si>
  <si>
    <t>Loan%</t>
  </si>
  <si>
    <t>Loan Repayment period</t>
  </si>
  <si>
    <t>(O&amp;M)/year</t>
  </si>
  <si>
    <t>Investment</t>
  </si>
  <si>
    <t>Grace period</t>
  </si>
  <si>
    <t>Ac_Loan</t>
  </si>
  <si>
    <t>Annual Payment</t>
  </si>
  <si>
    <t>Loan Payment</t>
  </si>
  <si>
    <t>Proj Cash Flow</t>
  </si>
  <si>
    <t>Proj Name : P2G</t>
  </si>
  <si>
    <t>Earning</t>
  </si>
  <si>
    <t>Fuel Cell (KW)</t>
  </si>
  <si>
    <t>PEM Fuel cell Price = 4000$/KW(110KW Fuel Cell)</t>
  </si>
  <si>
    <t>BLDC Price = 95$/KW(110KW Motor)</t>
  </si>
  <si>
    <t>PV Price = .85$/W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</si>
</sst>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0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2" fillId="0" borderId="10" xfId="0" applyFont="1" applyBorder="1"/>
    <xf numFmtId="10" fontId="0" fillId="0" borderId="7" xfId="0" applyNumberFormat="1" applyBorder="1"/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7" xfId="0" applyFont="1" applyBorder="1"/>
    <xf numFmtId="9" fontId="0" fillId="0" borderId="7" xfId="0" applyNumberFormat="1" applyBorder="1"/>
    <xf numFmtId="9" fontId="2" fillId="0" borderId="0" xfId="0" applyNumberFormat="1" applyFont="1" applyBorder="1"/>
    <xf numFmtId="0" fontId="2" fillId="0" borderId="5" xfId="0" applyFont="1" applyBorder="1"/>
    <xf numFmtId="0" fontId="2" fillId="0" borderId="8" xfId="0" applyFont="1" applyBorder="1"/>
    <xf numFmtId="9" fontId="0" fillId="0" borderId="5" xfId="0" applyNumberFormat="1" applyBorder="1"/>
    <xf numFmtId="9" fontId="0" fillId="0" borderId="0" xfId="0" applyNumberFormat="1" applyBorder="1"/>
    <xf numFmtId="0" fontId="0" fillId="0" borderId="11" xfId="0" applyBorder="1"/>
    <xf numFmtId="8" fontId="0" fillId="0" borderId="0" xfId="0" applyNumberFormat="1"/>
    <xf numFmtId="0" fontId="2" fillId="0" borderId="11" xfId="0" applyFont="1" applyBorder="1"/>
    <xf numFmtId="9" fontId="2" fillId="0" borderId="10" xfId="0" applyNumberFormat="1" applyFont="1" applyBorder="1"/>
    <xf numFmtId="9" fontId="2" fillId="0" borderId="7" xfId="0" applyNumberFormat="1" applyFont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8" xfId="0" applyFont="1" applyFill="1" applyBorder="1"/>
    <xf numFmtId="8" fontId="2" fillId="2" borderId="0" xfId="0" applyNumberFormat="1" applyFont="1" applyFill="1"/>
    <xf numFmtId="9" fontId="2" fillId="2" borderId="0" xfId="0" applyNumberFormat="1" applyFont="1" applyFill="1"/>
    <xf numFmtId="0" fontId="2" fillId="0" borderId="4" xfId="0" applyFont="1" applyFill="1" applyBorder="1"/>
    <xf numFmtId="0" fontId="2" fillId="2" borderId="7" xfId="0" applyFont="1" applyFill="1" applyBorder="1"/>
    <xf numFmtId="0" fontId="2" fillId="3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3" fillId="0" borderId="4" xfId="0" applyFont="1" applyBorder="1"/>
    <xf numFmtId="0" fontId="2" fillId="0" borderId="0" xfId="1" applyNumberFormat="1" applyFont="1" applyBorder="1"/>
    <xf numFmtId="0" fontId="2" fillId="0" borderId="5" xfId="1" applyNumberFormat="1" applyFont="1" applyBorder="1"/>
    <xf numFmtId="0" fontId="3" fillId="0" borderId="0" xfId="0" applyFont="1" applyBorder="1"/>
    <xf numFmtId="0" fontId="3" fillId="0" borderId="5" xfId="0" applyFont="1" applyBorder="1"/>
    <xf numFmtId="10" fontId="0" fillId="0" borderId="8" xfId="0" applyNumberFormat="1" applyBorder="1"/>
    <xf numFmtId="9" fontId="0" fillId="0" borderId="8" xfId="0" applyNumberFormat="1" applyBorder="1"/>
    <xf numFmtId="0" fontId="2" fillId="2" borderId="0" xfId="0" applyFont="1" applyFill="1" applyBorder="1"/>
    <xf numFmtId="9" fontId="0" fillId="0" borderId="3" xfId="0" applyNumberFormat="1" applyBorder="1"/>
    <xf numFmtId="164" fontId="0" fillId="0" borderId="0" xfId="0" applyNumberFormat="1" applyBorder="1"/>
    <xf numFmtId="0" fontId="0" fillId="0" borderId="7" xfId="0" applyNumberFormat="1" applyFill="1" applyBorder="1"/>
    <xf numFmtId="0" fontId="0" fillId="0" borderId="0" xfId="1" applyNumberFormat="1" applyFont="1" applyBorder="1"/>
    <xf numFmtId="8" fontId="0" fillId="0" borderId="0" xfId="0" applyNumberFormat="1" applyBorder="1"/>
    <xf numFmtId="8" fontId="0" fillId="0" borderId="7" xfId="0" applyNumberFormat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7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2" fillId="4" borderId="3" xfId="0" applyFont="1" applyFill="1" applyBorder="1"/>
    <xf numFmtId="8" fontId="2" fillId="0" borderId="0" xfId="0" applyNumberFormat="1" applyFont="1" applyBorder="1"/>
    <xf numFmtId="8" fontId="0" fillId="0" borderId="8" xfId="0" applyNumberFormat="1" applyBorder="1"/>
    <xf numFmtId="44" fontId="2" fillId="0" borderId="0" xfId="2" applyFont="1" applyBorder="1"/>
    <xf numFmtId="44" fontId="0" fillId="0" borderId="0" xfId="2" applyFont="1" applyBorder="1"/>
    <xf numFmtId="8" fontId="2" fillId="0" borderId="0" xfId="2" applyNumberFormat="1" applyFont="1" applyBorder="1"/>
    <xf numFmtId="0" fontId="2" fillId="4" borderId="1" xfId="0" applyFont="1" applyFill="1" applyBorder="1"/>
    <xf numFmtId="44" fontId="2" fillId="0" borderId="5" xfId="2" applyFont="1" applyBorder="1"/>
    <xf numFmtId="44" fontId="0" fillId="0" borderId="5" xfId="2" applyFont="1" applyBorder="1"/>
    <xf numFmtId="0" fontId="4" fillId="0" borderId="6" xfId="0" applyFont="1" applyBorder="1"/>
    <xf numFmtId="0" fontId="4" fillId="0" borderId="7" xfId="0" applyFont="1" applyBorder="1"/>
    <xf numFmtId="44" fontId="4" fillId="0" borderId="7" xfId="2" applyFont="1" applyBorder="1"/>
    <xf numFmtId="44" fontId="4" fillId="0" borderId="8" xfId="2" applyFont="1" applyBorder="1"/>
    <xf numFmtId="0" fontId="2" fillId="6" borderId="1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8" fontId="0" fillId="2" borderId="0" xfId="0" applyNumberFormat="1" applyFill="1" applyBorder="1"/>
    <xf numFmtId="44" fontId="0" fillId="2" borderId="0" xfId="2" applyFont="1" applyFill="1" applyBorder="1"/>
    <xf numFmtId="8" fontId="2" fillId="0" borderId="5" xfId="0" applyNumberFormat="1" applyFont="1" applyBorder="1"/>
    <xf numFmtId="9" fontId="2" fillId="0" borderId="8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Balance 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'NPV+IRR'!$A$7</c:f>
              <c:strCache>
                <c:ptCount val="1"/>
                <c:pt idx="0">
                  <c:v>Loan 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'NPV+IRR'!$B$7:$AA$7</c:f>
              <c:numCache>
                <c:formatCode>"$"#,##0.00_);[Red]\("$"#,##0.00\)</c:formatCode>
                <c:ptCount val="26"/>
                <c:pt idx="1">
                  <c:v>-2370315.5080218716</c:v>
                </c:pt>
                <c:pt idx="2">
                  <c:v>-2370315.5080218716</c:v>
                </c:pt>
                <c:pt idx="3">
                  <c:v>-2370315.5080218716</c:v>
                </c:pt>
                <c:pt idx="4">
                  <c:v>-2370315.5080218716</c:v>
                </c:pt>
                <c:pt idx="5">
                  <c:v>-2370315.5080218716</c:v>
                </c:pt>
                <c:pt idx="6">
                  <c:v>-2370315.5080218716</c:v>
                </c:pt>
                <c:pt idx="7">
                  <c:v>-2370315.5080218716</c:v>
                </c:pt>
                <c:pt idx="8">
                  <c:v>-2370315.5080218716</c:v>
                </c:pt>
                <c:pt idx="9">
                  <c:v>-2370315.5080218716</c:v>
                </c:pt>
                <c:pt idx="10">
                  <c:v>-2370315.5080218716</c:v>
                </c:pt>
                <c:pt idx="11" formatCode="_(&quot;$&quot;* #,##0.00_);_(&quot;$&quot;* \(#,##0.00\);_(&quot;$&quot;* &quot;-&quot;??_);_(@_)">
                  <c:v>0</c:v>
                </c:pt>
                <c:pt idx="12" formatCode="_(&quot;$&quot;* #,##0.00_);_(&quot;$&quot;* \(#,##0.00\);_(&quot;$&quot;* &quot;-&quot;??_);_(@_)">
                  <c:v>0</c:v>
                </c:pt>
                <c:pt idx="13" formatCode="_(&quot;$&quot;* #,##0.00_);_(&quot;$&quot;* \(#,##0.00\);_(&quot;$&quot;* &quot;-&quot;??_);_(@_)">
                  <c:v>0</c:v>
                </c:pt>
                <c:pt idx="14" formatCode="_(&quot;$&quot;* #,##0.00_);_(&quot;$&quot;* \(#,##0.00\);_(&quot;$&quot;* &quot;-&quot;??_);_(@_)">
                  <c:v>0</c:v>
                </c:pt>
                <c:pt idx="15" formatCode="_(&quot;$&quot;* #,##0.00_);_(&quot;$&quot;* \(#,##0.00\);_(&quot;$&quot;* &quot;-&quot;??_);_(@_)">
                  <c:v>0</c:v>
                </c:pt>
                <c:pt idx="16" formatCode="_(&quot;$&quot;* #,##0.00_);_(&quot;$&quot;* \(#,##0.00\);_(&quot;$&quot;* &quot;-&quot;??_);_(@_)">
                  <c:v>0</c:v>
                </c:pt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</c:numCache>
            </c:numRef>
          </c:val>
        </c:ser>
        <c:ser>
          <c:idx val="1"/>
          <c:order val="1"/>
          <c:tx>
            <c:strRef>
              <c:f>'NPV+IRR'!$A$8</c:f>
              <c:strCache>
                <c:ptCount val="1"/>
                <c:pt idx="0">
                  <c:v>Earn/Year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'NPV+IRR'!$B$8:$AA$8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16000000</c:v>
                </c:pt>
                <c:pt idx="3">
                  <c:v>16800000</c:v>
                </c:pt>
                <c:pt idx="4">
                  <c:v>17600000.000000004</c:v>
                </c:pt>
                <c:pt idx="5">
                  <c:v>18399999.999999996</c:v>
                </c:pt>
                <c:pt idx="6">
                  <c:v>19200000</c:v>
                </c:pt>
                <c:pt idx="7">
                  <c:v>20000000</c:v>
                </c:pt>
                <c:pt idx="8">
                  <c:v>20800000</c:v>
                </c:pt>
                <c:pt idx="9">
                  <c:v>21600000</c:v>
                </c:pt>
                <c:pt idx="10">
                  <c:v>22400000</c:v>
                </c:pt>
                <c:pt idx="11">
                  <c:v>23200000</c:v>
                </c:pt>
                <c:pt idx="12">
                  <c:v>24000000</c:v>
                </c:pt>
                <c:pt idx="13">
                  <c:v>24800000</c:v>
                </c:pt>
                <c:pt idx="14">
                  <c:v>25600000</c:v>
                </c:pt>
                <c:pt idx="15">
                  <c:v>26400000</c:v>
                </c:pt>
                <c:pt idx="16">
                  <c:v>27200000.000000004</c:v>
                </c:pt>
                <c:pt idx="17">
                  <c:v>28000000</c:v>
                </c:pt>
                <c:pt idx="18">
                  <c:v>28800000</c:v>
                </c:pt>
                <c:pt idx="19">
                  <c:v>29600000</c:v>
                </c:pt>
                <c:pt idx="20">
                  <c:v>30400000</c:v>
                </c:pt>
                <c:pt idx="21">
                  <c:v>31200000.000000004</c:v>
                </c:pt>
                <c:pt idx="22">
                  <c:v>32000000</c:v>
                </c:pt>
                <c:pt idx="23">
                  <c:v>32799999.999999996</c:v>
                </c:pt>
                <c:pt idx="24">
                  <c:v>33600000</c:v>
                </c:pt>
                <c:pt idx="25">
                  <c:v>34400000.000000007</c:v>
                </c:pt>
              </c:numCache>
            </c:numRef>
          </c:val>
        </c:ser>
        <c:ser>
          <c:idx val="2"/>
          <c:order val="2"/>
          <c:tx>
            <c:strRef>
              <c:f>'NPV+IRR'!$A$9</c:f>
              <c:strCache>
                <c:ptCount val="1"/>
                <c:pt idx="0">
                  <c:v>TOC/Year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'NPV+IRR'!$B$9:$AA$9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1815621.4383561644</c:v>
                </c:pt>
                <c:pt idx="3">
                  <c:v>1825701.5383561645</c:v>
                </c:pt>
                <c:pt idx="4">
                  <c:v>1835863.2403561643</c:v>
                </c:pt>
                <c:pt idx="5">
                  <c:v>1846108.1763961643</c:v>
                </c:pt>
                <c:pt idx="6">
                  <c:v>1856438.0111569643</c:v>
                </c:pt>
                <c:pt idx="7">
                  <c:v>1866854.4426129805</c:v>
                </c:pt>
                <c:pt idx="8">
                  <c:v>1877359.2026981167</c:v>
                </c:pt>
                <c:pt idx="9">
                  <c:v>1887954.0579849556</c:v>
                </c:pt>
                <c:pt idx="10">
                  <c:v>1898640.8103775317</c:v>
                </c:pt>
                <c:pt idx="11">
                  <c:v>1909421.297817959</c:v>
                </c:pt>
                <c:pt idx="12">
                  <c:v>1920297.395007195</c:v>
                </c:pt>
                <c:pt idx="13">
                  <c:v>1931271.0141402155</c:v>
                </c:pt>
                <c:pt idx="14">
                  <c:v>1942344.1056558965</c:v>
                </c:pt>
                <c:pt idx="15">
                  <c:v>1953518.659001891</c:v>
                </c:pt>
                <c:pt idx="16">
                  <c:v>1964796.7034148057</c:v>
                </c:pt>
                <c:pt idx="17">
                  <c:v>1976180.3087159786</c:v>
                </c:pt>
                <c:pt idx="18">
                  <c:v>1987671.5861231748</c:v>
                </c:pt>
                <c:pt idx="19">
                  <c:v>1999272.6890785149</c:v>
                </c:pt>
                <c:pt idx="20">
                  <c:v>2010985.8140929621</c:v>
                </c:pt>
                <c:pt idx="21">
                  <c:v>2022813.2016076981</c:v>
                </c:pt>
                <c:pt idx="22">
                  <c:v>2034757.1368727288</c:v>
                </c:pt>
                <c:pt idx="23">
                  <c:v>2046819.9508430599</c:v>
                </c:pt>
                <c:pt idx="24">
                  <c:v>2059004.0210927979</c:v>
                </c:pt>
                <c:pt idx="25">
                  <c:v>2071311.7727475306</c:v>
                </c:pt>
              </c:numCache>
            </c:numRef>
          </c:val>
        </c:ser>
        <c:ser>
          <c:idx val="3"/>
          <c:order val="3"/>
          <c:tx>
            <c:strRef>
              <c:f>'NPV+IRR'!$A$10</c:f>
              <c:strCache>
                <c:ptCount val="1"/>
                <c:pt idx="0">
                  <c:v>Taxes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'NPV+IRR'!$B$10:$AA$10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1968661.7342465753</c:v>
                </c:pt>
                <c:pt idx="3">
                  <c:v>2087149.7192465756</c:v>
                </c:pt>
                <c:pt idx="4">
                  <c:v>2205625.4639465758</c:v>
                </c:pt>
                <c:pt idx="5">
                  <c:v>2324088.7235405748</c:v>
                </c:pt>
                <c:pt idx="6">
                  <c:v>2442539.2483264552</c:v>
                </c:pt>
                <c:pt idx="7">
                  <c:v>2560976.7836080533</c:v>
                </c:pt>
                <c:pt idx="8">
                  <c:v>2679401.0695952824</c:v>
                </c:pt>
                <c:pt idx="9">
                  <c:v>2797811.8413022566</c:v>
                </c:pt>
                <c:pt idx="10">
                  <c:v>2916208.8284433703</c:v>
                </c:pt>
                <c:pt idx="11">
                  <c:v>3034591.7553273058</c:v>
                </c:pt>
                <c:pt idx="12">
                  <c:v>3152960.340748921</c:v>
                </c:pt>
                <c:pt idx="13">
                  <c:v>3271314.2978789676</c:v>
                </c:pt>
                <c:pt idx="14">
                  <c:v>3389653.3341516154</c:v>
                </c:pt>
                <c:pt idx="15">
                  <c:v>3507977.1511497162</c:v>
                </c:pt>
                <c:pt idx="16">
                  <c:v>3626285.4444877799</c:v>
                </c:pt>
                <c:pt idx="17">
                  <c:v>3744577.9036926036</c:v>
                </c:pt>
                <c:pt idx="18">
                  <c:v>3862854.2120815236</c:v>
                </c:pt>
                <c:pt idx="19">
                  <c:v>3981114.0466382229</c:v>
                </c:pt>
                <c:pt idx="20">
                  <c:v>4099357.0778860557</c:v>
                </c:pt>
                <c:pt idx="21">
                  <c:v>4217582.9697588459</c:v>
                </c:pt>
                <c:pt idx="22">
                  <c:v>4335791.3794690911</c:v>
                </c:pt>
                <c:pt idx="23">
                  <c:v>4453981.9573735408</c:v>
                </c:pt>
                <c:pt idx="24">
                  <c:v>4572154.3468360798</c:v>
                </c:pt>
                <c:pt idx="25">
                  <c:v>4690308.1840878716</c:v>
                </c:pt>
              </c:numCache>
            </c:numRef>
          </c:val>
        </c:ser>
        <c:ser>
          <c:idx val="4"/>
          <c:order val="4"/>
          <c:tx>
            <c:strRef>
              <c:f>'NPV+IRR'!$A$11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'NPV+IRR'!$B$11:$AA$11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11155749.827397261</c:v>
                </c:pt>
                <c:pt idx="3">
                  <c:v>11827181.742397262</c:v>
                </c:pt>
                <c:pt idx="4">
                  <c:v>12498544.295697264</c:v>
                </c:pt>
                <c:pt idx="5">
                  <c:v>13169836.100063257</c:v>
                </c:pt>
                <c:pt idx="6">
                  <c:v>13841055.740516581</c:v>
                </c:pt>
                <c:pt idx="7">
                  <c:v>14512201.773778971</c:v>
                </c:pt>
                <c:pt idx="8">
                  <c:v>15183272.727706602</c:v>
                </c:pt>
                <c:pt idx="9">
                  <c:v>15854267.100712787</c:v>
                </c:pt>
                <c:pt idx="10">
                  <c:v>16525183.361179098</c:v>
                </c:pt>
                <c:pt idx="11">
                  <c:v>17196019.946854733</c:v>
                </c:pt>
                <c:pt idx="12">
                  <c:v>17866775.264243886</c:v>
                </c:pt>
                <c:pt idx="13">
                  <c:v>18537447.687980816</c:v>
                </c:pt>
                <c:pt idx="14">
                  <c:v>19208035.560192488</c:v>
                </c:pt>
                <c:pt idx="15">
                  <c:v>19878537.189848393</c:v>
                </c:pt>
                <c:pt idx="16">
                  <c:v>20548950.852097418</c:v>
                </c:pt>
                <c:pt idx="17">
                  <c:v>21219274.78759142</c:v>
                </c:pt>
                <c:pt idx="18">
                  <c:v>21889507.201795302</c:v>
                </c:pt>
                <c:pt idx="19">
                  <c:v>22559646.264283262</c:v>
                </c:pt>
                <c:pt idx="20">
                  <c:v>23229690.108020984</c:v>
                </c:pt>
                <c:pt idx="21">
                  <c:v>23899636.828633461</c:v>
                </c:pt>
                <c:pt idx="22">
                  <c:v>24569484.48365818</c:v>
                </c:pt>
                <c:pt idx="23">
                  <c:v>25239231.091783401</c:v>
                </c:pt>
                <c:pt idx="24">
                  <c:v>25908874.632071119</c:v>
                </c:pt>
                <c:pt idx="25">
                  <c:v>26578413.043164603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6931376"/>
        <c:axId val="716919408"/>
      </c:barChart>
      <c:catAx>
        <c:axId val="71693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19408"/>
        <c:crosses val="autoZero"/>
        <c:auto val="1"/>
        <c:lblAlgn val="ctr"/>
        <c:lblOffset val="100"/>
        <c:noMultiLvlLbl val="0"/>
      </c:catAx>
      <c:valAx>
        <c:axId val="7169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3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'NPV+IRR'!$A$2</c:f>
              <c:strCache>
                <c:ptCount val="1"/>
                <c:pt idx="0">
                  <c:v>Cash Flow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'NPV+IRR'!$B$2:$Z$2</c:f>
              <c:numCache>
                <c:formatCode>General</c:formatCode>
                <c:ptCount val="25"/>
                <c:pt idx="0" formatCode="&quot;$&quot;#,##0.00_);[Red]\(&quot;$&quot;#,##0.00\)">
                  <c:v>-28878665.508021872</c:v>
                </c:pt>
                <c:pt idx="1">
                  <c:v>8785434.3193753883</c:v>
                </c:pt>
                <c:pt idx="2">
                  <c:v>9456866.2343753912</c:v>
                </c:pt>
                <c:pt idx="3">
                  <c:v>10128228.787675392</c:v>
                </c:pt>
                <c:pt idx="4">
                  <c:v>10799520.592041384</c:v>
                </c:pt>
                <c:pt idx="5">
                  <c:v>11470740.232494708</c:v>
                </c:pt>
                <c:pt idx="6">
                  <c:v>12141886.265757099</c:v>
                </c:pt>
                <c:pt idx="7">
                  <c:v>12812957.219684731</c:v>
                </c:pt>
                <c:pt idx="8">
                  <c:v>13483951.592690915</c:v>
                </c:pt>
                <c:pt idx="9">
                  <c:v>14154867.853157226</c:v>
                </c:pt>
                <c:pt idx="10">
                  <c:v>17196019.946854733</c:v>
                </c:pt>
                <c:pt idx="11">
                  <c:v>17866775.264243886</c:v>
                </c:pt>
                <c:pt idx="12">
                  <c:v>18537447.687980816</c:v>
                </c:pt>
                <c:pt idx="13">
                  <c:v>19208035.560192488</c:v>
                </c:pt>
                <c:pt idx="14">
                  <c:v>19878537.189848393</c:v>
                </c:pt>
                <c:pt idx="15">
                  <c:v>20548950.852097418</c:v>
                </c:pt>
                <c:pt idx="16">
                  <c:v>21219274.78759142</c:v>
                </c:pt>
                <c:pt idx="17">
                  <c:v>21889507.201795302</c:v>
                </c:pt>
                <c:pt idx="18">
                  <c:v>22559646.264283262</c:v>
                </c:pt>
                <c:pt idx="19">
                  <c:v>23229690.108020984</c:v>
                </c:pt>
                <c:pt idx="20">
                  <c:v>23899636.828633461</c:v>
                </c:pt>
                <c:pt idx="21">
                  <c:v>24569484.48365818</c:v>
                </c:pt>
                <c:pt idx="22">
                  <c:v>25239231.091783401</c:v>
                </c:pt>
                <c:pt idx="23">
                  <c:v>25908874.632071119</c:v>
                </c:pt>
                <c:pt idx="24">
                  <c:v>26578413.043164603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6933008"/>
        <c:axId val="716929744"/>
      </c:barChart>
      <c:catAx>
        <c:axId val="71693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29744"/>
        <c:crosses val="autoZero"/>
        <c:auto val="1"/>
        <c:lblAlgn val="ctr"/>
        <c:lblOffset val="100"/>
        <c:noMultiLvlLbl val="0"/>
      </c:catAx>
      <c:valAx>
        <c:axId val="7169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3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NPV &amp; IRR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'NPV+IRR'!$A$19</c:f>
              <c:strCache>
                <c:ptCount val="1"/>
                <c:pt idx="0">
                  <c:v>NPV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'NPV+IRR'!$B$18:$AA$18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'NPV+IRR'!$B$19:$AA$19</c:f>
              <c:numCache>
                <c:formatCode>"$"#,##0.00_);[Red]\("$"#,##0.00\)</c:formatCode>
                <c:ptCount val="26"/>
                <c:pt idx="1">
                  <c:v>-25111883.050453804</c:v>
                </c:pt>
                <c:pt idx="2">
                  <c:v>-18468832.525406253</c:v>
                </c:pt>
                <c:pt idx="3">
                  <c:v>-12250789.468366459</c:v>
                </c:pt>
                <c:pt idx="4">
                  <c:v>-6459941.7869042605</c:v>
                </c:pt>
                <c:pt idx="5">
                  <c:v>-1090671.3961664694</c:v>
                </c:pt>
                <c:pt idx="6">
                  <c:v>3868446.1518739359</c:v>
                </c:pt>
                <c:pt idx="7">
                  <c:v>8433030.9337055124</c:v>
                </c:pt>
                <c:pt idx="8">
                  <c:v>12621609.37703551</c:v>
                </c:pt>
                <c:pt idx="9">
                  <c:v>16454589.980606392</c:v>
                </c:pt>
                <c:pt idx="10">
                  <c:v>19953456.831082907</c:v>
                </c:pt>
                <c:pt idx="11">
                  <c:v>23649624.776325542</c:v>
                </c:pt>
                <c:pt idx="12">
                  <c:v>26989052.823990986</c:v>
                </c:pt>
                <c:pt idx="13">
                  <c:v>30001906.318856109</c:v>
                </c:pt>
                <c:pt idx="14">
                  <c:v>32716552.207128111</c:v>
                </c:pt>
                <c:pt idx="15">
                  <c:v>35159514.801709659</c:v>
                </c:pt>
                <c:pt idx="16">
                  <c:v>37355473.702995114</c:v>
                </c:pt>
                <c:pt idx="17">
                  <c:v>39327293.628478386</c:v>
                </c:pt>
                <c:pt idx="18">
                  <c:v>41096077.860557377</c:v>
                </c:pt>
                <c:pt idx="19">
                  <c:v>42681238.642037474</c:v>
                </c:pt>
                <c:pt idx="20">
                  <c:v>44100579.187340163</c:v>
                </c:pt>
                <c:pt idx="21">
                  <c:v>45370383.080216184</c:v>
                </c:pt>
                <c:pt idx="22">
                  <c:v>46505507.734565601</c:v>
                </c:pt>
                <c:pt idx="23">
                  <c:v>47519479.336408652</c:v>
                </c:pt>
                <c:pt idx="24">
                  <c:v>48424587.289599426</c:v>
                </c:pt>
                <c:pt idx="25">
                  <c:v>49231976.67862837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25392"/>
        <c:axId val="716926480"/>
      </c:scatterChart>
      <c:scatterChart>
        <c:scatterStyle val="lineMarker"/>
        <c:varyColors val="0"/>
        <c:ser>
          <c:idx val="1"/>
          <c:order val="1"/>
          <c:tx>
            <c:strRef>
              <c:f>'NPV+IRR'!$A$20</c:f>
              <c:strCache>
                <c:ptCount val="1"/>
                <c:pt idx="0">
                  <c:v>IRR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'NPV+IRR'!$B$18:$AA$18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'NPV+IRR'!$B$20:$AA$20</c:f>
              <c:numCache>
                <c:formatCode>0%</c:formatCode>
                <c:ptCount val="26"/>
                <c:pt idx="2">
                  <c:v>-0.69578115315145084</c:v>
                </c:pt>
                <c:pt idx="3">
                  <c:v>-0.25577046594326402</c:v>
                </c:pt>
                <c:pt idx="4">
                  <c:v>-8.6213573065690996E-3</c:v>
                </c:pt>
                <c:pt idx="5">
                  <c:v>0.12911667729134035</c:v>
                </c:pt>
                <c:pt idx="6">
                  <c:v>0.21028648019684337</c:v>
                </c:pt>
                <c:pt idx="7">
                  <c:v>0.26064527374864066</c:v>
                </c:pt>
                <c:pt idx="8">
                  <c:v>0.29319867903636632</c:v>
                </c:pt>
                <c:pt idx="9">
                  <c:v>0.31492816135524571</c:v>
                </c:pt>
                <c:pt idx="10">
                  <c:v>0.32980085476207011</c:v>
                </c:pt>
                <c:pt idx="11">
                  <c:v>0.34174531691827292</c:v>
                </c:pt>
                <c:pt idx="12">
                  <c:v>0.35004589369362971</c:v>
                </c:pt>
                <c:pt idx="13">
                  <c:v>0.35591029404006824</c:v>
                </c:pt>
                <c:pt idx="14">
                  <c:v>0.36010595489425157</c:v>
                </c:pt>
                <c:pt idx="15">
                  <c:v>0.3631370155797391</c:v>
                </c:pt>
                <c:pt idx="16">
                  <c:v>0.36534333743872494</c:v>
                </c:pt>
                <c:pt idx="17">
                  <c:v>0.36695880947736903</c:v>
                </c:pt>
                <c:pt idx="18">
                  <c:v>0.36814709007375801</c:v>
                </c:pt>
                <c:pt idx="19">
                  <c:v>0.3690242488999067</c:v>
                </c:pt>
                <c:pt idx="20">
                  <c:v>0.369673509692515</c:v>
                </c:pt>
                <c:pt idx="21">
                  <c:v>0.37015507565294126</c:v>
                </c:pt>
                <c:pt idx="22">
                  <c:v>0.37051280891490812</c:v>
                </c:pt>
                <c:pt idx="23">
                  <c:v>0.37077884903135327</c:v>
                </c:pt>
                <c:pt idx="24">
                  <c:v>0.37097685291659954</c:v>
                </c:pt>
                <c:pt idx="25">
                  <c:v>0.37112429575322836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24304"/>
        <c:axId val="716921040"/>
      </c:scatterChart>
      <c:valAx>
        <c:axId val="7169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26480"/>
        <c:crosses val="autoZero"/>
        <c:crossBetween val="midCat"/>
      </c:valAx>
      <c:valAx>
        <c:axId val="716926480"/>
        <c:scaling>
          <c:orientation val="minMax"/>
          <c:max val="60000000"/>
          <c:min val="-8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25392"/>
        <c:crosses val="autoZero"/>
        <c:crossBetween val="midCat"/>
      </c:valAx>
      <c:valAx>
        <c:axId val="7169210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24304"/>
        <c:crosses val="max"/>
        <c:crossBetween val="midCat"/>
      </c:valAx>
      <c:valAx>
        <c:axId val="71692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2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ln w="15875">
                <a:solidFill>
                  <a:schemeClr val="accent1"/>
                </a:solidFill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0</xdr:row>
      <xdr:rowOff>0</xdr:rowOff>
    </xdr:from>
    <xdr:to>
      <xdr:col>22</xdr:col>
      <xdr:colOff>314325</xdr:colOff>
      <xdr:row>24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24</xdr:row>
      <xdr:rowOff>123824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47625</xdr:rowOff>
    </xdr:from>
    <xdr:to>
      <xdr:col>11</xdr:col>
      <xdr:colOff>477371</xdr:colOff>
      <xdr:row>44</xdr:row>
      <xdr:rowOff>68917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4" workbookViewId="0">
      <selection activeCell="C5" sqref="C5"/>
    </sheetView>
  </sheetViews>
  <sheetFormatPr defaultRowHeight="15" x14ac:dyDescent="0.25"/>
  <cols>
    <col min="1" max="1" width="22.7109375" bestFit="1" customWidth="1"/>
    <col min="2" max="2" width="9.7109375" customWidth="1"/>
    <col min="4" max="4" width="16" bestFit="1" customWidth="1"/>
    <col min="5" max="5" width="11.7109375" bestFit="1" customWidth="1"/>
    <col min="6" max="6" width="16.85546875" customWidth="1"/>
    <col min="7" max="7" width="14.7109375" bestFit="1" customWidth="1"/>
    <col min="8" max="8" width="38.140625" bestFit="1" customWidth="1"/>
  </cols>
  <sheetData>
    <row r="1" spans="1:8" x14ac:dyDescent="0.25">
      <c r="A1" s="88" t="s">
        <v>98</v>
      </c>
      <c r="B1" s="89"/>
      <c r="C1" s="89"/>
      <c r="D1" s="89"/>
      <c r="E1" s="89"/>
      <c r="F1" s="89"/>
    </row>
    <row r="2" spans="1:8" ht="15.75" thickBot="1" x14ac:dyDescent="0.3"/>
    <row r="3" spans="1:8" x14ac:dyDescent="0.25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4" t="s">
        <v>11</v>
      </c>
    </row>
    <row r="4" spans="1:8" x14ac:dyDescent="0.25">
      <c r="A4" s="15" t="s">
        <v>5</v>
      </c>
      <c r="B4" s="5">
        <v>480</v>
      </c>
      <c r="C4" s="5">
        <v>5500</v>
      </c>
      <c r="D4" s="5">
        <f t="shared" ref="D4:D11" si="0">B4*C4</f>
        <v>2640000</v>
      </c>
      <c r="E4" s="5">
        <v>25</v>
      </c>
      <c r="F4" s="11">
        <v>0.03</v>
      </c>
      <c r="G4" s="95" t="s">
        <v>103</v>
      </c>
      <c r="H4" s="94"/>
    </row>
    <row r="5" spans="1:8" x14ac:dyDescent="0.25">
      <c r="A5" s="15" t="s">
        <v>6</v>
      </c>
      <c r="B5" s="5">
        <v>25</v>
      </c>
      <c r="C5" s="5">
        <v>13600</v>
      </c>
      <c r="D5" s="5">
        <f t="shared" si="0"/>
        <v>340000</v>
      </c>
      <c r="E5" s="5">
        <v>25</v>
      </c>
      <c r="F5" s="11">
        <v>0.03</v>
      </c>
    </row>
    <row r="6" spans="1:8" x14ac:dyDescent="0.25">
      <c r="A6" s="43" t="s">
        <v>74</v>
      </c>
      <c r="B6" s="5">
        <v>1</v>
      </c>
      <c r="C6" s="5">
        <v>100000</v>
      </c>
      <c r="D6" s="5">
        <f t="shared" si="0"/>
        <v>100000</v>
      </c>
      <c r="E6" s="5">
        <v>25</v>
      </c>
      <c r="F6" s="11">
        <v>0.03</v>
      </c>
    </row>
    <row r="7" spans="1:8" x14ac:dyDescent="0.25">
      <c r="A7" s="43" t="s">
        <v>26</v>
      </c>
      <c r="B7" s="5">
        <v>0</v>
      </c>
      <c r="C7" s="5">
        <v>50000</v>
      </c>
      <c r="D7" s="5">
        <f t="shared" si="0"/>
        <v>0</v>
      </c>
      <c r="E7" s="5">
        <v>25</v>
      </c>
      <c r="F7" s="11">
        <v>0.03</v>
      </c>
    </row>
    <row r="8" spans="1:8" x14ac:dyDescent="0.25">
      <c r="A8" s="15" t="s">
        <v>7</v>
      </c>
      <c r="B8" s="5">
        <v>1</v>
      </c>
      <c r="C8" s="5">
        <v>10000000</v>
      </c>
      <c r="D8" s="5">
        <f t="shared" si="0"/>
        <v>10000000</v>
      </c>
      <c r="E8" s="5">
        <v>25</v>
      </c>
      <c r="F8" s="11">
        <v>0.03</v>
      </c>
    </row>
    <row r="9" spans="1:8" x14ac:dyDescent="0.25">
      <c r="A9" s="15" t="s">
        <v>100</v>
      </c>
      <c r="B9" s="10">
        <v>1</v>
      </c>
      <c r="C9" s="10">
        <v>7920000</v>
      </c>
      <c r="D9" s="10">
        <f t="shared" si="0"/>
        <v>7920000</v>
      </c>
      <c r="E9" s="5">
        <v>25</v>
      </c>
      <c r="F9" s="11">
        <v>7.0000000000000007E-2</v>
      </c>
      <c r="G9" s="95" t="s">
        <v>101</v>
      </c>
      <c r="H9" s="94"/>
    </row>
    <row r="10" spans="1:8" x14ac:dyDescent="0.25">
      <c r="A10" s="15" t="s">
        <v>9</v>
      </c>
      <c r="B10" s="10">
        <v>1</v>
      </c>
      <c r="C10" s="10">
        <f>110*95*18</f>
        <v>188100</v>
      </c>
      <c r="D10" s="10">
        <f t="shared" si="0"/>
        <v>188100</v>
      </c>
      <c r="E10" s="10">
        <v>25</v>
      </c>
      <c r="F10" s="11">
        <v>7.0000000000000007E-2</v>
      </c>
      <c r="G10" s="95" t="s">
        <v>102</v>
      </c>
      <c r="H10" s="94"/>
    </row>
    <row r="11" spans="1:8" ht="15.75" thickBot="1" x14ac:dyDescent="0.3">
      <c r="A11" s="16" t="s">
        <v>10</v>
      </c>
      <c r="B11" s="8">
        <v>1</v>
      </c>
      <c r="C11" s="8">
        <v>50000</v>
      </c>
      <c r="D11" s="8">
        <f t="shared" si="0"/>
        <v>50000</v>
      </c>
      <c r="E11" s="8">
        <v>25</v>
      </c>
      <c r="F11" s="53">
        <v>0.03</v>
      </c>
    </row>
    <row r="14" spans="1:8" ht="15.75" thickBot="1" x14ac:dyDescent="0.3"/>
    <row r="15" spans="1:8" x14ac:dyDescent="0.25">
      <c r="A15" s="12" t="s">
        <v>12</v>
      </c>
      <c r="B15" s="13"/>
      <c r="C15" s="13"/>
      <c r="D15" s="13" t="s">
        <v>14</v>
      </c>
      <c r="E15" s="22">
        <v>400</v>
      </c>
    </row>
    <row r="16" spans="1:8" x14ac:dyDescent="0.25">
      <c r="A16" s="15"/>
      <c r="B16" s="5"/>
      <c r="C16" s="5"/>
      <c r="D16" s="24" t="s">
        <v>13</v>
      </c>
      <c r="E16" s="28">
        <v>1000</v>
      </c>
    </row>
    <row r="17" spans="1:11" ht="15.75" thickBot="1" x14ac:dyDescent="0.3">
      <c r="A17" s="16" t="s">
        <v>39</v>
      </c>
      <c r="B17" s="21">
        <v>0.05</v>
      </c>
      <c r="C17" s="8"/>
      <c r="D17" s="8"/>
      <c r="E17" s="9"/>
    </row>
    <row r="19" spans="1:11" ht="15.75" thickBot="1" x14ac:dyDescent="0.3"/>
    <row r="20" spans="1:11" x14ac:dyDescent="0.25">
      <c r="A20" s="12" t="s">
        <v>15</v>
      </c>
      <c r="B20" s="2"/>
      <c r="C20" s="2"/>
      <c r="D20" s="13" t="s">
        <v>16</v>
      </c>
      <c r="E20" s="3">
        <v>2000</v>
      </c>
    </row>
    <row r="21" spans="1:11" ht="15.75" thickBot="1" x14ac:dyDescent="0.3">
      <c r="A21" s="4"/>
      <c r="B21" s="5"/>
      <c r="C21" s="5"/>
      <c r="D21" s="24" t="s">
        <v>17</v>
      </c>
      <c r="E21" s="6">
        <v>1000</v>
      </c>
    </row>
    <row r="22" spans="1:11" ht="15.75" thickBot="1" x14ac:dyDescent="0.3">
      <c r="A22" s="16" t="s">
        <v>35</v>
      </c>
      <c r="B22" s="26">
        <v>0.05</v>
      </c>
      <c r="C22" s="8"/>
      <c r="D22" s="25" t="s">
        <v>27</v>
      </c>
      <c r="E22" s="9">
        <v>40</v>
      </c>
      <c r="F22" s="19" t="s">
        <v>49</v>
      </c>
      <c r="G22" s="34"/>
      <c r="H22" s="35">
        <v>0.05</v>
      </c>
    </row>
    <row r="23" spans="1:11" ht="15.75" thickBot="1" x14ac:dyDescent="0.3"/>
    <row r="24" spans="1:11" ht="15.75" thickBot="1" x14ac:dyDescent="0.3">
      <c r="A24" s="19" t="s">
        <v>41</v>
      </c>
      <c r="B24" s="20">
        <v>2</v>
      </c>
    </row>
    <row r="25" spans="1:11" x14ac:dyDescent="0.25">
      <c r="A25" s="12" t="s">
        <v>19</v>
      </c>
      <c r="B25" s="2"/>
      <c r="C25" s="2"/>
      <c r="D25" s="2"/>
      <c r="E25" s="2"/>
      <c r="F25" s="13" t="s">
        <v>38</v>
      </c>
      <c r="G25" s="22" t="s">
        <v>22</v>
      </c>
    </row>
    <row r="26" spans="1:11" x14ac:dyDescent="0.25">
      <c r="A26" s="4"/>
      <c r="B26" s="5"/>
      <c r="C26" s="5"/>
      <c r="D26" s="24" t="s">
        <v>20</v>
      </c>
      <c r="E26" s="5">
        <v>1</v>
      </c>
      <c r="F26" s="5">
        <v>12000</v>
      </c>
      <c r="G26" s="30">
        <v>0.5</v>
      </c>
    </row>
    <row r="27" spans="1:11" ht="15.75" thickBot="1" x14ac:dyDescent="0.3">
      <c r="A27" s="4"/>
      <c r="B27" s="5"/>
      <c r="C27" s="5"/>
      <c r="D27" s="24" t="s">
        <v>23</v>
      </c>
      <c r="E27" s="5">
        <v>2</v>
      </c>
      <c r="F27" s="5">
        <v>8000</v>
      </c>
      <c r="G27" s="30">
        <v>0.5</v>
      </c>
    </row>
    <row r="28" spans="1:11" ht="15.75" thickBot="1" x14ac:dyDescent="0.3">
      <c r="A28" s="7"/>
      <c r="B28" s="8"/>
      <c r="C28" s="8"/>
      <c r="D28" s="25" t="s">
        <v>21</v>
      </c>
      <c r="E28" s="8">
        <v>2</v>
      </c>
      <c r="F28" s="8">
        <v>8000</v>
      </c>
      <c r="G28" s="54">
        <v>0.5</v>
      </c>
      <c r="H28" s="17" t="s">
        <v>40</v>
      </c>
      <c r="I28" s="32"/>
      <c r="J28" s="32"/>
      <c r="K28" s="18">
        <v>150</v>
      </c>
    </row>
    <row r="30" spans="1:11" ht="15.75" thickBot="1" x14ac:dyDescent="0.3"/>
    <row r="31" spans="1:11" x14ac:dyDescent="0.25">
      <c r="A31" s="12" t="s">
        <v>24</v>
      </c>
      <c r="B31" s="2"/>
      <c r="C31" s="2"/>
      <c r="D31" s="2"/>
      <c r="E31" s="2"/>
      <c r="F31" s="2">
        <v>5000000</v>
      </c>
      <c r="G31" s="3"/>
    </row>
    <row r="32" spans="1:11" x14ac:dyDescent="0.25">
      <c r="A32" s="4"/>
      <c r="B32" s="5"/>
      <c r="C32" s="5"/>
      <c r="D32" s="5"/>
      <c r="E32" s="5"/>
      <c r="F32" s="5"/>
      <c r="G32" s="6"/>
    </row>
    <row r="33" spans="1:7" ht="15.75" thickBot="1" x14ac:dyDescent="0.3">
      <c r="A33" s="16" t="s">
        <v>51</v>
      </c>
      <c r="B33" s="8"/>
      <c r="C33" s="8"/>
      <c r="D33" s="26">
        <v>0.02</v>
      </c>
      <c r="E33" s="8"/>
      <c r="F33" s="8"/>
      <c r="G33" s="9"/>
    </row>
    <row r="34" spans="1:7" ht="15.75" thickBot="1" x14ac:dyDescent="0.3"/>
    <row r="35" spans="1:7" x14ac:dyDescent="0.25">
      <c r="A35" s="12"/>
      <c r="B35" s="13"/>
      <c r="C35" s="22"/>
    </row>
    <row r="36" spans="1:7" x14ac:dyDescent="0.25">
      <c r="A36" s="4"/>
      <c r="B36" s="27"/>
      <c r="C36" s="28"/>
    </row>
    <row r="37" spans="1:7" ht="15.75" thickBot="1" x14ac:dyDescent="0.3">
      <c r="A37" s="16" t="s">
        <v>25</v>
      </c>
      <c r="B37" s="36">
        <v>0.15</v>
      </c>
      <c r="C37" s="29"/>
    </row>
    <row r="38" spans="1:7" ht="15.75" thickBot="1" x14ac:dyDescent="0.3"/>
    <row r="39" spans="1:7" x14ac:dyDescent="0.25">
      <c r="A39" s="12"/>
      <c r="B39" s="13"/>
      <c r="C39" s="22"/>
    </row>
    <row r="40" spans="1:7" x14ac:dyDescent="0.25">
      <c r="A40" s="15" t="s">
        <v>28</v>
      </c>
      <c r="B40" s="27">
        <v>0.15</v>
      </c>
      <c r="C40" s="28"/>
    </row>
    <row r="41" spans="1:7" ht="15.75" thickBot="1" x14ac:dyDescent="0.3">
      <c r="A41" s="16"/>
      <c r="B41" s="25"/>
      <c r="C41" s="29"/>
    </row>
    <row r="43" spans="1:7" x14ac:dyDescent="0.25">
      <c r="A43" s="24"/>
      <c r="B43" s="24"/>
      <c r="C43" s="24"/>
    </row>
    <row r="44" spans="1:7" x14ac:dyDescent="0.25">
      <c r="A44" s="24"/>
      <c r="B44" s="24"/>
      <c r="C44" s="24"/>
    </row>
    <row r="45" spans="1:7" x14ac:dyDescent="0.25">
      <c r="A45" s="24"/>
      <c r="B45" s="24"/>
      <c r="C45" s="24"/>
    </row>
    <row r="46" spans="1:7" x14ac:dyDescent="0.25">
      <c r="A46" s="5"/>
      <c r="B46" s="5"/>
      <c r="C46" s="5"/>
    </row>
  </sheetData>
  <mergeCells count="4">
    <mergeCell ref="A1:F1"/>
    <mergeCell ref="G9:H9"/>
    <mergeCell ref="G10:H10"/>
    <mergeCell ref="G4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opLeftCell="A11" zoomScale="60" zoomScaleNormal="60" workbookViewId="0">
      <selection activeCell="A43" sqref="A43"/>
    </sheetView>
  </sheetViews>
  <sheetFormatPr defaultRowHeight="15" x14ac:dyDescent="0.25"/>
  <cols>
    <col min="1" max="1" width="28.7109375" bestFit="1" customWidth="1"/>
    <col min="2" max="2" width="30.5703125" bestFit="1" customWidth="1"/>
    <col min="3" max="3" width="18.7109375" bestFit="1" customWidth="1"/>
    <col min="4" max="4" width="10.85546875" bestFit="1" customWidth="1"/>
    <col min="5" max="5" width="13.42578125" bestFit="1" customWidth="1"/>
    <col min="6" max="6" width="13" bestFit="1" customWidth="1"/>
    <col min="7" max="7" width="15.140625" bestFit="1" customWidth="1"/>
    <col min="8" max="29" width="14.7109375" bestFit="1" customWidth="1"/>
  </cols>
  <sheetData>
    <row r="1" spans="1:29" ht="15.75" thickBot="1" x14ac:dyDescent="0.3">
      <c r="C1" s="46" t="s">
        <v>30</v>
      </c>
      <c r="D1" s="46">
        <v>0</v>
      </c>
      <c r="E1" s="46">
        <v>1</v>
      </c>
      <c r="F1" s="46">
        <v>2</v>
      </c>
      <c r="G1" s="46">
        <v>3</v>
      </c>
      <c r="H1" s="46">
        <v>4</v>
      </c>
      <c r="I1" s="46">
        <v>5</v>
      </c>
      <c r="J1" s="46">
        <v>6</v>
      </c>
      <c r="K1" s="46">
        <v>7</v>
      </c>
      <c r="L1" s="46">
        <v>8</v>
      </c>
      <c r="M1" s="46">
        <v>9</v>
      </c>
      <c r="N1" s="46">
        <v>10</v>
      </c>
      <c r="O1" s="46">
        <v>11</v>
      </c>
      <c r="P1" s="46">
        <v>12</v>
      </c>
      <c r="Q1" s="46">
        <v>13</v>
      </c>
      <c r="R1" s="46">
        <v>14</v>
      </c>
      <c r="S1" s="46">
        <v>15</v>
      </c>
      <c r="T1" s="46">
        <v>16</v>
      </c>
      <c r="U1" s="46">
        <v>17</v>
      </c>
      <c r="V1" s="46">
        <v>18</v>
      </c>
      <c r="W1" s="46">
        <v>19</v>
      </c>
      <c r="X1" s="46">
        <v>20</v>
      </c>
      <c r="Y1" s="46">
        <v>21</v>
      </c>
      <c r="Z1" s="46">
        <v>22</v>
      </c>
      <c r="AA1" s="46">
        <v>23</v>
      </c>
      <c r="AB1" s="46">
        <v>24</v>
      </c>
      <c r="AC1" s="46">
        <v>25</v>
      </c>
    </row>
    <row r="2" spans="1:29" x14ac:dyDescent="0.25">
      <c r="A2" s="47" t="s">
        <v>5</v>
      </c>
      <c r="B2" s="2"/>
      <c r="C2" s="62" t="s">
        <v>32</v>
      </c>
      <c r="D2" s="2">
        <f>Data!$B$4</f>
        <v>480</v>
      </c>
      <c r="E2" s="2">
        <f>Data!$B$4</f>
        <v>480</v>
      </c>
      <c r="F2" s="2">
        <f>Data!$B$4</f>
        <v>480</v>
      </c>
      <c r="G2" s="2">
        <f>Data!$B$4</f>
        <v>480</v>
      </c>
      <c r="H2" s="2">
        <f>Data!$B$4</f>
        <v>480</v>
      </c>
      <c r="I2" s="2">
        <f>Data!$B$4</f>
        <v>480</v>
      </c>
      <c r="J2" s="2">
        <f>Data!$B$4</f>
        <v>480</v>
      </c>
      <c r="K2" s="2">
        <f>Data!$B$4</f>
        <v>480</v>
      </c>
      <c r="L2" s="2">
        <f>Data!$B$4</f>
        <v>480</v>
      </c>
      <c r="M2" s="2">
        <f>Data!$B$4</f>
        <v>480</v>
      </c>
      <c r="N2" s="2">
        <f>Data!$B$4</f>
        <v>480</v>
      </c>
      <c r="O2" s="2">
        <f>Data!$B$4</f>
        <v>480</v>
      </c>
      <c r="P2" s="2">
        <f>Data!$B$4</f>
        <v>480</v>
      </c>
      <c r="Q2" s="2">
        <f>Data!$B$4</f>
        <v>480</v>
      </c>
      <c r="R2" s="2">
        <f>Data!$B$4</f>
        <v>480</v>
      </c>
      <c r="S2" s="2">
        <f>Data!$B$4</f>
        <v>480</v>
      </c>
      <c r="T2" s="2">
        <f>Data!$B$4</f>
        <v>480</v>
      </c>
      <c r="U2" s="2">
        <f>Data!$B$4</f>
        <v>480</v>
      </c>
      <c r="V2" s="2">
        <f>Data!$B$4</f>
        <v>480</v>
      </c>
      <c r="W2" s="2">
        <f>Data!$B$4</f>
        <v>480</v>
      </c>
      <c r="X2" s="2">
        <f>Data!$B$4</f>
        <v>480</v>
      </c>
      <c r="Y2" s="2">
        <f>Data!$B$4</f>
        <v>480</v>
      </c>
      <c r="Z2" s="2">
        <f>Data!$B$4</f>
        <v>480</v>
      </c>
      <c r="AA2" s="2">
        <f>Data!$B$4</f>
        <v>480</v>
      </c>
      <c r="AB2" s="2">
        <f>Data!$B$4</f>
        <v>480</v>
      </c>
      <c r="AC2" s="3">
        <f>Data!$B$4</f>
        <v>480</v>
      </c>
    </row>
    <row r="3" spans="1:29" x14ac:dyDescent="0.25">
      <c r="A3" s="15"/>
      <c r="B3" s="5"/>
      <c r="C3" s="63" t="s">
        <v>29</v>
      </c>
      <c r="D3" s="5">
        <f>Data!$B$4*Data!$C$4*(1-Data!$F$4*Calculations!D1)</f>
        <v>2640000</v>
      </c>
      <c r="E3" s="5">
        <f>Data!$B$4*Data!$C$4*(1-Data!$F$4*Calculations!E1)</f>
        <v>2560800</v>
      </c>
      <c r="F3" s="5">
        <f>Data!$B$4*Data!$C$4*(1-Data!$F$4*Calculations!F1)</f>
        <v>2481600</v>
      </c>
      <c r="G3" s="5">
        <f>Data!$B$4*Data!$C$4*(1-Data!$F$4*Calculations!G1)</f>
        <v>2402400</v>
      </c>
      <c r="H3" s="5">
        <f>Data!$B$4*Data!$C$4*(1-Data!$F$4*Calculations!H1)</f>
        <v>2323200</v>
      </c>
      <c r="I3" s="5">
        <f>Data!$B$4*Data!$C$4*(1-Data!$F$4*Calculations!I1)</f>
        <v>2244000</v>
      </c>
      <c r="J3" s="5">
        <f>Data!$B$4*Data!$C$4*(1-Data!$F$4*Calculations!J1)</f>
        <v>2164800</v>
      </c>
      <c r="K3" s="5">
        <f>Data!$B$4*Data!$C$4*(1-Data!$F$4*Calculations!K1)</f>
        <v>2085600</v>
      </c>
      <c r="L3" s="5">
        <f>Data!$B$4*Data!$C$4*(1-Data!$F$4*Calculations!L1)</f>
        <v>2006400</v>
      </c>
      <c r="M3" s="5">
        <f>Data!$B$4*Data!$C$4*(1-Data!$F$4*Calculations!M1)</f>
        <v>1927200</v>
      </c>
      <c r="N3" s="5">
        <f>Data!$B$4*Data!$C$4*(1-Data!$F$4*Calculations!N1)</f>
        <v>1847999.9999999998</v>
      </c>
      <c r="O3" s="5">
        <f>Data!$B$4*Data!$C$4*(1-Data!$F$4*Calculations!O1)</f>
        <v>1768800</v>
      </c>
      <c r="P3" s="5">
        <f>Data!$B$4*Data!$C$4*(1-Data!$F$4*Calculations!P1)</f>
        <v>1689600</v>
      </c>
      <c r="Q3" s="5">
        <f>Data!$B$4*Data!$C$4*(1-Data!$F$4*Calculations!Q1)</f>
        <v>1610400</v>
      </c>
      <c r="R3" s="5">
        <f>Data!$B$4*Data!$C$4*(1-Data!$F$4*Calculations!R1)</f>
        <v>1531200.0000000002</v>
      </c>
      <c r="S3" s="5">
        <f>Data!$B$4*Data!$C$4*(1-Data!$F$4*Calculations!S1)</f>
        <v>1452000.0000000002</v>
      </c>
      <c r="T3" s="5">
        <f>Data!$B$4*Data!$C$4*(1-Data!$F$4*Calculations!T1)</f>
        <v>1372800</v>
      </c>
      <c r="U3" s="5">
        <f>Data!$B$4*Data!$C$4*(1-Data!$F$4*Calculations!U1)</f>
        <v>1293600</v>
      </c>
      <c r="V3" s="5">
        <f>Data!$B$4*Data!$C$4*(1-Data!$F$4*Calculations!V1)</f>
        <v>1214400</v>
      </c>
      <c r="W3" s="5">
        <f>Data!$B$4*Data!$C$4*(1-Data!$F$4*Calculations!W1)</f>
        <v>1135200.0000000002</v>
      </c>
      <c r="X3" s="5">
        <f>Data!$B$4*Data!$C$4*(1-Data!$F$4*Calculations!X1)</f>
        <v>1056000</v>
      </c>
      <c r="Y3" s="5">
        <f>Data!$B$4*Data!$C$4*(1-Data!$F$4*Calculations!Y1)</f>
        <v>976800</v>
      </c>
      <c r="Z3" s="5">
        <f>Data!$B$4*Data!$C$4*(1-Data!$F$4*Calculations!Z1)</f>
        <v>897600.00000000023</v>
      </c>
      <c r="AA3" s="5">
        <f>Data!$B$4*Data!$C$4*(1-Data!$F$4*Calculations!AA1)</f>
        <v>818400.00000000012</v>
      </c>
      <c r="AB3" s="5">
        <f>Data!$B$4*Data!$C$4*(1-Data!$F$4*Calculations!AB1)</f>
        <v>739200.00000000012</v>
      </c>
      <c r="AC3" s="6">
        <f>Data!$B$4*Data!$C$4*(1-Data!$F$4*Calculations!AC1)</f>
        <v>660000</v>
      </c>
    </row>
    <row r="4" spans="1:29" x14ac:dyDescent="0.25">
      <c r="A4" s="15"/>
      <c r="B4" s="5"/>
      <c r="C4" s="6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1:29" x14ac:dyDescent="0.25">
      <c r="A5" s="15"/>
      <c r="B5" s="5"/>
      <c r="C5" s="63" t="s">
        <v>43</v>
      </c>
      <c r="D5" s="5">
        <v>0</v>
      </c>
      <c r="E5" s="5">
        <f>D3-E3</f>
        <v>79200</v>
      </c>
      <c r="F5" s="5">
        <f>E3-F3</f>
        <v>79200</v>
      </c>
      <c r="G5" s="5">
        <f t="shared" ref="G5:AC5" si="0">F3-G3</f>
        <v>79200</v>
      </c>
      <c r="H5" s="5">
        <f t="shared" si="0"/>
        <v>79200</v>
      </c>
      <c r="I5" s="5">
        <f t="shared" si="0"/>
        <v>79200</v>
      </c>
      <c r="J5" s="5">
        <f t="shared" si="0"/>
        <v>79200</v>
      </c>
      <c r="K5" s="5">
        <f t="shared" si="0"/>
        <v>79200</v>
      </c>
      <c r="L5" s="5">
        <f t="shared" si="0"/>
        <v>79200</v>
      </c>
      <c r="M5" s="5">
        <f t="shared" si="0"/>
        <v>79200</v>
      </c>
      <c r="N5" s="5">
        <f t="shared" si="0"/>
        <v>79200.000000000233</v>
      </c>
      <c r="O5" s="5">
        <f t="shared" si="0"/>
        <v>79199.999999999767</v>
      </c>
      <c r="P5" s="5">
        <f t="shared" si="0"/>
        <v>79200</v>
      </c>
      <c r="Q5" s="5">
        <f t="shared" si="0"/>
        <v>79200</v>
      </c>
      <c r="R5" s="5">
        <f t="shared" si="0"/>
        <v>79199.999999999767</v>
      </c>
      <c r="S5" s="5">
        <f t="shared" si="0"/>
        <v>79200</v>
      </c>
      <c r="T5" s="5">
        <f t="shared" si="0"/>
        <v>79200.000000000233</v>
      </c>
      <c r="U5" s="5">
        <f t="shared" si="0"/>
        <v>79200</v>
      </c>
      <c r="V5" s="5">
        <f t="shared" si="0"/>
        <v>79200</v>
      </c>
      <c r="W5" s="5">
        <f t="shared" si="0"/>
        <v>79199.999999999767</v>
      </c>
      <c r="X5" s="5">
        <f t="shared" si="0"/>
        <v>79200.000000000233</v>
      </c>
      <c r="Y5" s="5">
        <f t="shared" si="0"/>
        <v>79200</v>
      </c>
      <c r="Z5" s="5">
        <f t="shared" si="0"/>
        <v>79199.999999999767</v>
      </c>
      <c r="AA5" s="5">
        <f t="shared" si="0"/>
        <v>79200.000000000116</v>
      </c>
      <c r="AB5" s="5">
        <f t="shared" si="0"/>
        <v>79200</v>
      </c>
      <c r="AC5" s="6">
        <f t="shared" si="0"/>
        <v>79200.000000000116</v>
      </c>
    </row>
    <row r="6" spans="1:29" ht="15.75" thickBot="1" x14ac:dyDescent="0.3">
      <c r="A6" s="7"/>
      <c r="B6" s="8"/>
      <c r="C6" s="64" t="s">
        <v>44</v>
      </c>
      <c r="D6" s="8">
        <v>0</v>
      </c>
      <c r="E6" s="8">
        <f>E5+D6</f>
        <v>79200</v>
      </c>
      <c r="F6" s="8">
        <f>F5+E6</f>
        <v>158400</v>
      </c>
      <c r="G6" s="8">
        <f t="shared" ref="G6:AC6" si="1">G5+F6</f>
        <v>237600</v>
      </c>
      <c r="H6" s="8">
        <f t="shared" si="1"/>
        <v>316800</v>
      </c>
      <c r="I6" s="8">
        <f t="shared" si="1"/>
        <v>396000</v>
      </c>
      <c r="J6" s="8">
        <f t="shared" si="1"/>
        <v>475200</v>
      </c>
      <c r="K6" s="8">
        <f t="shared" si="1"/>
        <v>554400</v>
      </c>
      <c r="L6" s="8">
        <f t="shared" si="1"/>
        <v>633600</v>
      </c>
      <c r="M6" s="8">
        <f t="shared" si="1"/>
        <v>712800</v>
      </c>
      <c r="N6" s="8">
        <f t="shared" si="1"/>
        <v>792000.00000000023</v>
      </c>
      <c r="O6" s="8">
        <f t="shared" si="1"/>
        <v>871200</v>
      </c>
      <c r="P6" s="8">
        <f t="shared" si="1"/>
        <v>950400</v>
      </c>
      <c r="Q6" s="8">
        <f t="shared" si="1"/>
        <v>1029600</v>
      </c>
      <c r="R6" s="8">
        <f t="shared" si="1"/>
        <v>1108799.9999999998</v>
      </c>
      <c r="S6" s="8">
        <f t="shared" si="1"/>
        <v>1187999.9999999998</v>
      </c>
      <c r="T6" s="8">
        <f t="shared" si="1"/>
        <v>1267200</v>
      </c>
      <c r="U6" s="8">
        <f t="shared" si="1"/>
        <v>1346400</v>
      </c>
      <c r="V6" s="8">
        <f t="shared" si="1"/>
        <v>1425600</v>
      </c>
      <c r="W6" s="8">
        <f t="shared" si="1"/>
        <v>1504799.9999999998</v>
      </c>
      <c r="X6" s="8">
        <f t="shared" si="1"/>
        <v>1584000</v>
      </c>
      <c r="Y6" s="8">
        <f t="shared" si="1"/>
        <v>1663200</v>
      </c>
      <c r="Z6" s="8">
        <f t="shared" si="1"/>
        <v>1742399.9999999998</v>
      </c>
      <c r="AA6" s="8">
        <f t="shared" si="1"/>
        <v>1821600</v>
      </c>
      <c r="AB6" s="8">
        <f t="shared" si="1"/>
        <v>1900800</v>
      </c>
      <c r="AC6" s="9">
        <f t="shared" si="1"/>
        <v>1980000</v>
      </c>
    </row>
    <row r="8" spans="1:29" ht="15.75" thickBot="1" x14ac:dyDescent="0.3">
      <c r="C8" s="46" t="s">
        <v>30</v>
      </c>
      <c r="D8" s="46">
        <v>0</v>
      </c>
      <c r="E8" s="46">
        <v>1</v>
      </c>
      <c r="F8" s="46">
        <v>2</v>
      </c>
      <c r="G8" s="46">
        <v>3</v>
      </c>
      <c r="H8" s="46">
        <v>4</v>
      </c>
      <c r="I8" s="46">
        <v>5</v>
      </c>
      <c r="J8" s="46">
        <v>6</v>
      </c>
      <c r="K8" s="46">
        <v>7</v>
      </c>
      <c r="L8" s="46">
        <v>8</v>
      </c>
      <c r="M8" s="46">
        <v>9</v>
      </c>
      <c r="N8" s="46">
        <v>10</v>
      </c>
      <c r="O8" s="46">
        <v>11</v>
      </c>
      <c r="P8" s="46">
        <v>12</v>
      </c>
      <c r="Q8" s="46">
        <v>13</v>
      </c>
      <c r="R8" s="46">
        <v>14</v>
      </c>
      <c r="S8" s="46">
        <v>15</v>
      </c>
      <c r="T8" s="46">
        <v>16</v>
      </c>
      <c r="U8" s="46">
        <v>17</v>
      </c>
      <c r="V8" s="46">
        <v>18</v>
      </c>
      <c r="W8" s="46">
        <v>19</v>
      </c>
      <c r="X8" s="46">
        <v>20</v>
      </c>
      <c r="Y8" s="46">
        <v>21</v>
      </c>
      <c r="Z8" s="46">
        <v>22</v>
      </c>
      <c r="AA8" s="46">
        <v>23</v>
      </c>
      <c r="AB8" s="46">
        <v>24</v>
      </c>
      <c r="AC8" s="46">
        <v>25</v>
      </c>
    </row>
    <row r="9" spans="1:29" x14ac:dyDescent="0.25">
      <c r="A9" s="47" t="s">
        <v>6</v>
      </c>
      <c r="B9" s="2"/>
      <c r="C9" s="62" t="s">
        <v>32</v>
      </c>
      <c r="D9" s="2">
        <f>Data!$B$5</f>
        <v>25</v>
      </c>
      <c r="E9" s="2">
        <f>Data!$B$5</f>
        <v>25</v>
      </c>
      <c r="F9" s="2">
        <f>Data!$B$5</f>
        <v>25</v>
      </c>
      <c r="G9" s="2">
        <f>Data!$B$5</f>
        <v>25</v>
      </c>
      <c r="H9" s="2">
        <f>Data!$B$5</f>
        <v>25</v>
      </c>
      <c r="I9" s="2">
        <f>Data!$B$5</f>
        <v>25</v>
      </c>
      <c r="J9" s="2">
        <f>Data!$B$5</f>
        <v>25</v>
      </c>
      <c r="K9" s="2">
        <f>Data!$B$5</f>
        <v>25</v>
      </c>
      <c r="L9" s="2">
        <f>Data!$B$5</f>
        <v>25</v>
      </c>
      <c r="M9" s="2">
        <f>Data!$B$5</f>
        <v>25</v>
      </c>
      <c r="N9" s="2">
        <f>Data!$B$5</f>
        <v>25</v>
      </c>
      <c r="O9" s="2">
        <f>Data!$B$5</f>
        <v>25</v>
      </c>
      <c r="P9" s="2">
        <f>Data!$B$5</f>
        <v>25</v>
      </c>
      <c r="Q9" s="2">
        <f>Data!$B$5</f>
        <v>25</v>
      </c>
      <c r="R9" s="2">
        <f>Data!$B$5</f>
        <v>25</v>
      </c>
      <c r="S9" s="2">
        <f>Data!$B$5</f>
        <v>25</v>
      </c>
      <c r="T9" s="2">
        <f>Data!$B$5</f>
        <v>25</v>
      </c>
      <c r="U9" s="2">
        <f>Data!$B$5</f>
        <v>25</v>
      </c>
      <c r="V9" s="2">
        <f>Data!$B$5</f>
        <v>25</v>
      </c>
      <c r="W9" s="2">
        <f>Data!$B$5</f>
        <v>25</v>
      </c>
      <c r="X9" s="2">
        <f>Data!$B$5</f>
        <v>25</v>
      </c>
      <c r="Y9" s="2">
        <f>Data!$B$5</f>
        <v>25</v>
      </c>
      <c r="Z9" s="2">
        <f>Data!$B$5</f>
        <v>25</v>
      </c>
      <c r="AA9" s="2">
        <f>Data!$B$5</f>
        <v>25</v>
      </c>
      <c r="AB9" s="2">
        <f>Data!$B$5</f>
        <v>25</v>
      </c>
      <c r="AC9" s="3">
        <f>Data!$B$5</f>
        <v>25</v>
      </c>
    </row>
    <row r="10" spans="1:29" x14ac:dyDescent="0.25">
      <c r="A10" s="15"/>
      <c r="B10" s="5"/>
      <c r="C10" s="63" t="s">
        <v>29</v>
      </c>
      <c r="D10" s="5">
        <f>D9*Data!$C$5*(1-Data!$F$5*D1)</f>
        <v>340000</v>
      </c>
      <c r="E10" s="5">
        <f>E9*Data!$C$5*(1-Data!$F$5*E1)</f>
        <v>329800</v>
      </c>
      <c r="F10" s="5">
        <f>F9*Data!$C$5*(1-Data!$F$5*F1)</f>
        <v>319600</v>
      </c>
      <c r="G10" s="5">
        <f>G9*Data!$C$5*(1-Data!$F$5*G1)</f>
        <v>309400</v>
      </c>
      <c r="H10" s="5">
        <f>H9*Data!$C$5*(1-Data!$F$5*H1)</f>
        <v>299200</v>
      </c>
      <c r="I10" s="5">
        <f>I9*Data!$C$5*(1-Data!$F$5*I1)</f>
        <v>289000</v>
      </c>
      <c r="J10" s="5">
        <f>J9*Data!$C$5*(1-Data!$F$5*J1)</f>
        <v>278800</v>
      </c>
      <c r="K10" s="5">
        <f>K9*Data!$C$5*(1-Data!$F$5*K1)</f>
        <v>268600</v>
      </c>
      <c r="L10" s="5">
        <f>L9*Data!$C$5*(1-Data!$F$5*L1)</f>
        <v>258400</v>
      </c>
      <c r="M10" s="5">
        <f>M9*Data!$C$5*(1-Data!$F$5*M1)</f>
        <v>248200</v>
      </c>
      <c r="N10" s="5">
        <f>N9*Data!$C$5*(1-Data!$F$5*N1)</f>
        <v>237999.99999999997</v>
      </c>
      <c r="O10" s="5">
        <f>O9*Data!$C$5*(1-Data!$F$5*O1)</f>
        <v>227800</v>
      </c>
      <c r="P10" s="5">
        <f>P9*Data!$C$5*(1-Data!$F$5*P1)</f>
        <v>217600</v>
      </c>
      <c r="Q10" s="5">
        <f>Q9*Data!$C$5*(1-Data!$F$5*Q1)</f>
        <v>207400</v>
      </c>
      <c r="R10" s="5">
        <f>R9*Data!$C$5*(1-Data!$F$5*R1)</f>
        <v>197200.00000000003</v>
      </c>
      <c r="S10" s="5">
        <f>S9*Data!$C$5*(1-Data!$F$5*S1)</f>
        <v>187000.00000000003</v>
      </c>
      <c r="T10" s="5">
        <f>T9*Data!$C$5*(1-Data!$F$5*T1)</f>
        <v>176800</v>
      </c>
      <c r="U10" s="5">
        <f>U9*Data!$C$5*(1-Data!$F$5*U1)</f>
        <v>166600</v>
      </c>
      <c r="V10" s="5">
        <f>V9*Data!$C$5*(1-Data!$F$5*V1)</f>
        <v>156400</v>
      </c>
      <c r="W10" s="5">
        <f>W9*Data!$C$5*(1-Data!$F$5*W1)</f>
        <v>146200.00000000003</v>
      </c>
      <c r="X10" s="5">
        <f>X9*Data!$C$5*(1-Data!$F$5*X1)</f>
        <v>136000</v>
      </c>
      <c r="Y10" s="5">
        <f>Y9*Data!$C$5*(1-Data!$F$5*Y1)</f>
        <v>125800</v>
      </c>
      <c r="Z10" s="5">
        <f>Z9*Data!$C$5*(1-Data!$F$5*Z1)</f>
        <v>115600.00000000003</v>
      </c>
      <c r="AA10" s="5">
        <f>AA9*Data!$C$5*(1-Data!$F$5*AA1)</f>
        <v>105400.00000000001</v>
      </c>
      <c r="AB10" s="5">
        <f>AB9*Data!$C$5*(1-Data!$F$5*AB1)</f>
        <v>95200.000000000015</v>
      </c>
      <c r="AC10" s="6">
        <f>AC9*Data!$C$5*(1-Data!$F$5*AC1)</f>
        <v>85000</v>
      </c>
    </row>
    <row r="11" spans="1:29" x14ac:dyDescent="0.25">
      <c r="A11" s="15"/>
      <c r="B11" s="5"/>
      <c r="C11" s="6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</row>
    <row r="12" spans="1:29" x14ac:dyDescent="0.25">
      <c r="A12" s="4"/>
      <c r="B12" s="5"/>
      <c r="C12" s="63" t="s">
        <v>43</v>
      </c>
      <c r="D12" s="5">
        <v>0</v>
      </c>
      <c r="E12" s="5">
        <f>D10-E10</f>
        <v>10200</v>
      </c>
      <c r="F12" s="5">
        <f t="shared" ref="F12:AC12" si="2">E10-F10</f>
        <v>10200</v>
      </c>
      <c r="G12" s="5">
        <f t="shared" si="2"/>
        <v>10200</v>
      </c>
      <c r="H12" s="5">
        <f t="shared" si="2"/>
        <v>10200</v>
      </c>
      <c r="I12" s="5">
        <f t="shared" si="2"/>
        <v>10200</v>
      </c>
      <c r="J12" s="5">
        <f t="shared" si="2"/>
        <v>10200</v>
      </c>
      <c r="K12" s="5">
        <f t="shared" si="2"/>
        <v>10200</v>
      </c>
      <c r="L12" s="5">
        <f t="shared" si="2"/>
        <v>10200</v>
      </c>
      <c r="M12" s="5">
        <f t="shared" si="2"/>
        <v>10200</v>
      </c>
      <c r="N12" s="5">
        <f t="shared" si="2"/>
        <v>10200.000000000029</v>
      </c>
      <c r="O12" s="5">
        <f t="shared" si="2"/>
        <v>10199.999999999971</v>
      </c>
      <c r="P12" s="5">
        <f t="shared" si="2"/>
        <v>10200</v>
      </c>
      <c r="Q12" s="5">
        <f t="shared" si="2"/>
        <v>10200</v>
      </c>
      <c r="R12" s="5">
        <f t="shared" si="2"/>
        <v>10199.999999999971</v>
      </c>
      <c r="S12" s="5">
        <f t="shared" si="2"/>
        <v>10200</v>
      </c>
      <c r="T12" s="5">
        <f t="shared" si="2"/>
        <v>10200.000000000029</v>
      </c>
      <c r="U12" s="5">
        <f t="shared" si="2"/>
        <v>10200</v>
      </c>
      <c r="V12" s="5">
        <f t="shared" si="2"/>
        <v>10200</v>
      </c>
      <c r="W12" s="5">
        <f t="shared" si="2"/>
        <v>10199.999999999971</v>
      </c>
      <c r="X12" s="5">
        <f t="shared" si="2"/>
        <v>10200.000000000029</v>
      </c>
      <c r="Y12" s="5">
        <f t="shared" si="2"/>
        <v>10200</v>
      </c>
      <c r="Z12" s="5">
        <f t="shared" si="2"/>
        <v>10199.999999999971</v>
      </c>
      <c r="AA12" s="5">
        <f t="shared" si="2"/>
        <v>10200.000000000015</v>
      </c>
      <c r="AB12" s="5">
        <f t="shared" si="2"/>
        <v>10200</v>
      </c>
      <c r="AC12" s="6">
        <f t="shared" si="2"/>
        <v>10200.000000000015</v>
      </c>
    </row>
    <row r="13" spans="1:29" ht="15.75" thickBot="1" x14ac:dyDescent="0.3">
      <c r="A13" s="16"/>
      <c r="B13" s="8"/>
      <c r="C13" s="64" t="s">
        <v>44</v>
      </c>
      <c r="D13" s="8">
        <v>0</v>
      </c>
      <c r="E13" s="8">
        <f>E12+D13</f>
        <v>10200</v>
      </c>
      <c r="F13" s="8">
        <f>F12+E13</f>
        <v>20400</v>
      </c>
      <c r="G13" s="8">
        <f t="shared" ref="G13:AC13" si="3">G12+F13</f>
        <v>30600</v>
      </c>
      <c r="H13" s="8">
        <f t="shared" si="3"/>
        <v>40800</v>
      </c>
      <c r="I13" s="8">
        <f t="shared" si="3"/>
        <v>51000</v>
      </c>
      <c r="J13" s="8">
        <f t="shared" si="3"/>
        <v>61200</v>
      </c>
      <c r="K13" s="8">
        <f t="shared" si="3"/>
        <v>71400</v>
      </c>
      <c r="L13" s="8">
        <f t="shared" si="3"/>
        <v>81600</v>
      </c>
      <c r="M13" s="8">
        <f t="shared" si="3"/>
        <v>91800</v>
      </c>
      <c r="N13" s="8">
        <f t="shared" si="3"/>
        <v>102000.00000000003</v>
      </c>
      <c r="O13" s="8">
        <f t="shared" si="3"/>
        <v>112200</v>
      </c>
      <c r="P13" s="8">
        <f t="shared" si="3"/>
        <v>122400</v>
      </c>
      <c r="Q13" s="8">
        <f t="shared" si="3"/>
        <v>132600</v>
      </c>
      <c r="R13" s="8">
        <f t="shared" si="3"/>
        <v>142799.99999999997</v>
      </c>
      <c r="S13" s="8">
        <f t="shared" si="3"/>
        <v>152999.99999999997</v>
      </c>
      <c r="T13" s="8">
        <f t="shared" si="3"/>
        <v>163200</v>
      </c>
      <c r="U13" s="8">
        <f t="shared" si="3"/>
        <v>173400</v>
      </c>
      <c r="V13" s="8">
        <f t="shared" si="3"/>
        <v>183600</v>
      </c>
      <c r="W13" s="8">
        <f t="shared" si="3"/>
        <v>193799.99999999997</v>
      </c>
      <c r="X13" s="8">
        <f t="shared" si="3"/>
        <v>204000</v>
      </c>
      <c r="Y13" s="8">
        <f t="shared" si="3"/>
        <v>214200</v>
      </c>
      <c r="Z13" s="8">
        <f t="shared" si="3"/>
        <v>224399.99999999997</v>
      </c>
      <c r="AA13" s="8">
        <f t="shared" si="3"/>
        <v>234600</v>
      </c>
      <c r="AB13" s="8">
        <f t="shared" si="3"/>
        <v>244800</v>
      </c>
      <c r="AC13" s="9">
        <f t="shared" si="3"/>
        <v>255000</v>
      </c>
    </row>
    <row r="15" spans="1:29" ht="15.75" thickBot="1" x14ac:dyDescent="0.3">
      <c r="A15" s="23"/>
      <c r="C15" s="46" t="s">
        <v>30</v>
      </c>
      <c r="D15" s="46">
        <v>0</v>
      </c>
      <c r="E15" s="46">
        <v>1</v>
      </c>
      <c r="F15" s="46">
        <v>2</v>
      </c>
      <c r="G15" s="46">
        <v>3</v>
      </c>
      <c r="H15" s="46">
        <v>4</v>
      </c>
      <c r="I15" s="46">
        <v>5</v>
      </c>
      <c r="J15" s="46">
        <v>6</v>
      </c>
      <c r="K15" s="46">
        <v>7</v>
      </c>
      <c r="L15" s="46">
        <v>8</v>
      </c>
      <c r="M15" s="46">
        <v>9</v>
      </c>
      <c r="N15" s="46">
        <v>10</v>
      </c>
      <c r="O15" s="46">
        <v>11</v>
      </c>
      <c r="P15" s="46">
        <v>12</v>
      </c>
      <c r="Q15" s="46">
        <v>13</v>
      </c>
      <c r="R15" s="46">
        <v>14</v>
      </c>
      <c r="S15" s="46">
        <v>15</v>
      </c>
      <c r="T15" s="46">
        <v>16</v>
      </c>
      <c r="U15" s="46">
        <v>17</v>
      </c>
      <c r="V15" s="46">
        <v>18</v>
      </c>
      <c r="W15" s="46">
        <v>19</v>
      </c>
      <c r="X15" s="46">
        <v>20</v>
      </c>
      <c r="Y15" s="46">
        <v>21</v>
      </c>
      <c r="Z15" s="46">
        <v>22</v>
      </c>
      <c r="AA15" s="46">
        <v>23</v>
      </c>
      <c r="AB15" s="46">
        <v>24</v>
      </c>
      <c r="AC15" s="46">
        <v>25</v>
      </c>
    </row>
    <row r="16" spans="1:29" x14ac:dyDescent="0.25">
      <c r="A16" s="47" t="s">
        <v>74</v>
      </c>
      <c r="B16" s="2"/>
      <c r="C16" s="62" t="s">
        <v>32</v>
      </c>
      <c r="D16" s="2">
        <f>Data!$B$6</f>
        <v>1</v>
      </c>
      <c r="E16" s="2">
        <f>Data!$B$6</f>
        <v>1</v>
      </c>
      <c r="F16" s="2">
        <f>Data!$B$6</f>
        <v>1</v>
      </c>
      <c r="G16" s="2">
        <f>Data!$B$6</f>
        <v>1</v>
      </c>
      <c r="H16" s="2">
        <f>Data!$B$6</f>
        <v>1</v>
      </c>
      <c r="I16" s="2">
        <f>Data!$B$6</f>
        <v>1</v>
      </c>
      <c r="J16" s="2">
        <f>Data!$B$6</f>
        <v>1</v>
      </c>
      <c r="K16" s="2">
        <f>Data!$B$6</f>
        <v>1</v>
      </c>
      <c r="L16" s="2">
        <f>Data!$B$6</f>
        <v>1</v>
      </c>
      <c r="M16" s="2">
        <f>Data!$B$6</f>
        <v>1</v>
      </c>
      <c r="N16" s="2">
        <f>Data!$B$6</f>
        <v>1</v>
      </c>
      <c r="O16" s="2">
        <f>Data!$B$6</f>
        <v>1</v>
      </c>
      <c r="P16" s="2">
        <f>Data!$B$6</f>
        <v>1</v>
      </c>
      <c r="Q16" s="2">
        <f>Data!$B$6</f>
        <v>1</v>
      </c>
      <c r="R16" s="2">
        <f>Data!$B$6</f>
        <v>1</v>
      </c>
      <c r="S16" s="2">
        <f>Data!$B$6</f>
        <v>1</v>
      </c>
      <c r="T16" s="2">
        <f>Data!$B$6</f>
        <v>1</v>
      </c>
      <c r="U16" s="2">
        <f>Data!$B$6</f>
        <v>1</v>
      </c>
      <c r="V16" s="2">
        <f>Data!$B$6</f>
        <v>1</v>
      </c>
      <c r="W16" s="2">
        <f>Data!$B$6</f>
        <v>1</v>
      </c>
      <c r="X16" s="2">
        <f>Data!$B$6</f>
        <v>1</v>
      </c>
      <c r="Y16" s="2">
        <f>Data!$B$6</f>
        <v>1</v>
      </c>
      <c r="Z16" s="2">
        <f>Data!$B$6</f>
        <v>1</v>
      </c>
      <c r="AA16" s="2">
        <f>Data!$B$6</f>
        <v>1</v>
      </c>
      <c r="AB16" s="2">
        <f>Data!$B$6</f>
        <v>1</v>
      </c>
      <c r="AC16" s="3">
        <f>Data!$B$6</f>
        <v>1</v>
      </c>
    </row>
    <row r="17" spans="1:29" x14ac:dyDescent="0.25">
      <c r="A17" s="4"/>
      <c r="B17" s="5"/>
      <c r="C17" s="63" t="s">
        <v>29</v>
      </c>
      <c r="D17" s="5">
        <f>Data!$D$6*(1-Data!$F$6*Calculations!D1)</f>
        <v>100000</v>
      </c>
      <c r="E17" s="5">
        <f>Data!$D$6*(1-Data!$F$6*Calculations!E1)</f>
        <v>97000</v>
      </c>
      <c r="F17" s="5">
        <f>Data!$D$6*(1-Data!$F$6*Calculations!F1)</f>
        <v>94000</v>
      </c>
      <c r="G17" s="5">
        <f>Data!$D$6*(1-Data!$F$6*Calculations!G1)</f>
        <v>91000</v>
      </c>
      <c r="H17" s="5">
        <f>Data!$D$6*(1-Data!$F$6*Calculations!H1)</f>
        <v>88000</v>
      </c>
      <c r="I17" s="5">
        <f>Data!$D$6*(1-Data!$F$6*Calculations!I1)</f>
        <v>85000</v>
      </c>
      <c r="J17" s="5">
        <f>Data!$D$6*(1-Data!$F$6*Calculations!J1)</f>
        <v>82000</v>
      </c>
      <c r="K17" s="5">
        <f>Data!$D$6*(1-Data!$F$6*Calculations!K1)</f>
        <v>79000</v>
      </c>
      <c r="L17" s="5">
        <f>Data!$D$6*(1-Data!$F$6*Calculations!L1)</f>
        <v>76000</v>
      </c>
      <c r="M17" s="5">
        <f>Data!$D$6*(1-Data!$F$6*Calculations!M1)</f>
        <v>73000</v>
      </c>
      <c r="N17" s="5">
        <f>Data!$D$6*(1-Data!$F$6*Calculations!N1)</f>
        <v>70000</v>
      </c>
      <c r="O17" s="5">
        <f>Data!$D$6*(1-Data!$F$6*Calculations!O1)</f>
        <v>67000</v>
      </c>
      <c r="P17" s="5">
        <f>Data!$D$6*(1-Data!$F$6*Calculations!P1)</f>
        <v>64000</v>
      </c>
      <c r="Q17" s="5">
        <f>Data!$D$6*(1-Data!$F$6*Calculations!Q1)</f>
        <v>61000</v>
      </c>
      <c r="R17" s="5">
        <f>Data!$D$6*(1-Data!$F$6*Calculations!R1)</f>
        <v>58000.000000000007</v>
      </c>
      <c r="S17" s="5">
        <f>Data!$D$6*(1-Data!$F$6*Calculations!S1)</f>
        <v>55000.000000000007</v>
      </c>
      <c r="T17" s="5">
        <f>Data!$D$6*(1-Data!$F$6*Calculations!T1)</f>
        <v>52000</v>
      </c>
      <c r="U17" s="5">
        <f>Data!$D$6*(1-Data!$F$6*Calculations!U1)</f>
        <v>49000</v>
      </c>
      <c r="V17" s="5">
        <f>Data!$D$6*(1-Data!$F$6*Calculations!V1)</f>
        <v>46000</v>
      </c>
      <c r="W17" s="5">
        <f>Data!$D$6*(1-Data!$F$6*Calculations!W1)</f>
        <v>43000.000000000007</v>
      </c>
      <c r="X17" s="5">
        <f>Data!$D$6*(1-Data!$F$6*Calculations!X1)</f>
        <v>40000</v>
      </c>
      <c r="Y17" s="5">
        <f>Data!$D$6*(1-Data!$F$6*Calculations!Y1)</f>
        <v>37000</v>
      </c>
      <c r="Z17" s="5">
        <f>Data!$D$6*(1-Data!$F$6*Calculations!Z1)</f>
        <v>34000.000000000007</v>
      </c>
      <c r="AA17" s="5">
        <f>Data!$D$6*(1-Data!$F$6*Calculations!AA1)</f>
        <v>31000.000000000004</v>
      </c>
      <c r="AB17" s="5">
        <f>Data!$D$6*(1-Data!$F$6*Calculations!AB1)</f>
        <v>28000.000000000004</v>
      </c>
      <c r="AC17" s="6">
        <f>Data!$D$6*(1-Data!$F$6*Calculations!AC1)</f>
        <v>25000</v>
      </c>
    </row>
    <row r="18" spans="1:29" x14ac:dyDescent="0.25">
      <c r="A18" s="4"/>
      <c r="B18" s="5"/>
      <c r="C18" s="6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1:29" x14ac:dyDescent="0.25">
      <c r="A19" s="4"/>
      <c r="B19" s="5"/>
      <c r="C19" s="63" t="s">
        <v>43</v>
      </c>
      <c r="D19" s="5">
        <f>0</f>
        <v>0</v>
      </c>
      <c r="E19" s="5">
        <f>D17-E17</f>
        <v>3000</v>
      </c>
      <c r="F19" s="5">
        <f t="shared" ref="F19:AC19" si="4">E17-F17</f>
        <v>3000</v>
      </c>
      <c r="G19" s="5">
        <f t="shared" si="4"/>
        <v>3000</v>
      </c>
      <c r="H19" s="5">
        <f t="shared" si="4"/>
        <v>3000</v>
      </c>
      <c r="I19" s="5">
        <f t="shared" si="4"/>
        <v>3000</v>
      </c>
      <c r="J19" s="5">
        <f t="shared" si="4"/>
        <v>3000</v>
      </c>
      <c r="K19" s="5">
        <f t="shared" si="4"/>
        <v>3000</v>
      </c>
      <c r="L19" s="5">
        <f t="shared" si="4"/>
        <v>3000</v>
      </c>
      <c r="M19" s="5">
        <f t="shared" si="4"/>
        <v>3000</v>
      </c>
      <c r="N19" s="5">
        <f t="shared" si="4"/>
        <v>3000</v>
      </c>
      <c r="O19" s="5">
        <f t="shared" si="4"/>
        <v>3000</v>
      </c>
      <c r="P19" s="5">
        <f t="shared" si="4"/>
        <v>3000</v>
      </c>
      <c r="Q19" s="5">
        <f t="shared" si="4"/>
        <v>3000</v>
      </c>
      <c r="R19" s="5">
        <f t="shared" si="4"/>
        <v>2999.9999999999927</v>
      </c>
      <c r="S19" s="5">
        <f t="shared" si="4"/>
        <v>3000</v>
      </c>
      <c r="T19" s="5">
        <f t="shared" si="4"/>
        <v>3000.0000000000073</v>
      </c>
      <c r="U19" s="5">
        <f t="shared" si="4"/>
        <v>3000</v>
      </c>
      <c r="V19" s="5">
        <f t="shared" si="4"/>
        <v>3000</v>
      </c>
      <c r="W19" s="5">
        <f t="shared" si="4"/>
        <v>2999.9999999999927</v>
      </c>
      <c r="X19" s="5">
        <f t="shared" si="4"/>
        <v>3000.0000000000073</v>
      </c>
      <c r="Y19" s="5">
        <f t="shared" si="4"/>
        <v>3000</v>
      </c>
      <c r="Z19" s="5">
        <f t="shared" si="4"/>
        <v>2999.9999999999927</v>
      </c>
      <c r="AA19" s="5">
        <f t="shared" si="4"/>
        <v>3000.0000000000036</v>
      </c>
      <c r="AB19" s="5">
        <f t="shared" si="4"/>
        <v>3000</v>
      </c>
      <c r="AC19" s="6">
        <f t="shared" si="4"/>
        <v>3000.0000000000036</v>
      </c>
    </row>
    <row r="20" spans="1:29" ht="15.75" thickBot="1" x14ac:dyDescent="0.3">
      <c r="A20" s="7"/>
      <c r="B20" s="8"/>
      <c r="C20" s="64" t="s">
        <v>44</v>
      </c>
      <c r="D20" s="8">
        <v>0</v>
      </c>
      <c r="E20" s="8">
        <f>E19+D20</f>
        <v>3000</v>
      </c>
      <c r="F20" s="8">
        <f t="shared" ref="F20:AC20" si="5">F19+E20</f>
        <v>6000</v>
      </c>
      <c r="G20" s="8">
        <f t="shared" si="5"/>
        <v>9000</v>
      </c>
      <c r="H20" s="8">
        <f t="shared" si="5"/>
        <v>12000</v>
      </c>
      <c r="I20" s="8">
        <f t="shared" si="5"/>
        <v>15000</v>
      </c>
      <c r="J20" s="8">
        <f t="shared" si="5"/>
        <v>18000</v>
      </c>
      <c r="K20" s="8">
        <f t="shared" si="5"/>
        <v>21000</v>
      </c>
      <c r="L20" s="8">
        <f t="shared" si="5"/>
        <v>24000</v>
      </c>
      <c r="M20" s="8">
        <f t="shared" si="5"/>
        <v>27000</v>
      </c>
      <c r="N20" s="8">
        <f t="shared" si="5"/>
        <v>30000</v>
      </c>
      <c r="O20" s="8">
        <f t="shared" si="5"/>
        <v>33000</v>
      </c>
      <c r="P20" s="8">
        <f t="shared" si="5"/>
        <v>36000</v>
      </c>
      <c r="Q20" s="8">
        <f t="shared" si="5"/>
        <v>39000</v>
      </c>
      <c r="R20" s="8">
        <f t="shared" si="5"/>
        <v>41999.999999999993</v>
      </c>
      <c r="S20" s="8">
        <f t="shared" si="5"/>
        <v>44999.999999999993</v>
      </c>
      <c r="T20" s="8">
        <f t="shared" si="5"/>
        <v>48000</v>
      </c>
      <c r="U20" s="8">
        <f t="shared" si="5"/>
        <v>51000</v>
      </c>
      <c r="V20" s="8">
        <f t="shared" si="5"/>
        <v>54000</v>
      </c>
      <c r="W20" s="8">
        <f t="shared" si="5"/>
        <v>56999.999999999993</v>
      </c>
      <c r="X20" s="8">
        <f t="shared" si="5"/>
        <v>60000</v>
      </c>
      <c r="Y20" s="8">
        <f t="shared" si="5"/>
        <v>63000</v>
      </c>
      <c r="Z20" s="8">
        <f t="shared" si="5"/>
        <v>66000</v>
      </c>
      <c r="AA20" s="8">
        <f t="shared" si="5"/>
        <v>69000</v>
      </c>
      <c r="AB20" s="8">
        <f t="shared" si="5"/>
        <v>72000</v>
      </c>
      <c r="AC20" s="9">
        <f t="shared" si="5"/>
        <v>75000</v>
      </c>
    </row>
    <row r="22" spans="1:29" ht="15.75" thickBot="1" x14ac:dyDescent="0.3">
      <c r="C22" s="46" t="s">
        <v>30</v>
      </c>
      <c r="D22" s="46">
        <v>0</v>
      </c>
      <c r="E22" s="46">
        <v>1</v>
      </c>
      <c r="F22" s="46">
        <v>2</v>
      </c>
      <c r="G22" s="46">
        <v>3</v>
      </c>
      <c r="H22" s="46">
        <v>4</v>
      </c>
      <c r="I22" s="46">
        <v>5</v>
      </c>
      <c r="J22" s="46">
        <v>6</v>
      </c>
      <c r="K22" s="46">
        <v>7</v>
      </c>
      <c r="L22" s="46">
        <v>8</v>
      </c>
      <c r="M22" s="46">
        <v>9</v>
      </c>
      <c r="N22" s="46">
        <v>10</v>
      </c>
      <c r="O22" s="46">
        <v>11</v>
      </c>
      <c r="P22" s="46">
        <v>12</v>
      </c>
      <c r="Q22" s="46">
        <v>13</v>
      </c>
      <c r="R22" s="46">
        <v>14</v>
      </c>
      <c r="S22" s="46">
        <v>15</v>
      </c>
      <c r="T22" s="46">
        <v>16</v>
      </c>
      <c r="U22" s="46">
        <v>17</v>
      </c>
      <c r="V22" s="46">
        <v>18</v>
      </c>
      <c r="W22" s="46">
        <v>19</v>
      </c>
      <c r="X22" s="46">
        <v>20</v>
      </c>
      <c r="Y22" s="46">
        <v>21</v>
      </c>
      <c r="Z22" s="46">
        <v>22</v>
      </c>
      <c r="AA22" s="46">
        <v>23</v>
      </c>
      <c r="AB22" s="46">
        <v>24</v>
      </c>
      <c r="AC22" s="46">
        <v>25</v>
      </c>
    </row>
    <row r="23" spans="1:29" x14ac:dyDescent="0.25">
      <c r="A23" s="47" t="s">
        <v>26</v>
      </c>
      <c r="B23" s="2"/>
      <c r="C23" s="62" t="s">
        <v>32</v>
      </c>
      <c r="D23" s="2">
        <f>Data!$B$7</f>
        <v>0</v>
      </c>
      <c r="E23" s="2">
        <f>Data!$B$7</f>
        <v>0</v>
      </c>
      <c r="F23" s="2">
        <f>Data!$B$7</f>
        <v>0</v>
      </c>
      <c r="G23" s="2">
        <f>Data!$B$7</f>
        <v>0</v>
      </c>
      <c r="H23" s="2">
        <f>Data!$B$7</f>
        <v>0</v>
      </c>
      <c r="I23" s="2">
        <f>Data!$B$7</f>
        <v>0</v>
      </c>
      <c r="J23" s="2">
        <f>Data!$B$7</f>
        <v>0</v>
      </c>
      <c r="K23" s="2">
        <f>Data!$B$7</f>
        <v>0</v>
      </c>
      <c r="L23" s="2">
        <f>Data!$B$7</f>
        <v>0</v>
      </c>
      <c r="M23" s="2">
        <f>Data!$B$7</f>
        <v>0</v>
      </c>
      <c r="N23" s="2">
        <f>Data!$B$7</f>
        <v>0</v>
      </c>
      <c r="O23" s="2">
        <f>Data!$B$7</f>
        <v>0</v>
      </c>
      <c r="P23" s="2">
        <f>Data!$B$7</f>
        <v>0</v>
      </c>
      <c r="Q23" s="2">
        <f>Data!$B$7</f>
        <v>0</v>
      </c>
      <c r="R23" s="2">
        <f>Data!$B$7</f>
        <v>0</v>
      </c>
      <c r="S23" s="2">
        <f>Data!$B$7</f>
        <v>0</v>
      </c>
      <c r="T23" s="2">
        <f>Data!$B$7</f>
        <v>0</v>
      </c>
      <c r="U23" s="2">
        <f>Data!$B$7</f>
        <v>0</v>
      </c>
      <c r="V23" s="2">
        <f>Data!$B$7</f>
        <v>0</v>
      </c>
      <c r="W23" s="2">
        <f>Data!$B$7</f>
        <v>0</v>
      </c>
      <c r="X23" s="2">
        <f>Data!$B$7</f>
        <v>0</v>
      </c>
      <c r="Y23" s="2">
        <f>Data!$B$7</f>
        <v>0</v>
      </c>
      <c r="Z23" s="2">
        <f>Data!$B$7</f>
        <v>0</v>
      </c>
      <c r="AA23" s="2">
        <f>Data!$B$7</f>
        <v>0</v>
      </c>
      <c r="AB23" s="2">
        <f>Data!$B$7</f>
        <v>0</v>
      </c>
      <c r="AC23" s="3">
        <f>Data!$B$7</f>
        <v>0</v>
      </c>
    </row>
    <row r="24" spans="1:29" x14ac:dyDescent="0.25">
      <c r="A24" s="15"/>
      <c r="B24" s="5"/>
      <c r="C24" s="63" t="s">
        <v>29</v>
      </c>
      <c r="D24" s="5">
        <f>D23*Data!$C$7*(1-Data!$F$7*Calculations!D1)</f>
        <v>0</v>
      </c>
      <c r="E24" s="5">
        <f>E23*Data!$C$7*(1-Data!$F$7*Calculations!E1)</f>
        <v>0</v>
      </c>
      <c r="F24" s="5">
        <f>F23*Data!$C$7*(1-Data!$F$7*Calculations!F1)</f>
        <v>0</v>
      </c>
      <c r="G24" s="5">
        <f>G23*Data!$C$7*(1-Data!$F$7*Calculations!G1)</f>
        <v>0</v>
      </c>
      <c r="H24" s="5">
        <f>H23*Data!$C$7*(1-Data!$F$7*Calculations!H1)</f>
        <v>0</v>
      </c>
      <c r="I24" s="5">
        <f>I23*Data!$C$7*(1-Data!$F$7*Calculations!I1)</f>
        <v>0</v>
      </c>
      <c r="J24" s="5">
        <f>J23*Data!$C$7*(1-Data!$F$7*Calculations!J1)</f>
        <v>0</v>
      </c>
      <c r="K24" s="5">
        <f>K23*Data!$C$7*(1-Data!$F$7*Calculations!K1)</f>
        <v>0</v>
      </c>
      <c r="L24" s="5">
        <f>L23*Data!$C$7*(1-Data!$F$7*Calculations!L1)</f>
        <v>0</v>
      </c>
      <c r="M24" s="5">
        <f>M23*Data!$C$7*(1-Data!$F$7*Calculations!M1)</f>
        <v>0</v>
      </c>
      <c r="N24" s="5">
        <f>N23*Data!$C$7*(1-Data!$F$7*Calculations!N1)</f>
        <v>0</v>
      </c>
      <c r="O24" s="5">
        <f>O23*Data!$C$7*(1-Data!$F$7*Calculations!O1)</f>
        <v>0</v>
      </c>
      <c r="P24" s="5">
        <f>P23*Data!$C$7*(1-Data!$F$7*Calculations!P1)</f>
        <v>0</v>
      </c>
      <c r="Q24" s="5">
        <f>Q23*Data!$C$7*(1-Data!$F$7*Calculations!Q1)</f>
        <v>0</v>
      </c>
      <c r="R24" s="5">
        <f>R23*Data!$C$7*(1-Data!$F$7*Calculations!R1)</f>
        <v>0</v>
      </c>
      <c r="S24" s="5">
        <f>S23*Data!$C$7*(1-Data!$F$7*Calculations!S1)</f>
        <v>0</v>
      </c>
      <c r="T24" s="5">
        <f>T23*Data!$C$7*(1-Data!$F$7*Calculations!T1)</f>
        <v>0</v>
      </c>
      <c r="U24" s="5">
        <f>U23*Data!$C$7*(1-Data!$F$7*Calculations!U1)</f>
        <v>0</v>
      </c>
      <c r="V24" s="5">
        <f>V23*Data!$C$7*(1-Data!$F$7*Calculations!V1)</f>
        <v>0</v>
      </c>
      <c r="W24" s="5">
        <f>W23*Data!$C$7*(1-Data!$F$7*Calculations!W1)</f>
        <v>0</v>
      </c>
      <c r="X24" s="5">
        <f>X23*Data!$C$7*(1-Data!$F$7*Calculations!X1)</f>
        <v>0</v>
      </c>
      <c r="Y24" s="5">
        <f>Y23*Data!$C$7*(1-Data!$F$7*Calculations!Y1)</f>
        <v>0</v>
      </c>
      <c r="Z24" s="5">
        <f>Z23*Data!$C$7*(1-Data!$F$7*Calculations!Z1)</f>
        <v>0</v>
      </c>
      <c r="AA24" s="5">
        <f>AA23*Data!$C$7*(1-Data!$F$7*Calculations!AA1)</f>
        <v>0</v>
      </c>
      <c r="AB24" s="5">
        <f>AB23*Data!$C$7*(1-Data!$F$7*Calculations!AB1)</f>
        <v>0</v>
      </c>
      <c r="AC24" s="6">
        <f>AC23*Data!$C$7*(1-Data!$F$7*Calculations!AC1)</f>
        <v>0</v>
      </c>
    </row>
    <row r="25" spans="1:29" x14ac:dyDescent="0.25">
      <c r="A25" s="15"/>
      <c r="B25" s="5"/>
      <c r="C25" s="6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29" x14ac:dyDescent="0.25">
      <c r="A26" s="4"/>
      <c r="B26" s="5"/>
      <c r="C26" s="63" t="s">
        <v>43</v>
      </c>
      <c r="D26" s="5">
        <v>0</v>
      </c>
      <c r="E26" s="5">
        <f>D24-E24</f>
        <v>0</v>
      </c>
      <c r="F26" s="5">
        <f t="shared" ref="F26:AC26" si="6">E24-F24</f>
        <v>0</v>
      </c>
      <c r="G26" s="5">
        <f t="shared" si="6"/>
        <v>0</v>
      </c>
      <c r="H26" s="5">
        <f t="shared" si="6"/>
        <v>0</v>
      </c>
      <c r="I26" s="5">
        <f t="shared" si="6"/>
        <v>0</v>
      </c>
      <c r="J26" s="5">
        <f t="shared" si="6"/>
        <v>0</v>
      </c>
      <c r="K26" s="5">
        <f t="shared" si="6"/>
        <v>0</v>
      </c>
      <c r="L26" s="5">
        <f t="shared" si="6"/>
        <v>0</v>
      </c>
      <c r="M26" s="5">
        <f t="shared" si="6"/>
        <v>0</v>
      </c>
      <c r="N26" s="5">
        <f t="shared" si="6"/>
        <v>0</v>
      </c>
      <c r="O26" s="5">
        <f t="shared" si="6"/>
        <v>0</v>
      </c>
      <c r="P26" s="5">
        <f t="shared" si="6"/>
        <v>0</v>
      </c>
      <c r="Q26" s="5">
        <f t="shared" si="6"/>
        <v>0</v>
      </c>
      <c r="R26" s="5">
        <f t="shared" si="6"/>
        <v>0</v>
      </c>
      <c r="S26" s="5">
        <f t="shared" si="6"/>
        <v>0</v>
      </c>
      <c r="T26" s="5">
        <f t="shared" si="6"/>
        <v>0</v>
      </c>
      <c r="U26" s="5">
        <f t="shared" si="6"/>
        <v>0</v>
      </c>
      <c r="V26" s="5">
        <f t="shared" si="6"/>
        <v>0</v>
      </c>
      <c r="W26" s="5">
        <f t="shared" si="6"/>
        <v>0</v>
      </c>
      <c r="X26" s="5">
        <f t="shared" si="6"/>
        <v>0</v>
      </c>
      <c r="Y26" s="5">
        <f t="shared" si="6"/>
        <v>0</v>
      </c>
      <c r="Z26" s="5">
        <f t="shared" si="6"/>
        <v>0</v>
      </c>
      <c r="AA26" s="5">
        <f t="shared" si="6"/>
        <v>0</v>
      </c>
      <c r="AB26" s="5">
        <f t="shared" si="6"/>
        <v>0</v>
      </c>
      <c r="AC26" s="6">
        <f t="shared" si="6"/>
        <v>0</v>
      </c>
    </row>
    <row r="27" spans="1:29" ht="15.75" thickBot="1" x14ac:dyDescent="0.3">
      <c r="A27" s="7"/>
      <c r="B27" s="8"/>
      <c r="C27" s="64" t="s">
        <v>44</v>
      </c>
      <c r="D27" s="8">
        <v>0</v>
      </c>
      <c r="E27" s="8">
        <f>E26+D27</f>
        <v>0</v>
      </c>
      <c r="F27" s="8">
        <f t="shared" ref="F27:AC27" si="7">F26+E27</f>
        <v>0</v>
      </c>
      <c r="G27" s="8">
        <f t="shared" si="7"/>
        <v>0</v>
      </c>
      <c r="H27" s="8">
        <f t="shared" si="7"/>
        <v>0</v>
      </c>
      <c r="I27" s="8">
        <f t="shared" si="7"/>
        <v>0</v>
      </c>
      <c r="J27" s="8">
        <f t="shared" si="7"/>
        <v>0</v>
      </c>
      <c r="K27" s="8">
        <f t="shared" si="7"/>
        <v>0</v>
      </c>
      <c r="L27" s="8">
        <f t="shared" si="7"/>
        <v>0</v>
      </c>
      <c r="M27" s="8">
        <f t="shared" si="7"/>
        <v>0</v>
      </c>
      <c r="N27" s="8">
        <f t="shared" si="7"/>
        <v>0</v>
      </c>
      <c r="O27" s="8">
        <f t="shared" si="7"/>
        <v>0</v>
      </c>
      <c r="P27" s="8">
        <f t="shared" si="7"/>
        <v>0</v>
      </c>
      <c r="Q27" s="8">
        <f t="shared" si="7"/>
        <v>0</v>
      </c>
      <c r="R27" s="8">
        <f t="shared" si="7"/>
        <v>0</v>
      </c>
      <c r="S27" s="8">
        <f t="shared" si="7"/>
        <v>0</v>
      </c>
      <c r="T27" s="8">
        <f t="shared" si="7"/>
        <v>0</v>
      </c>
      <c r="U27" s="8">
        <f t="shared" si="7"/>
        <v>0</v>
      </c>
      <c r="V27" s="8">
        <f t="shared" si="7"/>
        <v>0</v>
      </c>
      <c r="W27" s="8">
        <f t="shared" si="7"/>
        <v>0</v>
      </c>
      <c r="X27" s="8">
        <f t="shared" si="7"/>
        <v>0</v>
      </c>
      <c r="Y27" s="8">
        <f t="shared" si="7"/>
        <v>0</v>
      </c>
      <c r="Z27" s="8">
        <f t="shared" si="7"/>
        <v>0</v>
      </c>
      <c r="AA27" s="8">
        <f t="shared" si="7"/>
        <v>0</v>
      </c>
      <c r="AB27" s="8">
        <f t="shared" si="7"/>
        <v>0</v>
      </c>
      <c r="AC27" s="9">
        <f t="shared" si="7"/>
        <v>0</v>
      </c>
    </row>
    <row r="29" spans="1:29" ht="15.75" thickBot="1" x14ac:dyDescent="0.3">
      <c r="A29" s="5"/>
      <c r="B29" s="5"/>
      <c r="C29" s="46" t="s">
        <v>30</v>
      </c>
      <c r="D29" s="46">
        <v>0</v>
      </c>
      <c r="E29" s="46">
        <v>1</v>
      </c>
      <c r="F29" s="46">
        <v>2</v>
      </c>
      <c r="G29" s="46">
        <v>3</v>
      </c>
      <c r="H29" s="46">
        <v>4</v>
      </c>
      <c r="I29" s="46">
        <v>5</v>
      </c>
      <c r="J29" s="46">
        <v>6</v>
      </c>
      <c r="K29" s="46">
        <v>7</v>
      </c>
      <c r="L29" s="46">
        <v>8</v>
      </c>
      <c r="M29" s="46">
        <v>9</v>
      </c>
      <c r="N29" s="46">
        <v>10</v>
      </c>
      <c r="O29" s="46">
        <v>11</v>
      </c>
      <c r="P29" s="46">
        <v>12</v>
      </c>
      <c r="Q29" s="46">
        <v>13</v>
      </c>
      <c r="R29" s="46">
        <v>14</v>
      </c>
      <c r="S29" s="46">
        <v>15</v>
      </c>
      <c r="T29" s="46">
        <v>16</v>
      </c>
      <c r="U29" s="46">
        <v>17</v>
      </c>
      <c r="V29" s="46">
        <v>18</v>
      </c>
      <c r="W29" s="46">
        <v>19</v>
      </c>
      <c r="X29" s="46">
        <v>20</v>
      </c>
      <c r="Y29" s="46">
        <v>21</v>
      </c>
      <c r="Z29" s="46">
        <v>22</v>
      </c>
      <c r="AA29" s="46">
        <v>23</v>
      </c>
      <c r="AB29" s="46">
        <v>24</v>
      </c>
      <c r="AC29" s="46">
        <v>25</v>
      </c>
    </row>
    <row r="30" spans="1:29" x14ac:dyDescent="0.25">
      <c r="A30" s="47" t="s">
        <v>7</v>
      </c>
      <c r="B30" s="2"/>
      <c r="C30" s="62" t="s">
        <v>32</v>
      </c>
      <c r="D30" s="2">
        <f>Data!$B$8</f>
        <v>1</v>
      </c>
      <c r="E30" s="2">
        <f>Data!$B$8</f>
        <v>1</v>
      </c>
      <c r="F30" s="2">
        <f>Data!$B$8</f>
        <v>1</v>
      </c>
      <c r="G30" s="2">
        <f>Data!$B$8</f>
        <v>1</v>
      </c>
      <c r="H30" s="2">
        <f>Data!$B$8</f>
        <v>1</v>
      </c>
      <c r="I30" s="2">
        <f>Data!$B$8</f>
        <v>1</v>
      </c>
      <c r="J30" s="2">
        <f>Data!$B$8</f>
        <v>1</v>
      </c>
      <c r="K30" s="2">
        <f>Data!$B$8</f>
        <v>1</v>
      </c>
      <c r="L30" s="2">
        <f>Data!$B$8</f>
        <v>1</v>
      </c>
      <c r="M30" s="2">
        <f>Data!$B$8</f>
        <v>1</v>
      </c>
      <c r="N30" s="2">
        <f>Data!$B$8</f>
        <v>1</v>
      </c>
      <c r="O30" s="2">
        <f>Data!$B$8</f>
        <v>1</v>
      </c>
      <c r="P30" s="2">
        <f>Data!$B$8</f>
        <v>1</v>
      </c>
      <c r="Q30" s="2">
        <f>Data!$B$8</f>
        <v>1</v>
      </c>
      <c r="R30" s="2">
        <f>Data!$B$8</f>
        <v>1</v>
      </c>
      <c r="S30" s="2">
        <f>Data!$B$8</f>
        <v>1</v>
      </c>
      <c r="T30" s="2">
        <f>Data!$B$8</f>
        <v>1</v>
      </c>
      <c r="U30" s="2">
        <f>Data!$B$8</f>
        <v>1</v>
      </c>
      <c r="V30" s="2">
        <f>Data!$B$8</f>
        <v>1</v>
      </c>
      <c r="W30" s="2">
        <f>Data!$B$8</f>
        <v>1</v>
      </c>
      <c r="X30" s="2">
        <f>Data!$B$8</f>
        <v>1</v>
      </c>
      <c r="Y30" s="2">
        <f>Data!$B$8</f>
        <v>1</v>
      </c>
      <c r="Z30" s="2">
        <f>Data!$B$8</f>
        <v>1</v>
      </c>
      <c r="AA30" s="2">
        <f>Data!$B$8</f>
        <v>1</v>
      </c>
      <c r="AB30" s="2">
        <f>Data!$B$8</f>
        <v>1</v>
      </c>
      <c r="AC30" s="3">
        <f>Data!$B$8</f>
        <v>1</v>
      </c>
    </row>
    <row r="31" spans="1:29" x14ac:dyDescent="0.25">
      <c r="A31" s="15"/>
      <c r="B31" s="5"/>
      <c r="C31" s="63" t="s">
        <v>29</v>
      </c>
      <c r="D31" s="5">
        <f>D30*Data!$C$8*(1-Data!$F$8*Calculations!D1)</f>
        <v>10000000</v>
      </c>
      <c r="E31" s="5">
        <f>E30*Data!$C$8*(1-Data!$F$8*Calculations!E1)</f>
        <v>9700000</v>
      </c>
      <c r="F31" s="5">
        <f>F30*Data!$C$8*(1-Data!$F$8*Calculations!F1)</f>
        <v>9400000</v>
      </c>
      <c r="G31" s="5">
        <f>G30*Data!$C$8*(1-Data!$F$8*Calculations!G1)</f>
        <v>9100000</v>
      </c>
      <c r="H31" s="5">
        <f>H30*Data!$C$8*(1-Data!$F$8*Calculations!H1)</f>
        <v>8800000</v>
      </c>
      <c r="I31" s="5">
        <f>I30*Data!$C$8*(1-Data!$F$8*Calculations!I1)</f>
        <v>8500000</v>
      </c>
      <c r="J31" s="5">
        <f>J30*Data!$C$8*(1-Data!$F$8*Calculations!J1)</f>
        <v>8200000.0000000009</v>
      </c>
      <c r="K31" s="5">
        <f>K30*Data!$C$8*(1-Data!$F$8*Calculations!K1)</f>
        <v>7900000</v>
      </c>
      <c r="L31" s="5">
        <f>L30*Data!$C$8*(1-Data!$F$8*Calculations!L1)</f>
        <v>7600000</v>
      </c>
      <c r="M31" s="5">
        <f>M30*Data!$C$8*(1-Data!$F$8*Calculations!M1)</f>
        <v>7300000</v>
      </c>
      <c r="N31" s="5">
        <f>N30*Data!$C$8*(1-Data!$F$8*Calculations!N1)</f>
        <v>7000000</v>
      </c>
      <c r="O31" s="5">
        <f>O30*Data!$C$8*(1-Data!$F$8*Calculations!O1)</f>
        <v>6700000</v>
      </c>
      <c r="P31" s="5">
        <f>P30*Data!$C$8*(1-Data!$F$8*Calculations!P1)</f>
        <v>6400000</v>
      </c>
      <c r="Q31" s="5">
        <f>Q30*Data!$C$8*(1-Data!$F$8*Calculations!Q1)</f>
        <v>6100000</v>
      </c>
      <c r="R31" s="5">
        <f>R30*Data!$C$8*(1-Data!$F$8*Calculations!R1)</f>
        <v>5800000.0000000009</v>
      </c>
      <c r="S31" s="5">
        <f>S30*Data!$C$8*(1-Data!$F$8*Calculations!S1)</f>
        <v>5500000</v>
      </c>
      <c r="T31" s="5">
        <f>T30*Data!$C$8*(1-Data!$F$8*Calculations!T1)</f>
        <v>5200000</v>
      </c>
      <c r="U31" s="5">
        <f>U30*Data!$C$8*(1-Data!$F$8*Calculations!U1)</f>
        <v>4900000</v>
      </c>
      <c r="V31" s="5">
        <f>V30*Data!$C$8*(1-Data!$F$8*Calculations!V1)</f>
        <v>4600000</v>
      </c>
      <c r="W31" s="5">
        <f>W30*Data!$C$8*(1-Data!$F$8*Calculations!W1)</f>
        <v>4300000.0000000009</v>
      </c>
      <c r="X31" s="5">
        <f>X30*Data!$C$8*(1-Data!$F$8*Calculations!X1)</f>
        <v>4000000</v>
      </c>
      <c r="Y31" s="5">
        <f>Y30*Data!$C$8*(1-Data!$F$8*Calculations!Y1)</f>
        <v>3700000</v>
      </c>
      <c r="Z31" s="5">
        <f>Z30*Data!$C$8*(1-Data!$F$8*Calculations!Z1)</f>
        <v>3400000.0000000009</v>
      </c>
      <c r="AA31" s="5">
        <f>AA30*Data!$C$8*(1-Data!$F$8*Calculations!AA1)</f>
        <v>3100000.0000000005</v>
      </c>
      <c r="AB31" s="5">
        <f>AB30*Data!$C$8*(1-Data!$F$8*Calculations!AB1)</f>
        <v>2800000.0000000005</v>
      </c>
      <c r="AC31" s="6">
        <f>AC30*Data!$C$8*(1-Data!$F$8*Calculations!AC1)</f>
        <v>2500000</v>
      </c>
    </row>
    <row r="32" spans="1:29" x14ac:dyDescent="0.25">
      <c r="A32" s="15"/>
      <c r="B32" s="5"/>
      <c r="C32" s="6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</row>
    <row r="33" spans="1:29" x14ac:dyDescent="0.25">
      <c r="A33" s="4"/>
      <c r="B33" s="5"/>
      <c r="C33" s="63" t="s">
        <v>43</v>
      </c>
      <c r="D33" s="5">
        <v>0</v>
      </c>
      <c r="E33" s="5">
        <f>D31-E31</f>
        <v>300000</v>
      </c>
      <c r="F33" s="5">
        <f t="shared" ref="F33:AC33" si="8">E31-F31</f>
        <v>300000</v>
      </c>
      <c r="G33" s="5">
        <f t="shared" si="8"/>
        <v>300000</v>
      </c>
      <c r="H33" s="5">
        <f t="shared" si="8"/>
        <v>300000</v>
      </c>
      <c r="I33" s="5">
        <f t="shared" si="8"/>
        <v>300000</v>
      </c>
      <c r="J33" s="5">
        <f t="shared" si="8"/>
        <v>299999.99999999907</v>
      </c>
      <c r="K33" s="5">
        <f t="shared" si="8"/>
        <v>300000.00000000093</v>
      </c>
      <c r="L33" s="5">
        <f t="shared" si="8"/>
        <v>300000</v>
      </c>
      <c r="M33" s="5">
        <f t="shared" si="8"/>
        <v>300000</v>
      </c>
      <c r="N33" s="5">
        <f t="shared" si="8"/>
        <v>300000</v>
      </c>
      <c r="O33" s="5">
        <f t="shared" si="8"/>
        <v>300000</v>
      </c>
      <c r="P33" s="5">
        <f t="shared" si="8"/>
        <v>300000</v>
      </c>
      <c r="Q33" s="5">
        <f t="shared" si="8"/>
        <v>300000</v>
      </c>
      <c r="R33" s="5">
        <f t="shared" si="8"/>
        <v>299999.99999999907</v>
      </c>
      <c r="S33" s="5">
        <f t="shared" si="8"/>
        <v>300000.00000000093</v>
      </c>
      <c r="T33" s="5">
        <f t="shared" si="8"/>
        <v>300000</v>
      </c>
      <c r="U33" s="5">
        <f t="shared" si="8"/>
        <v>300000</v>
      </c>
      <c r="V33" s="5">
        <f t="shared" si="8"/>
        <v>300000</v>
      </c>
      <c r="W33" s="5">
        <f t="shared" si="8"/>
        <v>299999.99999999907</v>
      </c>
      <c r="X33" s="5">
        <f t="shared" si="8"/>
        <v>300000.00000000093</v>
      </c>
      <c r="Y33" s="5">
        <f t="shared" si="8"/>
        <v>300000</v>
      </c>
      <c r="Z33" s="5">
        <f t="shared" si="8"/>
        <v>299999.99999999907</v>
      </c>
      <c r="AA33" s="5">
        <f t="shared" si="8"/>
        <v>300000.00000000047</v>
      </c>
      <c r="AB33" s="5">
        <f t="shared" si="8"/>
        <v>300000</v>
      </c>
      <c r="AC33" s="6">
        <f t="shared" si="8"/>
        <v>300000.00000000047</v>
      </c>
    </row>
    <row r="34" spans="1:29" ht="15.75" thickBot="1" x14ac:dyDescent="0.3">
      <c r="A34" s="7"/>
      <c r="B34" s="8"/>
      <c r="C34" s="64" t="s">
        <v>44</v>
      </c>
      <c r="D34" s="8">
        <v>0</v>
      </c>
      <c r="E34" s="8">
        <f>E33+D34</f>
        <v>300000</v>
      </c>
      <c r="F34" s="8">
        <f t="shared" ref="F34:AC34" si="9">F33+E34</f>
        <v>600000</v>
      </c>
      <c r="G34" s="8">
        <f t="shared" si="9"/>
        <v>900000</v>
      </c>
      <c r="H34" s="8">
        <f t="shared" si="9"/>
        <v>1200000</v>
      </c>
      <c r="I34" s="8">
        <f t="shared" si="9"/>
        <v>1500000</v>
      </c>
      <c r="J34" s="8">
        <f t="shared" si="9"/>
        <v>1799999.9999999991</v>
      </c>
      <c r="K34" s="8">
        <f t="shared" si="9"/>
        <v>2100000</v>
      </c>
      <c r="L34" s="8">
        <f t="shared" si="9"/>
        <v>2400000</v>
      </c>
      <c r="M34" s="8">
        <f t="shared" si="9"/>
        <v>2700000</v>
      </c>
      <c r="N34" s="8">
        <f t="shared" si="9"/>
        <v>3000000</v>
      </c>
      <c r="O34" s="8">
        <f t="shared" si="9"/>
        <v>3300000</v>
      </c>
      <c r="P34" s="8">
        <f t="shared" si="9"/>
        <v>3600000</v>
      </c>
      <c r="Q34" s="8">
        <f t="shared" si="9"/>
        <v>3900000</v>
      </c>
      <c r="R34" s="8">
        <f t="shared" si="9"/>
        <v>4199999.9999999991</v>
      </c>
      <c r="S34" s="8">
        <f t="shared" si="9"/>
        <v>4500000</v>
      </c>
      <c r="T34" s="8">
        <f t="shared" si="9"/>
        <v>4800000</v>
      </c>
      <c r="U34" s="8">
        <f t="shared" si="9"/>
        <v>5100000</v>
      </c>
      <c r="V34" s="8">
        <f t="shared" si="9"/>
        <v>5400000</v>
      </c>
      <c r="W34" s="8">
        <f t="shared" si="9"/>
        <v>5699999.9999999991</v>
      </c>
      <c r="X34" s="8">
        <f t="shared" si="9"/>
        <v>6000000</v>
      </c>
      <c r="Y34" s="8">
        <f t="shared" si="9"/>
        <v>6300000</v>
      </c>
      <c r="Z34" s="8">
        <f t="shared" si="9"/>
        <v>6599999.9999999991</v>
      </c>
      <c r="AA34" s="8">
        <f t="shared" si="9"/>
        <v>6900000</v>
      </c>
      <c r="AB34" s="8">
        <f t="shared" si="9"/>
        <v>7200000</v>
      </c>
      <c r="AC34" s="9">
        <f t="shared" si="9"/>
        <v>7500000</v>
      </c>
    </row>
    <row r="36" spans="1:29" ht="15.75" thickBot="1" x14ac:dyDescent="0.3">
      <c r="C36" s="46" t="s">
        <v>30</v>
      </c>
      <c r="D36" s="46">
        <v>0</v>
      </c>
      <c r="E36" s="46">
        <v>1</v>
      </c>
      <c r="F36" s="46">
        <v>2</v>
      </c>
      <c r="G36" s="46">
        <v>3</v>
      </c>
      <c r="H36" s="46">
        <v>4</v>
      </c>
      <c r="I36" s="46">
        <v>5</v>
      </c>
      <c r="J36" s="46">
        <v>6</v>
      </c>
      <c r="K36" s="46">
        <v>7</v>
      </c>
      <c r="L36" s="46">
        <v>8</v>
      </c>
      <c r="M36" s="46">
        <v>9</v>
      </c>
      <c r="N36" s="46">
        <v>10</v>
      </c>
      <c r="O36" s="46">
        <v>11</v>
      </c>
      <c r="P36" s="46">
        <v>12</v>
      </c>
      <c r="Q36" s="46">
        <v>13</v>
      </c>
      <c r="R36" s="46">
        <v>14</v>
      </c>
      <c r="S36" s="46">
        <v>15</v>
      </c>
      <c r="T36" s="46">
        <v>16</v>
      </c>
      <c r="U36" s="46">
        <v>17</v>
      </c>
      <c r="V36" s="46">
        <v>18</v>
      </c>
      <c r="W36" s="46">
        <v>19</v>
      </c>
      <c r="X36" s="46">
        <v>20</v>
      </c>
      <c r="Y36" s="46">
        <v>21</v>
      </c>
      <c r="Z36" s="46">
        <v>22</v>
      </c>
      <c r="AA36" s="46">
        <v>23</v>
      </c>
      <c r="AB36" s="46">
        <v>24</v>
      </c>
      <c r="AC36" s="46">
        <v>25</v>
      </c>
    </row>
    <row r="37" spans="1:29" x14ac:dyDescent="0.25">
      <c r="A37" s="47" t="s">
        <v>8</v>
      </c>
      <c r="B37" s="2"/>
      <c r="C37" s="62" t="s">
        <v>32</v>
      </c>
      <c r="D37" s="2">
        <f>Data!$B$9</f>
        <v>1</v>
      </c>
      <c r="E37" s="2">
        <f>Data!$B$9</f>
        <v>1</v>
      </c>
      <c r="F37" s="2">
        <f>Data!$B$9</f>
        <v>1</v>
      </c>
      <c r="G37" s="2">
        <f>Data!$B$9</f>
        <v>1</v>
      </c>
      <c r="H37" s="2">
        <f>Data!$B$9</f>
        <v>1</v>
      </c>
      <c r="I37" s="2">
        <f>Data!$B$9</f>
        <v>1</v>
      </c>
      <c r="J37" s="2">
        <f>Data!$B$9</f>
        <v>1</v>
      </c>
      <c r="K37" s="2">
        <f>Data!$B$9</f>
        <v>1</v>
      </c>
      <c r="L37" s="2">
        <f>Data!$B$9</f>
        <v>1</v>
      </c>
      <c r="M37" s="2">
        <f>Data!$B$9</f>
        <v>1</v>
      </c>
      <c r="N37" s="2">
        <f>Data!$B$9</f>
        <v>1</v>
      </c>
      <c r="O37" s="2">
        <f>Data!$B$9</f>
        <v>1</v>
      </c>
      <c r="P37" s="2">
        <f>Data!$B$9</f>
        <v>1</v>
      </c>
      <c r="Q37" s="2">
        <f>Data!$B$9</f>
        <v>1</v>
      </c>
      <c r="R37" s="2">
        <f>Data!$B$9</f>
        <v>1</v>
      </c>
      <c r="S37" s="2">
        <f>Data!$B$9</f>
        <v>1</v>
      </c>
      <c r="T37" s="2">
        <f>Data!$B$9</f>
        <v>1</v>
      </c>
      <c r="U37" s="2">
        <f>Data!$B$9</f>
        <v>1</v>
      </c>
      <c r="V37" s="2">
        <f>Data!$B$9</f>
        <v>1</v>
      </c>
      <c r="W37" s="2">
        <f>Data!$B$9</f>
        <v>1</v>
      </c>
      <c r="X37" s="2">
        <f>Data!$B$9</f>
        <v>1</v>
      </c>
      <c r="Y37" s="2">
        <f>Data!$B$9</f>
        <v>1</v>
      </c>
      <c r="Z37" s="2">
        <f>Data!$B$9</f>
        <v>1</v>
      </c>
      <c r="AA37" s="2">
        <f>Data!$B$9</f>
        <v>1</v>
      </c>
      <c r="AB37" s="2">
        <f>Data!$B$9</f>
        <v>1</v>
      </c>
      <c r="AC37" s="3">
        <f>Data!$B$9</f>
        <v>1</v>
      </c>
    </row>
    <row r="38" spans="1:29" x14ac:dyDescent="0.25">
      <c r="A38" s="15"/>
      <c r="B38" s="5"/>
      <c r="C38" s="63" t="s">
        <v>29</v>
      </c>
      <c r="D38" s="5">
        <f>Calculations!D37*Data!$C$9*(1-Data!$F$9*Calculations!D1)</f>
        <v>7920000</v>
      </c>
      <c r="E38" s="5">
        <f>Calculations!E37*Data!$C$9*(1-Data!$F$9*Calculations!E1)</f>
        <v>7365599.9999999991</v>
      </c>
      <c r="F38" s="5">
        <f>Calculations!F37*Data!$C$9*(1-Data!$F$9*Calculations!F1)</f>
        <v>6811200</v>
      </c>
      <c r="G38" s="5">
        <f>Calculations!G37*Data!$C$9*(1-Data!$F$9*Calculations!G1)</f>
        <v>6256800</v>
      </c>
      <c r="H38" s="5">
        <f>Calculations!H37*Data!$C$9*(1-Data!$F$9*Calculations!H1)</f>
        <v>5702400</v>
      </c>
      <c r="I38" s="5">
        <f>Calculations!I37*Data!$C$9*(1-Data!$F$9*Calculations!I1)</f>
        <v>5147999.9999999991</v>
      </c>
      <c r="J38" s="5">
        <f>Calculations!J37*Data!$C$9*(1-Data!$F$9*Calculations!J1)</f>
        <v>4593600</v>
      </c>
      <c r="K38" s="5">
        <f>Calculations!K37*Data!$C$9*(1-Data!$F$9*Calculations!K1)</f>
        <v>4039200</v>
      </c>
      <c r="L38" s="5">
        <f>Calculations!L37*Data!$C$9*(1-Data!$F$9*Calculations!L1)</f>
        <v>3484799.9999999995</v>
      </c>
      <c r="M38" s="5">
        <f>Calculations!M37*Data!$C$9*(1-Data!$F$9*Calculations!M1)</f>
        <v>2930399.9999999991</v>
      </c>
      <c r="N38" s="5">
        <f>Calculations!N37*Data!$C$9*(1-Data!$F$9*Calculations!N1)</f>
        <v>2375999.9999999995</v>
      </c>
      <c r="O38" s="5">
        <f>Calculations!O37*Data!$C$9*(1-Data!$F$9*Calculations!O1)</f>
        <v>1821599.9999999998</v>
      </c>
      <c r="P38" s="5">
        <f>Calculations!P37*Data!$C$9*(1-Data!$F$9*Calculations!P1)</f>
        <v>1267199.9999999993</v>
      </c>
      <c r="Q38" s="5">
        <f>Calculations!Q37*Data!$C$9*(1-Data!$F$9*Calculations!Q1)</f>
        <v>712799.99999999884</v>
      </c>
      <c r="R38" s="5">
        <f>Calculations!R37*Data!$C$9*(1-Data!$F$9*Calculations!R1)</f>
        <v>158399.99999999927</v>
      </c>
      <c r="S38" s="5">
        <f>Calculations!S37*Data!$C$9*(1-Data!$F$9*Calculations!S1)</f>
        <v>-396000.00000000035</v>
      </c>
      <c r="T38" s="5">
        <f>Calculations!T37*Data!$C$9*(1-Data!$F$9*Calculations!T1)</f>
        <v>-950400.00000000081</v>
      </c>
      <c r="U38" s="5">
        <f>Calculations!U37*Data!$C$9*(1-Data!$F$9*Calculations!U1)</f>
        <v>-1504800.0000000014</v>
      </c>
      <c r="V38" s="5">
        <f>Calculations!V37*Data!$C$9*(1-Data!$F$9*Calculations!V1)</f>
        <v>-2059200.0000000019</v>
      </c>
      <c r="W38" s="5">
        <f>Calculations!W37*Data!$C$9*(1-Data!$F$9*Calculations!W1)</f>
        <v>-2613600.0000000005</v>
      </c>
      <c r="X38" s="5">
        <f>Calculations!X37*Data!$C$9*(1-Data!$F$9*Calculations!X1)</f>
        <v>-3168000.0000000009</v>
      </c>
      <c r="Y38" s="5">
        <f>Calculations!Y37*Data!$C$9*(1-Data!$F$9*Calculations!Y1)</f>
        <v>-3722400.0000000014</v>
      </c>
      <c r="Z38" s="5">
        <f>Calculations!Z37*Data!$C$9*(1-Data!$F$9*Calculations!Z1)</f>
        <v>-4276800</v>
      </c>
      <c r="AA38" s="5">
        <f>Calculations!AA37*Data!$C$9*(1-Data!$F$9*Calculations!AA1)</f>
        <v>-4831200.0000000009</v>
      </c>
      <c r="AB38" s="5">
        <f>Calculations!AB37*Data!$C$9*(1-Data!$F$9*Calculations!AB1)</f>
        <v>-5385600.0000000009</v>
      </c>
      <c r="AC38" s="6">
        <f>Calculations!AC37*Data!$C$9*(1-Data!$F$9*Calculations!AC1)</f>
        <v>-5940000.0000000019</v>
      </c>
    </row>
    <row r="39" spans="1:29" x14ac:dyDescent="0.25">
      <c r="A39" s="15"/>
      <c r="B39" s="5"/>
      <c r="C39" s="6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29" x14ac:dyDescent="0.25">
      <c r="A40" s="4"/>
      <c r="B40" s="5"/>
      <c r="C40" s="63" t="s">
        <v>43</v>
      </c>
      <c r="D40" s="5">
        <v>0</v>
      </c>
      <c r="E40" s="5">
        <f>D38-E38</f>
        <v>554400.00000000093</v>
      </c>
      <c r="F40" s="5">
        <f t="shared" ref="F40:AC40" si="10">E38-F38</f>
        <v>554399.99999999907</v>
      </c>
      <c r="G40" s="5">
        <f t="shared" si="10"/>
        <v>554400</v>
      </c>
      <c r="H40" s="5">
        <f t="shared" si="10"/>
        <v>554400</v>
      </c>
      <c r="I40" s="5">
        <f t="shared" si="10"/>
        <v>554400.00000000093</v>
      </c>
      <c r="J40" s="5">
        <f t="shared" si="10"/>
        <v>554399.99999999907</v>
      </c>
      <c r="K40" s="5">
        <f t="shared" si="10"/>
        <v>554400</v>
      </c>
      <c r="L40" s="5">
        <f t="shared" si="10"/>
        <v>554400.00000000047</v>
      </c>
      <c r="M40" s="5">
        <f t="shared" si="10"/>
        <v>554400.00000000047</v>
      </c>
      <c r="N40" s="5">
        <f t="shared" si="10"/>
        <v>554399.99999999953</v>
      </c>
      <c r="O40" s="5">
        <f t="shared" si="10"/>
        <v>554399.99999999977</v>
      </c>
      <c r="P40" s="5">
        <f t="shared" si="10"/>
        <v>554400.00000000047</v>
      </c>
      <c r="Q40" s="5">
        <f t="shared" si="10"/>
        <v>554400.00000000047</v>
      </c>
      <c r="R40" s="5">
        <f t="shared" si="10"/>
        <v>554399.99999999953</v>
      </c>
      <c r="S40" s="5">
        <f t="shared" si="10"/>
        <v>554399.99999999965</v>
      </c>
      <c r="T40" s="5">
        <f t="shared" si="10"/>
        <v>554400.00000000047</v>
      </c>
      <c r="U40" s="5">
        <f t="shared" si="10"/>
        <v>554400.00000000058</v>
      </c>
      <c r="V40" s="5">
        <f t="shared" si="10"/>
        <v>554400.00000000047</v>
      </c>
      <c r="W40" s="5">
        <f t="shared" si="10"/>
        <v>554399.9999999986</v>
      </c>
      <c r="X40" s="5">
        <f t="shared" si="10"/>
        <v>554400.00000000047</v>
      </c>
      <c r="Y40" s="5">
        <f t="shared" si="10"/>
        <v>554400.00000000047</v>
      </c>
      <c r="Z40" s="5">
        <f t="shared" si="10"/>
        <v>554399.9999999986</v>
      </c>
      <c r="AA40" s="5">
        <f t="shared" si="10"/>
        <v>554400.00000000093</v>
      </c>
      <c r="AB40" s="5">
        <f t="shared" si="10"/>
        <v>554400</v>
      </c>
      <c r="AC40" s="6">
        <f t="shared" si="10"/>
        <v>554400.00000000093</v>
      </c>
    </row>
    <row r="41" spans="1:29" ht="15.75" thickBot="1" x14ac:dyDescent="0.3">
      <c r="A41" s="7"/>
      <c r="B41" s="8"/>
      <c r="C41" s="64" t="s">
        <v>44</v>
      </c>
      <c r="D41" s="8">
        <v>0</v>
      </c>
      <c r="E41" s="8">
        <f>E40+D41</f>
        <v>554400.00000000093</v>
      </c>
      <c r="F41" s="8">
        <f t="shared" ref="F41:AC41" si="11">F40+E41</f>
        <v>1108800</v>
      </c>
      <c r="G41" s="8">
        <f t="shared" si="11"/>
        <v>1663200</v>
      </c>
      <c r="H41" s="8">
        <f t="shared" si="11"/>
        <v>2217600</v>
      </c>
      <c r="I41" s="8">
        <f t="shared" si="11"/>
        <v>2772000.0000000009</v>
      </c>
      <c r="J41" s="8">
        <f t="shared" si="11"/>
        <v>3326400</v>
      </c>
      <c r="K41" s="8">
        <f t="shared" si="11"/>
        <v>3880800</v>
      </c>
      <c r="L41" s="8">
        <f t="shared" si="11"/>
        <v>4435200</v>
      </c>
      <c r="M41" s="8">
        <f t="shared" si="11"/>
        <v>4989600</v>
      </c>
      <c r="N41" s="8">
        <f t="shared" si="11"/>
        <v>5544000</v>
      </c>
      <c r="O41" s="8">
        <f t="shared" si="11"/>
        <v>6098400</v>
      </c>
      <c r="P41" s="8">
        <f t="shared" si="11"/>
        <v>6652800</v>
      </c>
      <c r="Q41" s="8">
        <f t="shared" si="11"/>
        <v>7207200</v>
      </c>
      <c r="R41" s="8">
        <f t="shared" si="11"/>
        <v>7761600</v>
      </c>
      <c r="S41" s="8">
        <f t="shared" si="11"/>
        <v>8316000</v>
      </c>
      <c r="T41" s="8">
        <f t="shared" si="11"/>
        <v>8870400</v>
      </c>
      <c r="U41" s="8">
        <f t="shared" si="11"/>
        <v>9424800</v>
      </c>
      <c r="V41" s="8">
        <f t="shared" si="11"/>
        <v>9979200</v>
      </c>
      <c r="W41" s="8">
        <f t="shared" si="11"/>
        <v>10533599.999999998</v>
      </c>
      <c r="X41" s="8">
        <f t="shared" si="11"/>
        <v>11087999.999999998</v>
      </c>
      <c r="Y41" s="8">
        <f t="shared" si="11"/>
        <v>11642399.999999998</v>
      </c>
      <c r="Z41" s="8">
        <f t="shared" si="11"/>
        <v>12196799.999999996</v>
      </c>
      <c r="AA41" s="8">
        <f t="shared" si="11"/>
        <v>12751199.999999996</v>
      </c>
      <c r="AB41" s="8">
        <f t="shared" si="11"/>
        <v>13305599.999999996</v>
      </c>
      <c r="AC41" s="9">
        <f t="shared" si="11"/>
        <v>13859999.999999996</v>
      </c>
    </row>
    <row r="43" spans="1:29" ht="15.75" thickBot="1" x14ac:dyDescent="0.3">
      <c r="C43" s="46" t="s">
        <v>30</v>
      </c>
      <c r="D43" s="46">
        <v>0</v>
      </c>
      <c r="E43" s="46">
        <v>1</v>
      </c>
      <c r="F43" s="46">
        <v>2</v>
      </c>
      <c r="G43" s="46">
        <v>3</v>
      </c>
      <c r="H43" s="46">
        <v>4</v>
      </c>
      <c r="I43" s="46">
        <v>5</v>
      </c>
      <c r="J43" s="46">
        <v>6</v>
      </c>
      <c r="K43" s="46">
        <v>7</v>
      </c>
      <c r="L43" s="46">
        <v>8</v>
      </c>
      <c r="M43" s="46">
        <v>9</v>
      </c>
      <c r="N43" s="46">
        <v>10</v>
      </c>
      <c r="O43" s="46">
        <v>11</v>
      </c>
      <c r="P43" s="46">
        <v>12</v>
      </c>
      <c r="Q43" s="46">
        <v>13</v>
      </c>
      <c r="R43" s="46">
        <v>14</v>
      </c>
      <c r="S43" s="46">
        <v>15</v>
      </c>
      <c r="T43" s="46">
        <v>16</v>
      </c>
      <c r="U43" s="46">
        <v>17</v>
      </c>
      <c r="V43" s="46">
        <v>18</v>
      </c>
      <c r="W43" s="46">
        <v>19</v>
      </c>
      <c r="X43" s="46">
        <v>20</v>
      </c>
      <c r="Y43" s="46">
        <v>21</v>
      </c>
      <c r="Z43" s="46">
        <v>22</v>
      </c>
      <c r="AA43" s="46">
        <v>23</v>
      </c>
      <c r="AB43" s="46">
        <v>24</v>
      </c>
      <c r="AC43" s="46">
        <v>25</v>
      </c>
    </row>
    <row r="44" spans="1:29" x14ac:dyDescent="0.25">
      <c r="A44" s="47" t="s">
        <v>9</v>
      </c>
      <c r="B44" s="2"/>
      <c r="C44" s="62" t="s">
        <v>32</v>
      </c>
      <c r="D44" s="2">
        <f>Data!$B$10</f>
        <v>1</v>
      </c>
      <c r="E44" s="2">
        <f>Data!$B$10</f>
        <v>1</v>
      </c>
      <c r="F44" s="2">
        <f>Data!$B$10</f>
        <v>1</v>
      </c>
      <c r="G44" s="2">
        <f>Data!$B$10</f>
        <v>1</v>
      </c>
      <c r="H44" s="2">
        <f>Data!$B$10</f>
        <v>1</v>
      </c>
      <c r="I44" s="2">
        <f>Data!$B$10</f>
        <v>1</v>
      </c>
      <c r="J44" s="2">
        <f>Data!$B$10</f>
        <v>1</v>
      </c>
      <c r="K44" s="2">
        <f>Data!$B$10</f>
        <v>1</v>
      </c>
      <c r="L44" s="2">
        <f>Data!$B$10</f>
        <v>1</v>
      </c>
      <c r="M44" s="2">
        <f>Data!$B$10</f>
        <v>1</v>
      </c>
      <c r="N44" s="2">
        <f>Data!$B$10</f>
        <v>1</v>
      </c>
      <c r="O44" s="2">
        <f>Data!$B$10</f>
        <v>1</v>
      </c>
      <c r="P44" s="2">
        <f>Data!$B$10</f>
        <v>1</v>
      </c>
      <c r="Q44" s="2">
        <f>Data!$B$10</f>
        <v>1</v>
      </c>
      <c r="R44" s="2">
        <f>Data!$B$10</f>
        <v>1</v>
      </c>
      <c r="S44" s="2">
        <f>Data!$B$10</f>
        <v>1</v>
      </c>
      <c r="T44" s="2">
        <f>Data!$B$10</f>
        <v>1</v>
      </c>
      <c r="U44" s="2">
        <f>Data!$B$10</f>
        <v>1</v>
      </c>
      <c r="V44" s="2">
        <f>Data!$B$10</f>
        <v>1</v>
      </c>
      <c r="W44" s="2">
        <f>Data!$B$10</f>
        <v>1</v>
      </c>
      <c r="X44" s="2">
        <f>Data!$B$10</f>
        <v>1</v>
      </c>
      <c r="Y44" s="2">
        <f>Data!$B$10</f>
        <v>1</v>
      </c>
      <c r="Z44" s="2">
        <f>Data!$B$10</f>
        <v>1</v>
      </c>
      <c r="AA44" s="2">
        <f>Data!$B$10</f>
        <v>1</v>
      </c>
      <c r="AB44" s="2">
        <f>Data!$B$10</f>
        <v>1</v>
      </c>
      <c r="AC44" s="3">
        <f>Data!$B$10</f>
        <v>1</v>
      </c>
    </row>
    <row r="45" spans="1:29" x14ac:dyDescent="0.25">
      <c r="A45" s="15"/>
      <c r="B45" s="5"/>
      <c r="C45" s="63" t="s">
        <v>29</v>
      </c>
      <c r="D45" s="5">
        <f>D44*Data!$C$10*(1-Data!$F$10*Calculations!D1)</f>
        <v>188100</v>
      </c>
      <c r="E45" s="5">
        <f>E44*Data!$C$10*(1-Data!$F$10*Calculations!E1)</f>
        <v>174933</v>
      </c>
      <c r="F45" s="5">
        <f>F44*Data!$C$10*(1-Data!$F$10*Calculations!F1)</f>
        <v>161766</v>
      </c>
      <c r="G45" s="5">
        <f>G44*Data!$C$10*(1-Data!$F$10*Calculations!G1)</f>
        <v>148599</v>
      </c>
      <c r="H45" s="5">
        <f>H44*Data!$C$10*(1-Data!$F$10*Calculations!H1)</f>
        <v>135432</v>
      </c>
      <c r="I45" s="5">
        <f>I44*Data!$C$10*(1-Data!$F$10*Calculations!I1)</f>
        <v>122264.99999999999</v>
      </c>
      <c r="J45" s="5">
        <f>J44*Data!$C$10*(1-Data!$F$10*Calculations!J1)</f>
        <v>109097.99999999999</v>
      </c>
      <c r="K45" s="5">
        <f>K44*Data!$C$10*(1-Data!$F$10*Calculations!K1)</f>
        <v>95931</v>
      </c>
      <c r="L45" s="5">
        <f>L44*Data!$C$10*(1-Data!$F$10*Calculations!L1)</f>
        <v>82763.999999999985</v>
      </c>
      <c r="M45" s="5">
        <f>M44*Data!$C$10*(1-Data!$F$10*Calculations!M1)</f>
        <v>69596.999999999985</v>
      </c>
      <c r="N45" s="5">
        <f>N44*Data!$C$10*(1-Data!$F$10*Calculations!N1)</f>
        <v>56429.999999999985</v>
      </c>
      <c r="O45" s="5">
        <f>O44*Data!$C$10*(1-Data!$F$10*Calculations!O1)</f>
        <v>43263</v>
      </c>
      <c r="P45" s="5">
        <f>P44*Data!$C$10*(1-Data!$F$10*Calculations!P1)</f>
        <v>30095.999999999985</v>
      </c>
      <c r="Q45" s="5">
        <f>Q44*Data!$C$10*(1-Data!$F$10*Calculations!Q1)</f>
        <v>16928.999999999975</v>
      </c>
      <c r="R45" s="5">
        <f>R44*Data!$C$10*(1-Data!$F$10*Calculations!R1)</f>
        <v>3761.9999999999823</v>
      </c>
      <c r="S45" s="5">
        <f>S44*Data!$C$10*(1-Data!$F$10*Calculations!S1)</f>
        <v>-9405.0000000000091</v>
      </c>
      <c r="T45" s="5">
        <f>T44*Data!$C$10*(1-Data!$F$10*Calculations!T1)</f>
        <v>-22572.000000000022</v>
      </c>
      <c r="U45" s="5">
        <f>U44*Data!$C$10*(1-Data!$F$10*Calculations!U1)</f>
        <v>-35739.000000000029</v>
      </c>
      <c r="V45" s="5">
        <f>V44*Data!$C$10*(1-Data!$F$10*Calculations!V1)</f>
        <v>-48906.000000000044</v>
      </c>
      <c r="W45" s="5">
        <f>W44*Data!$C$10*(1-Data!$F$10*Calculations!W1)</f>
        <v>-62073.000000000015</v>
      </c>
      <c r="X45" s="5">
        <f>X44*Data!$C$10*(1-Data!$F$10*Calculations!X1)</f>
        <v>-75240.000000000029</v>
      </c>
      <c r="Y45" s="5">
        <f>Y44*Data!$C$10*(1-Data!$F$10*Calculations!Y1)</f>
        <v>-88407.000000000044</v>
      </c>
      <c r="Z45" s="5">
        <f>Z44*Data!$C$10*(1-Data!$F$10*Calculations!Z1)</f>
        <v>-101574</v>
      </c>
      <c r="AA45" s="5">
        <f>AA44*Data!$C$10*(1-Data!$F$10*Calculations!AA1)</f>
        <v>-114741.00000000001</v>
      </c>
      <c r="AB45" s="5">
        <f>AB44*Data!$C$10*(1-Data!$F$10*Calculations!AB1)</f>
        <v>-127908.00000000003</v>
      </c>
      <c r="AC45" s="6">
        <f>AC44*Data!$C$10*(1-Data!$F$10*Calculations!AC1)</f>
        <v>-141075.00000000003</v>
      </c>
    </row>
    <row r="46" spans="1:29" x14ac:dyDescent="0.25">
      <c r="A46" s="15"/>
      <c r="B46" s="5"/>
      <c r="C46" s="63" t="s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6"/>
    </row>
    <row r="47" spans="1:29" x14ac:dyDescent="0.25">
      <c r="A47" s="4"/>
      <c r="B47" s="5"/>
      <c r="C47" s="63" t="s">
        <v>43</v>
      </c>
      <c r="D47" s="5">
        <v>0</v>
      </c>
      <c r="E47" s="5">
        <f>D45-E45</f>
        <v>13167</v>
      </c>
      <c r="F47" s="5">
        <f t="shared" ref="F47:AC47" si="12">E45-F45</f>
        <v>13167</v>
      </c>
      <c r="G47" s="5">
        <f t="shared" si="12"/>
        <v>13167</v>
      </c>
      <c r="H47" s="5">
        <f t="shared" si="12"/>
        <v>13167</v>
      </c>
      <c r="I47" s="5">
        <f t="shared" si="12"/>
        <v>13167.000000000015</v>
      </c>
      <c r="J47" s="5">
        <f t="shared" si="12"/>
        <v>13167</v>
      </c>
      <c r="K47" s="5">
        <f t="shared" si="12"/>
        <v>13166.999999999985</v>
      </c>
      <c r="L47" s="5">
        <f t="shared" si="12"/>
        <v>13167.000000000015</v>
      </c>
      <c r="M47" s="5">
        <f t="shared" si="12"/>
        <v>13167</v>
      </c>
      <c r="N47" s="5">
        <f t="shared" si="12"/>
        <v>13167</v>
      </c>
      <c r="O47" s="5">
        <f t="shared" si="12"/>
        <v>13166.999999999985</v>
      </c>
      <c r="P47" s="5">
        <f t="shared" si="12"/>
        <v>13167.000000000015</v>
      </c>
      <c r="Q47" s="5">
        <f t="shared" si="12"/>
        <v>13167.000000000011</v>
      </c>
      <c r="R47" s="5">
        <f t="shared" si="12"/>
        <v>13166.999999999993</v>
      </c>
      <c r="S47" s="5">
        <f t="shared" si="12"/>
        <v>13166.999999999991</v>
      </c>
      <c r="T47" s="5">
        <f t="shared" si="12"/>
        <v>13167.000000000013</v>
      </c>
      <c r="U47" s="5">
        <f t="shared" si="12"/>
        <v>13167.000000000007</v>
      </c>
      <c r="V47" s="5">
        <f t="shared" si="12"/>
        <v>13167.000000000015</v>
      </c>
      <c r="W47" s="5">
        <f t="shared" si="12"/>
        <v>13166.999999999971</v>
      </c>
      <c r="X47" s="5">
        <f t="shared" si="12"/>
        <v>13167.000000000015</v>
      </c>
      <c r="Y47" s="5">
        <f t="shared" si="12"/>
        <v>13167.000000000015</v>
      </c>
      <c r="Z47" s="5">
        <f t="shared" si="12"/>
        <v>13166.999999999956</v>
      </c>
      <c r="AA47" s="5">
        <f t="shared" si="12"/>
        <v>13167.000000000015</v>
      </c>
      <c r="AB47" s="5">
        <f t="shared" si="12"/>
        <v>13167.000000000015</v>
      </c>
      <c r="AC47" s="6">
        <f t="shared" si="12"/>
        <v>13167</v>
      </c>
    </row>
    <row r="48" spans="1:29" ht="15.75" thickBot="1" x14ac:dyDescent="0.3">
      <c r="A48" s="7"/>
      <c r="B48" s="8"/>
      <c r="C48" s="64" t="s">
        <v>44</v>
      </c>
      <c r="D48" s="8">
        <v>0</v>
      </c>
      <c r="E48" s="8">
        <f>E47+D48</f>
        <v>13167</v>
      </c>
      <c r="F48" s="8">
        <f t="shared" ref="F48:AC48" si="13">F47+E48</f>
        <v>26334</v>
      </c>
      <c r="G48" s="8">
        <f t="shared" si="13"/>
        <v>39501</v>
      </c>
      <c r="H48" s="8">
        <f t="shared" si="13"/>
        <v>52668</v>
      </c>
      <c r="I48" s="8">
        <f t="shared" si="13"/>
        <v>65835.000000000015</v>
      </c>
      <c r="J48" s="8">
        <f t="shared" si="13"/>
        <v>79002.000000000015</v>
      </c>
      <c r="K48" s="8">
        <f t="shared" si="13"/>
        <v>92169</v>
      </c>
      <c r="L48" s="8">
        <f t="shared" si="13"/>
        <v>105336.00000000001</v>
      </c>
      <c r="M48" s="8">
        <f t="shared" si="13"/>
        <v>118503.00000000001</v>
      </c>
      <c r="N48" s="8">
        <f t="shared" si="13"/>
        <v>131670</v>
      </c>
      <c r="O48" s="8">
        <f t="shared" si="13"/>
        <v>144837</v>
      </c>
      <c r="P48" s="8">
        <f t="shared" si="13"/>
        <v>158004</v>
      </c>
      <c r="Q48" s="8">
        <f t="shared" si="13"/>
        <v>171171</v>
      </c>
      <c r="R48" s="8">
        <f t="shared" si="13"/>
        <v>184338</v>
      </c>
      <c r="S48" s="8">
        <f t="shared" si="13"/>
        <v>197505</v>
      </c>
      <c r="T48" s="8">
        <f t="shared" si="13"/>
        <v>210672</v>
      </c>
      <c r="U48" s="8">
        <f t="shared" si="13"/>
        <v>223839</v>
      </c>
      <c r="V48" s="8">
        <f t="shared" si="13"/>
        <v>237006</v>
      </c>
      <c r="W48" s="8">
        <f t="shared" si="13"/>
        <v>250172.99999999997</v>
      </c>
      <c r="X48" s="8">
        <f t="shared" si="13"/>
        <v>263340</v>
      </c>
      <c r="Y48" s="8">
        <f t="shared" si="13"/>
        <v>276507</v>
      </c>
      <c r="Z48" s="8">
        <f t="shared" si="13"/>
        <v>289673.99999999994</v>
      </c>
      <c r="AA48" s="8">
        <f t="shared" si="13"/>
        <v>302840.99999999994</v>
      </c>
      <c r="AB48" s="8">
        <f t="shared" si="13"/>
        <v>316007.99999999994</v>
      </c>
      <c r="AC48" s="9">
        <f t="shared" si="13"/>
        <v>329174.99999999994</v>
      </c>
    </row>
    <row r="50" spans="1:29" ht="15.75" thickBot="1" x14ac:dyDescent="0.3">
      <c r="C50" s="46" t="s">
        <v>30</v>
      </c>
      <c r="D50" s="46">
        <v>0</v>
      </c>
      <c r="E50" s="46">
        <v>1</v>
      </c>
      <c r="F50" s="46">
        <v>2</v>
      </c>
      <c r="G50" s="46">
        <v>3</v>
      </c>
      <c r="H50" s="46">
        <v>4</v>
      </c>
      <c r="I50" s="46">
        <v>5</v>
      </c>
      <c r="J50" s="46">
        <v>6</v>
      </c>
      <c r="K50" s="46">
        <v>7</v>
      </c>
      <c r="L50" s="46">
        <v>8</v>
      </c>
      <c r="M50" s="46">
        <v>9</v>
      </c>
      <c r="N50" s="46">
        <v>10</v>
      </c>
      <c r="O50" s="46">
        <v>11</v>
      </c>
      <c r="P50" s="46">
        <v>12</v>
      </c>
      <c r="Q50" s="46">
        <v>13</v>
      </c>
      <c r="R50" s="46">
        <v>14</v>
      </c>
      <c r="S50" s="46">
        <v>15</v>
      </c>
      <c r="T50" s="46">
        <v>16</v>
      </c>
      <c r="U50" s="46">
        <v>17</v>
      </c>
      <c r="V50" s="46">
        <v>18</v>
      </c>
      <c r="W50" s="46">
        <v>19</v>
      </c>
      <c r="X50" s="46">
        <v>20</v>
      </c>
      <c r="Y50" s="46">
        <v>21</v>
      </c>
      <c r="Z50" s="46">
        <v>22</v>
      </c>
      <c r="AA50" s="46">
        <v>23</v>
      </c>
      <c r="AB50" s="46">
        <v>24</v>
      </c>
      <c r="AC50" s="46">
        <v>25</v>
      </c>
    </row>
    <row r="51" spans="1:29" x14ac:dyDescent="0.25">
      <c r="A51" s="47" t="s">
        <v>34</v>
      </c>
      <c r="B51" s="2"/>
      <c r="C51" s="62" t="s">
        <v>29</v>
      </c>
      <c r="D51" s="2">
        <f>Data!$F$31*(1-Data!$D$33*Calculations!D1)</f>
        <v>5000000</v>
      </c>
      <c r="E51" s="2">
        <f>Data!$F$31*(1-Data!$D$33*Calculations!E1)</f>
        <v>4900000</v>
      </c>
      <c r="F51" s="2">
        <f>Data!$F$31*(1-Data!$D$33*Calculations!F1)</f>
        <v>4800000</v>
      </c>
      <c r="G51" s="2">
        <f>Data!$F$31*(1-Data!$D$33*Calculations!G1)</f>
        <v>4700000</v>
      </c>
      <c r="H51" s="2">
        <f>Data!$F$31*(1-Data!$D$33*Calculations!H1)</f>
        <v>4600000</v>
      </c>
      <c r="I51" s="2">
        <f>Data!$F$31*(1-Data!$D$33*Calculations!I1)</f>
        <v>4500000</v>
      </c>
      <c r="J51" s="2">
        <f>Data!$F$31*(1-Data!$D$33*Calculations!J1)</f>
        <v>4400000</v>
      </c>
      <c r="K51" s="2">
        <f>Data!$F$31*(1-Data!$D$33*Calculations!K1)</f>
        <v>4300000</v>
      </c>
      <c r="L51" s="2">
        <f>Data!$F$31*(1-Data!$D$33*Calculations!L1)</f>
        <v>4200000</v>
      </c>
      <c r="M51" s="2">
        <f>Data!$F$31*(1-Data!$D$33*Calculations!M1)</f>
        <v>4100000.0000000005</v>
      </c>
      <c r="N51" s="2">
        <f>Data!$F$31*(1-Data!$D$33*Calculations!N1)</f>
        <v>4000000</v>
      </c>
      <c r="O51" s="2">
        <f>Data!$F$31*(1-Data!$D$33*Calculations!O1)</f>
        <v>3900000</v>
      </c>
      <c r="P51" s="2">
        <f>Data!$F$31*(1-Data!$D$33*Calculations!P1)</f>
        <v>3800000</v>
      </c>
      <c r="Q51" s="2">
        <f>Data!$F$31*(1-Data!$D$33*Calculations!Q1)</f>
        <v>3700000</v>
      </c>
      <c r="R51" s="2">
        <f>Data!$F$31*(1-Data!$D$33*Calculations!R1)</f>
        <v>3600000</v>
      </c>
      <c r="S51" s="2">
        <f>Data!$F$31*(1-Data!$D$33*Calculations!S1)</f>
        <v>3500000</v>
      </c>
      <c r="T51" s="2">
        <f>Data!$F$31*(1-Data!$D$33*Calculations!T1)</f>
        <v>3399999.9999999995</v>
      </c>
      <c r="U51" s="2">
        <f>Data!$F$31*(1-Data!$D$33*Calculations!U1)</f>
        <v>3299999.9999999995</v>
      </c>
      <c r="V51" s="2">
        <f>Data!$F$31*(1-Data!$D$33*Calculations!V1)</f>
        <v>3200000</v>
      </c>
      <c r="W51" s="2">
        <f>Data!$F$31*(1-Data!$D$33*Calculations!W1)</f>
        <v>3100000</v>
      </c>
      <c r="X51" s="2">
        <f>Data!$F$31*(1-Data!$D$33*Calculations!X1)</f>
        <v>3000000</v>
      </c>
      <c r="Y51" s="2">
        <f>Data!$F$31*(1-Data!$D$33*Calculations!Y1)</f>
        <v>2900000.0000000005</v>
      </c>
      <c r="Z51" s="2">
        <f>Data!$F$31*(1-Data!$D$33*Calculations!Z1)</f>
        <v>2800000.0000000005</v>
      </c>
      <c r="AA51" s="2">
        <f>Data!$F$31*(1-Data!$D$33*Calculations!AA1)</f>
        <v>2700000</v>
      </c>
      <c r="AB51" s="2">
        <f>Data!$F$31*(1-Data!$D$33*Calculations!AB1)</f>
        <v>2600000</v>
      </c>
      <c r="AC51" s="3">
        <f>Data!$F$31*(1-Data!$D$33*Calculations!AC1)</f>
        <v>2500000</v>
      </c>
    </row>
    <row r="52" spans="1:29" x14ac:dyDescent="0.25">
      <c r="A52" s="4"/>
      <c r="B52" s="5"/>
      <c r="C52" s="63" t="s">
        <v>43</v>
      </c>
      <c r="D52" s="5">
        <v>0</v>
      </c>
      <c r="E52" s="5">
        <f>D51-E51</f>
        <v>100000</v>
      </c>
      <c r="F52" s="5">
        <f t="shared" ref="F52:AC52" si="14">E51-F51</f>
        <v>100000</v>
      </c>
      <c r="G52" s="5">
        <f t="shared" si="14"/>
        <v>100000</v>
      </c>
      <c r="H52" s="5">
        <f t="shared" si="14"/>
        <v>100000</v>
      </c>
      <c r="I52" s="5">
        <f t="shared" si="14"/>
        <v>100000</v>
      </c>
      <c r="J52" s="5">
        <f t="shared" si="14"/>
        <v>100000</v>
      </c>
      <c r="K52" s="5">
        <f t="shared" si="14"/>
        <v>100000</v>
      </c>
      <c r="L52" s="5">
        <f t="shared" si="14"/>
        <v>100000</v>
      </c>
      <c r="M52" s="5">
        <f t="shared" si="14"/>
        <v>99999.999999999534</v>
      </c>
      <c r="N52" s="5">
        <f t="shared" si="14"/>
        <v>100000.00000000047</v>
      </c>
      <c r="O52" s="5">
        <f t="shared" si="14"/>
        <v>100000</v>
      </c>
      <c r="P52" s="5">
        <f t="shared" si="14"/>
        <v>100000</v>
      </c>
      <c r="Q52" s="5">
        <f t="shared" si="14"/>
        <v>100000</v>
      </c>
      <c r="R52" s="5">
        <f t="shared" si="14"/>
        <v>100000</v>
      </c>
      <c r="S52" s="5">
        <f t="shared" si="14"/>
        <v>100000</v>
      </c>
      <c r="T52" s="5">
        <f t="shared" si="14"/>
        <v>100000.00000000047</v>
      </c>
      <c r="U52" s="5">
        <f t="shared" si="14"/>
        <v>100000</v>
      </c>
      <c r="V52" s="5">
        <f t="shared" si="14"/>
        <v>99999.999999999534</v>
      </c>
      <c r="W52" s="5">
        <f t="shared" si="14"/>
        <v>100000</v>
      </c>
      <c r="X52" s="5">
        <f t="shared" si="14"/>
        <v>100000</v>
      </c>
      <c r="Y52" s="5">
        <f t="shared" si="14"/>
        <v>99999.999999999534</v>
      </c>
      <c r="Z52" s="5">
        <f t="shared" si="14"/>
        <v>100000</v>
      </c>
      <c r="AA52" s="5">
        <f t="shared" si="14"/>
        <v>100000.00000000047</v>
      </c>
      <c r="AB52" s="5">
        <f t="shared" si="14"/>
        <v>100000</v>
      </c>
      <c r="AC52" s="6">
        <f t="shared" si="14"/>
        <v>100000</v>
      </c>
    </row>
    <row r="53" spans="1:29" ht="15.75" thickBot="1" x14ac:dyDescent="0.3">
      <c r="A53" s="7"/>
      <c r="B53" s="8"/>
      <c r="C53" s="64" t="s">
        <v>44</v>
      </c>
      <c r="D53" s="8">
        <v>0</v>
      </c>
      <c r="E53" s="8">
        <f>E52+D53</f>
        <v>100000</v>
      </c>
      <c r="F53" s="8">
        <f t="shared" ref="F53:AC53" si="15">F52+E53</f>
        <v>200000</v>
      </c>
      <c r="G53" s="8">
        <f t="shared" si="15"/>
        <v>300000</v>
      </c>
      <c r="H53" s="8">
        <f t="shared" si="15"/>
        <v>400000</v>
      </c>
      <c r="I53" s="8">
        <f t="shared" si="15"/>
        <v>500000</v>
      </c>
      <c r="J53" s="8">
        <f t="shared" si="15"/>
        <v>600000</v>
      </c>
      <c r="K53" s="8">
        <f t="shared" si="15"/>
        <v>700000</v>
      </c>
      <c r="L53" s="8">
        <f t="shared" si="15"/>
        <v>800000</v>
      </c>
      <c r="M53" s="8">
        <f t="shared" si="15"/>
        <v>899999.99999999953</v>
      </c>
      <c r="N53" s="8">
        <f t="shared" si="15"/>
        <v>1000000</v>
      </c>
      <c r="O53" s="8">
        <f t="shared" si="15"/>
        <v>1100000</v>
      </c>
      <c r="P53" s="8">
        <f t="shared" si="15"/>
        <v>1200000</v>
      </c>
      <c r="Q53" s="8">
        <f t="shared" si="15"/>
        <v>1300000</v>
      </c>
      <c r="R53" s="8">
        <f t="shared" si="15"/>
        <v>1400000</v>
      </c>
      <c r="S53" s="8">
        <f t="shared" si="15"/>
        <v>1500000</v>
      </c>
      <c r="T53" s="8">
        <f t="shared" si="15"/>
        <v>1600000.0000000005</v>
      </c>
      <c r="U53" s="8">
        <f t="shared" si="15"/>
        <v>1700000.0000000005</v>
      </c>
      <c r="V53" s="8">
        <f t="shared" si="15"/>
        <v>1800000</v>
      </c>
      <c r="W53" s="8">
        <f t="shared" si="15"/>
        <v>1900000</v>
      </c>
      <c r="X53" s="8">
        <f t="shared" si="15"/>
        <v>2000000</v>
      </c>
      <c r="Y53" s="8">
        <f t="shared" si="15"/>
        <v>2099999.9999999995</v>
      </c>
      <c r="Z53" s="8">
        <f t="shared" si="15"/>
        <v>2199999.9999999995</v>
      </c>
      <c r="AA53" s="8">
        <f t="shared" si="15"/>
        <v>2300000</v>
      </c>
      <c r="AB53" s="8">
        <f t="shared" si="15"/>
        <v>2400000</v>
      </c>
      <c r="AC53" s="9">
        <f t="shared" si="15"/>
        <v>2500000</v>
      </c>
    </row>
    <row r="55" spans="1:29" ht="15.75" thickBot="1" x14ac:dyDescent="0.3">
      <c r="C55" s="46" t="s">
        <v>30</v>
      </c>
      <c r="D55" s="46">
        <v>0</v>
      </c>
      <c r="E55" s="46">
        <v>1</v>
      </c>
      <c r="F55" s="46">
        <v>2</v>
      </c>
      <c r="G55" s="46">
        <v>3</v>
      </c>
      <c r="H55" s="46">
        <v>4</v>
      </c>
      <c r="I55" s="46">
        <v>5</v>
      </c>
      <c r="J55" s="46">
        <v>6</v>
      </c>
      <c r="K55" s="46">
        <v>7</v>
      </c>
      <c r="L55" s="46">
        <v>8</v>
      </c>
      <c r="M55" s="46">
        <v>9</v>
      </c>
      <c r="N55" s="46">
        <v>10</v>
      </c>
      <c r="O55" s="46">
        <v>11</v>
      </c>
      <c r="P55" s="46">
        <v>12</v>
      </c>
      <c r="Q55" s="46">
        <v>13</v>
      </c>
      <c r="R55" s="46">
        <v>14</v>
      </c>
      <c r="S55" s="46">
        <v>15</v>
      </c>
      <c r="T55" s="46">
        <v>16</v>
      </c>
      <c r="U55" s="46">
        <v>17</v>
      </c>
      <c r="V55" s="46">
        <v>18</v>
      </c>
      <c r="W55" s="46">
        <v>19</v>
      </c>
      <c r="X55" s="46">
        <v>20</v>
      </c>
      <c r="Y55" s="46">
        <v>21</v>
      </c>
      <c r="Z55" s="46">
        <v>22</v>
      </c>
      <c r="AA55" s="46">
        <v>23</v>
      </c>
      <c r="AB55" s="46">
        <v>24</v>
      </c>
      <c r="AC55" s="46">
        <v>25</v>
      </c>
    </row>
    <row r="56" spans="1:29" x14ac:dyDescent="0.25">
      <c r="A56" s="47" t="s">
        <v>45</v>
      </c>
      <c r="B56" s="2"/>
      <c r="C56" s="62" t="s">
        <v>46</v>
      </c>
      <c r="D56" s="2">
        <f t="shared" ref="D56:AC56" si="16">D3+D10+D24+D31+D38+D45+D51+D17</f>
        <v>26188100</v>
      </c>
      <c r="E56" s="2">
        <f t="shared" si="16"/>
        <v>25128133</v>
      </c>
      <c r="F56" s="2">
        <f t="shared" si="16"/>
        <v>24068166</v>
      </c>
      <c r="G56" s="2">
        <f t="shared" si="16"/>
        <v>23008199</v>
      </c>
      <c r="H56" s="2">
        <f t="shared" si="16"/>
        <v>21948232</v>
      </c>
      <c r="I56" s="2">
        <f t="shared" si="16"/>
        <v>20888265</v>
      </c>
      <c r="J56" s="2">
        <f t="shared" si="16"/>
        <v>19828298</v>
      </c>
      <c r="K56" s="2">
        <f t="shared" si="16"/>
        <v>18768331</v>
      </c>
      <c r="L56" s="2">
        <f t="shared" si="16"/>
        <v>17708364</v>
      </c>
      <c r="M56" s="2">
        <f t="shared" si="16"/>
        <v>16648397</v>
      </c>
      <c r="N56" s="2">
        <f t="shared" si="16"/>
        <v>15588430</v>
      </c>
      <c r="O56" s="2">
        <f t="shared" si="16"/>
        <v>14528463</v>
      </c>
      <c r="P56" s="2">
        <f t="shared" si="16"/>
        <v>13468496</v>
      </c>
      <c r="Q56" s="2">
        <f t="shared" si="16"/>
        <v>12408528.999999998</v>
      </c>
      <c r="R56" s="2">
        <f t="shared" si="16"/>
        <v>11348562</v>
      </c>
      <c r="S56" s="2">
        <f t="shared" si="16"/>
        <v>10288595</v>
      </c>
      <c r="T56" s="2">
        <f t="shared" si="16"/>
        <v>9228627.9999999981</v>
      </c>
      <c r="U56" s="2">
        <f t="shared" si="16"/>
        <v>8168660.9999999981</v>
      </c>
      <c r="V56" s="2">
        <f t="shared" si="16"/>
        <v>7108693.9999999981</v>
      </c>
      <c r="W56" s="2">
        <f t="shared" si="16"/>
        <v>6048727</v>
      </c>
      <c r="X56" s="2">
        <f t="shared" si="16"/>
        <v>4988759.9999999991</v>
      </c>
      <c r="Y56" s="2">
        <f t="shared" si="16"/>
        <v>3928792.9999999991</v>
      </c>
      <c r="Z56" s="2">
        <f t="shared" si="16"/>
        <v>2868826.0000000014</v>
      </c>
      <c r="AA56" s="2">
        <f t="shared" si="16"/>
        <v>1808858.9999999995</v>
      </c>
      <c r="AB56" s="2">
        <f t="shared" si="16"/>
        <v>748891.99999999953</v>
      </c>
      <c r="AC56" s="2">
        <f t="shared" si="16"/>
        <v>-311075.00000000186</v>
      </c>
    </row>
    <row r="57" spans="1:29" x14ac:dyDescent="0.25">
      <c r="A57" s="4"/>
      <c r="B57" s="5"/>
      <c r="C57" s="63" t="s">
        <v>47</v>
      </c>
      <c r="D57" s="5">
        <f>D5+D12+D26+D33+D40+D47+D52</f>
        <v>0</v>
      </c>
      <c r="E57" s="5">
        <f t="shared" ref="E57:AC57" si="17">E5+E12+E26+E33+E40+E47+E52+E19</f>
        <v>1059967.0000000009</v>
      </c>
      <c r="F57" s="5">
        <f t="shared" si="17"/>
        <v>1059966.9999999991</v>
      </c>
      <c r="G57" s="5">
        <f t="shared" si="17"/>
        <v>1059967</v>
      </c>
      <c r="H57" s="5">
        <f t="shared" si="17"/>
        <v>1059967</v>
      </c>
      <c r="I57" s="5">
        <f t="shared" si="17"/>
        <v>1059967.0000000009</v>
      </c>
      <c r="J57" s="5">
        <f t="shared" si="17"/>
        <v>1059966.9999999981</v>
      </c>
      <c r="K57" s="5">
        <f t="shared" si="17"/>
        <v>1059967.0000000009</v>
      </c>
      <c r="L57" s="5">
        <f t="shared" si="17"/>
        <v>1059967.0000000005</v>
      </c>
      <c r="M57" s="5">
        <f t="shared" si="17"/>
        <v>1059967</v>
      </c>
      <c r="N57" s="5">
        <f t="shared" si="17"/>
        <v>1059967.0000000002</v>
      </c>
      <c r="O57" s="5">
        <f t="shared" si="17"/>
        <v>1059966.9999999995</v>
      </c>
      <c r="P57" s="5">
        <f t="shared" si="17"/>
        <v>1059967.0000000005</v>
      </c>
      <c r="Q57" s="5">
        <f t="shared" si="17"/>
        <v>1059967.0000000005</v>
      </c>
      <c r="R57" s="5">
        <f t="shared" si="17"/>
        <v>1059966.9999999984</v>
      </c>
      <c r="S57" s="5">
        <f t="shared" si="17"/>
        <v>1059967.0000000005</v>
      </c>
      <c r="T57" s="5">
        <f t="shared" si="17"/>
        <v>1059967.0000000012</v>
      </c>
      <c r="U57" s="5">
        <f t="shared" si="17"/>
        <v>1059967.0000000005</v>
      </c>
      <c r="V57" s="5">
        <f t="shared" si="17"/>
        <v>1059967</v>
      </c>
      <c r="W57" s="5">
        <f t="shared" si="17"/>
        <v>1059966.9999999974</v>
      </c>
      <c r="X57" s="5">
        <f t="shared" si="17"/>
        <v>1059967.0000000016</v>
      </c>
      <c r="Y57" s="5">
        <f t="shared" si="17"/>
        <v>1059967</v>
      </c>
      <c r="Z57" s="5">
        <f t="shared" si="17"/>
        <v>1059966.9999999974</v>
      </c>
      <c r="AA57" s="5">
        <f t="shared" si="17"/>
        <v>1059967.0000000019</v>
      </c>
      <c r="AB57" s="5">
        <f t="shared" si="17"/>
        <v>1059967</v>
      </c>
      <c r="AC57" s="5">
        <f t="shared" si="17"/>
        <v>1059967.0000000014</v>
      </c>
    </row>
    <row r="58" spans="1:29" ht="15.75" thickBot="1" x14ac:dyDescent="0.3">
      <c r="A58" s="7"/>
      <c r="B58" s="8"/>
      <c r="C58" s="64" t="s">
        <v>48</v>
      </c>
      <c r="D58" s="8">
        <f>D6+D13+D27+D34+D41+D48+D53</f>
        <v>0</v>
      </c>
      <c r="E58" s="8">
        <f t="shared" ref="E58:AC58" si="18">E6+E13+E27+E34+E41+E48+E53+E20</f>
        <v>1059967.0000000009</v>
      </c>
      <c r="F58" s="8">
        <f t="shared" si="18"/>
        <v>2119934</v>
      </c>
      <c r="G58" s="8">
        <f t="shared" si="18"/>
        <v>3179901</v>
      </c>
      <c r="H58" s="8">
        <f t="shared" si="18"/>
        <v>4239868</v>
      </c>
      <c r="I58" s="8">
        <f t="shared" si="18"/>
        <v>5299835.0000000009</v>
      </c>
      <c r="J58" s="8">
        <f t="shared" si="18"/>
        <v>6359801.9999999991</v>
      </c>
      <c r="K58" s="8">
        <f t="shared" si="18"/>
        <v>7419769</v>
      </c>
      <c r="L58" s="8">
        <f t="shared" si="18"/>
        <v>8479736</v>
      </c>
      <c r="M58" s="8">
        <f t="shared" si="18"/>
        <v>9539703</v>
      </c>
      <c r="N58" s="8">
        <f t="shared" si="18"/>
        <v>10599670</v>
      </c>
      <c r="O58" s="8">
        <f t="shared" si="18"/>
        <v>11659637</v>
      </c>
      <c r="P58" s="8">
        <f t="shared" si="18"/>
        <v>12719604</v>
      </c>
      <c r="Q58" s="8">
        <f t="shared" si="18"/>
        <v>13779571</v>
      </c>
      <c r="R58" s="8">
        <f t="shared" si="18"/>
        <v>14839538</v>
      </c>
      <c r="S58" s="8">
        <f t="shared" si="18"/>
        <v>15899505</v>
      </c>
      <c r="T58" s="8">
        <f t="shared" si="18"/>
        <v>16959472</v>
      </c>
      <c r="U58" s="8">
        <f t="shared" si="18"/>
        <v>18019439</v>
      </c>
      <c r="V58" s="8">
        <f t="shared" si="18"/>
        <v>19079406</v>
      </c>
      <c r="W58" s="8">
        <f t="shared" si="18"/>
        <v>20139372.999999996</v>
      </c>
      <c r="X58" s="8">
        <f t="shared" si="18"/>
        <v>21199340</v>
      </c>
      <c r="Y58" s="8">
        <f t="shared" si="18"/>
        <v>22259307</v>
      </c>
      <c r="Z58" s="8">
        <f t="shared" si="18"/>
        <v>23319273.999999993</v>
      </c>
      <c r="AA58" s="8">
        <f t="shared" si="18"/>
        <v>24379240.999999996</v>
      </c>
      <c r="AB58" s="8">
        <f t="shared" si="18"/>
        <v>25439207.999999996</v>
      </c>
      <c r="AC58" s="8">
        <f t="shared" si="18"/>
        <v>26499174.999999996</v>
      </c>
    </row>
    <row r="60" spans="1:29" ht="15.75" thickBot="1" x14ac:dyDescent="0.3">
      <c r="C60" s="46" t="s">
        <v>30</v>
      </c>
      <c r="D60" s="46">
        <v>0</v>
      </c>
      <c r="E60" s="46">
        <v>1</v>
      </c>
      <c r="F60" s="46">
        <v>2</v>
      </c>
      <c r="G60" s="46">
        <v>3</v>
      </c>
      <c r="H60" s="46">
        <v>4</v>
      </c>
      <c r="I60" s="46">
        <v>5</v>
      </c>
      <c r="J60" s="46">
        <v>6</v>
      </c>
      <c r="K60" s="46">
        <v>7</v>
      </c>
      <c r="L60" s="46">
        <v>8</v>
      </c>
      <c r="M60" s="46">
        <v>9</v>
      </c>
      <c r="N60" s="46">
        <v>10</v>
      </c>
      <c r="O60" s="46">
        <v>11</v>
      </c>
      <c r="P60" s="46">
        <v>12</v>
      </c>
      <c r="Q60" s="46">
        <v>13</v>
      </c>
      <c r="R60" s="46">
        <v>14</v>
      </c>
      <c r="S60" s="46">
        <v>15</v>
      </c>
      <c r="T60" s="46">
        <v>16</v>
      </c>
      <c r="U60" s="46">
        <v>17</v>
      </c>
      <c r="V60" s="46">
        <v>18</v>
      </c>
      <c r="W60" s="46">
        <v>19</v>
      </c>
      <c r="X60" s="46">
        <v>20</v>
      </c>
      <c r="Y60" s="46">
        <v>21</v>
      </c>
      <c r="Z60" s="46">
        <v>22</v>
      </c>
      <c r="AA60" s="46">
        <v>23</v>
      </c>
      <c r="AB60" s="46">
        <v>24</v>
      </c>
      <c r="AC60" s="46">
        <v>25</v>
      </c>
    </row>
    <row r="61" spans="1:29" x14ac:dyDescent="0.25">
      <c r="A61" s="47" t="s">
        <v>18</v>
      </c>
      <c r="B61" s="2"/>
      <c r="C61" s="6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/>
    </row>
    <row r="62" spans="1:29" x14ac:dyDescent="0.25">
      <c r="A62" s="4"/>
      <c r="B62" s="5"/>
      <c r="C62" s="63" t="s">
        <v>20</v>
      </c>
      <c r="D62" s="5">
        <v>0</v>
      </c>
      <c r="E62" s="5">
        <f>Data!$B$24*(Data!$F$26*12)+(150/360)*Data!$F$26*12*2</f>
        <v>408000</v>
      </c>
      <c r="F62" s="5">
        <f>Data!$B$24*(Data!$F$26*12)+(150/360)*Data!$F$26*12*2</f>
        <v>408000</v>
      </c>
      <c r="G62" s="5">
        <f>Data!$B$24*(Data!$F$26*12)+(150/360)*Data!$F$26*12*2</f>
        <v>408000</v>
      </c>
      <c r="H62" s="5">
        <f>Data!$B$24*(Data!$F$26*12)+(150/360)*Data!$F$26*12*2</f>
        <v>408000</v>
      </c>
      <c r="I62" s="5">
        <f>Data!$B$24*(Data!$F$26*12)+(150/360)*Data!$F$26*12*2</f>
        <v>408000</v>
      </c>
      <c r="J62" s="5">
        <f>Data!$B$24*(Data!$F$26*12)+(150/360)*Data!$F$26*12*2</f>
        <v>408000</v>
      </c>
      <c r="K62" s="5">
        <f>Data!$B$24*(Data!$F$26*12)+(150/360)*Data!$F$26*12*2</f>
        <v>408000</v>
      </c>
      <c r="L62" s="5">
        <f>Data!$B$24*(Data!$F$26*12)+(150/360)*Data!$F$26*12*2</f>
        <v>408000</v>
      </c>
      <c r="M62" s="5">
        <f>Data!$B$24*(Data!$F$26*12)+(150/360)*Data!$F$26*12*2</f>
        <v>408000</v>
      </c>
      <c r="N62" s="5">
        <f>Data!$B$24*(Data!$F$26*12)+(150/360)*Data!$F$26*12*2</f>
        <v>408000</v>
      </c>
      <c r="O62" s="5">
        <f>Data!$B$24*(Data!$F$26*12)+(150/360)*Data!$F$26*12*2</f>
        <v>408000</v>
      </c>
      <c r="P62" s="5">
        <f>Data!$B$24*(Data!$F$26*12)+(150/360)*Data!$F$26*12*2</f>
        <v>408000</v>
      </c>
      <c r="Q62" s="5">
        <f>Data!$B$24*(Data!$F$26*12)+(150/360)*Data!$F$26*12*2</f>
        <v>408000</v>
      </c>
      <c r="R62" s="5">
        <f>Data!$B$24*(Data!$F$26*12)+(150/360)*Data!$F$26*12*2</f>
        <v>408000</v>
      </c>
      <c r="S62" s="5">
        <f>Data!$B$24*(Data!$F$26*12)+(150/360)*Data!$F$26*12*2</f>
        <v>408000</v>
      </c>
      <c r="T62" s="5">
        <f>Data!$B$24*(Data!$F$26*12)+(150/360)*Data!$F$26*12*2</f>
        <v>408000</v>
      </c>
      <c r="U62" s="5">
        <f>Data!$B$24*(Data!$F$26*12)+(150/360)*Data!$F$26*12*2</f>
        <v>408000</v>
      </c>
      <c r="V62" s="5">
        <f>Data!$B$24*(Data!$F$26*12)+(150/360)*Data!$F$26*12*2</f>
        <v>408000</v>
      </c>
      <c r="W62" s="5">
        <f>Data!$B$24*(Data!$F$26*12)+(150/360)*Data!$F$26*12*2</f>
        <v>408000</v>
      </c>
      <c r="X62" s="5">
        <f>Data!$B$24*(Data!$F$26*12)+(150/360)*Data!$F$26*12*2</f>
        <v>408000</v>
      </c>
      <c r="Y62" s="5">
        <f>Data!$B$24*(Data!$F$26*12)+(150/360)*Data!$F$26*12*2</f>
        <v>408000</v>
      </c>
      <c r="Z62" s="5">
        <f>Data!$B$24*(Data!$F$26*12)+(150/360)*Data!$F$26*12*2</f>
        <v>408000</v>
      </c>
      <c r="AA62" s="5">
        <f>Data!$B$24*(Data!$F$26*12)+(150/360)*Data!$F$26*12*2</f>
        <v>408000</v>
      </c>
      <c r="AB62" s="5">
        <f>Data!$B$24*(Data!$F$26*12)+(150/360)*Data!$F$26*12*2</f>
        <v>408000</v>
      </c>
      <c r="AC62" s="6">
        <f>Data!$B$24*(Data!$F$26*12)+(150/360)*Data!$F$26*12*2</f>
        <v>408000</v>
      </c>
    </row>
    <row r="63" spans="1:29" x14ac:dyDescent="0.25">
      <c r="A63" s="4"/>
      <c r="B63" s="5"/>
      <c r="C63" s="63" t="s">
        <v>23</v>
      </c>
      <c r="D63" s="5">
        <v>0</v>
      </c>
      <c r="E63" s="5">
        <f>(Data!$B$24*Data!$E$27*12*Data!$F$27)+(150/365)*(Data!$B$24*Data!$E$27*12*Data!$F$27)</f>
        <v>541808.21917808219</v>
      </c>
      <c r="F63" s="5">
        <f>(Data!$B$24*Data!$E$27*12*Data!$F$27)+(150/365)*(Data!$B$24*Data!$E$27*12*Data!$F$27)</f>
        <v>541808.21917808219</v>
      </c>
      <c r="G63" s="5">
        <f>(Data!$B$24*Data!$E$27*12*Data!$F$27)+(150/365)*(Data!$B$24*Data!$E$27*12*Data!$F$27)</f>
        <v>541808.21917808219</v>
      </c>
      <c r="H63" s="5">
        <f>(Data!$B$24*Data!$E$27*12*Data!$F$27)+(150/365)*(Data!$B$24*Data!$E$27*12*Data!$F$27)</f>
        <v>541808.21917808219</v>
      </c>
      <c r="I63" s="5">
        <f>(Data!$B$24*Data!$E$27*12*Data!$F$27)+(150/365)*(Data!$B$24*Data!$E$27*12*Data!$F$27)</f>
        <v>541808.21917808219</v>
      </c>
      <c r="J63" s="5">
        <f>(Data!$B$24*Data!$E$27*12*Data!$F$27)+(150/365)*(Data!$B$24*Data!$E$27*12*Data!$F$27)</f>
        <v>541808.21917808219</v>
      </c>
      <c r="K63" s="5">
        <f>(Data!$B$24*Data!$E$27*12*Data!$F$27)+(150/365)*(Data!$B$24*Data!$E$27*12*Data!$F$27)</f>
        <v>541808.21917808219</v>
      </c>
      <c r="L63" s="5">
        <f>(Data!$B$24*Data!$E$27*12*Data!$F$27)+(150/365)*(Data!$B$24*Data!$E$27*12*Data!$F$27)</f>
        <v>541808.21917808219</v>
      </c>
      <c r="M63" s="5">
        <f>(Data!$B$24*Data!$E$27*12*Data!$F$27)+(150/365)*(Data!$B$24*Data!$E$27*12*Data!$F$27)</f>
        <v>541808.21917808219</v>
      </c>
      <c r="N63" s="5">
        <f>(Data!$B$24*Data!$E$27*12*Data!$F$27)+(150/365)*(Data!$B$24*Data!$E$27*12*Data!$F$27)</f>
        <v>541808.21917808219</v>
      </c>
      <c r="O63" s="5">
        <f>(Data!$B$24*Data!$E$27*12*Data!$F$27)+(150/365)*(Data!$B$24*Data!$E$27*12*Data!$F$27)</f>
        <v>541808.21917808219</v>
      </c>
      <c r="P63" s="5">
        <f>(Data!$B$24*Data!$E$27*12*Data!$F$27)+(150/365)*(Data!$B$24*Data!$E$27*12*Data!$F$27)</f>
        <v>541808.21917808219</v>
      </c>
      <c r="Q63" s="5">
        <f>(Data!$B$24*Data!$E$27*12*Data!$F$27)+(150/365)*(Data!$B$24*Data!$E$27*12*Data!$F$27)</f>
        <v>541808.21917808219</v>
      </c>
      <c r="R63" s="5">
        <f>(Data!$B$24*Data!$E$27*12*Data!$F$27)+(150/365)*(Data!$B$24*Data!$E$27*12*Data!$F$27)</f>
        <v>541808.21917808219</v>
      </c>
      <c r="S63" s="5">
        <f>(Data!$B$24*Data!$E$27*12*Data!$F$27)+(150/365)*(Data!$B$24*Data!$E$27*12*Data!$F$27)</f>
        <v>541808.21917808219</v>
      </c>
      <c r="T63" s="5">
        <f>(Data!$B$24*Data!$E$27*12*Data!$F$27)+(150/365)*(Data!$B$24*Data!$E$27*12*Data!$F$27)</f>
        <v>541808.21917808219</v>
      </c>
      <c r="U63" s="5">
        <f>(Data!$B$24*Data!$E$27*12*Data!$F$27)+(150/365)*(Data!$B$24*Data!$E$27*12*Data!$F$27)</f>
        <v>541808.21917808219</v>
      </c>
      <c r="V63" s="5">
        <f>(Data!$B$24*Data!$E$27*12*Data!$F$27)+(150/365)*(Data!$B$24*Data!$E$27*12*Data!$F$27)</f>
        <v>541808.21917808219</v>
      </c>
      <c r="W63" s="5">
        <f>(Data!$B$24*Data!$E$27*12*Data!$F$27)+(150/365)*(Data!$B$24*Data!$E$27*12*Data!$F$27)</f>
        <v>541808.21917808219</v>
      </c>
      <c r="X63" s="5">
        <f>(Data!$B$24*Data!$E$27*12*Data!$F$27)+(150/365)*(Data!$B$24*Data!$E$27*12*Data!$F$27)</f>
        <v>541808.21917808219</v>
      </c>
      <c r="Y63" s="5">
        <f>(Data!$B$24*Data!$E$27*12*Data!$F$27)+(150/365)*(Data!$B$24*Data!$E$27*12*Data!$F$27)</f>
        <v>541808.21917808219</v>
      </c>
      <c r="Z63" s="5">
        <f>(Data!$B$24*Data!$E$27*12*Data!$F$27)+(150/365)*(Data!$B$24*Data!$E$27*12*Data!$F$27)</f>
        <v>541808.21917808219</v>
      </c>
      <c r="AA63" s="5">
        <f>(Data!$B$24*Data!$E$27*12*Data!$F$27)+(150/365)*(Data!$B$24*Data!$E$27*12*Data!$F$27)</f>
        <v>541808.21917808219</v>
      </c>
      <c r="AB63" s="5">
        <f>(Data!$B$24*Data!$E$27*12*Data!$F$27)+(150/365)*(Data!$B$24*Data!$E$27*12*Data!$F$27)</f>
        <v>541808.21917808219</v>
      </c>
      <c r="AC63" s="6">
        <f>(Data!$B$24*Data!$E$27*12*Data!$F$27)+(150/365)*(Data!$B$24*Data!$E$27*12*Data!$F$27)</f>
        <v>541808.21917808219</v>
      </c>
    </row>
    <row r="64" spans="1:29" x14ac:dyDescent="0.25">
      <c r="A64" s="4"/>
      <c r="B64" s="5"/>
      <c r="C64" s="63" t="s">
        <v>21</v>
      </c>
      <c r="D64" s="5">
        <v>0</v>
      </c>
      <c r="E64" s="5">
        <f>(Data!$B$24*Data!$E$28*Data!$F$28*12)+(150/365)*(Data!$B$24*Data!$E$28*Data!$F$28*12)</f>
        <v>541808.21917808219</v>
      </c>
      <c r="F64" s="5">
        <f>(Data!$B$24*Data!$E$28*Data!$F$28*12)+(150/365)*(Data!$B$24*Data!$E$28*Data!$F$28*12)</f>
        <v>541808.21917808219</v>
      </c>
      <c r="G64" s="5">
        <f>(Data!$B$24*Data!$E$28*Data!$F$28*12)+(150/365)*(Data!$B$24*Data!$E$28*Data!$F$28*12)</f>
        <v>541808.21917808219</v>
      </c>
      <c r="H64" s="5">
        <f>(Data!$B$24*Data!$E$28*Data!$F$28*12)+(150/365)*(Data!$B$24*Data!$E$28*Data!$F$28*12)</f>
        <v>541808.21917808219</v>
      </c>
      <c r="I64" s="5">
        <f>(Data!$B$24*Data!$E$28*Data!$F$28*12)+(150/365)*(Data!$B$24*Data!$E$28*Data!$F$28*12)</f>
        <v>541808.21917808219</v>
      </c>
      <c r="J64" s="5">
        <f>(Data!$B$24*Data!$E$28*Data!$F$28*12)+(150/365)*(Data!$B$24*Data!$E$28*Data!$F$28*12)</f>
        <v>541808.21917808219</v>
      </c>
      <c r="K64" s="5">
        <f>(Data!$B$24*Data!$E$28*Data!$F$28*12)+(150/365)*(Data!$B$24*Data!$E$28*Data!$F$28*12)</f>
        <v>541808.21917808219</v>
      </c>
      <c r="L64" s="5">
        <f>(Data!$B$24*Data!$E$28*Data!$F$28*12)+(150/365)*(Data!$B$24*Data!$E$28*Data!$F$28*12)</f>
        <v>541808.21917808219</v>
      </c>
      <c r="M64" s="5">
        <f>(Data!$B$24*Data!$E$28*Data!$F$28*12)+(150/365)*(Data!$B$24*Data!$E$28*Data!$F$28*12)</f>
        <v>541808.21917808219</v>
      </c>
      <c r="N64" s="5">
        <f>(Data!$B$24*Data!$E$28*Data!$F$28*12)+(150/365)*(Data!$B$24*Data!$E$28*Data!$F$28*12)</f>
        <v>541808.21917808219</v>
      </c>
      <c r="O64" s="5">
        <f>(Data!$B$24*Data!$E$28*Data!$F$28*12)+(150/365)*(Data!$B$24*Data!$E$28*Data!$F$28*12)</f>
        <v>541808.21917808219</v>
      </c>
      <c r="P64" s="5">
        <f>(Data!$B$24*Data!$E$28*Data!$F$28*12)+(150/365)*(Data!$B$24*Data!$E$28*Data!$F$28*12)</f>
        <v>541808.21917808219</v>
      </c>
      <c r="Q64" s="5">
        <f>(Data!$B$24*Data!$E$28*Data!$F$28*12)+(150/365)*(Data!$B$24*Data!$E$28*Data!$F$28*12)</f>
        <v>541808.21917808219</v>
      </c>
      <c r="R64" s="5">
        <f>(Data!$B$24*Data!$E$28*Data!$F$28*12)+(150/365)*(Data!$B$24*Data!$E$28*Data!$F$28*12)</f>
        <v>541808.21917808219</v>
      </c>
      <c r="S64" s="5">
        <f>(Data!$B$24*Data!$E$28*Data!$F$28*12)+(150/365)*(Data!$B$24*Data!$E$28*Data!$F$28*12)</f>
        <v>541808.21917808219</v>
      </c>
      <c r="T64" s="5">
        <f>(Data!$B$24*Data!$E$28*Data!$F$28*12)+(150/365)*(Data!$B$24*Data!$E$28*Data!$F$28*12)</f>
        <v>541808.21917808219</v>
      </c>
      <c r="U64" s="5">
        <f>(Data!$B$24*Data!$E$28*Data!$F$28*12)+(150/365)*(Data!$B$24*Data!$E$28*Data!$F$28*12)</f>
        <v>541808.21917808219</v>
      </c>
      <c r="V64" s="5">
        <f>(Data!$B$24*Data!$E$28*Data!$F$28*12)+(150/365)*(Data!$B$24*Data!$E$28*Data!$F$28*12)</f>
        <v>541808.21917808219</v>
      </c>
      <c r="W64" s="5">
        <f>(Data!$B$24*Data!$E$28*Data!$F$28*12)+(150/365)*(Data!$B$24*Data!$E$28*Data!$F$28*12)</f>
        <v>541808.21917808219</v>
      </c>
      <c r="X64" s="5">
        <f>(Data!$B$24*Data!$E$28*Data!$F$28*12)+(150/365)*(Data!$B$24*Data!$E$28*Data!$F$28*12)</f>
        <v>541808.21917808219</v>
      </c>
      <c r="Y64" s="5">
        <f>(Data!$B$24*Data!$E$28*Data!$F$28*12)+(150/365)*(Data!$B$24*Data!$E$28*Data!$F$28*12)</f>
        <v>541808.21917808219</v>
      </c>
      <c r="Z64" s="5">
        <f>(Data!$B$24*Data!$E$28*Data!$F$28*12)+(150/365)*(Data!$B$24*Data!$E$28*Data!$F$28*12)</f>
        <v>541808.21917808219</v>
      </c>
      <c r="AA64" s="5">
        <f>(Data!$B$24*Data!$E$28*Data!$F$28*12)+(150/365)*(Data!$B$24*Data!$E$28*Data!$F$28*12)</f>
        <v>541808.21917808219</v>
      </c>
      <c r="AB64" s="5">
        <f>(Data!$B$24*Data!$E$28*Data!$F$28*12)+(150/365)*(Data!$B$24*Data!$E$28*Data!$F$28*12)</f>
        <v>541808.21917808219</v>
      </c>
      <c r="AC64" s="6">
        <f>(Data!$B$24*Data!$E$28*Data!$F$28*12)+(150/365)*(Data!$B$24*Data!$E$28*Data!$F$28*12)</f>
        <v>541808.21917808219</v>
      </c>
    </row>
    <row r="65" spans="1:29" x14ac:dyDescent="0.25">
      <c r="A65" s="4"/>
      <c r="B65" s="5"/>
      <c r="C65" s="6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ht="15.75" thickBot="1" x14ac:dyDescent="0.3">
      <c r="A66" s="7"/>
      <c r="B66" s="8"/>
      <c r="C66" s="64" t="s">
        <v>42</v>
      </c>
      <c r="D66" s="8">
        <f>SUM(D62:D64)</f>
        <v>0</v>
      </c>
      <c r="E66" s="8">
        <f t="shared" ref="E66:AC66" si="19">SUM(E62:E64)</f>
        <v>1491616.4383561644</v>
      </c>
      <c r="F66" s="8">
        <f t="shared" si="19"/>
        <v>1491616.4383561644</v>
      </c>
      <c r="G66" s="8">
        <f t="shared" si="19"/>
        <v>1491616.4383561644</v>
      </c>
      <c r="H66" s="8">
        <f t="shared" si="19"/>
        <v>1491616.4383561644</v>
      </c>
      <c r="I66" s="8">
        <f t="shared" si="19"/>
        <v>1491616.4383561644</v>
      </c>
      <c r="J66" s="8">
        <f t="shared" si="19"/>
        <v>1491616.4383561644</v>
      </c>
      <c r="K66" s="8">
        <f t="shared" si="19"/>
        <v>1491616.4383561644</v>
      </c>
      <c r="L66" s="8">
        <f t="shared" si="19"/>
        <v>1491616.4383561644</v>
      </c>
      <c r="M66" s="8">
        <f t="shared" si="19"/>
        <v>1491616.4383561644</v>
      </c>
      <c r="N66" s="8">
        <f t="shared" si="19"/>
        <v>1491616.4383561644</v>
      </c>
      <c r="O66" s="8">
        <f t="shared" si="19"/>
        <v>1491616.4383561644</v>
      </c>
      <c r="P66" s="8">
        <f t="shared" si="19"/>
        <v>1491616.4383561644</v>
      </c>
      <c r="Q66" s="8">
        <f t="shared" si="19"/>
        <v>1491616.4383561644</v>
      </c>
      <c r="R66" s="8">
        <f t="shared" si="19"/>
        <v>1491616.4383561644</v>
      </c>
      <c r="S66" s="8">
        <f t="shared" si="19"/>
        <v>1491616.4383561644</v>
      </c>
      <c r="T66" s="8">
        <f t="shared" si="19"/>
        <v>1491616.4383561644</v>
      </c>
      <c r="U66" s="8">
        <f t="shared" si="19"/>
        <v>1491616.4383561644</v>
      </c>
      <c r="V66" s="8">
        <f t="shared" si="19"/>
        <v>1491616.4383561644</v>
      </c>
      <c r="W66" s="8">
        <f t="shared" si="19"/>
        <v>1491616.4383561644</v>
      </c>
      <c r="X66" s="8">
        <f t="shared" si="19"/>
        <v>1491616.4383561644</v>
      </c>
      <c r="Y66" s="8">
        <f t="shared" si="19"/>
        <v>1491616.4383561644</v>
      </c>
      <c r="Z66" s="8">
        <f t="shared" si="19"/>
        <v>1491616.4383561644</v>
      </c>
      <c r="AA66" s="8">
        <f t="shared" si="19"/>
        <v>1491616.4383561644</v>
      </c>
      <c r="AB66" s="8">
        <f t="shared" si="19"/>
        <v>1491616.4383561644</v>
      </c>
      <c r="AC66" s="9">
        <f t="shared" si="19"/>
        <v>1491616.4383561644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37" sqref="E37"/>
    </sheetView>
  </sheetViews>
  <sheetFormatPr defaultRowHeight="15" x14ac:dyDescent="0.25"/>
  <cols>
    <col min="1" max="1" width="22.42578125" bestFit="1" customWidth="1"/>
    <col min="2" max="2" width="22" bestFit="1" customWidth="1"/>
    <col min="3" max="3" width="13.28515625" bestFit="1" customWidth="1"/>
    <col min="4" max="4" width="15.7109375" bestFit="1" customWidth="1"/>
    <col min="5" max="5" width="15.28515625" bestFit="1" customWidth="1"/>
    <col min="6" max="6" width="10.28515625" bestFit="1" customWidth="1"/>
    <col min="7" max="7" width="9.7109375" bestFit="1" customWidth="1"/>
    <col min="8" max="8" width="15.85546875" bestFit="1" customWidth="1"/>
    <col min="9" max="9" width="13.28515625" bestFit="1" customWidth="1"/>
    <col min="11" max="11" width="16.140625" bestFit="1" customWidth="1"/>
    <col min="12" max="12" width="16.42578125" bestFit="1" customWidth="1"/>
  </cols>
  <sheetData>
    <row r="1" spans="1:13" ht="15.75" thickBot="1" x14ac:dyDescent="0.3">
      <c r="A1" s="45" t="s">
        <v>76</v>
      </c>
      <c r="B1" s="2"/>
      <c r="C1" s="2"/>
      <c r="D1" s="2"/>
      <c r="E1" s="2"/>
      <c r="F1" s="2"/>
      <c r="G1" s="3"/>
      <c r="H1" s="90" t="s">
        <v>79</v>
      </c>
      <c r="I1" s="91"/>
      <c r="J1" s="2"/>
      <c r="K1" s="93" t="s">
        <v>81</v>
      </c>
      <c r="L1" s="93"/>
      <c r="M1" s="56">
        <v>0.02</v>
      </c>
    </row>
    <row r="2" spans="1:13" x14ac:dyDescent="0.25">
      <c r="A2" s="4"/>
      <c r="B2" s="80" t="s">
        <v>67</v>
      </c>
      <c r="C2" s="2"/>
      <c r="D2" s="2"/>
      <c r="E2" s="2"/>
      <c r="F2" s="2"/>
      <c r="G2" s="3"/>
      <c r="H2" s="4"/>
      <c r="I2" s="63" t="s">
        <v>64</v>
      </c>
      <c r="J2" s="63" t="s">
        <v>1</v>
      </c>
      <c r="K2" s="63" t="s">
        <v>77</v>
      </c>
      <c r="L2" s="63" t="s">
        <v>78</v>
      </c>
      <c r="M2" s="6"/>
    </row>
    <row r="3" spans="1:13" x14ac:dyDescent="0.25">
      <c r="A3" s="4"/>
      <c r="B3" s="15"/>
      <c r="C3" s="63" t="s">
        <v>64</v>
      </c>
      <c r="D3" s="63" t="s">
        <v>1</v>
      </c>
      <c r="E3" s="63" t="s">
        <v>65</v>
      </c>
      <c r="F3" s="63" t="s">
        <v>63</v>
      </c>
      <c r="G3" s="81" t="s">
        <v>3</v>
      </c>
      <c r="H3" s="4"/>
      <c r="I3" s="63" t="s">
        <v>5</v>
      </c>
      <c r="J3" s="5">
        <f>Data!B4</f>
        <v>480</v>
      </c>
      <c r="K3" s="5">
        <v>2</v>
      </c>
      <c r="L3" s="5">
        <f>J3*K3</f>
        <v>960</v>
      </c>
      <c r="M3" s="6"/>
    </row>
    <row r="4" spans="1:13" x14ac:dyDescent="0.25">
      <c r="A4" s="4"/>
      <c r="B4" s="15"/>
      <c r="C4" s="63" t="s">
        <v>66</v>
      </c>
      <c r="D4" s="5">
        <v>5</v>
      </c>
      <c r="E4" s="5">
        <v>12050</v>
      </c>
      <c r="F4" s="5"/>
      <c r="G4" s="6">
        <f>E4*D4</f>
        <v>60250</v>
      </c>
      <c r="H4" s="4"/>
      <c r="I4" s="63" t="s">
        <v>6</v>
      </c>
      <c r="J4" s="5">
        <f>Data!B5</f>
        <v>25</v>
      </c>
      <c r="K4" s="5">
        <v>1</v>
      </c>
      <c r="L4" s="5">
        <f t="shared" ref="L4:L11" si="0">J4*K4</f>
        <v>25</v>
      </c>
      <c r="M4" s="6"/>
    </row>
    <row r="5" spans="1:13" x14ac:dyDescent="0.25">
      <c r="A5" s="4"/>
      <c r="B5" s="15"/>
      <c r="C5" s="63" t="s">
        <v>68</v>
      </c>
      <c r="D5" s="5"/>
      <c r="E5" s="5"/>
      <c r="F5" s="5"/>
      <c r="G5" s="6">
        <v>20000</v>
      </c>
      <c r="H5" s="4"/>
      <c r="I5" s="63" t="s">
        <v>74</v>
      </c>
      <c r="J5" s="5">
        <f>Data!B6</f>
        <v>1</v>
      </c>
      <c r="K5" s="5">
        <v>20</v>
      </c>
      <c r="L5" s="5">
        <f t="shared" si="0"/>
        <v>20</v>
      </c>
      <c r="M5" s="6"/>
    </row>
    <row r="6" spans="1:13" x14ac:dyDescent="0.25">
      <c r="A6" s="4"/>
      <c r="B6" s="15"/>
      <c r="C6" s="63" t="s">
        <v>62</v>
      </c>
      <c r="D6" s="5">
        <v>10</v>
      </c>
      <c r="E6" s="5">
        <v>300</v>
      </c>
      <c r="F6" s="5">
        <v>10</v>
      </c>
      <c r="G6" s="6">
        <f>D6*E6*F6</f>
        <v>30000</v>
      </c>
      <c r="H6" s="4"/>
      <c r="I6" s="63" t="s">
        <v>26</v>
      </c>
      <c r="J6" s="5">
        <f>Data!B7</f>
        <v>0</v>
      </c>
      <c r="K6" s="5">
        <v>100</v>
      </c>
      <c r="L6" s="5">
        <f t="shared" si="0"/>
        <v>0</v>
      </c>
      <c r="M6" s="6"/>
    </row>
    <row r="7" spans="1:13" x14ac:dyDescent="0.25">
      <c r="A7" s="4"/>
      <c r="B7" s="15"/>
      <c r="C7" s="63" t="s">
        <v>69</v>
      </c>
      <c r="D7" s="5">
        <v>2</v>
      </c>
      <c r="E7" s="5">
        <v>10000</v>
      </c>
      <c r="F7" s="5"/>
      <c r="G7" s="6">
        <f>E7*D7</f>
        <v>20000</v>
      </c>
      <c r="H7" s="4"/>
      <c r="I7" s="63" t="s">
        <v>7</v>
      </c>
      <c r="J7" s="5">
        <f>Data!B8</f>
        <v>1</v>
      </c>
      <c r="K7" s="5">
        <v>100000</v>
      </c>
      <c r="L7" s="5">
        <f t="shared" si="0"/>
        <v>100000</v>
      </c>
      <c r="M7" s="6"/>
    </row>
    <row r="8" spans="1:13" x14ac:dyDescent="0.25">
      <c r="A8" s="4"/>
      <c r="B8" s="15"/>
      <c r="C8" s="63"/>
      <c r="D8" s="5"/>
      <c r="E8" s="5"/>
      <c r="F8" s="5"/>
      <c r="G8" s="6"/>
      <c r="H8" s="4"/>
      <c r="I8" s="63" t="s">
        <v>8</v>
      </c>
      <c r="J8" s="5">
        <f>Data!B9</f>
        <v>1</v>
      </c>
      <c r="K8" s="5">
        <v>100000</v>
      </c>
      <c r="L8" s="5">
        <f t="shared" si="0"/>
        <v>100000</v>
      </c>
      <c r="M8" s="6"/>
    </row>
    <row r="9" spans="1:13" ht="15.75" thickBot="1" x14ac:dyDescent="0.3">
      <c r="A9" s="4"/>
      <c r="B9" s="16"/>
      <c r="C9" s="44" t="s">
        <v>70</v>
      </c>
      <c r="D9" s="38"/>
      <c r="E9" s="38"/>
      <c r="F9" s="38"/>
      <c r="G9" s="39">
        <f>SUM(G4:G7)</f>
        <v>130250</v>
      </c>
      <c r="H9" s="4"/>
      <c r="I9" s="63" t="s">
        <v>9</v>
      </c>
      <c r="J9" s="5">
        <f>Data!B10</f>
        <v>1</v>
      </c>
      <c r="K9" s="5">
        <v>1000</v>
      </c>
      <c r="L9" s="5">
        <f t="shared" si="0"/>
        <v>1000</v>
      </c>
      <c r="M9" s="6"/>
    </row>
    <row r="10" spans="1:13" ht="15.75" thickBot="1" x14ac:dyDescent="0.3">
      <c r="A10" s="4"/>
      <c r="B10" s="24"/>
      <c r="C10" s="24"/>
      <c r="D10" s="5"/>
      <c r="E10" s="5"/>
      <c r="F10" s="5"/>
      <c r="G10" s="6"/>
      <c r="H10" s="4"/>
      <c r="I10" s="63" t="s">
        <v>33</v>
      </c>
      <c r="J10" s="5">
        <f>Data!B11</f>
        <v>1</v>
      </c>
      <c r="K10" s="5">
        <v>2000</v>
      </c>
      <c r="L10" s="5">
        <f t="shared" si="0"/>
        <v>2000</v>
      </c>
      <c r="M10" s="6"/>
    </row>
    <row r="11" spans="1:13" x14ac:dyDescent="0.25">
      <c r="A11" s="4"/>
      <c r="B11" s="80" t="s">
        <v>71</v>
      </c>
      <c r="C11" s="13"/>
      <c r="D11" s="2"/>
      <c r="E11" s="2"/>
      <c r="F11" s="2"/>
      <c r="G11" s="3"/>
      <c r="H11" s="4"/>
      <c r="I11" s="63" t="s">
        <v>67</v>
      </c>
      <c r="J11" s="5">
        <v>1</v>
      </c>
      <c r="K11" s="5">
        <v>500</v>
      </c>
      <c r="L11" s="5">
        <f t="shared" si="0"/>
        <v>500</v>
      </c>
      <c r="M11" s="6"/>
    </row>
    <row r="12" spans="1:13" x14ac:dyDescent="0.25">
      <c r="A12" s="4"/>
      <c r="B12" s="15"/>
      <c r="C12" s="63" t="s">
        <v>64</v>
      </c>
      <c r="D12" s="63" t="s">
        <v>1</v>
      </c>
      <c r="E12" s="63" t="s">
        <v>65</v>
      </c>
      <c r="F12" s="63" t="s">
        <v>63</v>
      </c>
      <c r="G12" s="81" t="s">
        <v>3</v>
      </c>
      <c r="H12" s="4"/>
      <c r="I12" s="66"/>
      <c r="J12" s="5"/>
      <c r="K12" s="5"/>
      <c r="L12" s="5"/>
      <c r="M12" s="6"/>
    </row>
    <row r="13" spans="1:13" ht="15.75" thickBot="1" x14ac:dyDescent="0.3">
      <c r="A13" s="4"/>
      <c r="B13" s="15"/>
      <c r="C13" s="63" t="s">
        <v>10</v>
      </c>
      <c r="D13" s="5"/>
      <c r="E13" s="5"/>
      <c r="F13" s="5"/>
      <c r="G13" s="6">
        <v>50000</v>
      </c>
      <c r="H13" s="7"/>
      <c r="I13" s="44" t="s">
        <v>80</v>
      </c>
      <c r="J13" s="92">
        <f>SUM(L3:L11)</f>
        <v>204505</v>
      </c>
      <c r="K13" s="92"/>
      <c r="L13" s="92"/>
      <c r="M13" s="39"/>
    </row>
    <row r="14" spans="1:13" x14ac:dyDescent="0.25">
      <c r="A14" s="4"/>
      <c r="B14" s="15"/>
      <c r="C14" s="63" t="s">
        <v>72</v>
      </c>
      <c r="D14" s="5"/>
      <c r="E14" s="5"/>
      <c r="F14" s="5"/>
      <c r="G14" s="6">
        <v>20000</v>
      </c>
    </row>
    <row r="15" spans="1:13" x14ac:dyDescent="0.25">
      <c r="A15" s="4"/>
      <c r="B15" s="15"/>
      <c r="C15" s="63" t="s">
        <v>62</v>
      </c>
      <c r="D15" s="5">
        <v>10</v>
      </c>
      <c r="E15" s="5">
        <v>200</v>
      </c>
      <c r="F15" s="5">
        <v>60</v>
      </c>
      <c r="G15" s="6">
        <f>D15*E15*F15</f>
        <v>120000</v>
      </c>
    </row>
    <row r="16" spans="1:13" x14ac:dyDescent="0.25">
      <c r="A16" s="4"/>
      <c r="B16" s="15"/>
      <c r="C16" s="66"/>
      <c r="D16" s="5"/>
      <c r="E16" s="5"/>
      <c r="F16" s="5"/>
      <c r="G16" s="6"/>
    </row>
    <row r="17" spans="1:7" ht="15.75" thickBot="1" x14ac:dyDescent="0.3">
      <c r="A17" s="4"/>
      <c r="B17" s="16"/>
      <c r="C17" s="44" t="s">
        <v>70</v>
      </c>
      <c r="D17" s="38"/>
      <c r="E17" s="38"/>
      <c r="F17" s="38"/>
      <c r="G17" s="39">
        <f>G13+G14+G15</f>
        <v>190000</v>
      </c>
    </row>
    <row r="18" spans="1:7" ht="15.75" thickBot="1" x14ac:dyDescent="0.3">
      <c r="A18" s="4"/>
      <c r="B18" s="24"/>
      <c r="C18" s="5"/>
      <c r="D18" s="5"/>
      <c r="E18" s="5"/>
      <c r="F18" s="5"/>
      <c r="G18" s="6"/>
    </row>
    <row r="19" spans="1:7" x14ac:dyDescent="0.25">
      <c r="A19" s="4"/>
      <c r="B19" s="80" t="s">
        <v>73</v>
      </c>
      <c r="C19" s="2"/>
      <c r="D19" s="2"/>
      <c r="E19" s="2"/>
      <c r="F19" s="2"/>
      <c r="G19" s="3"/>
    </row>
    <row r="20" spans="1:7" x14ac:dyDescent="0.25">
      <c r="A20" s="4"/>
      <c r="B20" s="4"/>
      <c r="C20" s="63" t="s">
        <v>64</v>
      </c>
      <c r="D20" s="63" t="s">
        <v>1</v>
      </c>
      <c r="E20" s="63" t="s">
        <v>65</v>
      </c>
      <c r="F20" s="63" t="s">
        <v>3</v>
      </c>
      <c r="G20" s="81"/>
    </row>
    <row r="21" spans="1:7" x14ac:dyDescent="0.25">
      <c r="A21" s="4"/>
      <c r="B21" s="4"/>
      <c r="C21" s="63" t="s">
        <v>5</v>
      </c>
      <c r="D21" s="5">
        <f>Data!B4</f>
        <v>480</v>
      </c>
      <c r="E21" s="5">
        <f>Data!C4</f>
        <v>5500</v>
      </c>
      <c r="F21" s="5">
        <f t="shared" ref="F21:F28" si="1">D21*E21</f>
        <v>2640000</v>
      </c>
      <c r="G21" s="6"/>
    </row>
    <row r="22" spans="1:7" x14ac:dyDescent="0.25">
      <c r="A22" s="4"/>
      <c r="B22" s="4"/>
      <c r="C22" s="63" t="s">
        <v>6</v>
      </c>
      <c r="D22" s="5">
        <f>Data!B5</f>
        <v>25</v>
      </c>
      <c r="E22" s="5">
        <f>Data!C5</f>
        <v>13600</v>
      </c>
      <c r="F22" s="5">
        <f t="shared" si="1"/>
        <v>340000</v>
      </c>
      <c r="G22" s="6"/>
    </row>
    <row r="23" spans="1:7" x14ac:dyDescent="0.25">
      <c r="A23" s="4"/>
      <c r="B23" s="4"/>
      <c r="C23" s="63" t="s">
        <v>74</v>
      </c>
      <c r="D23" s="5">
        <f>Data!B6</f>
        <v>1</v>
      </c>
      <c r="E23" s="5">
        <f>Data!C6</f>
        <v>100000</v>
      </c>
      <c r="F23" s="5">
        <f t="shared" si="1"/>
        <v>100000</v>
      </c>
      <c r="G23" s="6"/>
    </row>
    <row r="24" spans="1:7" x14ac:dyDescent="0.25">
      <c r="A24" s="4"/>
      <c r="B24" s="4"/>
      <c r="C24" s="63" t="s">
        <v>26</v>
      </c>
      <c r="D24" s="5">
        <f>Data!B7</f>
        <v>0</v>
      </c>
      <c r="E24" s="5">
        <f>Data!C7</f>
        <v>50000</v>
      </c>
      <c r="F24" s="5">
        <f t="shared" si="1"/>
        <v>0</v>
      </c>
      <c r="G24" s="6"/>
    </row>
    <row r="25" spans="1:7" x14ac:dyDescent="0.25">
      <c r="A25" s="4"/>
      <c r="B25" s="4"/>
      <c r="C25" s="63" t="s">
        <v>7</v>
      </c>
      <c r="D25" s="5">
        <f>Data!B8</f>
        <v>1</v>
      </c>
      <c r="E25" s="5">
        <f>Data!C8</f>
        <v>10000000</v>
      </c>
      <c r="F25" s="5">
        <f t="shared" si="1"/>
        <v>10000000</v>
      </c>
      <c r="G25" s="6"/>
    </row>
    <row r="26" spans="1:7" x14ac:dyDescent="0.25">
      <c r="A26" s="4"/>
      <c r="B26" s="4"/>
      <c r="C26" s="63" t="s">
        <v>8</v>
      </c>
      <c r="D26" s="5">
        <f>Data!B9</f>
        <v>1</v>
      </c>
      <c r="E26" s="5">
        <f>Data!C9</f>
        <v>7920000</v>
      </c>
      <c r="F26" s="5">
        <f t="shared" si="1"/>
        <v>7920000</v>
      </c>
      <c r="G26" s="6"/>
    </row>
    <row r="27" spans="1:7" x14ac:dyDescent="0.25">
      <c r="A27" s="4"/>
      <c r="B27" s="4"/>
      <c r="C27" s="63" t="s">
        <v>9</v>
      </c>
      <c r="D27" s="5">
        <f>Data!B10</f>
        <v>1</v>
      </c>
      <c r="E27" s="5">
        <f>Data!C10</f>
        <v>188100</v>
      </c>
      <c r="F27" s="5">
        <f t="shared" si="1"/>
        <v>188100</v>
      </c>
      <c r="G27" s="6"/>
    </row>
    <row r="28" spans="1:7" x14ac:dyDescent="0.25">
      <c r="A28" s="15"/>
      <c r="B28" s="4"/>
      <c r="C28" s="63" t="s">
        <v>33</v>
      </c>
      <c r="D28" s="5">
        <v>1</v>
      </c>
      <c r="E28" s="5">
        <f>Data!F31</f>
        <v>5000000</v>
      </c>
      <c r="F28" s="5">
        <f t="shared" si="1"/>
        <v>5000000</v>
      </c>
      <c r="G28" s="6"/>
    </row>
    <row r="29" spans="1:7" x14ac:dyDescent="0.25">
      <c r="A29" s="4"/>
      <c r="B29" s="4"/>
      <c r="C29" s="63"/>
      <c r="D29" s="5"/>
      <c r="E29" s="5"/>
      <c r="F29" s="5"/>
      <c r="G29" s="6"/>
    </row>
    <row r="30" spans="1:7" ht="15.75" thickBot="1" x14ac:dyDescent="0.3">
      <c r="A30" s="4"/>
      <c r="B30" s="7"/>
      <c r="C30" s="44" t="s">
        <v>70</v>
      </c>
      <c r="D30" s="38"/>
      <c r="E30" s="38"/>
      <c r="F30" s="38"/>
      <c r="G30" s="39">
        <f>SUM(F21:F28)</f>
        <v>26188100</v>
      </c>
    </row>
    <row r="31" spans="1:7" x14ac:dyDescent="0.25">
      <c r="A31" s="4"/>
      <c r="B31" s="5"/>
      <c r="C31" s="5"/>
      <c r="D31" s="5"/>
      <c r="E31" s="5"/>
      <c r="F31" s="5"/>
      <c r="G31" s="6"/>
    </row>
    <row r="32" spans="1:7" ht="15.75" thickBot="1" x14ac:dyDescent="0.3">
      <c r="A32" s="37" t="s">
        <v>75</v>
      </c>
      <c r="B32" s="38"/>
      <c r="C32" s="38"/>
      <c r="D32" s="38"/>
      <c r="E32" s="38"/>
      <c r="F32" s="38"/>
      <c r="G32" s="40">
        <f>G9+G17+G30</f>
        <v>26508350</v>
      </c>
    </row>
    <row r="33" spans="1:7" ht="15.75" thickBot="1" x14ac:dyDescent="0.3"/>
    <row r="34" spans="1:7" x14ac:dyDescent="0.25">
      <c r="A34" s="90" t="s">
        <v>82</v>
      </c>
      <c r="B34" s="91"/>
      <c r="C34" s="2"/>
      <c r="D34" s="2"/>
      <c r="E34" s="2"/>
      <c r="F34" s="2"/>
      <c r="G34" s="3"/>
    </row>
    <row r="35" spans="1:7" x14ac:dyDescent="0.25">
      <c r="A35" s="82" t="s">
        <v>88</v>
      </c>
      <c r="B35" s="31">
        <v>0.4</v>
      </c>
      <c r="C35" s="5"/>
      <c r="D35" s="55" t="s">
        <v>83</v>
      </c>
      <c r="E35" s="85">
        <f>B35*G32</f>
        <v>10603340</v>
      </c>
      <c r="F35" s="5"/>
      <c r="G35" s="6"/>
    </row>
    <row r="36" spans="1:7" x14ac:dyDescent="0.25">
      <c r="A36" s="82" t="s">
        <v>89</v>
      </c>
      <c r="B36" s="57">
        <f>100%-B35</f>
        <v>0.6</v>
      </c>
      <c r="C36" s="5"/>
      <c r="D36" s="55" t="s">
        <v>84</v>
      </c>
      <c r="E36" s="85">
        <f>B36*G32</f>
        <v>15905010</v>
      </c>
      <c r="F36" s="5"/>
      <c r="G36" s="6"/>
    </row>
    <row r="37" spans="1:7" x14ac:dyDescent="0.25">
      <c r="A37" s="82" t="s">
        <v>86</v>
      </c>
      <c r="B37" s="31">
        <v>0.08</v>
      </c>
      <c r="C37" s="5"/>
      <c r="D37" s="55" t="s">
        <v>95</v>
      </c>
      <c r="E37" s="84">
        <f>PMT(B37,B39-B40,-E36)</f>
        <v>2370315.5080218716</v>
      </c>
      <c r="F37" s="5"/>
      <c r="G37" s="6"/>
    </row>
    <row r="38" spans="1:7" x14ac:dyDescent="0.25">
      <c r="A38" s="82" t="s">
        <v>87</v>
      </c>
      <c r="B38" s="31">
        <v>0.15</v>
      </c>
      <c r="C38" s="5"/>
      <c r="D38" s="5"/>
      <c r="E38" s="5"/>
      <c r="F38" s="5"/>
      <c r="G38" s="6"/>
    </row>
    <row r="39" spans="1:7" x14ac:dyDescent="0.25">
      <c r="A39" s="82" t="s">
        <v>90</v>
      </c>
      <c r="B39" s="59">
        <v>10</v>
      </c>
      <c r="C39" s="5"/>
      <c r="D39" s="5"/>
      <c r="E39" s="5"/>
      <c r="F39" s="5"/>
      <c r="G39" s="6"/>
    </row>
    <row r="40" spans="1:7" ht="15.75" thickBot="1" x14ac:dyDescent="0.3">
      <c r="A40" s="83" t="s">
        <v>93</v>
      </c>
      <c r="B40" s="58">
        <v>0</v>
      </c>
      <c r="C40" s="8"/>
      <c r="D40" s="8"/>
      <c r="E40" s="8"/>
      <c r="F40" s="8"/>
      <c r="G40" s="9"/>
    </row>
  </sheetData>
  <mergeCells count="4">
    <mergeCell ref="H1:I1"/>
    <mergeCell ref="J13:L13"/>
    <mergeCell ref="K1:L1"/>
    <mergeCell ref="A34:B3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opLeftCell="A3" zoomScale="85" zoomScaleNormal="85" workbookViewId="0">
      <selection activeCell="A27" sqref="A27:AB27"/>
    </sheetView>
  </sheetViews>
  <sheetFormatPr defaultRowHeight="15" x14ac:dyDescent="0.25"/>
  <cols>
    <col min="1" max="1" width="15.85546875" bestFit="1" customWidth="1"/>
    <col min="4" max="28" width="14.5703125" bestFit="1" customWidth="1"/>
  </cols>
  <sheetData>
    <row r="1" spans="1:29" x14ac:dyDescent="0.25">
      <c r="A1" s="1"/>
      <c r="B1" s="62" t="s">
        <v>30</v>
      </c>
      <c r="C1" s="62">
        <v>0</v>
      </c>
      <c r="D1" s="62">
        <v>1</v>
      </c>
      <c r="E1" s="62">
        <v>2</v>
      </c>
      <c r="F1" s="62">
        <v>3</v>
      </c>
      <c r="G1" s="62">
        <v>4</v>
      </c>
      <c r="H1" s="62">
        <v>5</v>
      </c>
      <c r="I1" s="62">
        <v>6</v>
      </c>
      <c r="J1" s="62">
        <v>7</v>
      </c>
      <c r="K1" s="62">
        <v>8</v>
      </c>
      <c r="L1" s="62">
        <v>9</v>
      </c>
      <c r="M1" s="62">
        <v>10</v>
      </c>
      <c r="N1" s="62">
        <v>11</v>
      </c>
      <c r="O1" s="62">
        <v>12</v>
      </c>
      <c r="P1" s="62">
        <v>13</v>
      </c>
      <c r="Q1" s="62">
        <v>14</v>
      </c>
      <c r="R1" s="62">
        <v>15</v>
      </c>
      <c r="S1" s="62">
        <v>16</v>
      </c>
      <c r="T1" s="62">
        <v>17</v>
      </c>
      <c r="U1" s="62">
        <v>18</v>
      </c>
      <c r="V1" s="62">
        <v>19</v>
      </c>
      <c r="W1" s="62">
        <v>20</v>
      </c>
      <c r="X1" s="62">
        <v>21</v>
      </c>
      <c r="Y1" s="62">
        <v>22</v>
      </c>
      <c r="Z1" s="62">
        <v>23</v>
      </c>
      <c r="AA1" s="62">
        <v>24</v>
      </c>
      <c r="AB1" s="67">
        <v>25</v>
      </c>
      <c r="AC1" s="5"/>
    </row>
    <row r="2" spans="1:29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5"/>
    </row>
    <row r="3" spans="1:29" x14ac:dyDescent="0.25">
      <c r="A3" s="48" t="s">
        <v>92</v>
      </c>
      <c r="B3" s="5"/>
      <c r="C3" s="5">
        <f>C4+C5</f>
        <v>26508350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5"/>
    </row>
    <row r="4" spans="1:29" x14ac:dyDescent="0.25">
      <c r="A4" s="4" t="s">
        <v>83</v>
      </c>
      <c r="B4" s="5"/>
      <c r="C4" s="5">
        <f>'Cash Details'!E35</f>
        <v>10603340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6">
        <v>0</v>
      </c>
      <c r="AC4" s="24"/>
    </row>
    <row r="5" spans="1:29" x14ac:dyDescent="0.25">
      <c r="A5" s="4" t="s">
        <v>84</v>
      </c>
      <c r="B5" s="5"/>
      <c r="C5" s="5">
        <f>'Cash Details'!E36</f>
        <v>15905010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0</v>
      </c>
      <c r="AC5" s="5"/>
    </row>
    <row r="6" spans="1:29" x14ac:dyDescent="0.25">
      <c r="A6" s="15" t="s">
        <v>96</v>
      </c>
      <c r="B6" s="24"/>
      <c r="C6" s="24"/>
      <c r="D6" s="68">
        <f>'Cash Details'!$E$37</f>
        <v>2370315.5080218716</v>
      </c>
      <c r="E6" s="68">
        <f>'Cash Details'!$E$37</f>
        <v>2370315.5080218716</v>
      </c>
      <c r="F6" s="68">
        <f>'Cash Details'!$E$37</f>
        <v>2370315.5080218716</v>
      </c>
      <c r="G6" s="68">
        <f>'Cash Details'!$E$37</f>
        <v>2370315.5080218716</v>
      </c>
      <c r="H6" s="68">
        <f>'Cash Details'!$E$37</f>
        <v>2370315.5080218716</v>
      </c>
      <c r="I6" s="68">
        <f>'Cash Details'!$E$37</f>
        <v>2370315.5080218716</v>
      </c>
      <c r="J6" s="68">
        <f>'Cash Details'!$E$37</f>
        <v>2370315.5080218716</v>
      </c>
      <c r="K6" s="68">
        <f>'Cash Details'!$E$37</f>
        <v>2370315.5080218716</v>
      </c>
      <c r="L6" s="68">
        <f>'Cash Details'!$E$37</f>
        <v>2370315.5080218716</v>
      </c>
      <c r="M6" s="68">
        <f>'Cash Details'!$E$37</f>
        <v>2370315.5080218716</v>
      </c>
      <c r="N6" s="6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5"/>
    </row>
    <row r="7" spans="1:29" x14ac:dyDescent="0.25">
      <c r="A7" s="4" t="s">
        <v>85</v>
      </c>
      <c r="B7" s="5"/>
      <c r="C7" s="5"/>
      <c r="D7" s="5">
        <f>C9*'Cash Details'!$B$37</f>
        <v>1272400.8</v>
      </c>
      <c r="E7" s="5">
        <f>D9*'Cash Details'!$B$37</f>
        <v>1184567.6233582504</v>
      </c>
      <c r="F7" s="5">
        <f>E9*'Cash Details'!$B$37</f>
        <v>1089707.7925851604</v>
      </c>
      <c r="G7" s="5">
        <f>F9*'Cash Details'!$B$37</f>
        <v>987259.17535022355</v>
      </c>
      <c r="H7" s="5">
        <f>G9*'Cash Details'!$B$37</f>
        <v>876614.66873649147</v>
      </c>
      <c r="I7" s="5">
        <f>H9*'Cash Details'!$B$37</f>
        <v>757118.60159366101</v>
      </c>
      <c r="J7" s="5">
        <f>I9*'Cash Details'!$B$37</f>
        <v>628062.84907940414</v>
      </c>
      <c r="K7" s="5">
        <f>J9*'Cash Details'!$B$37</f>
        <v>488682.63636400679</v>
      </c>
      <c r="L7" s="5">
        <f>K9*'Cash Details'!$B$37</f>
        <v>338152.00663137756</v>
      </c>
      <c r="M7" s="5">
        <f>L9*'Cash Details'!$B$37</f>
        <v>175578.92652013805</v>
      </c>
      <c r="N7" s="60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C7" s="5"/>
    </row>
    <row r="8" spans="1:29" x14ac:dyDescent="0.25">
      <c r="A8" s="4"/>
      <c r="B8" s="5"/>
      <c r="C8" s="5"/>
      <c r="D8" s="5"/>
      <c r="E8" s="5"/>
      <c r="F8" s="5"/>
      <c r="G8" s="60"/>
      <c r="H8" s="60"/>
      <c r="I8" s="60"/>
      <c r="J8" s="60"/>
      <c r="K8" s="60"/>
      <c r="L8" s="60"/>
      <c r="M8" s="6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C8" s="5"/>
    </row>
    <row r="9" spans="1:29" x14ac:dyDescent="0.25">
      <c r="A9" s="4" t="s">
        <v>94</v>
      </c>
      <c r="B9" s="5"/>
      <c r="C9" s="5">
        <f>C5</f>
        <v>15905010</v>
      </c>
      <c r="D9" s="60">
        <f t="shared" ref="D9:M9" si="0">C9-D6+D7</f>
        <v>14807095.291978128</v>
      </c>
      <c r="E9" s="60">
        <f t="shared" si="0"/>
        <v>13621347.407314505</v>
      </c>
      <c r="F9" s="60">
        <f t="shared" si="0"/>
        <v>12340739.691877794</v>
      </c>
      <c r="G9" s="60">
        <f t="shared" si="0"/>
        <v>10957683.359206144</v>
      </c>
      <c r="H9" s="60">
        <f t="shared" si="0"/>
        <v>9463982.5199207626</v>
      </c>
      <c r="I9" s="60">
        <f t="shared" si="0"/>
        <v>7850785.6134925522</v>
      </c>
      <c r="J9" s="60">
        <f t="shared" si="0"/>
        <v>6108532.9545500847</v>
      </c>
      <c r="K9" s="60">
        <f t="shared" si="0"/>
        <v>4226900.0828922195</v>
      </c>
      <c r="L9" s="60">
        <f t="shared" si="0"/>
        <v>2194736.5815017256</v>
      </c>
      <c r="M9" s="60">
        <f t="shared" si="0"/>
        <v>-7.9162418842315674E-9</v>
      </c>
      <c r="N9" s="6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C9" s="5"/>
    </row>
    <row r="10" spans="1:29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  <c r="AC10" s="5"/>
    </row>
    <row r="11" spans="1:29" x14ac:dyDescent="0.25">
      <c r="A11" s="48" t="s">
        <v>99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"/>
      <c r="AC11" s="49"/>
    </row>
    <row r="12" spans="1:29" x14ac:dyDescent="0.25">
      <c r="A12" s="4" t="s">
        <v>36</v>
      </c>
      <c r="B12" s="5"/>
      <c r="C12" s="5">
        <v>0</v>
      </c>
      <c r="D12" s="5"/>
      <c r="E12" s="5">
        <f>Data!$E$15*Data!$E$16*(1+Data!$B$17*'Cash Flow'!C1)</f>
        <v>400000</v>
      </c>
      <c r="F12" s="5">
        <f>Data!$E$15*Data!$E$16*(1+Data!$B$17*'Cash Flow'!D1)</f>
        <v>420000</v>
      </c>
      <c r="G12" s="5">
        <f>Data!$E$15*Data!$E$16*(1+Data!$B$17*'Cash Flow'!E1)</f>
        <v>440000.00000000006</v>
      </c>
      <c r="H12" s="5">
        <f>Data!$E$15*Data!$E$16*(1+Data!$B$17*'Cash Flow'!F1)</f>
        <v>459999.99999999994</v>
      </c>
      <c r="I12" s="5">
        <f>Data!$E$15*Data!$E$16*(1+Data!$B$17*'Cash Flow'!G1)</f>
        <v>480000</v>
      </c>
      <c r="J12" s="5">
        <f>Data!$E$15*Data!$E$16*(1+Data!$B$17*'Cash Flow'!H1)</f>
        <v>500000</v>
      </c>
      <c r="K12" s="5">
        <f>Data!$E$15*Data!$E$16*(1+Data!$B$17*'Cash Flow'!I1)</f>
        <v>520000</v>
      </c>
      <c r="L12" s="5">
        <f>Data!$E$15*Data!$E$16*(1+Data!$B$17*'Cash Flow'!J1)</f>
        <v>540000</v>
      </c>
      <c r="M12" s="5">
        <f>Data!$E$15*Data!$E$16*(1+Data!$B$17*'Cash Flow'!K1)</f>
        <v>560000</v>
      </c>
      <c r="N12" s="5">
        <f>Data!$E$15*Data!$E$16*(1+Data!$B$17*'Cash Flow'!L1)</f>
        <v>580000</v>
      </c>
      <c r="O12" s="5">
        <f>Data!$E$15*Data!$E$16*(1+Data!$B$17*'Cash Flow'!M1)</f>
        <v>600000</v>
      </c>
      <c r="P12" s="5">
        <f>Data!$E$15*Data!$E$16*(1+Data!$B$17*'Cash Flow'!N1)</f>
        <v>620000</v>
      </c>
      <c r="Q12" s="5">
        <f>Data!$E$15*Data!$E$16*(1+Data!$B$17*'Cash Flow'!O1)</f>
        <v>640000</v>
      </c>
      <c r="R12" s="5">
        <f>Data!$E$15*Data!$E$16*(1+Data!$B$17*'Cash Flow'!P1)</f>
        <v>660000</v>
      </c>
      <c r="S12" s="5">
        <f>Data!$E$15*Data!$E$16*(1+Data!$B$17*'Cash Flow'!Q1)</f>
        <v>680000.00000000012</v>
      </c>
      <c r="T12" s="5">
        <f>Data!$E$15*Data!$E$16*(1+Data!$B$17*'Cash Flow'!R1)</f>
        <v>700000</v>
      </c>
      <c r="U12" s="5">
        <f>Data!$E$15*Data!$E$16*(1+Data!$B$17*'Cash Flow'!S1)</f>
        <v>720000</v>
      </c>
      <c r="V12" s="5">
        <f>Data!$E$15*Data!$E$16*(1+Data!$B$17*'Cash Flow'!T1)</f>
        <v>740000</v>
      </c>
      <c r="W12" s="5">
        <f>Data!$E$15*Data!$E$16*(1+Data!$B$17*'Cash Flow'!U1)</f>
        <v>760000</v>
      </c>
      <c r="X12" s="5">
        <f>Data!$E$15*Data!$E$16*(1+Data!$B$17*'Cash Flow'!V1)</f>
        <v>780000.00000000012</v>
      </c>
      <c r="Y12" s="5">
        <f>Data!$E$15*Data!$E$16*(1+Data!$B$17*'Cash Flow'!W1)</f>
        <v>800000</v>
      </c>
      <c r="Z12" s="5">
        <f>Data!$E$15*Data!$E$16*(1+Data!$B$17*'Cash Flow'!X1)</f>
        <v>819999.99999999988</v>
      </c>
      <c r="AA12" s="5">
        <f>Data!$E$15*Data!$E$16*(1+Data!$B$17*'Cash Flow'!Y1)</f>
        <v>840000</v>
      </c>
      <c r="AB12" s="6">
        <f>Data!$E$15*Data!$E$16*(1+Data!$B$17*'Cash Flow'!Z1)</f>
        <v>860000.00000000012</v>
      </c>
      <c r="AC12" s="5"/>
    </row>
    <row r="13" spans="1:29" x14ac:dyDescent="0.25">
      <c r="A13" s="15" t="s">
        <v>37</v>
      </c>
      <c r="B13" s="24"/>
      <c r="C13" s="24">
        <v>0</v>
      </c>
      <c r="D13" s="5"/>
      <c r="E13" s="24">
        <f>E12*Data!$E$22</f>
        <v>16000000</v>
      </c>
      <c r="F13" s="24">
        <f>F12*Data!$E$22</f>
        <v>16800000</v>
      </c>
      <c r="G13" s="24">
        <f>G12*Data!$E$22</f>
        <v>17600000.000000004</v>
      </c>
      <c r="H13" s="24">
        <f>H12*Data!$E$22</f>
        <v>18399999.999999996</v>
      </c>
      <c r="I13" s="24">
        <f>I12*Data!$E$22</f>
        <v>19200000</v>
      </c>
      <c r="J13" s="24">
        <f>J12*Data!$E$22</f>
        <v>20000000</v>
      </c>
      <c r="K13" s="24">
        <f>K12*Data!$E$22</f>
        <v>20800000</v>
      </c>
      <c r="L13" s="24">
        <f>L12*Data!$E$22</f>
        <v>21600000</v>
      </c>
      <c r="M13" s="24">
        <f>M12*Data!$E$22</f>
        <v>22400000</v>
      </c>
      <c r="N13" s="24">
        <f>N12*Data!$E$22</f>
        <v>23200000</v>
      </c>
      <c r="O13" s="24">
        <f>O12*Data!$E$22</f>
        <v>24000000</v>
      </c>
      <c r="P13" s="24">
        <f>P12*Data!$E$22</f>
        <v>24800000</v>
      </c>
      <c r="Q13" s="24">
        <f>Q12*Data!$E$22</f>
        <v>25600000</v>
      </c>
      <c r="R13" s="24">
        <f>R12*Data!$E$22</f>
        <v>26400000</v>
      </c>
      <c r="S13" s="24">
        <f>S12*Data!$E$22</f>
        <v>27200000.000000004</v>
      </c>
      <c r="T13" s="24">
        <f>T12*Data!$E$22</f>
        <v>28000000</v>
      </c>
      <c r="U13" s="24">
        <f>U12*Data!$E$22</f>
        <v>28800000</v>
      </c>
      <c r="V13" s="24">
        <f>V12*Data!$E$22</f>
        <v>29600000</v>
      </c>
      <c r="W13" s="24">
        <f>W12*Data!$E$22</f>
        <v>30400000</v>
      </c>
      <c r="X13" s="24">
        <f>X12*Data!$E$22</f>
        <v>31200000.000000004</v>
      </c>
      <c r="Y13" s="24">
        <f>Y12*Data!$E$22</f>
        <v>32000000</v>
      </c>
      <c r="Z13" s="24">
        <f>Z12*Data!$E$22</f>
        <v>32799999.999999996</v>
      </c>
      <c r="AA13" s="24">
        <f>AA12*Data!$E$22</f>
        <v>33600000</v>
      </c>
      <c r="AB13" s="28">
        <f>AB12*Data!$E$22</f>
        <v>34400000.000000007</v>
      </c>
      <c r="AC13" s="5"/>
    </row>
    <row r="14" spans="1:29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24"/>
    </row>
    <row r="15" spans="1:29" x14ac:dyDescent="0.25">
      <c r="A15" s="48" t="s">
        <v>53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5"/>
    </row>
    <row r="16" spans="1:29" x14ac:dyDescent="0.25">
      <c r="A16" s="4" t="s">
        <v>50</v>
      </c>
      <c r="B16" s="5"/>
      <c r="C16" s="5">
        <v>0</v>
      </c>
      <c r="D16" s="5"/>
      <c r="E16" s="5">
        <f>(Data!$E$22*(Data!$E$20+Data!$E$21))*(1+Data!$H$22*C1)</f>
        <v>120000</v>
      </c>
      <c r="F16" s="5">
        <f>(Data!$E$22*(Data!$E$20+Data!$E$21))*(1+Data!$H$22*D1)</f>
        <v>126000</v>
      </c>
      <c r="G16" s="5">
        <f>(Data!$E$22*(Data!$E$20+Data!$E$21))*(1+Data!$H$22*E1)</f>
        <v>132000</v>
      </c>
      <c r="H16" s="5">
        <f>(Data!$E$22*(Data!$E$20+Data!$E$21))*(1+Data!$H$22*F1)</f>
        <v>138000</v>
      </c>
      <c r="I16" s="5">
        <f>(Data!$E$22*(Data!$E$20+Data!$E$21))*(1+Data!$H$22*G1)</f>
        <v>144000</v>
      </c>
      <c r="J16" s="5">
        <f>(Data!$E$22*(Data!$E$20+Data!$E$21))*(1+Data!$H$22*H1)</f>
        <v>150000</v>
      </c>
      <c r="K16" s="5">
        <f>(Data!$E$22*(Data!$E$20+Data!$E$21))*(1+Data!$H$22*I1)</f>
        <v>156000</v>
      </c>
      <c r="L16" s="5">
        <f>(Data!$E$22*(Data!$E$20+Data!$E$21))*(1+Data!$H$22*J1)</f>
        <v>162000</v>
      </c>
      <c r="M16" s="5">
        <f>(Data!$E$22*(Data!$E$20+Data!$E$21))*(1+Data!$H$22*K1)</f>
        <v>168000</v>
      </c>
      <c r="N16" s="5">
        <f>(Data!$E$22*(Data!$E$20+Data!$E$21))*(1+Data!$H$22*L1)</f>
        <v>174000</v>
      </c>
      <c r="O16" s="5">
        <f>(Data!$E$22*(Data!$E$20+Data!$E$21))*(1+Data!$H$22*M1)</f>
        <v>180000</v>
      </c>
      <c r="P16" s="5">
        <f>(Data!$E$22*(Data!$E$20+Data!$E$21))*(1+Data!$H$22*N1)</f>
        <v>186000</v>
      </c>
      <c r="Q16" s="5">
        <f>(Data!$E$22*(Data!$E$20+Data!$E$21))*(1+Data!$H$22*O1)</f>
        <v>192000</v>
      </c>
      <c r="R16" s="5">
        <f>(Data!$E$22*(Data!$E$20+Data!$E$21))*(1+Data!$H$22*P1)</f>
        <v>198000</v>
      </c>
      <c r="S16" s="5">
        <f>(Data!$E$22*(Data!$E$20+Data!$E$21))*(1+Data!$H$22*Q1)</f>
        <v>204000.00000000003</v>
      </c>
      <c r="T16" s="5">
        <f>(Data!$E$22*(Data!$E$20+Data!$E$21))*(1+Data!$H$22*R1)</f>
        <v>210000</v>
      </c>
      <c r="U16" s="5">
        <f>(Data!$E$22*(Data!$E$20+Data!$E$21))*(1+Data!$H$22*S1)</f>
        <v>216000</v>
      </c>
      <c r="V16" s="5">
        <f>(Data!$E$22*(Data!$E$20+Data!$E$21))*(1+Data!$H$22*T1)</f>
        <v>222000</v>
      </c>
      <c r="W16" s="5">
        <f>(Data!$E$22*(Data!$E$20+Data!$E$21))*(1+Data!$H$22*U1)</f>
        <v>228000</v>
      </c>
      <c r="X16" s="5">
        <f>(Data!$E$22*(Data!$E$20+Data!$E$21))*(1+Data!$H$22*V1)</f>
        <v>234000.00000000003</v>
      </c>
      <c r="Y16" s="5">
        <f>(Data!$E$22*(Data!$E$20+Data!$E$21))*(1+Data!$H$22*W1)</f>
        <v>240000</v>
      </c>
      <c r="Z16" s="5">
        <f>(Data!$E$22*(Data!$E$20+Data!$E$21))*(1+Data!$H$22*X1)</f>
        <v>245999.99999999997</v>
      </c>
      <c r="AA16" s="5">
        <f>(Data!$E$22*(Data!$E$20+Data!$E$21))*(1+Data!$H$22*Y1)</f>
        <v>252000</v>
      </c>
      <c r="AB16" s="6">
        <f>(Data!$E$22*(Data!$E$20+Data!$E$21))*(1+Data!$H$22*Z1)</f>
        <v>258000.00000000003</v>
      </c>
      <c r="AC16" s="5"/>
    </row>
    <row r="17" spans="1:29" x14ac:dyDescent="0.25">
      <c r="A17" s="4" t="s">
        <v>52</v>
      </c>
      <c r="B17" s="5"/>
      <c r="C17" s="5">
        <f>Calculations!D66</f>
        <v>0</v>
      </c>
      <c r="D17" s="5"/>
      <c r="E17" s="5">
        <f>Calculations!E66</f>
        <v>1491616.4383561644</v>
      </c>
      <c r="F17" s="5">
        <f>Calculations!F66</f>
        <v>1491616.4383561644</v>
      </c>
      <c r="G17" s="5">
        <f>Calculations!G66</f>
        <v>1491616.4383561644</v>
      </c>
      <c r="H17" s="5">
        <f>Calculations!H66</f>
        <v>1491616.4383561644</v>
      </c>
      <c r="I17" s="5">
        <f>Calculations!I66</f>
        <v>1491616.4383561644</v>
      </c>
      <c r="J17" s="5">
        <f>Calculations!J66</f>
        <v>1491616.4383561644</v>
      </c>
      <c r="K17" s="5">
        <f>Calculations!K66</f>
        <v>1491616.4383561644</v>
      </c>
      <c r="L17" s="5">
        <f>Calculations!L66</f>
        <v>1491616.4383561644</v>
      </c>
      <c r="M17" s="5">
        <f>Calculations!M66</f>
        <v>1491616.4383561644</v>
      </c>
      <c r="N17" s="5">
        <f>Calculations!N66</f>
        <v>1491616.4383561644</v>
      </c>
      <c r="O17" s="5">
        <f>Calculations!O66</f>
        <v>1491616.4383561644</v>
      </c>
      <c r="P17" s="5">
        <f>Calculations!P66</f>
        <v>1491616.4383561644</v>
      </c>
      <c r="Q17" s="5">
        <f>Calculations!Q66</f>
        <v>1491616.4383561644</v>
      </c>
      <c r="R17" s="5">
        <f>Calculations!R66</f>
        <v>1491616.4383561644</v>
      </c>
      <c r="S17" s="5">
        <f>Calculations!S66</f>
        <v>1491616.4383561644</v>
      </c>
      <c r="T17" s="5">
        <f>Calculations!T66</f>
        <v>1491616.4383561644</v>
      </c>
      <c r="U17" s="5">
        <f>Calculations!U66</f>
        <v>1491616.4383561644</v>
      </c>
      <c r="V17" s="5">
        <f>Calculations!V66</f>
        <v>1491616.4383561644</v>
      </c>
      <c r="W17" s="5">
        <f>Calculations!W66</f>
        <v>1491616.4383561644</v>
      </c>
      <c r="X17" s="5">
        <f>Calculations!X66</f>
        <v>1491616.4383561644</v>
      </c>
      <c r="Y17" s="5">
        <f>Calculations!Y66</f>
        <v>1491616.4383561644</v>
      </c>
      <c r="Z17" s="5">
        <f>Calculations!Z66</f>
        <v>1491616.4383561644</v>
      </c>
      <c r="AA17" s="5">
        <f>Calculations!AA66</f>
        <v>1491616.4383561644</v>
      </c>
      <c r="AB17" s="6">
        <f>Calculations!AB66</f>
        <v>1491616.4383561644</v>
      </c>
      <c r="AC17" s="5"/>
    </row>
    <row r="18" spans="1:29" x14ac:dyDescent="0.25">
      <c r="A18" s="4" t="s">
        <v>91</v>
      </c>
      <c r="B18" s="5"/>
      <c r="C18" s="5">
        <v>0</v>
      </c>
      <c r="D18" s="5"/>
      <c r="E18" s="5">
        <f>SUM('Cash Details'!L2:L10)</f>
        <v>204005</v>
      </c>
      <c r="F18" s="5">
        <f>E18*(1+'Cash Details'!$M$1)</f>
        <v>208085.1</v>
      </c>
      <c r="G18" s="5">
        <f>F18*(1+'Cash Details'!$M$1)</f>
        <v>212246.802</v>
      </c>
      <c r="H18" s="5">
        <f>G18*(1+'Cash Details'!$M$1)</f>
        <v>216491.73804</v>
      </c>
      <c r="I18" s="5">
        <f>H18*(1+'Cash Details'!$M$1)</f>
        <v>220821.5728008</v>
      </c>
      <c r="J18" s="5">
        <f>I18*(1+'Cash Details'!$M$1)</f>
        <v>225238.004256816</v>
      </c>
      <c r="K18" s="5">
        <f>J18*(1+'Cash Details'!$M$1)</f>
        <v>229742.76434195231</v>
      </c>
      <c r="L18" s="5">
        <f>K18*(1+'Cash Details'!$M$1)</f>
        <v>234337.61962879135</v>
      </c>
      <c r="M18" s="5">
        <f>L18*(1+'Cash Details'!$M$1)</f>
        <v>239024.37202136719</v>
      </c>
      <c r="N18" s="5">
        <f>M18*(1+'Cash Details'!$M$1)</f>
        <v>243804.85946179455</v>
      </c>
      <c r="O18" s="5">
        <f>N18*(1+'Cash Details'!$M$1)</f>
        <v>248680.95665103046</v>
      </c>
      <c r="P18" s="5">
        <f>O18*(1+'Cash Details'!$M$1)</f>
        <v>253654.57578405106</v>
      </c>
      <c r="Q18" s="5">
        <f>P18*(1+'Cash Details'!$M$1)</f>
        <v>258727.6672997321</v>
      </c>
      <c r="R18" s="5">
        <f>Q18*(1+'Cash Details'!$M$1)</f>
        <v>263902.22064572677</v>
      </c>
      <c r="S18" s="5">
        <f>R18*(1+'Cash Details'!$M$1)</f>
        <v>269180.26505864132</v>
      </c>
      <c r="T18" s="5">
        <f>S18*(1+'Cash Details'!$M$1)</f>
        <v>274563.87035981414</v>
      </c>
      <c r="U18" s="5">
        <f>T18*(1+'Cash Details'!$M$1)</f>
        <v>280055.14776701044</v>
      </c>
      <c r="V18" s="5">
        <f>U18*(1+'Cash Details'!$M$1)</f>
        <v>285656.25072235067</v>
      </c>
      <c r="W18" s="5">
        <f>V18*(1+'Cash Details'!$M$1)</f>
        <v>291369.37573679769</v>
      </c>
      <c r="X18" s="5">
        <f>W18*(1+'Cash Details'!$M$1)</f>
        <v>297196.76325153367</v>
      </c>
      <c r="Y18" s="5">
        <f>X18*(1+'Cash Details'!$M$1)</f>
        <v>303140.69851656433</v>
      </c>
      <c r="Z18" s="5">
        <f>Y18*(1+'Cash Details'!$M$1)</f>
        <v>309203.5124868956</v>
      </c>
      <c r="AA18" s="5">
        <f>Z18*(1+'Cash Details'!$M$1)</f>
        <v>315387.58273663354</v>
      </c>
      <c r="AB18" s="6">
        <f>AA18*(1+'Cash Details'!$M$1)</f>
        <v>321695.33439136622</v>
      </c>
      <c r="AC18" s="51"/>
    </row>
    <row r="19" spans="1:29" x14ac:dyDescent="0.25">
      <c r="A19" s="4" t="s">
        <v>54</v>
      </c>
      <c r="B19" s="5"/>
      <c r="C19" s="5">
        <f>C16+C17+C18</f>
        <v>0</v>
      </c>
      <c r="D19" s="5"/>
      <c r="E19" s="5">
        <f>E16+E17+E18</f>
        <v>1815621.4383561644</v>
      </c>
      <c r="F19" s="5">
        <f t="shared" ref="F19:K19" si="1">F16+F17+F18</f>
        <v>1825701.5383561645</v>
      </c>
      <c r="G19" s="5">
        <f t="shared" si="1"/>
        <v>1835863.2403561643</v>
      </c>
      <c r="H19" s="5">
        <f t="shared" si="1"/>
        <v>1846108.1763961643</v>
      </c>
      <c r="I19" s="5">
        <f t="shared" si="1"/>
        <v>1856438.0111569643</v>
      </c>
      <c r="J19" s="5">
        <f t="shared" si="1"/>
        <v>1866854.4426129805</v>
      </c>
      <c r="K19" s="5">
        <f t="shared" si="1"/>
        <v>1877359.2026981167</v>
      </c>
      <c r="L19" s="5">
        <f t="shared" ref="L19" si="2">L16+L17+L18</f>
        <v>1887954.0579849556</v>
      </c>
      <c r="M19" s="5">
        <f t="shared" ref="M19" si="3">M16+M17+M18</f>
        <v>1898640.8103775317</v>
      </c>
      <c r="N19" s="5">
        <f t="shared" ref="N19" si="4">N16+N17+N18</f>
        <v>1909421.297817959</v>
      </c>
      <c r="O19" s="5">
        <f t="shared" ref="O19:Q19" si="5">O16+O17+O18</f>
        <v>1920297.395007195</v>
      </c>
      <c r="P19" s="5">
        <f t="shared" si="5"/>
        <v>1931271.0141402155</v>
      </c>
      <c r="Q19" s="5">
        <f t="shared" si="5"/>
        <v>1942344.1056558965</v>
      </c>
      <c r="R19" s="5">
        <f t="shared" ref="R19" si="6">R16+R17+R18</f>
        <v>1953518.659001891</v>
      </c>
      <c r="S19" s="5">
        <f t="shared" ref="S19" si="7">S16+S17+S18</f>
        <v>1964796.7034148057</v>
      </c>
      <c r="T19" s="5">
        <f t="shared" ref="T19" si="8">T16+T17+T18</f>
        <v>1976180.3087159786</v>
      </c>
      <c r="U19" s="5">
        <f t="shared" ref="U19:W19" si="9">U16+U17+U18</f>
        <v>1987671.5861231748</v>
      </c>
      <c r="V19" s="5">
        <f t="shared" si="9"/>
        <v>1999272.6890785149</v>
      </c>
      <c r="W19" s="5">
        <f t="shared" si="9"/>
        <v>2010985.8140929621</v>
      </c>
      <c r="X19" s="5">
        <f t="shared" ref="X19" si="10">X16+X17+X18</f>
        <v>2022813.2016076981</v>
      </c>
      <c r="Y19" s="5">
        <f t="shared" ref="Y19" si="11">Y16+Y17+Y18</f>
        <v>2034757.1368727288</v>
      </c>
      <c r="Z19" s="5">
        <f t="shared" ref="Z19" si="12">Z16+Z17+Z18</f>
        <v>2046819.9508430599</v>
      </c>
      <c r="AA19" s="5">
        <f>AA16+AA17+AA18</f>
        <v>2059004.0210927979</v>
      </c>
      <c r="AB19" s="6">
        <f>AB16+AB17+AB18</f>
        <v>2071311.7727475306</v>
      </c>
      <c r="AC19" s="5"/>
    </row>
    <row r="20" spans="1:29" x14ac:dyDescent="0.25">
      <c r="A20" s="15" t="s">
        <v>55</v>
      </c>
      <c r="B20" s="24"/>
      <c r="C20" s="49">
        <f>C13-C19</f>
        <v>0</v>
      </c>
      <c r="D20" s="5"/>
      <c r="E20" s="49">
        <f t="shared" ref="E20:AB20" si="13">E13-E19</f>
        <v>14184378.561643835</v>
      </c>
      <c r="F20" s="49">
        <f t="shared" si="13"/>
        <v>14974298.461643836</v>
      </c>
      <c r="G20" s="49">
        <f t="shared" si="13"/>
        <v>15764136.75964384</v>
      </c>
      <c r="H20" s="49">
        <f t="shared" si="13"/>
        <v>16553891.823603831</v>
      </c>
      <c r="I20" s="49">
        <f t="shared" si="13"/>
        <v>17343561.988843035</v>
      </c>
      <c r="J20" s="49">
        <f t="shared" si="13"/>
        <v>18133145.55738702</v>
      </c>
      <c r="K20" s="49">
        <f t="shared" si="13"/>
        <v>18922640.797301885</v>
      </c>
      <c r="L20" s="49">
        <f t="shared" si="13"/>
        <v>19712045.942015044</v>
      </c>
      <c r="M20" s="49">
        <f t="shared" si="13"/>
        <v>20501359.189622469</v>
      </c>
      <c r="N20" s="49">
        <f t="shared" si="13"/>
        <v>21290578.70218204</v>
      </c>
      <c r="O20" s="49">
        <f t="shared" si="13"/>
        <v>22079702.604992807</v>
      </c>
      <c r="P20" s="49">
        <f t="shared" si="13"/>
        <v>22868728.985859785</v>
      </c>
      <c r="Q20" s="49">
        <f t="shared" si="13"/>
        <v>23657655.894344103</v>
      </c>
      <c r="R20" s="49">
        <f t="shared" si="13"/>
        <v>24446481.340998109</v>
      </c>
      <c r="S20" s="49">
        <f t="shared" si="13"/>
        <v>25235203.296585198</v>
      </c>
      <c r="T20" s="49">
        <f t="shared" si="13"/>
        <v>26023819.691284023</v>
      </c>
      <c r="U20" s="49">
        <f t="shared" si="13"/>
        <v>26812328.413876824</v>
      </c>
      <c r="V20" s="49">
        <f t="shared" si="13"/>
        <v>27600727.310921486</v>
      </c>
      <c r="W20" s="49">
        <f t="shared" si="13"/>
        <v>28389014.185907036</v>
      </c>
      <c r="X20" s="49">
        <f t="shared" si="13"/>
        <v>29177186.798392307</v>
      </c>
      <c r="Y20" s="49">
        <f t="shared" si="13"/>
        <v>29965242.863127273</v>
      </c>
      <c r="Z20" s="49">
        <f t="shared" si="13"/>
        <v>30753180.049156938</v>
      </c>
      <c r="AA20" s="49">
        <f t="shared" si="13"/>
        <v>31540995.978907201</v>
      </c>
      <c r="AB20" s="50">
        <f t="shared" si="13"/>
        <v>32328688.227252476</v>
      </c>
      <c r="AC20" s="5"/>
    </row>
    <row r="21" spans="1:29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5"/>
    </row>
    <row r="22" spans="1:29" x14ac:dyDescent="0.25">
      <c r="A22" s="4" t="s">
        <v>56</v>
      </c>
      <c r="B22" s="5"/>
      <c r="C22" s="5">
        <f>Calculations!D57</f>
        <v>0</v>
      </c>
      <c r="D22" s="5"/>
      <c r="E22" s="5">
        <f>Calculations!E57</f>
        <v>1059967.0000000009</v>
      </c>
      <c r="F22" s="5">
        <f>Calculations!F57</f>
        <v>1059966.9999999991</v>
      </c>
      <c r="G22" s="5">
        <f>Calculations!G57</f>
        <v>1059967</v>
      </c>
      <c r="H22" s="5">
        <f>Calculations!H57</f>
        <v>1059967</v>
      </c>
      <c r="I22" s="5">
        <f>Calculations!I57</f>
        <v>1059967.0000000009</v>
      </c>
      <c r="J22" s="5">
        <f>Calculations!J57</f>
        <v>1059966.9999999981</v>
      </c>
      <c r="K22" s="5">
        <f>Calculations!K57</f>
        <v>1059967.0000000009</v>
      </c>
      <c r="L22" s="5">
        <f>Calculations!L57</f>
        <v>1059967.0000000005</v>
      </c>
      <c r="M22" s="5">
        <f>Calculations!M57</f>
        <v>1059967</v>
      </c>
      <c r="N22" s="5">
        <f>Calculations!N57</f>
        <v>1059967.0000000002</v>
      </c>
      <c r="O22" s="5">
        <f>Calculations!O57</f>
        <v>1059966.9999999995</v>
      </c>
      <c r="P22" s="5">
        <f>Calculations!P57</f>
        <v>1059967.0000000005</v>
      </c>
      <c r="Q22" s="5">
        <f>Calculations!Q57</f>
        <v>1059967.0000000005</v>
      </c>
      <c r="R22" s="5">
        <f>Calculations!R57</f>
        <v>1059966.9999999984</v>
      </c>
      <c r="S22" s="5">
        <f>Calculations!S57</f>
        <v>1059967.0000000005</v>
      </c>
      <c r="T22" s="5">
        <f>Calculations!T57</f>
        <v>1059967.0000000012</v>
      </c>
      <c r="U22" s="5">
        <f>Calculations!U57</f>
        <v>1059967.0000000005</v>
      </c>
      <c r="V22" s="5">
        <f>Calculations!V57</f>
        <v>1059967</v>
      </c>
      <c r="W22" s="5">
        <f>Calculations!W57</f>
        <v>1059966.9999999974</v>
      </c>
      <c r="X22" s="5">
        <f>Calculations!X57</f>
        <v>1059967.0000000016</v>
      </c>
      <c r="Y22" s="5">
        <f>Calculations!Y57</f>
        <v>1059967</v>
      </c>
      <c r="Z22" s="5">
        <f>Calculations!Z57</f>
        <v>1059966.9999999974</v>
      </c>
      <c r="AA22" s="5">
        <f>Calculations!AA57</f>
        <v>1059967.0000000019</v>
      </c>
      <c r="AB22" s="6">
        <f>Calculations!AB57</f>
        <v>1059967</v>
      </c>
      <c r="AC22" s="5"/>
    </row>
    <row r="23" spans="1:29" x14ac:dyDescent="0.25">
      <c r="A23" s="15" t="s">
        <v>57</v>
      </c>
      <c r="B23" s="24"/>
      <c r="C23" s="24">
        <f>C20-C22</f>
        <v>0</v>
      </c>
      <c r="D23" s="5"/>
      <c r="E23" s="24">
        <f t="shared" ref="E23:AB23" si="14">E20-E22</f>
        <v>13124411.561643835</v>
      </c>
      <c r="F23" s="24">
        <f t="shared" si="14"/>
        <v>13914331.461643837</v>
      </c>
      <c r="G23" s="24">
        <f t="shared" si="14"/>
        <v>14704169.75964384</v>
      </c>
      <c r="H23" s="24">
        <f t="shared" si="14"/>
        <v>15493924.823603831</v>
      </c>
      <c r="I23" s="24">
        <f t="shared" si="14"/>
        <v>16283594.988843035</v>
      </c>
      <c r="J23" s="24">
        <f t="shared" si="14"/>
        <v>17073178.557387024</v>
      </c>
      <c r="K23" s="24">
        <f t="shared" si="14"/>
        <v>17862673.797301885</v>
      </c>
      <c r="L23" s="24">
        <f t="shared" si="14"/>
        <v>18652078.942015044</v>
      </c>
      <c r="M23" s="24">
        <f t="shared" si="14"/>
        <v>19441392.189622469</v>
      </c>
      <c r="N23" s="24">
        <f t="shared" si="14"/>
        <v>20230611.70218204</v>
      </c>
      <c r="O23" s="24">
        <f t="shared" si="14"/>
        <v>21019735.604992807</v>
      </c>
      <c r="P23" s="24">
        <f t="shared" si="14"/>
        <v>21808761.985859785</v>
      </c>
      <c r="Q23" s="24">
        <f t="shared" si="14"/>
        <v>22597688.894344103</v>
      </c>
      <c r="R23" s="24">
        <f t="shared" si="14"/>
        <v>23386514.340998109</v>
      </c>
      <c r="S23" s="24">
        <f t="shared" si="14"/>
        <v>24175236.296585198</v>
      </c>
      <c r="T23" s="24">
        <f t="shared" si="14"/>
        <v>24963852.691284023</v>
      </c>
      <c r="U23" s="24">
        <f t="shared" si="14"/>
        <v>25752361.413876824</v>
      </c>
      <c r="V23" s="24">
        <f t="shared" si="14"/>
        <v>26540760.310921486</v>
      </c>
      <c r="W23" s="24">
        <f t="shared" si="14"/>
        <v>27329047.18590704</v>
      </c>
      <c r="X23" s="24">
        <f t="shared" si="14"/>
        <v>28117219.798392307</v>
      </c>
      <c r="Y23" s="24">
        <f t="shared" si="14"/>
        <v>28905275.863127273</v>
      </c>
      <c r="Z23" s="24">
        <f t="shared" si="14"/>
        <v>29693213.049156941</v>
      </c>
      <c r="AA23" s="24">
        <f t="shared" si="14"/>
        <v>30481028.978907198</v>
      </c>
      <c r="AB23" s="28">
        <f t="shared" si="14"/>
        <v>31268721.227252476</v>
      </c>
      <c r="AC23" s="5"/>
    </row>
    <row r="24" spans="1:29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5"/>
    </row>
    <row r="25" spans="1:29" x14ac:dyDescent="0.25">
      <c r="A25" s="15" t="s">
        <v>25</v>
      </c>
      <c r="B25" s="24"/>
      <c r="C25" s="24">
        <f>C23*Data!$B$37</f>
        <v>0</v>
      </c>
      <c r="D25" s="24"/>
      <c r="E25" s="24">
        <f>E23*Data!$B$37</f>
        <v>1968661.7342465753</v>
      </c>
      <c r="F25" s="24">
        <f>F23*Data!$B$37</f>
        <v>2087149.7192465756</v>
      </c>
      <c r="G25" s="24">
        <f>G23*Data!$B$37</f>
        <v>2205625.4639465758</v>
      </c>
      <c r="H25" s="24">
        <f>H23*Data!$B$37</f>
        <v>2324088.7235405748</v>
      </c>
      <c r="I25" s="24">
        <f>I23*Data!$B$37</f>
        <v>2442539.2483264552</v>
      </c>
      <c r="J25" s="24">
        <f>J23*Data!$B$37</f>
        <v>2560976.7836080533</v>
      </c>
      <c r="K25" s="24">
        <f>K23*Data!$B$37</f>
        <v>2679401.0695952824</v>
      </c>
      <c r="L25" s="24">
        <f>L23*Data!$B$37</f>
        <v>2797811.8413022566</v>
      </c>
      <c r="M25" s="24">
        <f>M23*Data!$B$37</f>
        <v>2916208.8284433703</v>
      </c>
      <c r="N25" s="24">
        <f>N23*Data!$B$37</f>
        <v>3034591.7553273058</v>
      </c>
      <c r="O25" s="24">
        <f>O23*Data!$B$37</f>
        <v>3152960.340748921</v>
      </c>
      <c r="P25" s="24">
        <f>P23*Data!$B$37</f>
        <v>3271314.2978789676</v>
      </c>
      <c r="Q25" s="24">
        <f>Q23*Data!$B$37</f>
        <v>3389653.3341516154</v>
      </c>
      <c r="R25" s="24">
        <f>R23*Data!$B$37</f>
        <v>3507977.1511497162</v>
      </c>
      <c r="S25" s="24">
        <f>S23*Data!$B$37</f>
        <v>3626285.4444877799</v>
      </c>
      <c r="T25" s="24">
        <f>T23*Data!$B$37</f>
        <v>3744577.9036926036</v>
      </c>
      <c r="U25" s="24">
        <f>U23*Data!$B$37</f>
        <v>3862854.2120815236</v>
      </c>
      <c r="V25" s="24">
        <f>V23*Data!$B$37</f>
        <v>3981114.0466382229</v>
      </c>
      <c r="W25" s="24">
        <f>W23*Data!$B$37</f>
        <v>4099357.0778860557</v>
      </c>
      <c r="X25" s="24">
        <f>X23*Data!$B$37</f>
        <v>4217582.9697588459</v>
      </c>
      <c r="Y25" s="24">
        <f>Y23*Data!$B$37</f>
        <v>4335791.3794690911</v>
      </c>
      <c r="Z25" s="24">
        <f>Z23*Data!$B$37</f>
        <v>4453981.9573735408</v>
      </c>
      <c r="AA25" s="24">
        <f>AA23*Data!$B$37</f>
        <v>4572154.3468360798</v>
      </c>
      <c r="AB25" s="28">
        <f>AB23*Data!$B$37</f>
        <v>4690308.1840878716</v>
      </c>
      <c r="AC25" s="5"/>
    </row>
    <row r="26" spans="1:29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5"/>
    </row>
    <row r="27" spans="1:29" x14ac:dyDescent="0.25">
      <c r="A27" s="48" t="s">
        <v>58</v>
      </c>
      <c r="B27" s="51"/>
      <c r="C27" s="51">
        <f>C23-C25</f>
        <v>0</v>
      </c>
      <c r="D27" s="5"/>
      <c r="E27" s="51">
        <f t="shared" ref="E27:AB27" si="15">E23-E25</f>
        <v>11155749.827397261</v>
      </c>
      <c r="F27" s="51">
        <f t="shared" si="15"/>
        <v>11827181.742397262</v>
      </c>
      <c r="G27" s="51">
        <f t="shared" si="15"/>
        <v>12498544.295697264</v>
      </c>
      <c r="H27" s="51">
        <f t="shared" si="15"/>
        <v>13169836.100063257</v>
      </c>
      <c r="I27" s="51">
        <f t="shared" si="15"/>
        <v>13841055.740516581</v>
      </c>
      <c r="J27" s="51">
        <f t="shared" si="15"/>
        <v>14512201.773778971</v>
      </c>
      <c r="K27" s="51">
        <f t="shared" si="15"/>
        <v>15183272.727706602</v>
      </c>
      <c r="L27" s="51">
        <f t="shared" si="15"/>
        <v>15854267.100712787</v>
      </c>
      <c r="M27" s="51">
        <f t="shared" si="15"/>
        <v>16525183.361179098</v>
      </c>
      <c r="N27" s="51">
        <f t="shared" si="15"/>
        <v>17196019.946854733</v>
      </c>
      <c r="O27" s="51">
        <f t="shared" si="15"/>
        <v>17866775.264243886</v>
      </c>
      <c r="P27" s="51">
        <f t="shared" si="15"/>
        <v>18537447.687980816</v>
      </c>
      <c r="Q27" s="51">
        <f t="shared" si="15"/>
        <v>19208035.560192488</v>
      </c>
      <c r="R27" s="51">
        <f t="shared" si="15"/>
        <v>19878537.189848393</v>
      </c>
      <c r="S27" s="51">
        <f t="shared" si="15"/>
        <v>20548950.852097418</v>
      </c>
      <c r="T27" s="51">
        <f t="shared" si="15"/>
        <v>21219274.78759142</v>
      </c>
      <c r="U27" s="51">
        <f t="shared" si="15"/>
        <v>21889507.201795302</v>
      </c>
      <c r="V27" s="51">
        <f t="shared" si="15"/>
        <v>22559646.264283262</v>
      </c>
      <c r="W27" s="51">
        <f t="shared" si="15"/>
        <v>23229690.108020984</v>
      </c>
      <c r="X27" s="51">
        <f t="shared" si="15"/>
        <v>23899636.828633461</v>
      </c>
      <c r="Y27" s="51">
        <f t="shared" si="15"/>
        <v>24569484.48365818</v>
      </c>
      <c r="Z27" s="51">
        <f t="shared" si="15"/>
        <v>25239231.091783401</v>
      </c>
      <c r="AA27" s="51">
        <f t="shared" si="15"/>
        <v>25908874.632071119</v>
      </c>
      <c r="AB27" s="52">
        <f t="shared" si="15"/>
        <v>26578413.043164603</v>
      </c>
      <c r="AC27" s="5"/>
    </row>
    <row r="28" spans="1:29" ht="15.75" thickBot="1" x14ac:dyDescent="0.3">
      <c r="A28" s="16" t="s">
        <v>97</v>
      </c>
      <c r="B28" s="8"/>
      <c r="C28" s="8">
        <f>C3</f>
        <v>26508350</v>
      </c>
      <c r="D28" s="61">
        <f t="shared" ref="D28:AB28" si="16">D27-D6</f>
        <v>-2370315.5080218716</v>
      </c>
      <c r="E28" s="61">
        <f t="shared" si="16"/>
        <v>8785434.3193753883</v>
      </c>
      <c r="F28" s="61">
        <f t="shared" si="16"/>
        <v>9456866.2343753912</v>
      </c>
      <c r="G28" s="61">
        <f t="shared" si="16"/>
        <v>10128228.787675392</v>
      </c>
      <c r="H28" s="61">
        <f t="shared" si="16"/>
        <v>10799520.592041384</v>
      </c>
      <c r="I28" s="61">
        <f t="shared" si="16"/>
        <v>11470740.232494708</v>
      </c>
      <c r="J28" s="61">
        <f t="shared" si="16"/>
        <v>12141886.265757099</v>
      </c>
      <c r="K28" s="61">
        <f t="shared" si="16"/>
        <v>12812957.219684731</v>
      </c>
      <c r="L28" s="61">
        <f t="shared" si="16"/>
        <v>13483951.592690915</v>
      </c>
      <c r="M28" s="61">
        <f t="shared" si="16"/>
        <v>14154867.853157226</v>
      </c>
      <c r="N28" s="61">
        <f t="shared" si="16"/>
        <v>17196019.946854733</v>
      </c>
      <c r="O28" s="61">
        <f t="shared" si="16"/>
        <v>17866775.264243886</v>
      </c>
      <c r="P28" s="61">
        <f t="shared" si="16"/>
        <v>18537447.687980816</v>
      </c>
      <c r="Q28" s="61">
        <f t="shared" si="16"/>
        <v>19208035.560192488</v>
      </c>
      <c r="R28" s="61">
        <f t="shared" si="16"/>
        <v>19878537.189848393</v>
      </c>
      <c r="S28" s="61">
        <f t="shared" si="16"/>
        <v>20548950.852097418</v>
      </c>
      <c r="T28" s="61">
        <f t="shared" si="16"/>
        <v>21219274.78759142</v>
      </c>
      <c r="U28" s="61">
        <f t="shared" si="16"/>
        <v>21889507.201795302</v>
      </c>
      <c r="V28" s="61">
        <f t="shared" si="16"/>
        <v>22559646.264283262</v>
      </c>
      <c r="W28" s="61">
        <f t="shared" si="16"/>
        <v>23229690.108020984</v>
      </c>
      <c r="X28" s="61">
        <f t="shared" si="16"/>
        <v>23899636.828633461</v>
      </c>
      <c r="Y28" s="61">
        <f t="shared" si="16"/>
        <v>24569484.48365818</v>
      </c>
      <c r="Z28" s="61">
        <f t="shared" si="16"/>
        <v>25239231.091783401</v>
      </c>
      <c r="AA28" s="61">
        <f t="shared" si="16"/>
        <v>25908874.632071119</v>
      </c>
      <c r="AB28" s="69">
        <f t="shared" si="16"/>
        <v>26578413.043164603</v>
      </c>
      <c r="AC28" s="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3.5703125" bestFit="1" customWidth="1"/>
    <col min="2" max="2" width="15.28515625" bestFit="1" customWidth="1"/>
    <col min="3" max="3" width="15.42578125" bestFit="1" customWidth="1"/>
    <col min="4" max="4" width="16.42578125" bestFit="1" customWidth="1"/>
    <col min="5" max="27" width="15.28515625" bestFit="1" customWidth="1"/>
    <col min="28" max="28" width="3" bestFit="1" customWidth="1"/>
  </cols>
  <sheetData>
    <row r="1" spans="1:28" x14ac:dyDescent="0.25">
      <c r="A1" s="12" t="s">
        <v>30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22">
        <v>25</v>
      </c>
    </row>
    <row r="2" spans="1:28" ht="15.75" thickBot="1" x14ac:dyDescent="0.3">
      <c r="A2" s="16" t="s">
        <v>59</v>
      </c>
      <c r="B2" s="61">
        <f>'Cash Flow'!D28-'Cash Flow'!C28</f>
        <v>-28878665.508021872</v>
      </c>
      <c r="C2" s="8">
        <f>'Cash Flow'!E28</f>
        <v>8785434.3193753883</v>
      </c>
      <c r="D2" s="8">
        <f>'Cash Flow'!F28</f>
        <v>9456866.2343753912</v>
      </c>
      <c r="E2" s="8">
        <f>'Cash Flow'!G28</f>
        <v>10128228.787675392</v>
      </c>
      <c r="F2" s="8">
        <f>'Cash Flow'!H28</f>
        <v>10799520.592041384</v>
      </c>
      <c r="G2" s="8">
        <f>'Cash Flow'!I28</f>
        <v>11470740.232494708</v>
      </c>
      <c r="H2" s="8">
        <f>'Cash Flow'!J28</f>
        <v>12141886.265757099</v>
      </c>
      <c r="I2" s="8">
        <f>'Cash Flow'!K28</f>
        <v>12812957.219684731</v>
      </c>
      <c r="J2" s="8">
        <f>'Cash Flow'!L28</f>
        <v>13483951.592690915</v>
      </c>
      <c r="K2" s="8">
        <f>'Cash Flow'!M28</f>
        <v>14154867.853157226</v>
      </c>
      <c r="L2" s="8">
        <f>'Cash Flow'!N28</f>
        <v>17196019.946854733</v>
      </c>
      <c r="M2" s="8">
        <f>'Cash Flow'!O28</f>
        <v>17866775.264243886</v>
      </c>
      <c r="N2" s="8">
        <f>'Cash Flow'!P28</f>
        <v>18537447.687980816</v>
      </c>
      <c r="O2" s="8">
        <f>'Cash Flow'!Q28</f>
        <v>19208035.560192488</v>
      </c>
      <c r="P2" s="8">
        <f>'Cash Flow'!R28</f>
        <v>19878537.189848393</v>
      </c>
      <c r="Q2" s="8">
        <f>'Cash Flow'!S28</f>
        <v>20548950.852097418</v>
      </c>
      <c r="R2" s="8">
        <f>'Cash Flow'!T28</f>
        <v>21219274.78759142</v>
      </c>
      <c r="S2" s="8">
        <f>'Cash Flow'!U28</f>
        <v>21889507.201795302</v>
      </c>
      <c r="T2" s="8">
        <f>'Cash Flow'!V28</f>
        <v>22559646.264283262</v>
      </c>
      <c r="U2" s="8">
        <f>'Cash Flow'!W28</f>
        <v>23229690.108020984</v>
      </c>
      <c r="V2" s="8">
        <f>'Cash Flow'!X28</f>
        <v>23899636.828633461</v>
      </c>
      <c r="W2" s="8">
        <f>'Cash Flow'!Y28</f>
        <v>24569484.48365818</v>
      </c>
      <c r="X2" s="8">
        <f>'Cash Flow'!Z28</f>
        <v>25239231.091783401</v>
      </c>
      <c r="Y2" s="8">
        <f>'Cash Flow'!AA28</f>
        <v>25908874.632071119</v>
      </c>
      <c r="Z2" s="9">
        <f>'Cash Flow'!AB28</f>
        <v>26578413.043164603</v>
      </c>
    </row>
    <row r="3" spans="1:28" x14ac:dyDescent="0.25">
      <c r="B3" s="33"/>
      <c r="C3" s="33"/>
    </row>
    <row r="5" spans="1:28" ht="15.75" thickBot="1" x14ac:dyDescent="0.3"/>
    <row r="6" spans="1:28" x14ac:dyDescent="0.25">
      <c r="A6" s="73" t="s">
        <v>30</v>
      </c>
      <c r="B6" s="62">
        <v>0</v>
      </c>
      <c r="C6" s="62">
        <v>1</v>
      </c>
      <c r="D6" s="62">
        <v>2</v>
      </c>
      <c r="E6" s="62">
        <v>3</v>
      </c>
      <c r="F6" s="62">
        <v>4</v>
      </c>
      <c r="G6" s="62">
        <v>5</v>
      </c>
      <c r="H6" s="62">
        <v>6</v>
      </c>
      <c r="I6" s="62">
        <v>7</v>
      </c>
      <c r="J6" s="62">
        <v>8</v>
      </c>
      <c r="K6" s="62">
        <v>9</v>
      </c>
      <c r="L6" s="62">
        <v>10</v>
      </c>
      <c r="M6" s="62">
        <v>11</v>
      </c>
      <c r="N6" s="62">
        <v>12</v>
      </c>
      <c r="O6" s="62">
        <v>13</v>
      </c>
      <c r="P6" s="62">
        <v>14</v>
      </c>
      <c r="Q6" s="62">
        <v>15</v>
      </c>
      <c r="R6" s="62">
        <v>16</v>
      </c>
      <c r="S6" s="62">
        <v>17</v>
      </c>
      <c r="T6" s="62">
        <v>18</v>
      </c>
      <c r="U6" s="62">
        <v>19</v>
      </c>
      <c r="V6" s="62">
        <v>20</v>
      </c>
      <c r="W6" s="62">
        <v>21</v>
      </c>
      <c r="X6" s="62">
        <v>22</v>
      </c>
      <c r="Y6" s="62">
        <v>23</v>
      </c>
      <c r="Z6" s="62">
        <v>24</v>
      </c>
      <c r="AA6" s="67">
        <v>25</v>
      </c>
    </row>
    <row r="7" spans="1:28" x14ac:dyDescent="0.25">
      <c r="A7" s="15" t="s">
        <v>96</v>
      </c>
      <c r="B7" s="24"/>
      <c r="C7" s="72">
        <f>-'Cash Flow'!D6</f>
        <v>-2370315.5080218716</v>
      </c>
      <c r="D7" s="72">
        <f>-'Cash Flow'!E6</f>
        <v>-2370315.5080218716</v>
      </c>
      <c r="E7" s="72">
        <f>-'Cash Flow'!F6</f>
        <v>-2370315.5080218716</v>
      </c>
      <c r="F7" s="72">
        <f>-'Cash Flow'!G6</f>
        <v>-2370315.5080218716</v>
      </c>
      <c r="G7" s="72">
        <f>-'Cash Flow'!H6</f>
        <v>-2370315.5080218716</v>
      </c>
      <c r="H7" s="72">
        <f>-'Cash Flow'!I6</f>
        <v>-2370315.5080218716</v>
      </c>
      <c r="I7" s="72">
        <f>-'Cash Flow'!J6</f>
        <v>-2370315.5080218716</v>
      </c>
      <c r="J7" s="72">
        <f>-'Cash Flow'!K6</f>
        <v>-2370315.5080218716</v>
      </c>
      <c r="K7" s="72">
        <f>-'Cash Flow'!L6</f>
        <v>-2370315.5080218716</v>
      </c>
      <c r="L7" s="72">
        <f>-'Cash Flow'!M6</f>
        <v>-2370315.5080218716</v>
      </c>
      <c r="M7" s="70">
        <f>'Cash Flow'!N6</f>
        <v>0</v>
      </c>
      <c r="N7" s="70">
        <f>'Cash Flow'!O6</f>
        <v>0</v>
      </c>
      <c r="O7" s="70">
        <f>'Cash Flow'!P6</f>
        <v>0</v>
      </c>
      <c r="P7" s="70">
        <f>'Cash Flow'!Q6</f>
        <v>0</v>
      </c>
      <c r="Q7" s="70">
        <f>'Cash Flow'!R6</f>
        <v>0</v>
      </c>
      <c r="R7" s="70">
        <f>'Cash Flow'!S6</f>
        <v>0</v>
      </c>
      <c r="S7" s="70">
        <f>'Cash Flow'!T6</f>
        <v>0</v>
      </c>
      <c r="T7" s="70">
        <f>'Cash Flow'!U6</f>
        <v>0</v>
      </c>
      <c r="U7" s="70">
        <f>'Cash Flow'!V6</f>
        <v>0</v>
      </c>
      <c r="V7" s="70">
        <f>'Cash Flow'!W6</f>
        <v>0</v>
      </c>
      <c r="W7" s="70">
        <f>'Cash Flow'!X6</f>
        <v>0</v>
      </c>
      <c r="X7" s="70">
        <f>'Cash Flow'!Y6</f>
        <v>0</v>
      </c>
      <c r="Y7" s="70">
        <f>'Cash Flow'!Z6</f>
        <v>0</v>
      </c>
      <c r="Z7" s="70">
        <f>'Cash Flow'!AA6</f>
        <v>0</v>
      </c>
      <c r="AA7" s="74">
        <f>'Cash Flow'!AB6</f>
        <v>0</v>
      </c>
      <c r="AB7" s="6"/>
    </row>
    <row r="8" spans="1:28" x14ac:dyDescent="0.25">
      <c r="A8" s="15" t="s">
        <v>37</v>
      </c>
      <c r="B8" s="24"/>
      <c r="C8" s="70">
        <f>'Cash Flow'!D13</f>
        <v>0</v>
      </c>
      <c r="D8" s="70">
        <f>'Cash Flow'!E13</f>
        <v>16000000</v>
      </c>
      <c r="E8" s="70">
        <f>'Cash Flow'!F13</f>
        <v>16800000</v>
      </c>
      <c r="F8" s="70">
        <f>'Cash Flow'!G13</f>
        <v>17600000.000000004</v>
      </c>
      <c r="G8" s="70">
        <f>'Cash Flow'!H13</f>
        <v>18399999.999999996</v>
      </c>
      <c r="H8" s="70">
        <f>'Cash Flow'!I13</f>
        <v>19200000</v>
      </c>
      <c r="I8" s="70">
        <f>'Cash Flow'!J13</f>
        <v>20000000</v>
      </c>
      <c r="J8" s="70">
        <f>'Cash Flow'!K13</f>
        <v>20800000</v>
      </c>
      <c r="K8" s="70">
        <f>'Cash Flow'!L13</f>
        <v>21600000</v>
      </c>
      <c r="L8" s="70">
        <f>'Cash Flow'!M13</f>
        <v>22400000</v>
      </c>
      <c r="M8" s="70">
        <f>'Cash Flow'!N13</f>
        <v>23200000</v>
      </c>
      <c r="N8" s="70">
        <f>'Cash Flow'!O13</f>
        <v>24000000</v>
      </c>
      <c r="O8" s="70">
        <f>'Cash Flow'!P13</f>
        <v>24800000</v>
      </c>
      <c r="P8" s="70">
        <f>'Cash Flow'!Q13</f>
        <v>25600000</v>
      </c>
      <c r="Q8" s="70">
        <f>'Cash Flow'!R13</f>
        <v>26400000</v>
      </c>
      <c r="R8" s="70">
        <f>'Cash Flow'!S13</f>
        <v>27200000.000000004</v>
      </c>
      <c r="S8" s="70">
        <f>'Cash Flow'!T13</f>
        <v>28000000</v>
      </c>
      <c r="T8" s="70">
        <f>'Cash Flow'!U13</f>
        <v>28800000</v>
      </c>
      <c r="U8" s="70">
        <f>'Cash Flow'!V13</f>
        <v>29600000</v>
      </c>
      <c r="V8" s="70">
        <f>'Cash Flow'!W13</f>
        <v>30400000</v>
      </c>
      <c r="W8" s="70">
        <f>'Cash Flow'!X13</f>
        <v>31200000.000000004</v>
      </c>
      <c r="X8" s="70">
        <f>'Cash Flow'!Y13</f>
        <v>32000000</v>
      </c>
      <c r="Y8" s="70">
        <f>'Cash Flow'!Z13</f>
        <v>32799999.999999996</v>
      </c>
      <c r="Z8" s="70">
        <f>'Cash Flow'!AA13</f>
        <v>33600000</v>
      </c>
      <c r="AA8" s="74">
        <f>'Cash Flow'!AB13</f>
        <v>34400000.000000007</v>
      </c>
      <c r="AB8" s="28">
        <f>AB7*Data!$E$22</f>
        <v>0</v>
      </c>
    </row>
    <row r="9" spans="1:28" x14ac:dyDescent="0.25">
      <c r="A9" s="4" t="s">
        <v>54</v>
      </c>
      <c r="B9" s="5"/>
      <c r="C9" s="71">
        <f>'Cash Flow'!D19</f>
        <v>0</v>
      </c>
      <c r="D9" s="71">
        <f>'Cash Flow'!E19</f>
        <v>1815621.4383561644</v>
      </c>
      <c r="E9" s="71">
        <f>'Cash Flow'!F19</f>
        <v>1825701.5383561645</v>
      </c>
      <c r="F9" s="71">
        <f>'Cash Flow'!G19</f>
        <v>1835863.2403561643</v>
      </c>
      <c r="G9" s="71">
        <f>'Cash Flow'!H19</f>
        <v>1846108.1763961643</v>
      </c>
      <c r="H9" s="71">
        <f>'Cash Flow'!I19</f>
        <v>1856438.0111569643</v>
      </c>
      <c r="I9" s="71">
        <f>'Cash Flow'!J19</f>
        <v>1866854.4426129805</v>
      </c>
      <c r="J9" s="71">
        <f>'Cash Flow'!K19</f>
        <v>1877359.2026981167</v>
      </c>
      <c r="K9" s="71">
        <f>'Cash Flow'!L19</f>
        <v>1887954.0579849556</v>
      </c>
      <c r="L9" s="71">
        <f>'Cash Flow'!M19</f>
        <v>1898640.8103775317</v>
      </c>
      <c r="M9" s="71">
        <f>'Cash Flow'!N19</f>
        <v>1909421.297817959</v>
      </c>
      <c r="N9" s="71">
        <f>'Cash Flow'!O19</f>
        <v>1920297.395007195</v>
      </c>
      <c r="O9" s="71">
        <f>'Cash Flow'!P19</f>
        <v>1931271.0141402155</v>
      </c>
      <c r="P9" s="71">
        <f>'Cash Flow'!Q19</f>
        <v>1942344.1056558965</v>
      </c>
      <c r="Q9" s="71">
        <f>'Cash Flow'!R19</f>
        <v>1953518.659001891</v>
      </c>
      <c r="R9" s="71">
        <f>'Cash Flow'!S19</f>
        <v>1964796.7034148057</v>
      </c>
      <c r="S9" s="71">
        <f>'Cash Flow'!T19</f>
        <v>1976180.3087159786</v>
      </c>
      <c r="T9" s="71">
        <f>'Cash Flow'!U19</f>
        <v>1987671.5861231748</v>
      </c>
      <c r="U9" s="71">
        <f>'Cash Flow'!V19</f>
        <v>1999272.6890785149</v>
      </c>
      <c r="V9" s="71">
        <f>'Cash Flow'!W19</f>
        <v>2010985.8140929621</v>
      </c>
      <c r="W9" s="71">
        <f>'Cash Flow'!X19</f>
        <v>2022813.2016076981</v>
      </c>
      <c r="X9" s="71">
        <f>'Cash Flow'!Y19</f>
        <v>2034757.1368727288</v>
      </c>
      <c r="Y9" s="71">
        <f>'Cash Flow'!Z19</f>
        <v>2046819.9508430599</v>
      </c>
      <c r="Z9" s="71">
        <f>'Cash Flow'!AA19</f>
        <v>2059004.0210927979</v>
      </c>
      <c r="AA9" s="75">
        <f>'Cash Flow'!AB19</f>
        <v>2071311.7727475306</v>
      </c>
      <c r="AB9" s="6">
        <f>AB6+AB7+AB8</f>
        <v>0</v>
      </c>
    </row>
    <row r="10" spans="1:28" x14ac:dyDescent="0.25">
      <c r="A10" s="15" t="s">
        <v>25</v>
      </c>
      <c r="B10" s="24"/>
      <c r="C10" s="70">
        <f>'Cash Flow'!D25</f>
        <v>0</v>
      </c>
      <c r="D10" s="70">
        <f>'Cash Flow'!E25</f>
        <v>1968661.7342465753</v>
      </c>
      <c r="E10" s="70">
        <f>'Cash Flow'!F25</f>
        <v>2087149.7192465756</v>
      </c>
      <c r="F10" s="70">
        <f>'Cash Flow'!G25</f>
        <v>2205625.4639465758</v>
      </c>
      <c r="G10" s="70">
        <f>'Cash Flow'!H25</f>
        <v>2324088.7235405748</v>
      </c>
      <c r="H10" s="70">
        <f>'Cash Flow'!I25</f>
        <v>2442539.2483264552</v>
      </c>
      <c r="I10" s="70">
        <f>'Cash Flow'!J25</f>
        <v>2560976.7836080533</v>
      </c>
      <c r="J10" s="70">
        <f>'Cash Flow'!K25</f>
        <v>2679401.0695952824</v>
      </c>
      <c r="K10" s="70">
        <f>'Cash Flow'!L25</f>
        <v>2797811.8413022566</v>
      </c>
      <c r="L10" s="70">
        <f>'Cash Flow'!M25</f>
        <v>2916208.8284433703</v>
      </c>
      <c r="M10" s="70">
        <f>'Cash Flow'!N25</f>
        <v>3034591.7553273058</v>
      </c>
      <c r="N10" s="70">
        <f>'Cash Flow'!O25</f>
        <v>3152960.340748921</v>
      </c>
      <c r="O10" s="70">
        <f>'Cash Flow'!P25</f>
        <v>3271314.2978789676</v>
      </c>
      <c r="P10" s="70">
        <f>'Cash Flow'!Q25</f>
        <v>3389653.3341516154</v>
      </c>
      <c r="Q10" s="70">
        <f>'Cash Flow'!R25</f>
        <v>3507977.1511497162</v>
      </c>
      <c r="R10" s="70">
        <f>'Cash Flow'!S25</f>
        <v>3626285.4444877799</v>
      </c>
      <c r="S10" s="70">
        <f>'Cash Flow'!T25</f>
        <v>3744577.9036926036</v>
      </c>
      <c r="T10" s="70">
        <f>'Cash Flow'!U25</f>
        <v>3862854.2120815236</v>
      </c>
      <c r="U10" s="70">
        <f>'Cash Flow'!V25</f>
        <v>3981114.0466382229</v>
      </c>
      <c r="V10" s="70">
        <f>'Cash Flow'!W25</f>
        <v>4099357.0778860557</v>
      </c>
      <c r="W10" s="70">
        <f>'Cash Flow'!X25</f>
        <v>4217582.9697588459</v>
      </c>
      <c r="X10" s="70">
        <f>'Cash Flow'!Y25</f>
        <v>4335791.3794690911</v>
      </c>
      <c r="Y10" s="70">
        <f>'Cash Flow'!Z25</f>
        <v>4453981.9573735408</v>
      </c>
      <c r="Z10" s="70">
        <f>'Cash Flow'!AA25</f>
        <v>4572154.3468360798</v>
      </c>
      <c r="AA10" s="74">
        <f>'Cash Flow'!AB25</f>
        <v>4690308.1840878716</v>
      </c>
      <c r="AB10" s="28">
        <f>AB8*Data!$B$37</f>
        <v>0</v>
      </c>
    </row>
    <row r="11" spans="1:28" ht="15.75" thickBot="1" x14ac:dyDescent="0.3">
      <c r="A11" s="76" t="s">
        <v>58</v>
      </c>
      <c r="B11" s="77"/>
      <c r="C11" s="78">
        <f>'Cash Flow'!D27</f>
        <v>0</v>
      </c>
      <c r="D11" s="78">
        <f>'Cash Flow'!E27</f>
        <v>11155749.827397261</v>
      </c>
      <c r="E11" s="78">
        <f>'Cash Flow'!F27</f>
        <v>11827181.742397262</v>
      </c>
      <c r="F11" s="78">
        <f>'Cash Flow'!G27</f>
        <v>12498544.295697264</v>
      </c>
      <c r="G11" s="78">
        <f>'Cash Flow'!H27</f>
        <v>13169836.100063257</v>
      </c>
      <c r="H11" s="78">
        <f>'Cash Flow'!I27</f>
        <v>13841055.740516581</v>
      </c>
      <c r="I11" s="78">
        <f>'Cash Flow'!J27</f>
        <v>14512201.773778971</v>
      </c>
      <c r="J11" s="78">
        <f>'Cash Flow'!K27</f>
        <v>15183272.727706602</v>
      </c>
      <c r="K11" s="78">
        <f>'Cash Flow'!L27</f>
        <v>15854267.100712787</v>
      </c>
      <c r="L11" s="78">
        <f>'Cash Flow'!M27</f>
        <v>16525183.361179098</v>
      </c>
      <c r="M11" s="78">
        <f>'Cash Flow'!N27</f>
        <v>17196019.946854733</v>
      </c>
      <c r="N11" s="78">
        <f>'Cash Flow'!O27</f>
        <v>17866775.264243886</v>
      </c>
      <c r="O11" s="78">
        <f>'Cash Flow'!P27</f>
        <v>18537447.687980816</v>
      </c>
      <c r="P11" s="78">
        <f>'Cash Flow'!Q27</f>
        <v>19208035.560192488</v>
      </c>
      <c r="Q11" s="78">
        <f>'Cash Flow'!R27</f>
        <v>19878537.189848393</v>
      </c>
      <c r="R11" s="78">
        <f>'Cash Flow'!S27</f>
        <v>20548950.852097418</v>
      </c>
      <c r="S11" s="78">
        <f>'Cash Flow'!T27</f>
        <v>21219274.78759142</v>
      </c>
      <c r="T11" s="78">
        <f>'Cash Flow'!U27</f>
        <v>21889507.201795302</v>
      </c>
      <c r="U11" s="78">
        <f>'Cash Flow'!V27</f>
        <v>22559646.264283262</v>
      </c>
      <c r="V11" s="78">
        <f>'Cash Flow'!W27</f>
        <v>23229690.108020984</v>
      </c>
      <c r="W11" s="78">
        <f>'Cash Flow'!X27</f>
        <v>23899636.828633461</v>
      </c>
      <c r="X11" s="78">
        <f>'Cash Flow'!Y27</f>
        <v>24569484.48365818</v>
      </c>
      <c r="Y11" s="78">
        <f>'Cash Flow'!Z27</f>
        <v>25239231.091783401</v>
      </c>
      <c r="Z11" s="78">
        <f>'Cash Flow'!AA27</f>
        <v>25908874.632071119</v>
      </c>
      <c r="AA11" s="79">
        <f>'Cash Flow'!AB27</f>
        <v>26578413.043164603</v>
      </c>
      <c r="AB11" s="52">
        <f>AB7-AB9</f>
        <v>0</v>
      </c>
    </row>
    <row r="15" spans="1:28" x14ac:dyDescent="0.25">
      <c r="C15" s="41" t="s">
        <v>60</v>
      </c>
      <c r="D15" s="41">
        <f>NPV(Data!B40,B2:Z2)</f>
        <v>49231976.67862837</v>
      </c>
    </row>
    <row r="16" spans="1:28" x14ac:dyDescent="0.25">
      <c r="C16" s="42" t="s">
        <v>61</v>
      </c>
      <c r="D16" s="42">
        <f>IRR(B2:Z2)</f>
        <v>0.37112429575322836</v>
      </c>
    </row>
    <row r="17" spans="1:27" ht="15.75" thickBot="1" x14ac:dyDescent="0.3"/>
    <row r="18" spans="1:27" x14ac:dyDescent="0.25">
      <c r="A18" s="73" t="s">
        <v>30</v>
      </c>
      <c r="B18" s="62">
        <v>0</v>
      </c>
      <c r="C18" s="62">
        <v>1</v>
      </c>
      <c r="D18" s="62">
        <v>2</v>
      </c>
      <c r="E18" s="62">
        <v>3</v>
      </c>
      <c r="F18" s="62">
        <v>4</v>
      </c>
      <c r="G18" s="62">
        <v>5</v>
      </c>
      <c r="H18" s="62">
        <v>6</v>
      </c>
      <c r="I18" s="62">
        <v>7</v>
      </c>
      <c r="J18" s="62">
        <v>8</v>
      </c>
      <c r="K18" s="62">
        <v>9</v>
      </c>
      <c r="L18" s="62">
        <v>10</v>
      </c>
      <c r="M18" s="62">
        <v>11</v>
      </c>
      <c r="N18" s="62">
        <v>12</v>
      </c>
      <c r="O18" s="62">
        <v>13</v>
      </c>
      <c r="P18" s="62">
        <v>14</v>
      </c>
      <c r="Q18" s="62">
        <v>15</v>
      </c>
      <c r="R18" s="62">
        <v>16</v>
      </c>
      <c r="S18" s="62">
        <v>17</v>
      </c>
      <c r="T18" s="62">
        <v>18</v>
      </c>
      <c r="U18" s="62">
        <v>19</v>
      </c>
      <c r="V18" s="62">
        <v>20</v>
      </c>
      <c r="W18" s="62">
        <v>21</v>
      </c>
      <c r="X18" s="62">
        <v>22</v>
      </c>
      <c r="Y18" s="62">
        <v>23</v>
      </c>
      <c r="Z18" s="62">
        <v>24</v>
      </c>
      <c r="AA18" s="67">
        <v>25</v>
      </c>
    </row>
    <row r="19" spans="1:27" x14ac:dyDescent="0.25">
      <c r="A19" s="15" t="s">
        <v>60</v>
      </c>
      <c r="B19" s="24"/>
      <c r="C19" s="68">
        <f>NPV(Data!$B$40,B2)</f>
        <v>-25111883.050453804</v>
      </c>
      <c r="D19" s="68">
        <f>NPV(Data!$B$40,$B$2:C2)</f>
        <v>-18468832.525406253</v>
      </c>
      <c r="E19" s="68">
        <f>NPV(Data!$B$40,$B$2:D2)</f>
        <v>-12250789.468366459</v>
      </c>
      <c r="F19" s="68">
        <f>NPV(Data!$B$40,$B$2:E2)</f>
        <v>-6459941.7869042605</v>
      </c>
      <c r="G19" s="68">
        <f>NPV(Data!$B$40,$B$2:F2)</f>
        <v>-1090671.3961664694</v>
      </c>
      <c r="H19" s="68">
        <f>NPV(Data!$B$40,$B$2:G2)</f>
        <v>3868446.1518739359</v>
      </c>
      <c r="I19" s="68">
        <f>NPV(Data!$B$40,$B$2:H2)</f>
        <v>8433030.9337055124</v>
      </c>
      <c r="J19" s="68">
        <f>NPV(Data!$B$40,$B$2:I2)</f>
        <v>12621609.37703551</v>
      </c>
      <c r="K19" s="68">
        <f>NPV(Data!$B$40,$B$2:J2)</f>
        <v>16454589.980606392</v>
      </c>
      <c r="L19" s="68">
        <f>NPV(Data!$B$40,$B$2:K2)</f>
        <v>19953456.831082907</v>
      </c>
      <c r="M19" s="68">
        <f>NPV(Data!$B$40,$B$2:L2)</f>
        <v>23649624.776325542</v>
      </c>
      <c r="N19" s="68">
        <f>NPV(Data!$B$40,$B$2:M2)</f>
        <v>26989052.823990986</v>
      </c>
      <c r="O19" s="68">
        <f>NPV(Data!$B$40,$B$2:N2)</f>
        <v>30001906.318856109</v>
      </c>
      <c r="P19" s="68">
        <f>NPV(Data!$B$40,$B$2:O2)</f>
        <v>32716552.207128111</v>
      </c>
      <c r="Q19" s="68">
        <f>NPV(Data!$B$40,$B$2:P2)</f>
        <v>35159514.801709659</v>
      </c>
      <c r="R19" s="68">
        <f>NPV(Data!$B$40,$B$2:Q2)</f>
        <v>37355473.702995114</v>
      </c>
      <c r="S19" s="68">
        <f>NPV(Data!$B$40,$B$2:R2)</f>
        <v>39327293.628478386</v>
      </c>
      <c r="T19" s="68">
        <f>NPV(Data!$B$40,$B$2:S2)</f>
        <v>41096077.860557377</v>
      </c>
      <c r="U19" s="68">
        <f>NPV(Data!$B$40,$B$2:T2)</f>
        <v>42681238.642037474</v>
      </c>
      <c r="V19" s="68">
        <f>NPV(Data!$B$40,$B$2:U2)</f>
        <v>44100579.187340163</v>
      </c>
      <c r="W19" s="68">
        <f>NPV(Data!$B$40,$B$2:V2)</f>
        <v>45370383.080216184</v>
      </c>
      <c r="X19" s="68">
        <f>NPV(Data!$B$40,$B$2:W2)</f>
        <v>46505507.734565601</v>
      </c>
      <c r="Y19" s="68">
        <f>NPV(Data!$B$40,$B$2:X2)</f>
        <v>47519479.336408652</v>
      </c>
      <c r="Z19" s="68">
        <f>NPV(Data!$B$40,$B$2:Y2)</f>
        <v>48424587.289599426</v>
      </c>
      <c r="AA19" s="86">
        <f>NPV(Data!$B$40,$B$2:Z2)</f>
        <v>49231976.67862837</v>
      </c>
    </row>
    <row r="20" spans="1:27" ht="15.75" thickBot="1" x14ac:dyDescent="0.3">
      <c r="A20" s="16" t="s">
        <v>61</v>
      </c>
      <c r="B20" s="25"/>
      <c r="C20" s="36"/>
      <c r="D20" s="36">
        <f>IRR($B$2:C2)</f>
        <v>-0.69578115315145084</v>
      </c>
      <c r="E20" s="36">
        <f>IRR($B$2:D2)</f>
        <v>-0.25577046594326402</v>
      </c>
      <c r="F20" s="36">
        <f>IRR($B$2:E2)</f>
        <v>-8.6213573065690996E-3</v>
      </c>
      <c r="G20" s="36">
        <f>IRR($B$2:F2)</f>
        <v>0.12911667729134035</v>
      </c>
      <c r="H20" s="36">
        <f>IRR($B$2:G2)</f>
        <v>0.21028648019684337</v>
      </c>
      <c r="I20" s="36">
        <f>IRR($B$2:H2)</f>
        <v>0.26064527374864066</v>
      </c>
      <c r="J20" s="36">
        <f>IRR($B$2:I2)</f>
        <v>0.29319867903636632</v>
      </c>
      <c r="K20" s="36">
        <f>IRR($B$2:J2)</f>
        <v>0.31492816135524571</v>
      </c>
      <c r="L20" s="36">
        <f>IRR($B$2:K2)</f>
        <v>0.32980085476207011</v>
      </c>
      <c r="M20" s="36">
        <f>IRR($B$2:L2)</f>
        <v>0.34174531691827292</v>
      </c>
      <c r="N20" s="36">
        <f>IRR($B$2:M2)</f>
        <v>0.35004589369362971</v>
      </c>
      <c r="O20" s="36">
        <f>IRR($B$2:N2)</f>
        <v>0.35591029404006824</v>
      </c>
      <c r="P20" s="36">
        <f>IRR($B$2:O2)</f>
        <v>0.36010595489425157</v>
      </c>
      <c r="Q20" s="36">
        <f>IRR($B$2:P2)</f>
        <v>0.3631370155797391</v>
      </c>
      <c r="R20" s="36">
        <f>IRR($B$2:Q2)</f>
        <v>0.36534333743872494</v>
      </c>
      <c r="S20" s="36">
        <f>IRR($B$2:R2)</f>
        <v>0.36695880947736903</v>
      </c>
      <c r="T20" s="36">
        <f>IRR($B$2:S2)</f>
        <v>0.36814709007375801</v>
      </c>
      <c r="U20" s="36">
        <f>IRR($B$2:T2)</f>
        <v>0.3690242488999067</v>
      </c>
      <c r="V20" s="36">
        <f>IRR($B$2:U2)</f>
        <v>0.369673509692515</v>
      </c>
      <c r="W20" s="36">
        <f>IRR($B$2:V2)</f>
        <v>0.37015507565294126</v>
      </c>
      <c r="X20" s="36">
        <f>IRR($B$2:W2)</f>
        <v>0.37051280891490812</v>
      </c>
      <c r="Y20" s="36">
        <f>IRR($B$2:X2)</f>
        <v>0.37077884903135327</v>
      </c>
      <c r="Z20" s="36">
        <f>IRR($B$2:Y2)</f>
        <v>0.37097685291659954</v>
      </c>
      <c r="AA20" s="87">
        <f>IRR($B$2:Z2)</f>
        <v>0.37112429575322836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Calculations</vt:lpstr>
      <vt:lpstr>Cash Details</vt:lpstr>
      <vt:lpstr>Cash Flow</vt:lpstr>
      <vt:lpstr>NPV+IRR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2018-03-02T12:53:31Z</dcterms:created>
  <dcterms:modified xsi:type="dcterms:W3CDTF">2018-03-16T15:24:57Z</dcterms:modified>
</cp:coreProperties>
</file>