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67F5501E-7383-4285-AED1-5233C701E4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ery Budget - Typical" sheetId="5" r:id="rId1"/>
    <sheet name="Battery Budget - Maximum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5" l="1"/>
  <c r="G26" i="5"/>
  <c r="G25" i="5"/>
  <c r="H25" i="5" s="1"/>
  <c r="G24" i="5"/>
  <c r="H24" i="5" s="1"/>
  <c r="G23" i="5"/>
  <c r="H23" i="5" s="1"/>
  <c r="H22" i="5"/>
  <c r="G22" i="5"/>
  <c r="H21" i="5"/>
  <c r="G21" i="5"/>
  <c r="H20" i="5"/>
  <c r="G20" i="5"/>
  <c r="G19" i="5"/>
  <c r="H19" i="5" s="1"/>
  <c r="G18" i="5"/>
  <c r="H18" i="5" s="1"/>
  <c r="G17" i="5"/>
  <c r="H17" i="5" s="1"/>
  <c r="H16" i="5"/>
  <c r="G16" i="5"/>
  <c r="H15" i="5"/>
  <c r="G15" i="5"/>
  <c r="H14" i="5"/>
  <c r="G14" i="5"/>
  <c r="G13" i="5"/>
  <c r="H13" i="5" s="1"/>
  <c r="G12" i="5"/>
  <c r="H12" i="5" s="1"/>
  <c r="G11" i="5"/>
  <c r="H11" i="5" s="1"/>
  <c r="H13" i="4"/>
  <c r="H14" i="4"/>
  <c r="H15" i="4"/>
  <c r="H21" i="4"/>
  <c r="G26" i="4"/>
  <c r="G25" i="4"/>
  <c r="H25" i="4" s="1"/>
  <c r="G24" i="4"/>
  <c r="H24" i="4" s="1"/>
  <c r="G23" i="4"/>
  <c r="H23" i="4" s="1"/>
  <c r="G22" i="4"/>
  <c r="H22" i="4" s="1"/>
  <c r="G21" i="4"/>
  <c r="G20" i="4"/>
  <c r="H20" i="4" s="1"/>
  <c r="G19" i="4"/>
  <c r="H19" i="4" s="1"/>
  <c r="G11" i="4"/>
  <c r="H11" i="4" s="1"/>
  <c r="G12" i="4"/>
  <c r="H12" i="4" s="1"/>
  <c r="G13" i="4"/>
  <c r="G14" i="4"/>
  <c r="G15" i="4"/>
  <c r="G16" i="4"/>
  <c r="H16" i="4" s="1"/>
  <c r="G17" i="4"/>
  <c r="H17" i="4" s="1"/>
  <c r="H26" i="4"/>
  <c r="G18" i="4"/>
  <c r="H18" i="4" s="1"/>
  <c r="C29" i="5" l="1"/>
  <c r="C30" i="5" s="1"/>
  <c r="C31" i="5" s="1"/>
  <c r="C29" i="4"/>
  <c r="C30" i="4" s="1"/>
  <c r="C31" i="4" s="1"/>
</calcChain>
</file>

<file path=xl/sharedStrings.xml><?xml version="1.0" encoding="utf-8"?>
<sst xmlns="http://schemas.openxmlformats.org/spreadsheetml/2006/main" count="102" uniqueCount="48">
  <si>
    <t>Component</t>
  </si>
  <si>
    <t>On (mA)</t>
  </si>
  <si>
    <t>Idle (mA)</t>
  </si>
  <si>
    <t>Standby (mA)</t>
  </si>
  <si>
    <t>mAh</t>
  </si>
  <si>
    <t>On Duty Cycle 
(% per hour)</t>
  </si>
  <si>
    <t>Idle Duty Cycle 
(% per hour)</t>
  </si>
  <si>
    <t>Standby Duty Cycle 
(% per hour)</t>
  </si>
  <si>
    <t>Comments</t>
  </si>
  <si>
    <t>Wake-up every 10ms to handle maintenance tasks</t>
  </si>
  <si>
    <t>Battery Capacity (mAh)</t>
  </si>
  <si>
    <t>Desired Battery Life (hours)</t>
  </si>
  <si>
    <t>Battery Budget Worksheet (Typical)</t>
  </si>
  <si>
    <t>Average mA/h</t>
  </si>
  <si>
    <t>Estimated Battery Life (hours)</t>
  </si>
  <si>
    <t>Desired Life Remaining (hours)</t>
  </si>
  <si>
    <t>Calculated Values</t>
  </si>
  <si>
    <t>Results</t>
  </si>
  <si>
    <t>Battery Budget Worksheet (Maximum)</t>
  </si>
  <si>
    <t>Voltage Regulator</t>
  </si>
  <si>
    <t>SD card</t>
  </si>
  <si>
    <t>Peizo Buzzer</t>
  </si>
  <si>
    <t>Only on for alert sounds in emergency situations</t>
  </si>
  <si>
    <t>Writes data in batches for efficiency</t>
  </si>
  <si>
    <t>Always active as long as the system is powered</t>
  </si>
  <si>
    <t>Device - Arduino MKR Zero</t>
  </si>
  <si>
    <t>IR Emitter</t>
  </si>
  <si>
    <t>IR Receiver</t>
  </si>
  <si>
    <t>LED Emitter</t>
  </si>
  <si>
    <t>Photodetector</t>
  </si>
  <si>
    <t>LM324 Op-amps (3)</t>
  </si>
  <si>
    <t>ADC</t>
  </si>
  <si>
    <t>TTL to USB device</t>
  </si>
  <si>
    <t>SAMD21G18A Microcontroller</t>
  </si>
  <si>
    <t>RTC</t>
  </si>
  <si>
    <t>SERCOM.UART</t>
  </si>
  <si>
    <t>SERCOM.SPI</t>
  </si>
  <si>
    <t>DFLL48M (48Mhz)</t>
  </si>
  <si>
    <t>32kHz Internal Oscillator</t>
  </si>
  <si>
    <t>48 Mhz DFLL Clock</t>
  </si>
  <si>
    <t>32 kHz Internal Clock</t>
  </si>
  <si>
    <t>Must remain active for timekeeping</t>
  </si>
  <si>
    <t>Frequent sampling of data</t>
  </si>
  <si>
    <t>Active communication for part of the time then idle/standby</t>
  </si>
  <si>
    <t>Senses for quarter of every second, periodic measurements</t>
  </si>
  <si>
    <t>Signal amplification for PPG and SP02 detection</t>
  </si>
  <si>
    <t>Periodic communication</t>
  </si>
  <si>
    <t>(2 x 9V-Lithium)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</si>
</sst>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76201</xdr:colOff>
      <xdr:row>0</xdr:row>
      <xdr:rowOff>47625</xdr:rowOff>
    </xdr:from>
    <xdr:to>
      <xdr:col>8</xdr:col>
      <xdr:colOff>3962401</xdr:colOff>
      <xdr:row>4</xdr:row>
      <xdr:rowOff>127634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CFC6E6-6AD8-4391-9D5B-B76823A8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8681" y="47625"/>
          <a:ext cx="3886200" cy="842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76201</xdr:colOff>
      <xdr:row>0</xdr:row>
      <xdr:rowOff>47625</xdr:rowOff>
    </xdr:from>
    <xdr:to>
      <xdr:col>8</xdr:col>
      <xdr:colOff>3962401</xdr:colOff>
      <xdr:row>4</xdr:row>
      <xdr:rowOff>127634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F0F97A-3A23-41C1-B631-027793D32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1" y="47625"/>
          <a:ext cx="3886200" cy="8420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2D25-08C1-4353-8C1A-9D77B3FEC81B}">
  <dimension ref="A1:I40"/>
  <sheetViews>
    <sheetView tabSelected="1" zoomScale="81" workbookViewId="0">
      <selection activeCell="C7" sqref="C7"/>
    </sheetView>
  </sheetViews>
  <sheetFormatPr defaultRowHeight="14.4" x14ac:dyDescent="0.3"/>
  <cols>
    <col min="1" max="1" width="37" customWidth="1"/>
    <col min="4" max="4" width="13.109375" bestFit="1" customWidth="1"/>
    <col min="5" max="5" width="13.44140625" bestFit="1" customWidth="1"/>
    <col min="6" max="6" width="14.33203125" bestFit="1" customWidth="1"/>
    <col min="7" max="7" width="18.109375" bestFit="1" customWidth="1"/>
    <col min="9" max="9" width="72.88671875" customWidth="1"/>
  </cols>
  <sheetData>
    <row r="1" spans="1:9" ht="15" customHeight="1" x14ac:dyDescent="0.3">
      <c r="A1" s="24" t="s">
        <v>12</v>
      </c>
      <c r="B1" s="25"/>
      <c r="C1" s="25"/>
      <c r="D1" s="25"/>
      <c r="E1" s="25"/>
      <c r="F1" s="25"/>
      <c r="G1" s="25"/>
      <c r="H1" s="26"/>
      <c r="I1" s="6"/>
    </row>
    <row r="2" spans="1:9" ht="15" customHeight="1" x14ac:dyDescent="0.3">
      <c r="A2" s="27"/>
      <c r="B2" s="28"/>
      <c r="C2" s="28"/>
      <c r="D2" s="28"/>
      <c r="E2" s="28"/>
      <c r="F2" s="28"/>
      <c r="G2" s="28"/>
      <c r="H2" s="29"/>
      <c r="I2" s="7"/>
    </row>
    <row r="3" spans="1:9" ht="15" customHeight="1" thickBot="1" x14ac:dyDescent="0.35">
      <c r="A3" s="30"/>
      <c r="B3" s="31"/>
      <c r="C3" s="31"/>
      <c r="D3" s="31"/>
      <c r="E3" s="31"/>
      <c r="F3" s="31"/>
      <c r="G3" s="31"/>
      <c r="H3" s="32"/>
      <c r="I3" s="10"/>
    </row>
    <row r="4" spans="1:9" ht="15" customHeight="1" x14ac:dyDescent="0.3">
      <c r="A4" s="33" t="s">
        <v>25</v>
      </c>
      <c r="B4" s="34"/>
      <c r="C4" s="34"/>
      <c r="D4" s="34"/>
      <c r="E4" s="34"/>
      <c r="F4" s="34"/>
      <c r="G4" s="34"/>
      <c r="H4" s="35"/>
      <c r="I4" s="9"/>
    </row>
    <row r="5" spans="1:9" ht="15.75" customHeight="1" thickBot="1" x14ac:dyDescent="0.35">
      <c r="A5" s="36"/>
      <c r="B5" s="37"/>
      <c r="C5" s="37"/>
      <c r="D5" s="37"/>
      <c r="E5" s="37"/>
      <c r="F5" s="37"/>
      <c r="G5" s="37"/>
      <c r="H5" s="38"/>
      <c r="I5" s="8"/>
    </row>
    <row r="7" spans="1:9" x14ac:dyDescent="0.3">
      <c r="A7" s="4" t="s">
        <v>10</v>
      </c>
      <c r="B7" s="3">
        <v>2400</v>
      </c>
      <c r="C7" t="s">
        <v>47</v>
      </c>
      <c r="E7" s="39" t="s">
        <v>16</v>
      </c>
      <c r="F7" s="39"/>
    </row>
    <row r="8" spans="1:9" x14ac:dyDescent="0.3">
      <c r="A8" s="4" t="s">
        <v>11</v>
      </c>
      <c r="B8" s="3">
        <v>24</v>
      </c>
    </row>
    <row r="9" spans="1:9" ht="15" thickBot="1" x14ac:dyDescent="0.35"/>
    <row r="10" spans="1:9" ht="28.8" x14ac:dyDescent="0.3">
      <c r="A10" s="13" t="s">
        <v>0</v>
      </c>
      <c r="B10" s="47" t="s">
        <v>1</v>
      </c>
      <c r="C10" s="14" t="s">
        <v>2</v>
      </c>
      <c r="D10" s="47" t="s">
        <v>3</v>
      </c>
      <c r="E10" s="48" t="s">
        <v>5</v>
      </c>
      <c r="F10" s="49" t="s">
        <v>6</v>
      </c>
      <c r="G10" s="48" t="s">
        <v>7</v>
      </c>
      <c r="H10" s="47" t="s">
        <v>4</v>
      </c>
      <c r="I10" s="50" t="s">
        <v>8</v>
      </c>
    </row>
    <row r="11" spans="1:9" ht="18" customHeight="1" x14ac:dyDescent="0.3">
      <c r="A11" s="11" t="s">
        <v>33</v>
      </c>
      <c r="B11" s="11">
        <v>4</v>
      </c>
      <c r="C11" s="11">
        <v>2.6</v>
      </c>
      <c r="D11" s="11">
        <v>0.1</v>
      </c>
      <c r="E11" s="11">
        <v>40</v>
      </c>
      <c r="F11" s="11">
        <v>10</v>
      </c>
      <c r="G11" s="51">
        <f t="shared" ref="G11:G26" si="0">100-E11-F11</f>
        <v>50</v>
      </c>
      <c r="H11" s="12">
        <f>(B11*(E11/100))+(C11*F11/100)+(D11*G11/100)</f>
        <v>1.9100000000000001</v>
      </c>
      <c r="I11" s="52" t="s">
        <v>9</v>
      </c>
    </row>
    <row r="12" spans="1:9" ht="18" customHeight="1" x14ac:dyDescent="0.3">
      <c r="A12" s="11" t="s">
        <v>37</v>
      </c>
      <c r="B12" s="11">
        <v>0.45300000000000001</v>
      </c>
      <c r="C12" s="11">
        <v>0.2</v>
      </c>
      <c r="D12" s="11">
        <v>1E-3</v>
      </c>
      <c r="E12" s="11">
        <v>40</v>
      </c>
      <c r="F12" s="11">
        <v>10</v>
      </c>
      <c r="G12" s="51">
        <f t="shared" si="0"/>
        <v>50</v>
      </c>
      <c r="H12" s="12">
        <f>(B12*(E12/100))+(C12*F12/100)+(D12*G12/100)</f>
        <v>0.20170000000000002</v>
      </c>
      <c r="I12" s="52" t="s">
        <v>39</v>
      </c>
    </row>
    <row r="13" spans="1:9" ht="18" customHeight="1" x14ac:dyDescent="0.3">
      <c r="A13" s="11" t="s">
        <v>38</v>
      </c>
      <c r="B13" s="11">
        <v>1.2999999999999999E-3</v>
      </c>
      <c r="C13" s="11">
        <v>1.2999999999999999E-3</v>
      </c>
      <c r="D13" s="11">
        <v>1.2999999999999999E-3</v>
      </c>
      <c r="E13" s="11">
        <v>40</v>
      </c>
      <c r="F13" s="11">
        <v>10</v>
      </c>
      <c r="G13" s="51">
        <f t="shared" si="0"/>
        <v>50</v>
      </c>
      <c r="H13" s="12">
        <f>(B13*(E13/100))+(C13*F13/100)+(D13*G13/100)</f>
        <v>1.2999999999999999E-3</v>
      </c>
      <c r="I13" s="52" t="s">
        <v>40</v>
      </c>
    </row>
    <row r="14" spans="1:9" ht="18" customHeight="1" x14ac:dyDescent="0.3">
      <c r="A14" s="11" t="s">
        <v>34</v>
      </c>
      <c r="B14" s="11">
        <v>7.4000000000000003E-3</v>
      </c>
      <c r="C14" s="11">
        <v>7.4000000000000003E-3</v>
      </c>
      <c r="D14" s="11">
        <v>7.4000000000000003E-3</v>
      </c>
      <c r="E14" s="11">
        <v>100</v>
      </c>
      <c r="F14" s="11">
        <v>0</v>
      </c>
      <c r="G14" s="51">
        <f t="shared" si="0"/>
        <v>0</v>
      </c>
      <c r="H14" s="12">
        <f>(B14*(E14/100))+(C14*F14/100)+(D14*G14/100)</f>
        <v>7.4000000000000003E-3</v>
      </c>
      <c r="I14" s="52" t="s">
        <v>41</v>
      </c>
    </row>
    <row r="15" spans="1:9" ht="18" customHeight="1" x14ac:dyDescent="0.3">
      <c r="A15" s="11" t="s">
        <v>31</v>
      </c>
      <c r="B15" s="11">
        <v>1.85</v>
      </c>
      <c r="C15" s="11">
        <v>0.5</v>
      </c>
      <c r="D15" s="11">
        <v>0.01</v>
      </c>
      <c r="E15" s="11">
        <v>50</v>
      </c>
      <c r="F15" s="11">
        <v>0</v>
      </c>
      <c r="G15" s="51">
        <f t="shared" si="0"/>
        <v>50</v>
      </c>
      <c r="H15" s="12">
        <f>(B15*(E15/100))+(C15*F15/100)+(D15*G15/100)</f>
        <v>0.93</v>
      </c>
      <c r="I15" s="52" t="s">
        <v>42</v>
      </c>
    </row>
    <row r="16" spans="1:9" ht="18" customHeight="1" x14ac:dyDescent="0.3">
      <c r="A16" s="11" t="s">
        <v>35</v>
      </c>
      <c r="B16" s="11">
        <v>6.5500000000000003E-2</v>
      </c>
      <c r="C16" s="11">
        <v>0.03</v>
      </c>
      <c r="D16" s="11">
        <v>1E-3</v>
      </c>
      <c r="E16" s="11">
        <v>40</v>
      </c>
      <c r="F16" s="11">
        <v>10</v>
      </c>
      <c r="G16" s="51">
        <f t="shared" si="0"/>
        <v>50</v>
      </c>
      <c r="H16" s="12">
        <f>(B16*(E16/100))+(C16*F16/100)+(D16*G16/100)</f>
        <v>2.9700000000000001E-2</v>
      </c>
      <c r="I16" s="52" t="s">
        <v>43</v>
      </c>
    </row>
    <row r="17" spans="1:9" ht="18" customHeight="1" x14ac:dyDescent="0.3">
      <c r="A17" s="11" t="s">
        <v>36</v>
      </c>
      <c r="B17" s="11">
        <v>6.4600000000000005E-2</v>
      </c>
      <c r="C17" s="11">
        <v>0.03</v>
      </c>
      <c r="D17" s="11">
        <v>1E-3</v>
      </c>
      <c r="E17" s="11">
        <v>10</v>
      </c>
      <c r="F17" s="11">
        <v>10</v>
      </c>
      <c r="G17" s="51">
        <f t="shared" si="0"/>
        <v>80</v>
      </c>
      <c r="H17" s="12">
        <f>(B17*(E17/100))+(C17*F17/100)+(D17*G17/100)</f>
        <v>1.026E-2</v>
      </c>
      <c r="I17" s="52" t="s">
        <v>43</v>
      </c>
    </row>
    <row r="18" spans="1:9" ht="18" customHeight="1" x14ac:dyDescent="0.3">
      <c r="A18" s="11" t="s">
        <v>19</v>
      </c>
      <c r="B18" s="11">
        <v>6</v>
      </c>
      <c r="C18" s="11">
        <v>4.3</v>
      </c>
      <c r="D18" s="11">
        <v>0</v>
      </c>
      <c r="E18" s="11">
        <v>100</v>
      </c>
      <c r="F18" s="11">
        <v>0</v>
      </c>
      <c r="G18" s="51">
        <f t="shared" si="0"/>
        <v>0</v>
      </c>
      <c r="H18" s="12">
        <f>(B18*(E18/100))+(C18*F18/100)+(D18*G18/100)</f>
        <v>6</v>
      </c>
      <c r="I18" s="53" t="s">
        <v>24</v>
      </c>
    </row>
    <row r="19" spans="1:9" ht="18" customHeight="1" x14ac:dyDescent="0.3">
      <c r="A19" s="11" t="s">
        <v>26</v>
      </c>
      <c r="B19" s="11">
        <v>100</v>
      </c>
      <c r="C19" s="11">
        <v>0.1</v>
      </c>
      <c r="D19" s="11">
        <v>0.01</v>
      </c>
      <c r="E19" s="11">
        <v>25</v>
      </c>
      <c r="F19" s="11">
        <v>0</v>
      </c>
      <c r="G19" s="51">
        <f t="shared" si="0"/>
        <v>75</v>
      </c>
      <c r="H19" s="12">
        <f>(B19*(E19/100))+(C19*F19/100)+(D19*G19/100)</f>
        <v>25.0075</v>
      </c>
      <c r="I19" s="53" t="s">
        <v>44</v>
      </c>
    </row>
    <row r="20" spans="1:9" ht="18" customHeight="1" x14ac:dyDescent="0.3">
      <c r="A20" s="11" t="s">
        <v>27</v>
      </c>
      <c r="B20" s="11">
        <v>29</v>
      </c>
      <c r="C20" s="11">
        <v>10</v>
      </c>
      <c r="D20" s="11">
        <v>0.1</v>
      </c>
      <c r="E20" s="11">
        <v>25</v>
      </c>
      <c r="F20" s="11">
        <v>0</v>
      </c>
      <c r="G20" s="51">
        <f t="shared" si="0"/>
        <v>75</v>
      </c>
      <c r="H20" s="12">
        <f>(B20*(E20/100))+(C20*F20/100)+(D20*G20/100)</f>
        <v>7.3250000000000002</v>
      </c>
      <c r="I20" s="53" t="s">
        <v>44</v>
      </c>
    </row>
    <row r="21" spans="1:9" ht="18" customHeight="1" x14ac:dyDescent="0.3">
      <c r="A21" s="11" t="s">
        <v>28</v>
      </c>
      <c r="B21" s="11">
        <v>20</v>
      </c>
      <c r="C21" s="11">
        <v>1E-3</v>
      </c>
      <c r="D21" s="11">
        <v>1E-3</v>
      </c>
      <c r="E21" s="11">
        <v>25</v>
      </c>
      <c r="F21" s="11">
        <v>0</v>
      </c>
      <c r="G21" s="51">
        <f t="shared" si="0"/>
        <v>75</v>
      </c>
      <c r="H21" s="12">
        <f>(B21*(E21/100))+(C21*F21/100)+(D21*G21/100)</f>
        <v>5.00075</v>
      </c>
      <c r="I21" s="52" t="s">
        <v>44</v>
      </c>
    </row>
    <row r="22" spans="1:9" ht="18" customHeight="1" x14ac:dyDescent="0.3">
      <c r="A22" s="11" t="s">
        <v>29</v>
      </c>
      <c r="B22" s="11">
        <v>20</v>
      </c>
      <c r="C22" s="11">
        <v>5</v>
      </c>
      <c r="D22" s="11">
        <v>0.1</v>
      </c>
      <c r="E22" s="11">
        <v>25</v>
      </c>
      <c r="F22" s="11">
        <v>0</v>
      </c>
      <c r="G22" s="51">
        <f t="shared" si="0"/>
        <v>75</v>
      </c>
      <c r="H22" s="12">
        <f t="shared" ref="H22:H23" si="1">(B22*(E22/100))+(C22*F22/100)+(D22*G22/100)</f>
        <v>5.0750000000000002</v>
      </c>
      <c r="I22" s="52" t="s">
        <v>44</v>
      </c>
    </row>
    <row r="23" spans="1:9" ht="18" customHeight="1" x14ac:dyDescent="0.3">
      <c r="A23" s="11" t="s">
        <v>20</v>
      </c>
      <c r="B23" s="11">
        <v>100</v>
      </c>
      <c r="C23" s="11">
        <v>0.4</v>
      </c>
      <c r="D23" s="11">
        <v>0.1</v>
      </c>
      <c r="E23" s="11">
        <v>2</v>
      </c>
      <c r="F23" s="11">
        <v>18</v>
      </c>
      <c r="G23" s="51">
        <f t="shared" si="0"/>
        <v>80</v>
      </c>
      <c r="H23" s="12">
        <f t="shared" si="1"/>
        <v>2.1520000000000001</v>
      </c>
      <c r="I23" s="53" t="s">
        <v>23</v>
      </c>
    </row>
    <row r="24" spans="1:9" ht="18" customHeight="1" x14ac:dyDescent="0.3">
      <c r="A24" s="11" t="s">
        <v>30</v>
      </c>
      <c r="B24" s="11">
        <v>9</v>
      </c>
      <c r="C24" s="11">
        <v>4.5</v>
      </c>
      <c r="D24" s="11">
        <v>2.1</v>
      </c>
      <c r="E24" s="11">
        <v>50</v>
      </c>
      <c r="F24" s="11">
        <v>0</v>
      </c>
      <c r="G24" s="51">
        <f t="shared" si="0"/>
        <v>50</v>
      </c>
      <c r="H24" s="12">
        <f>(B24*(E24/100))+(C24*F24/100)+(D24*G24/100)</f>
        <v>5.55</v>
      </c>
      <c r="I24" s="53" t="s">
        <v>45</v>
      </c>
    </row>
    <row r="25" spans="1:9" ht="18" customHeight="1" x14ac:dyDescent="0.3">
      <c r="A25" s="11" t="s">
        <v>32</v>
      </c>
      <c r="B25" s="11">
        <v>12.47</v>
      </c>
      <c r="C25" s="11">
        <v>1.17</v>
      </c>
      <c r="D25" s="11">
        <v>0.83</v>
      </c>
      <c r="E25" s="11">
        <v>20</v>
      </c>
      <c r="F25" s="11">
        <v>10</v>
      </c>
      <c r="G25" s="51">
        <f t="shared" si="0"/>
        <v>70</v>
      </c>
      <c r="H25" s="12">
        <f>(B25*(E25/100))+(C25*F25/100)+(D25*G25/100)</f>
        <v>3.1920000000000002</v>
      </c>
      <c r="I25" s="53" t="s">
        <v>46</v>
      </c>
    </row>
    <row r="26" spans="1:9" ht="18" customHeight="1" x14ac:dyDescent="0.3">
      <c r="A26" s="11" t="s">
        <v>21</v>
      </c>
      <c r="B26" s="11">
        <v>1.5</v>
      </c>
      <c r="C26" s="11">
        <v>0</v>
      </c>
      <c r="D26" s="11">
        <v>0</v>
      </c>
      <c r="E26" s="11">
        <v>0.1</v>
      </c>
      <c r="F26" s="11">
        <v>0</v>
      </c>
      <c r="G26" s="51">
        <f t="shared" si="0"/>
        <v>99.9</v>
      </c>
      <c r="H26" s="12">
        <f>(B26*(E26/100))+(C26*F26/100)+(D26*G26/100)</f>
        <v>1.5E-3</v>
      </c>
      <c r="I26" s="52" t="s">
        <v>22</v>
      </c>
    </row>
    <row r="27" spans="1:9" ht="15" thickBot="1" x14ac:dyDescent="0.35">
      <c r="A27" s="1"/>
      <c r="B27" s="1"/>
      <c r="C27" s="1"/>
      <c r="D27" s="1"/>
      <c r="E27" s="1"/>
      <c r="F27" s="1"/>
      <c r="G27" s="1"/>
      <c r="H27" s="5"/>
    </row>
    <row r="28" spans="1:9" ht="21.6" thickBot="1" x14ac:dyDescent="0.35">
      <c r="A28" s="40" t="s">
        <v>17</v>
      </c>
      <c r="B28" s="41"/>
      <c r="C28" s="41"/>
      <c r="D28" s="42"/>
      <c r="E28" s="1"/>
      <c r="F28" s="1"/>
      <c r="G28" s="2"/>
      <c r="H28" s="5"/>
    </row>
    <row r="29" spans="1:9" x14ac:dyDescent="0.3">
      <c r="A29" s="43" t="s">
        <v>13</v>
      </c>
      <c r="B29" s="44"/>
      <c r="C29" s="18">
        <f>SUM(H11:H26)</f>
        <v>62.394109999999998</v>
      </c>
      <c r="D29" s="19"/>
      <c r="E29" s="1"/>
      <c r="F29" s="1"/>
      <c r="G29" s="2"/>
      <c r="H29" s="5"/>
    </row>
    <row r="30" spans="1:9" x14ac:dyDescent="0.3">
      <c r="A30" s="45" t="s">
        <v>14</v>
      </c>
      <c r="B30" s="46"/>
      <c r="C30" s="20">
        <f>B7/C29</f>
        <v>38.465169228313378</v>
      </c>
      <c r="D30" s="21"/>
      <c r="E30" s="1"/>
      <c r="F30" s="1"/>
      <c r="G30" s="1"/>
      <c r="H30" s="1"/>
    </row>
    <row r="31" spans="1:9" ht="15" thickBot="1" x14ac:dyDescent="0.35">
      <c r="A31" s="16" t="s">
        <v>15</v>
      </c>
      <c r="B31" s="17"/>
      <c r="C31" s="22">
        <f>C30-B8</f>
        <v>14.465169228313378</v>
      </c>
      <c r="D31" s="23"/>
    </row>
    <row r="35" spans="2:2" x14ac:dyDescent="0.3">
      <c r="B35" s="15"/>
    </row>
    <row r="36" spans="2:2" x14ac:dyDescent="0.3">
      <c r="B36" s="15"/>
    </row>
    <row r="37" spans="2:2" x14ac:dyDescent="0.3">
      <c r="B37" s="15"/>
    </row>
    <row r="38" spans="2:2" x14ac:dyDescent="0.3">
      <c r="B38" s="15"/>
    </row>
    <row r="39" spans="2:2" x14ac:dyDescent="0.3">
      <c r="B39" s="15"/>
    </row>
    <row r="40" spans="2:2" x14ac:dyDescent="0.3">
      <c r="B40" s="15"/>
    </row>
  </sheetData>
  <mergeCells count="10">
    <mergeCell ref="A30:B30"/>
    <mergeCell ref="C30:D30"/>
    <mergeCell ref="A31:B31"/>
    <mergeCell ref="C31:D31"/>
    <mergeCell ref="A1:H3"/>
    <mergeCell ref="A4:H5"/>
    <mergeCell ref="E7:F7"/>
    <mergeCell ref="A28:D28"/>
    <mergeCell ref="A29:B29"/>
    <mergeCell ref="C29:D29"/>
  </mergeCells>
  <conditionalFormatting sqref="C30:D30">
    <cfRule type="cellIs" dxfId="3" priority="1" operator="greaterThan">
      <formula>$B$8</formula>
    </cfRule>
    <cfRule type="cellIs" dxfId="2" priority="2" operator="lessThan">
      <formula>$B$8</formula>
    </cfRule>
  </conditionalFormatting>
  <conditionalFormatting sqref="C31:D31">
    <cfRule type="cellIs" dxfId="1" priority="3" operator="greaterThan">
      <formula>0</formula>
    </cfRule>
    <cfRule type="cellIs" dxfId="0" priority="4" operator="lessThan">
      <formula>0</formula>
    </cfRule>
  </conditionalFormatting>
  <pageMargins left="0.2" right="0.2" top="0.2" bottom="0.2" header="0.3" footer="0.3"/>
  <pageSetup paperSize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4B54-E3D0-4A2A-BEDD-8FD41F7F6EC6}">
  <dimension ref="A1:I40"/>
  <sheetViews>
    <sheetView topLeftCell="A6" zoomScale="81" workbookViewId="0">
      <selection activeCell="C18" sqref="C18"/>
    </sheetView>
  </sheetViews>
  <sheetFormatPr defaultRowHeight="14.4" x14ac:dyDescent="0.3"/>
  <cols>
    <col min="1" max="1" width="37" customWidth="1"/>
    <col min="4" max="4" width="13.109375" bestFit="1" customWidth="1"/>
    <col min="5" max="5" width="13.44140625" bestFit="1" customWidth="1"/>
    <col min="6" max="6" width="14.33203125" bestFit="1" customWidth="1"/>
    <col min="7" max="7" width="18.109375" bestFit="1" customWidth="1"/>
    <col min="9" max="9" width="72.88671875" customWidth="1"/>
  </cols>
  <sheetData>
    <row r="1" spans="1:9" ht="15" customHeight="1" x14ac:dyDescent="0.3">
      <c r="A1" s="24" t="s">
        <v>18</v>
      </c>
      <c r="B1" s="25"/>
      <c r="C1" s="25"/>
      <c r="D1" s="25"/>
      <c r="E1" s="25"/>
      <c r="F1" s="25"/>
      <c r="G1" s="25"/>
      <c r="H1" s="26"/>
      <c r="I1" s="6"/>
    </row>
    <row r="2" spans="1:9" ht="15" customHeight="1" x14ac:dyDescent="0.3">
      <c r="A2" s="27"/>
      <c r="B2" s="28"/>
      <c r="C2" s="28"/>
      <c r="D2" s="28"/>
      <c r="E2" s="28"/>
      <c r="F2" s="28"/>
      <c r="G2" s="28"/>
      <c r="H2" s="29"/>
      <c r="I2" s="7"/>
    </row>
    <row r="3" spans="1:9" ht="15" customHeight="1" thickBot="1" x14ac:dyDescent="0.35">
      <c r="A3" s="30"/>
      <c r="B3" s="31"/>
      <c r="C3" s="31"/>
      <c r="D3" s="31"/>
      <c r="E3" s="31"/>
      <c r="F3" s="31"/>
      <c r="G3" s="31"/>
      <c r="H3" s="32"/>
      <c r="I3" s="10"/>
    </row>
    <row r="4" spans="1:9" ht="15" customHeight="1" x14ac:dyDescent="0.3">
      <c r="A4" s="33" t="s">
        <v>25</v>
      </c>
      <c r="B4" s="34"/>
      <c r="C4" s="34"/>
      <c r="D4" s="34"/>
      <c r="E4" s="34"/>
      <c r="F4" s="34"/>
      <c r="G4" s="34"/>
      <c r="H4" s="35"/>
      <c r="I4" s="9"/>
    </row>
    <row r="5" spans="1:9" ht="15.75" customHeight="1" thickBot="1" x14ac:dyDescent="0.35">
      <c r="A5" s="36"/>
      <c r="B5" s="37"/>
      <c r="C5" s="37"/>
      <c r="D5" s="37"/>
      <c r="E5" s="37"/>
      <c r="F5" s="37"/>
      <c r="G5" s="37"/>
      <c r="H5" s="38"/>
      <c r="I5" s="8"/>
    </row>
    <row r="7" spans="1:9" x14ac:dyDescent="0.3">
      <c r="A7" s="4" t="s">
        <v>10</v>
      </c>
      <c r="B7" s="3">
        <v>2400</v>
      </c>
      <c r="C7" t="s">
        <v>47</v>
      </c>
      <c r="E7" s="39" t="s">
        <v>16</v>
      </c>
      <c r="F7" s="39"/>
    </row>
    <row r="8" spans="1:9" x14ac:dyDescent="0.3">
      <c r="A8" s="4" t="s">
        <v>11</v>
      </c>
      <c r="B8" s="3">
        <v>24</v>
      </c>
    </row>
    <row r="9" spans="1:9" ht="15" thickBot="1" x14ac:dyDescent="0.35"/>
    <row r="10" spans="1:9" ht="28.8" x14ac:dyDescent="0.3">
      <c r="A10" s="13" t="s">
        <v>0</v>
      </c>
      <c r="B10" s="47" t="s">
        <v>1</v>
      </c>
      <c r="C10" s="14" t="s">
        <v>2</v>
      </c>
      <c r="D10" s="47" t="s">
        <v>3</v>
      </c>
      <c r="E10" s="48" t="s">
        <v>5</v>
      </c>
      <c r="F10" s="49" t="s">
        <v>6</v>
      </c>
      <c r="G10" s="48" t="s">
        <v>7</v>
      </c>
      <c r="H10" s="47" t="s">
        <v>4</v>
      </c>
      <c r="I10" s="50" t="s">
        <v>8</v>
      </c>
    </row>
    <row r="11" spans="1:9" ht="18" customHeight="1" x14ac:dyDescent="0.3">
      <c r="A11" s="11" t="s">
        <v>33</v>
      </c>
      <c r="B11" s="11">
        <v>4</v>
      </c>
      <c r="C11" s="11">
        <v>2.6</v>
      </c>
      <c r="D11" s="11">
        <v>0.1</v>
      </c>
      <c r="E11" s="11">
        <v>40</v>
      </c>
      <c r="F11" s="11">
        <v>10</v>
      </c>
      <c r="G11" s="51">
        <f t="shared" ref="G11:G26" si="0">100-E11-F11</f>
        <v>50</v>
      </c>
      <c r="H11" s="12">
        <f>(B11*(E11/100))+(C11*F11/100)+(D11*G11/100)</f>
        <v>1.9100000000000001</v>
      </c>
      <c r="I11" s="52" t="s">
        <v>9</v>
      </c>
    </row>
    <row r="12" spans="1:9" ht="18" customHeight="1" x14ac:dyDescent="0.3">
      <c r="A12" s="11" t="s">
        <v>37</v>
      </c>
      <c r="B12" s="11">
        <v>0.45300000000000001</v>
      </c>
      <c r="C12" s="11">
        <v>0.2</v>
      </c>
      <c r="D12" s="11">
        <v>1E-3</v>
      </c>
      <c r="E12" s="11">
        <v>40</v>
      </c>
      <c r="F12" s="11">
        <v>10</v>
      </c>
      <c r="G12" s="51">
        <f t="shared" si="0"/>
        <v>50</v>
      </c>
      <c r="H12" s="12">
        <f>(B12*(E12/100))+(C12*F12/100)+(D12*G12/100)</f>
        <v>0.20170000000000002</v>
      </c>
      <c r="I12" s="52" t="s">
        <v>39</v>
      </c>
    </row>
    <row r="13" spans="1:9" ht="18" customHeight="1" x14ac:dyDescent="0.3">
      <c r="A13" s="11" t="s">
        <v>38</v>
      </c>
      <c r="B13" s="11">
        <v>1.2999999999999999E-3</v>
      </c>
      <c r="C13" s="11">
        <v>1.2999999999999999E-3</v>
      </c>
      <c r="D13" s="11">
        <v>1.2999999999999999E-3</v>
      </c>
      <c r="E13" s="11">
        <v>40</v>
      </c>
      <c r="F13" s="11">
        <v>10</v>
      </c>
      <c r="G13" s="51">
        <f t="shared" si="0"/>
        <v>50</v>
      </c>
      <c r="H13" s="12">
        <f>(B13*(E13/100))+(C13*F13/100)+(D13*G13/100)</f>
        <v>1.2999999999999999E-3</v>
      </c>
      <c r="I13" s="52" t="s">
        <v>40</v>
      </c>
    </row>
    <row r="14" spans="1:9" ht="18" customHeight="1" x14ac:dyDescent="0.3">
      <c r="A14" s="11" t="s">
        <v>34</v>
      </c>
      <c r="B14" s="11">
        <v>7.4000000000000003E-3</v>
      </c>
      <c r="C14" s="11">
        <v>7.4000000000000003E-3</v>
      </c>
      <c r="D14" s="11">
        <v>7.4000000000000003E-3</v>
      </c>
      <c r="E14" s="11">
        <v>100</v>
      </c>
      <c r="F14" s="11">
        <v>0</v>
      </c>
      <c r="G14" s="51">
        <f t="shared" si="0"/>
        <v>0</v>
      </c>
      <c r="H14" s="12">
        <f>(B14*(E14/100))+(C14*F14/100)+(D14*G14/100)</f>
        <v>7.4000000000000003E-3</v>
      </c>
      <c r="I14" s="52" t="s">
        <v>41</v>
      </c>
    </row>
    <row r="15" spans="1:9" ht="18" customHeight="1" x14ac:dyDescent="0.3">
      <c r="A15" s="11" t="s">
        <v>31</v>
      </c>
      <c r="B15" s="11">
        <v>1.85</v>
      </c>
      <c r="C15" s="11">
        <v>0.5</v>
      </c>
      <c r="D15" s="11">
        <v>0.01</v>
      </c>
      <c r="E15" s="11">
        <v>50</v>
      </c>
      <c r="F15" s="11">
        <v>0</v>
      </c>
      <c r="G15" s="51">
        <f t="shared" si="0"/>
        <v>50</v>
      </c>
      <c r="H15" s="12">
        <f>(B15*(E15/100))+(C15*F15/100)+(D15*G15/100)</f>
        <v>0.93</v>
      </c>
      <c r="I15" s="52" t="s">
        <v>42</v>
      </c>
    </row>
    <row r="16" spans="1:9" ht="18" customHeight="1" x14ac:dyDescent="0.3">
      <c r="A16" s="11" t="s">
        <v>35</v>
      </c>
      <c r="B16" s="11">
        <v>6.5500000000000003E-2</v>
      </c>
      <c r="C16" s="11">
        <v>0.03</v>
      </c>
      <c r="D16" s="11">
        <v>1E-3</v>
      </c>
      <c r="E16" s="11">
        <v>40</v>
      </c>
      <c r="F16" s="11">
        <v>10</v>
      </c>
      <c r="G16" s="51">
        <f t="shared" si="0"/>
        <v>50</v>
      </c>
      <c r="H16" s="12">
        <f>(B16*(E16/100))+(C16*F16/100)+(D16*G16/100)</f>
        <v>2.9700000000000001E-2</v>
      </c>
      <c r="I16" s="52" t="s">
        <v>43</v>
      </c>
    </row>
    <row r="17" spans="1:9" ht="18" customHeight="1" x14ac:dyDescent="0.3">
      <c r="A17" s="11" t="s">
        <v>36</v>
      </c>
      <c r="B17" s="11">
        <v>6.4600000000000005E-2</v>
      </c>
      <c r="C17" s="11">
        <v>0.03</v>
      </c>
      <c r="D17" s="11">
        <v>1E-3</v>
      </c>
      <c r="E17" s="11">
        <v>10</v>
      </c>
      <c r="F17" s="11">
        <v>10</v>
      </c>
      <c r="G17" s="51">
        <f t="shared" si="0"/>
        <v>80</v>
      </c>
      <c r="H17" s="12">
        <f>(B17*(E17/100))+(C17*F17/100)+(D17*G17/100)</f>
        <v>1.026E-2</v>
      </c>
      <c r="I17" s="52" t="s">
        <v>43</v>
      </c>
    </row>
    <row r="18" spans="1:9" ht="18" customHeight="1" x14ac:dyDescent="0.3">
      <c r="A18" s="11" t="s">
        <v>19</v>
      </c>
      <c r="B18" s="11">
        <v>1000</v>
      </c>
      <c r="C18" s="11">
        <v>4.3</v>
      </c>
      <c r="D18" s="11">
        <v>0</v>
      </c>
      <c r="E18" s="11">
        <v>100</v>
      </c>
      <c r="F18" s="11">
        <v>0</v>
      </c>
      <c r="G18" s="51">
        <f t="shared" si="0"/>
        <v>0</v>
      </c>
      <c r="H18" s="12">
        <f>(B18*(E18/100))+(C18*F18/100)+(D18*G18/100)</f>
        <v>1000</v>
      </c>
      <c r="I18" s="53" t="s">
        <v>24</v>
      </c>
    </row>
    <row r="19" spans="1:9" ht="18" customHeight="1" x14ac:dyDescent="0.3">
      <c r="A19" s="11" t="s">
        <v>26</v>
      </c>
      <c r="B19" s="11">
        <v>100</v>
      </c>
      <c r="C19" s="11">
        <v>0.1</v>
      </c>
      <c r="D19" s="11">
        <v>0.01</v>
      </c>
      <c r="E19" s="11">
        <v>25</v>
      </c>
      <c r="F19" s="11">
        <v>0</v>
      </c>
      <c r="G19" s="51">
        <f t="shared" si="0"/>
        <v>75</v>
      </c>
      <c r="H19" s="12">
        <f>(B19*(E19/100))+(C19*F19/100)+(D19*G19/100)</f>
        <v>25.0075</v>
      </c>
      <c r="I19" s="53" t="s">
        <v>44</v>
      </c>
    </row>
    <row r="20" spans="1:9" ht="18" customHeight="1" x14ac:dyDescent="0.3">
      <c r="A20" s="11" t="s">
        <v>27</v>
      </c>
      <c r="B20" s="11">
        <v>29</v>
      </c>
      <c r="C20" s="11">
        <v>10</v>
      </c>
      <c r="D20" s="11">
        <v>0.1</v>
      </c>
      <c r="E20" s="11">
        <v>25</v>
      </c>
      <c r="F20" s="11">
        <v>0</v>
      </c>
      <c r="G20" s="51">
        <f t="shared" si="0"/>
        <v>75</v>
      </c>
      <c r="H20" s="12">
        <f>(B20*(E20/100))+(C20*F20/100)+(D20*G20/100)</f>
        <v>7.3250000000000002</v>
      </c>
      <c r="I20" s="53" t="s">
        <v>44</v>
      </c>
    </row>
    <row r="21" spans="1:9" ht="18" customHeight="1" x14ac:dyDescent="0.3">
      <c r="A21" s="11" t="s">
        <v>28</v>
      </c>
      <c r="B21" s="11">
        <v>20</v>
      </c>
      <c r="C21" s="11">
        <v>1E-3</v>
      </c>
      <c r="D21" s="11">
        <v>1E-3</v>
      </c>
      <c r="E21" s="11">
        <v>25</v>
      </c>
      <c r="F21" s="11">
        <v>0</v>
      </c>
      <c r="G21" s="51">
        <f t="shared" si="0"/>
        <v>75</v>
      </c>
      <c r="H21" s="12">
        <f>(B21*(E21/100))+(C21*F21/100)+(D21*G21/100)</f>
        <v>5.00075</v>
      </c>
      <c r="I21" s="52" t="s">
        <v>44</v>
      </c>
    </row>
    <row r="22" spans="1:9" ht="18" customHeight="1" x14ac:dyDescent="0.3">
      <c r="A22" s="11" t="s">
        <v>29</v>
      </c>
      <c r="B22" s="11">
        <v>20</v>
      </c>
      <c r="C22" s="11">
        <v>5</v>
      </c>
      <c r="D22" s="11">
        <v>0.1</v>
      </c>
      <c r="E22" s="11">
        <v>25</v>
      </c>
      <c r="F22" s="11">
        <v>0</v>
      </c>
      <c r="G22" s="51">
        <f t="shared" si="0"/>
        <v>75</v>
      </c>
      <c r="H22" s="12">
        <f t="shared" ref="H22:H23" si="1">(B22*(E22/100))+(C22*F22/100)+(D22*G22/100)</f>
        <v>5.0750000000000002</v>
      </c>
      <c r="I22" s="52" t="s">
        <v>44</v>
      </c>
    </row>
    <row r="23" spans="1:9" ht="18" customHeight="1" x14ac:dyDescent="0.3">
      <c r="A23" s="11" t="s">
        <v>20</v>
      </c>
      <c r="B23" s="11">
        <v>100</v>
      </c>
      <c r="C23" s="11">
        <v>0.4</v>
      </c>
      <c r="D23" s="11">
        <v>0.1</v>
      </c>
      <c r="E23" s="11">
        <v>2</v>
      </c>
      <c r="F23" s="11">
        <v>18</v>
      </c>
      <c r="G23" s="51">
        <f t="shared" si="0"/>
        <v>80</v>
      </c>
      <c r="H23" s="12">
        <f t="shared" si="1"/>
        <v>2.1520000000000001</v>
      </c>
      <c r="I23" s="53" t="s">
        <v>23</v>
      </c>
    </row>
    <row r="24" spans="1:9" ht="18" customHeight="1" x14ac:dyDescent="0.3">
      <c r="A24" s="11" t="s">
        <v>30</v>
      </c>
      <c r="B24" s="11">
        <v>9</v>
      </c>
      <c r="C24" s="11">
        <v>4.5</v>
      </c>
      <c r="D24" s="11">
        <v>2.1</v>
      </c>
      <c r="E24" s="11">
        <v>50</v>
      </c>
      <c r="F24" s="11">
        <v>0</v>
      </c>
      <c r="G24" s="51">
        <f t="shared" si="0"/>
        <v>50</v>
      </c>
      <c r="H24" s="12">
        <f>(B24*(E24/100))+(C24*F24/100)+(D24*G24/100)</f>
        <v>5.55</v>
      </c>
      <c r="I24" s="53" t="s">
        <v>45</v>
      </c>
    </row>
    <row r="25" spans="1:9" ht="18" customHeight="1" x14ac:dyDescent="0.3">
      <c r="A25" s="11" t="s">
        <v>32</v>
      </c>
      <c r="B25" s="11">
        <v>12.47</v>
      </c>
      <c r="C25" s="11">
        <v>1.17</v>
      </c>
      <c r="D25" s="11">
        <v>0.83</v>
      </c>
      <c r="E25" s="11">
        <v>20</v>
      </c>
      <c r="F25" s="11">
        <v>10</v>
      </c>
      <c r="G25" s="51">
        <f t="shared" si="0"/>
        <v>70</v>
      </c>
      <c r="H25" s="12">
        <f>(B25*(E25/100))+(C25*F25/100)+(D25*G25/100)</f>
        <v>3.1920000000000002</v>
      </c>
      <c r="I25" s="53" t="s">
        <v>46</v>
      </c>
    </row>
    <row r="26" spans="1:9" ht="18" customHeight="1" x14ac:dyDescent="0.3">
      <c r="A26" s="11" t="s">
        <v>21</v>
      </c>
      <c r="B26" s="11">
        <v>1.5</v>
      </c>
      <c r="C26" s="11">
        <v>0</v>
      </c>
      <c r="D26" s="11">
        <v>0</v>
      </c>
      <c r="E26" s="11">
        <v>0.1</v>
      </c>
      <c r="F26" s="11">
        <v>0</v>
      </c>
      <c r="G26" s="51">
        <f t="shared" si="0"/>
        <v>99.9</v>
      </c>
      <c r="H26" s="12">
        <f>(B26*(E26/100))+(C26*F26/100)+(D26*G26/100)</f>
        <v>1.5E-3</v>
      </c>
      <c r="I26" s="52" t="s">
        <v>22</v>
      </c>
    </row>
    <row r="27" spans="1:9" ht="15" thickBot="1" x14ac:dyDescent="0.35">
      <c r="A27" s="1"/>
      <c r="B27" s="1"/>
      <c r="C27" s="1"/>
      <c r="D27" s="1"/>
      <c r="E27" s="1"/>
      <c r="F27" s="1"/>
      <c r="G27" s="1"/>
      <c r="H27" s="5"/>
    </row>
    <row r="28" spans="1:9" ht="21.6" thickBot="1" x14ac:dyDescent="0.35">
      <c r="A28" s="40" t="s">
        <v>17</v>
      </c>
      <c r="B28" s="41"/>
      <c r="C28" s="41"/>
      <c r="D28" s="42"/>
      <c r="E28" s="1"/>
      <c r="F28" s="1"/>
      <c r="G28" s="2"/>
      <c r="H28" s="5"/>
    </row>
    <row r="29" spans="1:9" x14ac:dyDescent="0.3">
      <c r="A29" s="43" t="s">
        <v>13</v>
      </c>
      <c r="B29" s="44"/>
      <c r="C29" s="18">
        <f>SUM(H11:H26)</f>
        <v>1056.3941100000002</v>
      </c>
      <c r="D29" s="19"/>
      <c r="E29" s="1"/>
      <c r="F29" s="1"/>
      <c r="G29" s="2"/>
      <c r="H29" s="5"/>
    </row>
    <row r="30" spans="1:9" x14ac:dyDescent="0.3">
      <c r="A30" s="45" t="s">
        <v>14</v>
      </c>
      <c r="B30" s="46"/>
      <c r="C30" s="20">
        <f>B7/C29</f>
        <v>2.2718793841059939</v>
      </c>
      <c r="D30" s="21"/>
      <c r="E30" s="1"/>
      <c r="F30" s="1"/>
      <c r="G30" s="1"/>
      <c r="H30" s="1"/>
    </row>
    <row r="31" spans="1:9" ht="15" thickBot="1" x14ac:dyDescent="0.35">
      <c r="A31" s="16" t="s">
        <v>15</v>
      </c>
      <c r="B31" s="17"/>
      <c r="C31" s="22">
        <f>C30-B8</f>
        <v>-21.728120615894007</v>
      </c>
      <c r="D31" s="23"/>
    </row>
    <row r="35" spans="2:2" x14ac:dyDescent="0.3">
      <c r="B35" s="15"/>
    </row>
    <row r="36" spans="2:2" x14ac:dyDescent="0.3">
      <c r="B36" s="15"/>
    </row>
    <row r="37" spans="2:2" x14ac:dyDescent="0.3">
      <c r="B37" s="15"/>
    </row>
    <row r="38" spans="2:2" x14ac:dyDescent="0.3">
      <c r="B38" s="15"/>
    </row>
    <row r="39" spans="2:2" x14ac:dyDescent="0.3">
      <c r="B39" s="15"/>
    </row>
    <row r="40" spans="2:2" x14ac:dyDescent="0.3">
      <c r="B40" s="15"/>
    </row>
  </sheetData>
  <mergeCells count="10">
    <mergeCell ref="A30:B30"/>
    <mergeCell ref="C30:D30"/>
    <mergeCell ref="A31:B31"/>
    <mergeCell ref="C31:D31"/>
    <mergeCell ref="A1:H3"/>
    <mergeCell ref="A4:H5"/>
    <mergeCell ref="E7:F7"/>
    <mergeCell ref="A28:D28"/>
    <mergeCell ref="A29:B29"/>
    <mergeCell ref="C29:D29"/>
  </mergeCells>
  <conditionalFormatting sqref="C30:D30">
    <cfRule type="cellIs" dxfId="7" priority="1" operator="greaterThan">
      <formula>$B$8</formula>
    </cfRule>
    <cfRule type="cellIs" dxfId="6" priority="2" operator="lessThan">
      <formula>$B$8</formula>
    </cfRule>
  </conditionalFormatting>
  <conditionalFormatting sqref="C31:D31">
    <cfRule type="cellIs" dxfId="5" priority="3" operator="greaterThan">
      <formula>0</formula>
    </cfRule>
    <cfRule type="cellIs" dxfId="4" priority="4" operator="lessThan">
      <formula>0</formula>
    </cfRule>
  </conditionalFormatting>
  <pageMargins left="0.2" right="0.2" top="0.2" bottom="0.2" header="0.3" footer="0.3"/>
  <pageSetup paperSize="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 Budget - Typical</vt:lpstr>
      <vt:lpstr>Battery Budget - Maximum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2024-11-22T03:38:06Z</dcterms:modified>
</cp:coreProperties>
</file>