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scbs\excel\"/>
    </mc:Choice>
  </mc:AlternateContent>
  <xr:revisionPtr revIDLastSave="0" documentId="13_ncr:1_{C376EAF7-6C17-4C90-8F0D-F679510C4431}" xr6:coauthVersionLast="47" xr6:coauthVersionMax="47" xr10:uidLastSave="{00000000-0000-0000-0000-000000000000}"/>
  <bookViews>
    <workbookView xWindow="2004" yWindow="1248" windowWidth="19128" windowHeight="10920" xr2:uid="{B10D0899-44E0-483A-A53D-58AE10D06E7B}"/>
  </bookViews>
  <sheets>
    <sheet name="Design Calculations" sheetId="1" r:id="rId1"/>
    <sheet name="Output Voltage Calibration" sheetId="2" r:id="rId2"/>
  </sheets>
  <definedNames>
    <definedName name="A_v_amp">'Design Calculations'!$B$6</definedName>
    <definedName name="A_v_csense">'Design Calculations'!$B$28</definedName>
    <definedName name="Blob_A">'Design Calculations'!$B$29</definedName>
    <definedName name="C_comp">'Design Calculations'!$B$11</definedName>
    <definedName name="C_filt">'Design Calculations'!$B$16</definedName>
    <definedName name="COEFF_CONST">'Output Voltage Calibration'!$H$20</definedName>
    <definedName name="COEFF_X">'Output Voltage Calibration'!$G$20</definedName>
    <definedName name="COEFF_X2">'Output Voltage Calibration'!$F$20</definedName>
    <definedName name="COEFF_X3">'Output Voltage Calibration'!$E$20</definedName>
    <definedName name="f_c_filt">'Design Calculations'!$B$17</definedName>
    <definedName name="I_shunt_max">'Design Calculations'!$B$25</definedName>
    <definedName name="R_b_pwm">'Design Calculations'!$B$20</definedName>
    <definedName name="R_comp">'Design Calculations'!$B$10</definedName>
    <definedName name="R_db">'Design Calculations'!$B$32</definedName>
    <definedName name="R_dt">'Design Calculations'!$B$33</definedName>
    <definedName name="R_fb">'Design Calculations'!$B$5</definedName>
    <definedName name="R_filt">'Design Calculations'!$B$15</definedName>
    <definedName name="R_ft">'Design Calculations'!$B$7</definedName>
    <definedName name="R_shunt">'Design Calculations'!$B$24</definedName>
    <definedName name="R_ub">'Design Calculations'!$B$31</definedName>
    <definedName name="R_ut">'Design Calculations'!$B$30</definedName>
    <definedName name="V_be_2n3904">'Design Calculations'!$B$18</definedName>
    <definedName name="V_sense_max">'Design Calculations'!$B$27</definedName>
    <definedName name="V_shunt_max">'Design Calculations'!$B$26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20" i="2" a="1"/>
  <c r="E20" i="2" s="1"/>
  <c r="C3" i="2"/>
  <c r="C4" i="2"/>
  <c r="C5" i="2"/>
  <c r="C6" i="2"/>
  <c r="C7" i="2"/>
  <c r="C8" i="2"/>
  <c r="C9" i="2"/>
  <c r="C10" i="2"/>
  <c r="C11" i="2"/>
  <c r="C2" i="2"/>
  <c r="B31" i="1"/>
  <c r="B21" i="1"/>
  <c r="B17" i="1"/>
  <c r="B12" i="1"/>
  <c r="B6" i="1"/>
  <c r="B7" i="1" s="1"/>
  <c r="B26" i="1"/>
  <c r="B29" i="1" s="1"/>
  <c r="B32" i="1" s="1"/>
  <c r="B33" i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<sst xmlns="http://schemas.openxmlformats.org/spreadsheetml/2006/main" count="67" uniqueCount="53">
  <si>
    <t>Value</t>
  </si>
  <si>
    <t>Units</t>
  </si>
  <si>
    <t>R_ub</t>
  </si>
  <si>
    <t>Symbol</t>
  </si>
  <si>
    <t>Note</t>
  </si>
  <si>
    <t>R_ut</t>
  </si>
  <si>
    <t>kOhms</t>
  </si>
  <si>
    <t>R_db</t>
  </si>
  <si>
    <t>R_dt</t>
  </si>
  <si>
    <t>R_shunt</t>
  </si>
  <si>
    <t>Ohm</t>
  </si>
  <si>
    <t>mA</t>
  </si>
  <si>
    <t>I_shunt_max</t>
  </si>
  <si>
    <t>V_shunt_max</t>
  </si>
  <si>
    <t>Blob_A</t>
  </si>
  <si>
    <t>V_sense_max</t>
  </si>
  <si>
    <t>V</t>
  </si>
  <si>
    <t>R_ub / (R_ub + R_ut)</t>
  </si>
  <si>
    <t>A_v</t>
  </si>
  <si>
    <t>V_sense / V_shunt</t>
  </si>
  <si>
    <t>Current Sense Calculations</t>
  </si>
  <si>
    <t>V_dac_max</t>
  </si>
  <si>
    <t>V_batt_max</t>
  </si>
  <si>
    <t>Add 0.2V of headroom to be safe.</t>
  </si>
  <si>
    <t>Bottom feedback resistor (to GND) on opamp inverting input.</t>
  </si>
  <si>
    <t>Non-Inverting Amplifier Calculations (Control Circuit)</t>
  </si>
  <si>
    <t>A_v_amp</t>
  </si>
  <si>
    <t>R_fb</t>
  </si>
  <si>
    <t>R_ft</t>
  </si>
  <si>
    <t>Compensation Network</t>
  </si>
  <si>
    <t>R_comp</t>
  </si>
  <si>
    <t>C_comp</t>
  </si>
  <si>
    <t>uF</t>
  </si>
  <si>
    <t>f_c_comp</t>
  </si>
  <si>
    <t>kHz</t>
  </si>
  <si>
    <t>Corner frequency of filter on output of control op-amp.</t>
  </si>
  <si>
    <t>PWM Smoothing Filter</t>
  </si>
  <si>
    <t>R_fillt</t>
  </si>
  <si>
    <t>C_filt</t>
  </si>
  <si>
    <t>f_c_filt</t>
  </si>
  <si>
    <t>V_be_2n3904</t>
  </si>
  <si>
    <t>I_b_pwm</t>
  </si>
  <si>
    <t>V_pwm_max</t>
  </si>
  <si>
    <t>R_b_pwm</t>
  </si>
  <si>
    <t>Set Voltage</t>
  </si>
  <si>
    <t>Output Voltage</t>
  </si>
  <si>
    <t>Offset</t>
  </si>
  <si>
    <t>Estimated Offset</t>
  </si>
  <si>
    <t>Offset Polynomial</t>
  </si>
  <si>
    <t>COEFF_X^3</t>
  </si>
  <si>
    <t>COEFF_X^2</t>
  </si>
  <si>
    <t>COEFF_X</t>
  </si>
  <si>
    <t>COEFF_CONST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</si>
</sst>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'Output Voltage Calibration'!$C$1</c:f>
              <c:strCache>
                <c:ptCount val="1"/>
                <c:pt idx="0">
                  <c:v>Offset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'Output Voltage Calibration'!$A$2:$A$11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cat>
          <c:val>
            <c:numRef>
              <c:f>'Output Voltage Calibration'!$C$2:$C$11</c:f>
              <c:numCache>
                <c:formatCode>General</c:formatCode>
                <c:ptCount val="10"/>
                <c:pt idx="0">
                  <c:v>9.9000000000000005E-2</c:v>
                </c:pt>
                <c:pt idx="1">
                  <c:v>-7.7000000000000013E-2</c:v>
                </c:pt>
                <c:pt idx="2">
                  <c:v>-0.13500000000000001</c:v>
                </c:pt>
                <c:pt idx="3">
                  <c:v>-0.18599999999999994</c:v>
                </c:pt>
                <c:pt idx="4">
                  <c:v>-0.22900000000000009</c:v>
                </c:pt>
                <c:pt idx="5">
                  <c:v>-0.2629999999999999</c:v>
                </c:pt>
                <c:pt idx="6">
                  <c:v>-0.28799999999999981</c:v>
                </c:pt>
                <c:pt idx="7">
                  <c:v>-0.30399999999999983</c:v>
                </c:pt>
                <c:pt idx="8">
                  <c:v>-0.31000000000000005</c:v>
                </c:pt>
                <c:pt idx="9">
                  <c:v>-0.30600000000000005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AC-4509-83B9-4FADC1915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124383"/>
        <c:axId val="15926531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Voltage Calibration'!$A$1</c15:sqref>
                        </c15:formulaRef>
                      </c:ext>
                    </c:extLst>
                    <c:strCache>
                      <c:ptCount val="1"/>
                      <c:pt idx="0">
                        <c:v>Set Voltage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'Output Voltage Calibration'!$A$2:$A$11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Voltage Calibration'!$A$2:$A$11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1AC-4509-83B9-4FADC191545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'Output Voltage Calibration'!$B$1</c15:sqref>
                        </c15:formulaRef>
                      </c:ext>
                    </c:extLst>
                    <c:strCache>
                      <c:ptCount val="1"/>
                      <c:pt idx="0">
                        <c:v>Output Voltage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Voltage Calibration'!$A$2:$A$11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Voltage Calibration'!$B$2:$B$11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9.9000000000000005E-2</c:v>
                      </c:pt>
                      <c:pt idx="1">
                        <c:v>0.42299999999999999</c:v>
                      </c:pt>
                      <c:pt idx="2">
                        <c:v>0.86499999999999999</c:v>
                      </c:pt>
                      <c:pt idx="3">
                        <c:v>1.3140000000000001</c:v>
                      </c:pt>
                      <c:pt idx="4">
                        <c:v>1.7709999999999999</c:v>
                      </c:pt>
                      <c:pt idx="5">
                        <c:v>2.2370000000000001</c:v>
                      </c:pt>
                      <c:pt idx="6">
                        <c:v>2.7120000000000002</c:v>
                      </c:pt>
                      <c:pt idx="7">
                        <c:v>3.1960000000000002</c:v>
                      </c:pt>
                      <c:pt idx="8">
                        <c:v>3.69</c:v>
                      </c:pt>
                      <c:pt idx="9">
                        <c:v>4.194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1AC-4509-83B9-4FADC1915451}"/>
                  </c:ext>
                </c:extLst>
              </c15:ser>
            </c15:filteredLineSeries>
          </c:ext>
        </c:extLst>
      </c:lineChart>
      <c:catAx>
        <c:axId val="195612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53167"/>
        <c:crosses val="autoZero"/>
        <c:auto val="1"/>
        <c:lblAlgn val="ctr"/>
        <c:lblOffset val="100"/>
        <c:noMultiLvlLbl val="0"/>
      </c:catAx>
      <c:valAx>
        <c:axId val="15926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2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171450</xdr:rowOff>
    </xdr:from>
    <xdr:to>
      <xdr:col>13</xdr:col>
      <xdr:colOff>112395</xdr:colOff>
      <xdr:row>16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64157A-2D2D-2285-5B14-348AAA13C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69C-DFBE-4123-AE04-3424762F30E8}">
  <dimension ref="A1:D33"/>
  <sheetViews>
    <sheetView tabSelected="1" workbookViewId="0">
      <pane ySplit="1" topLeftCell="A20" activePane="bottomLeft" state="frozen"/>
      <selection pane="bottomLeft" activeCell="H32" sqref="H32"/>
    </sheetView>
  </sheetViews>
  <sheetFormatPr defaultRowHeight="14.4" x14ac:dyDescent="0.55000000000000004"/>
  <cols>
    <col min="1" max="1" width="12.7890625" customWidth="1"/>
    <col min="4" max="4" width="35.9453125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4</v>
      </c>
    </row>
    <row r="2" spans="1:4" x14ac:dyDescent="0.55000000000000004">
      <c r="A2" s="2" t="s">
        <v>25</v>
      </c>
    </row>
    <row r="3" spans="1:4" x14ac:dyDescent="0.55000000000000004">
      <c r="A3" t="s">
        <v>21</v>
      </c>
      <c r="B3">
        <v>3.3</v>
      </c>
      <c r="C3" t="s">
        <v>16</v>
      </c>
    </row>
    <row r="4" spans="1:4" x14ac:dyDescent="0.55000000000000004">
      <c r="A4" t="s">
        <v>22</v>
      </c>
      <c r="B4">
        <v>4.7</v>
      </c>
      <c r="C4" t="s">
        <v>16</v>
      </c>
      <c r="D4" t="s">
        <v>23</v>
      </c>
    </row>
    <row r="5" spans="1:4" x14ac:dyDescent="0.55000000000000004">
      <c r="A5" t="s">
        <v>27</v>
      </c>
      <c r="B5">
        <v>10</v>
      </c>
      <c r="C5" t="s">
        <v>6</v>
      </c>
      <c r="D5" t="s">
        <v>24</v>
      </c>
    </row>
    <row r="6" spans="1:4" x14ac:dyDescent="0.55000000000000004">
      <c r="A6" t="s">
        <v>26</v>
      </c>
      <c r="B6">
        <f>B4/B3</f>
        <v>1.4242424242424243</v>
      </c>
    </row>
    <row r="7" spans="1:4" x14ac:dyDescent="0.55000000000000004">
      <c r="A7" t="s">
        <v>28</v>
      </c>
      <c r="B7">
        <f>R_fb*A_v_amp-0.001</f>
        <v>14.241424242424243</v>
      </c>
      <c r="C7" t="s">
        <v>6</v>
      </c>
    </row>
    <row r="9" spans="1:4" x14ac:dyDescent="0.55000000000000004">
      <c r="A9" s="2" t="s">
        <v>29</v>
      </c>
    </row>
    <row r="10" spans="1:4" x14ac:dyDescent="0.55000000000000004">
      <c r="A10" t="s">
        <v>30</v>
      </c>
      <c r="B10">
        <v>10</v>
      </c>
      <c r="C10" t="s">
        <v>6</v>
      </c>
    </row>
    <row r="11" spans="1:4" x14ac:dyDescent="0.55000000000000004">
      <c r="A11" t="s">
        <v>31</v>
      </c>
      <c r="B11">
        <v>10</v>
      </c>
      <c r="C11" t="s">
        <v>32</v>
      </c>
    </row>
    <row r="12" spans="1:4" x14ac:dyDescent="0.55000000000000004">
      <c r="A12" t="s">
        <v>33</v>
      </c>
      <c r="B12">
        <f>1/(2*PI()*R_comp*0.001*C_comp*0.000001)/1000</f>
        <v>1591.5494309189535</v>
      </c>
      <c r="C12" t="s">
        <v>34</v>
      </c>
      <c r="D12" t="s">
        <v>35</v>
      </c>
    </row>
    <row r="14" spans="1:4" x14ac:dyDescent="0.55000000000000004">
      <c r="A14" s="2" t="s">
        <v>36</v>
      </c>
    </row>
    <row r="15" spans="1:4" x14ac:dyDescent="0.55000000000000004">
      <c r="A15" t="s">
        <v>37</v>
      </c>
      <c r="B15">
        <v>10000</v>
      </c>
      <c r="C15" t="s">
        <v>6</v>
      </c>
    </row>
    <row r="16" spans="1:4" x14ac:dyDescent="0.55000000000000004">
      <c r="A16" t="s">
        <v>38</v>
      </c>
      <c r="B16">
        <v>10</v>
      </c>
      <c r="C16" t="s">
        <v>32</v>
      </c>
    </row>
    <row r="17" spans="1:3" x14ac:dyDescent="0.55000000000000004">
      <c r="A17" t="s">
        <v>39</v>
      </c>
      <c r="B17" s="1">
        <f>1/(2*PI()*R_filt*0.001*C_filt*0.000001)/1000</f>
        <v>1.5915494309189535</v>
      </c>
      <c r="C17" t="s">
        <v>34</v>
      </c>
    </row>
    <row r="18" spans="1:3" x14ac:dyDescent="0.55000000000000004">
      <c r="A18" t="s">
        <v>40</v>
      </c>
      <c r="B18">
        <v>0.7</v>
      </c>
      <c r="C18" t="s">
        <v>16</v>
      </c>
    </row>
    <row r="19" spans="1:3" x14ac:dyDescent="0.55000000000000004">
      <c r="A19" t="s">
        <v>42</v>
      </c>
      <c r="B19">
        <v>3.3</v>
      </c>
      <c r="C19" t="s">
        <v>16</v>
      </c>
    </row>
    <row r="20" spans="1:3" x14ac:dyDescent="0.55000000000000004">
      <c r="A20" t="s">
        <v>43</v>
      </c>
      <c r="B20">
        <v>10</v>
      </c>
      <c r="C20" t="s">
        <v>6</v>
      </c>
    </row>
    <row r="21" spans="1:3" x14ac:dyDescent="0.55000000000000004">
      <c r="A21" t="s">
        <v>41</v>
      </c>
      <c r="B21">
        <f>B19-V_be_2n3904</f>
        <v>2.5999999999999996</v>
      </c>
    </row>
    <row r="23" spans="1:3" x14ac:dyDescent="0.55000000000000004">
      <c r="A23" s="2" t="s">
        <v>20</v>
      </c>
    </row>
    <row r="24" spans="1:3" x14ac:dyDescent="0.55000000000000004">
      <c r="A24" t="s">
        <v>9</v>
      </c>
      <c r="B24">
        <v>1</v>
      </c>
      <c r="C24" t="s">
        <v>10</v>
      </c>
    </row>
    <row r="25" spans="1:3" x14ac:dyDescent="0.55000000000000004">
      <c r="A25" t="s">
        <v>12</v>
      </c>
      <c r="B25">
        <v>200</v>
      </c>
      <c r="C25" t="s">
        <v>11</v>
      </c>
    </row>
    <row r="26" spans="1:3" x14ac:dyDescent="0.55000000000000004">
      <c r="A26" t="s">
        <v>13</v>
      </c>
      <c r="B26">
        <f>I_shunt_max*0.001*R_shunt</f>
        <v>0.2</v>
      </c>
    </row>
    <row r="27" spans="1:3" x14ac:dyDescent="0.55000000000000004">
      <c r="A27" t="s">
        <v>15</v>
      </c>
      <c r="B27">
        <v>3.3</v>
      </c>
      <c r="C27" t="s">
        <v>16</v>
      </c>
    </row>
    <row r="28" spans="1:3" x14ac:dyDescent="0.55000000000000004">
      <c r="A28" t="s">
        <v>18</v>
      </c>
      <c r="B28">
        <f>V_sense_max/V_shunt_max</f>
        <v>16.499999999999996</v>
      </c>
      <c r="C28" t="s">
        <v>19</v>
      </c>
    </row>
    <row r="29" spans="1:3" x14ac:dyDescent="0.55000000000000004">
      <c r="A29" t="s">
        <v>14</v>
      </c>
      <c r="B29">
        <f>V_sense_max/(V_shunt_max+V_sense_max)</f>
        <v>0.94285714285714284</v>
      </c>
      <c r="C29" t="s">
        <v>17</v>
      </c>
    </row>
    <row r="30" spans="1:3" x14ac:dyDescent="0.55000000000000004">
      <c r="A30" t="s">
        <v>5</v>
      </c>
      <c r="B30">
        <v>500</v>
      </c>
      <c r="C30" t="s">
        <v>6</v>
      </c>
    </row>
    <row r="31" spans="1:3" x14ac:dyDescent="0.55000000000000004">
      <c r="A31" t="s">
        <v>2</v>
      </c>
      <c r="B31" s="1">
        <f>Blob_A/(1-Blob_A)*R_ut</f>
        <v>8249.9999999999964</v>
      </c>
      <c r="C31" t="s">
        <v>6</v>
      </c>
    </row>
    <row r="32" spans="1:3" x14ac:dyDescent="0.55000000000000004">
      <c r="A32" t="s">
        <v>7</v>
      </c>
      <c r="B32" s="1">
        <f>R_ub</f>
        <v>8249.9999999999964</v>
      </c>
      <c r="C32" t="s">
        <v>6</v>
      </c>
    </row>
    <row r="33" spans="1:3" x14ac:dyDescent="0.55000000000000004">
      <c r="A33" t="s">
        <v>8</v>
      </c>
      <c r="B33" s="1">
        <f>R_ut</f>
        <v>500</v>
      </c>
      <c r="C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3C46-ECD0-49B0-A6CD-7C94E59BEC5C}">
  <dimension ref="A1:H20"/>
  <sheetViews>
    <sheetView workbookViewId="0">
      <selection activeCell="D14" sqref="D14"/>
    </sheetView>
  </sheetViews>
  <sheetFormatPr defaultRowHeight="14.4" x14ac:dyDescent="0.55000000000000004"/>
  <cols>
    <col min="1" max="1" width="11.734375" customWidth="1"/>
    <col min="2" max="2" width="17.5234375" customWidth="1"/>
    <col min="4" max="4" width="17.15625" customWidth="1"/>
    <col min="5" max="5" width="12.15625" customWidth="1"/>
    <col min="6" max="6" width="12" customWidth="1"/>
  </cols>
  <sheetData>
    <row r="1" spans="1:5" x14ac:dyDescent="0.55000000000000004">
      <c r="A1" t="s">
        <v>44</v>
      </c>
      <c r="B1" t="s">
        <v>45</v>
      </c>
      <c r="C1" t="s">
        <v>46</v>
      </c>
      <c r="E1" t="s">
        <v>47</v>
      </c>
    </row>
    <row r="2" spans="1:5" x14ac:dyDescent="0.55000000000000004">
      <c r="A2">
        <v>0</v>
      </c>
      <c r="B2">
        <v>9.9000000000000005E-2</v>
      </c>
      <c r="C2">
        <f>B2-A2</f>
        <v>9.9000000000000005E-2</v>
      </c>
      <c r="E2">
        <f>COEFF_X3*A2^3+COEFF_X2*A2^2+COEFF_X*A2+COEFF_CONST</f>
        <v>7.9586013986014142E-2</v>
      </c>
    </row>
    <row r="3" spans="1:5" x14ac:dyDescent="0.55000000000000004">
      <c r="A3">
        <v>0.5</v>
      </c>
      <c r="B3">
        <v>0.42299999999999999</v>
      </c>
      <c r="C3">
        <f t="shared" ref="C3:C11" si="0">B3-A3</f>
        <v>-7.7000000000000013E-2</v>
      </c>
      <c r="E3">
        <f>COEFF_X3*A3^3+COEFF_X2*A3^2+COEFF_X*A3+COEFF_CONST</f>
        <v>-4.233473193473189E-2</v>
      </c>
    </row>
    <row r="4" spans="1:5" x14ac:dyDescent="0.55000000000000004">
      <c r="A4">
        <v>1</v>
      </c>
      <c r="B4">
        <v>0.86499999999999999</v>
      </c>
      <c r="C4">
        <f t="shared" si="0"/>
        <v>-0.13500000000000001</v>
      </c>
      <c r="E4">
        <f>COEFF_X3*A4^3+COEFF_X2*A4^2+COEFF_X*A4+COEFF_CONST</f>
        <v>-0.13313076923076925</v>
      </c>
    </row>
    <row r="5" spans="1:5" x14ac:dyDescent="0.55000000000000004">
      <c r="A5">
        <v>1.5</v>
      </c>
      <c r="B5">
        <v>1.3140000000000001</v>
      </c>
      <c r="C5">
        <f t="shared" si="0"/>
        <v>-0.18599999999999994</v>
      </c>
      <c r="E5">
        <f>COEFF_X3*A5^3+COEFF_X2*A5^2+COEFF_X*A5+COEFF_CONST</f>
        <v>-0.19777062937062931</v>
      </c>
    </row>
    <row r="6" spans="1:5" x14ac:dyDescent="0.55000000000000004">
      <c r="A6">
        <v>2</v>
      </c>
      <c r="B6">
        <v>1.7709999999999999</v>
      </c>
      <c r="C6">
        <f t="shared" si="0"/>
        <v>-0.22900000000000009</v>
      </c>
      <c r="E6">
        <f>COEFF_X3*A6^3+COEFF_X2*A6^2+COEFF_X*A6+COEFF_CONST</f>
        <v>-0.24122284382284379</v>
      </c>
    </row>
    <row r="7" spans="1:5" x14ac:dyDescent="0.55000000000000004">
      <c r="A7">
        <v>2.5</v>
      </c>
      <c r="B7">
        <v>2.2370000000000001</v>
      </c>
      <c r="C7">
        <f t="shared" si="0"/>
        <v>-0.2629999999999999</v>
      </c>
      <c r="E7">
        <f>COEFF_X3*A7^3+COEFF_X2*A7^2+COEFF_X*A7+COEFF_CONST</f>
        <v>-0.26845594405594397</v>
      </c>
    </row>
    <row r="8" spans="1:5" x14ac:dyDescent="0.55000000000000004">
      <c r="A8">
        <v>3</v>
      </c>
      <c r="B8">
        <v>2.7120000000000002</v>
      </c>
      <c r="C8">
        <f t="shared" si="0"/>
        <v>-0.28799999999999981</v>
      </c>
      <c r="E8">
        <f>COEFF_X3*A8^3+COEFF_X2*A8^2+COEFF_X*A8+COEFF_CONST</f>
        <v>-0.28443846153846142</v>
      </c>
    </row>
    <row r="9" spans="1:5" x14ac:dyDescent="0.55000000000000004">
      <c r="A9">
        <v>3.5</v>
      </c>
      <c r="B9">
        <v>3.1960000000000002</v>
      </c>
      <c r="C9">
        <f t="shared" si="0"/>
        <v>-0.30399999999999983</v>
      </c>
      <c r="E9">
        <f>COEFF_X3*A9^3+COEFF_X2*A9^2+COEFF_X*A9+COEFF_CONST</f>
        <v>-0.29413892773892769</v>
      </c>
    </row>
    <row r="10" spans="1:5" x14ac:dyDescent="0.55000000000000004">
      <c r="A10">
        <v>4</v>
      </c>
      <c r="B10">
        <v>3.69</v>
      </c>
      <c r="C10">
        <f t="shared" si="0"/>
        <v>-0.31000000000000005</v>
      </c>
      <c r="E10">
        <f>COEFF_X3*A10^3+COEFF_X2*A10^2+COEFF_X*A10+COEFF_CONST</f>
        <v>-0.30252587412587417</v>
      </c>
    </row>
    <row r="11" spans="1:5" x14ac:dyDescent="0.55000000000000004">
      <c r="A11">
        <v>4.5</v>
      </c>
      <c r="B11">
        <v>4.194</v>
      </c>
      <c r="C11">
        <f t="shared" si="0"/>
        <v>-0.30600000000000005</v>
      </c>
      <c r="E11">
        <f>COEFF_X3*A11^3+COEFF_X2*A11^2+COEFF_X*A11+COEFF_CONST</f>
        <v>-0.31456783216783235</v>
      </c>
    </row>
    <row r="19" spans="4:8" x14ac:dyDescent="0.55000000000000004">
      <c r="D19" t="s">
        <v>48</v>
      </c>
      <c r="E19" t="s">
        <v>49</v>
      </c>
      <c r="F19" t="s">
        <v>50</v>
      </c>
      <c r="G19" t="s">
        <v>51</v>
      </c>
      <c r="H19" t="s">
        <v>52</v>
      </c>
    </row>
    <row r="20" spans="4:8" x14ac:dyDescent="0.55000000000000004">
      <c r="E20" cm="1">
        <f t="array" ref="E20:H20">LINEST(C2:C11,A2:A11^{1,2,3})</f>
        <v>-6.6247086247086633E-3</v>
      </c>
      <c r="F20">
        <v>7.2186480186480412E-2</v>
      </c>
      <c r="G20">
        <v>-0.27827855477855512</v>
      </c>
      <c r="H20">
        <v>7.9586013986014142E-2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Design Calculations</vt:lpstr>
      <vt:lpstr>Output Voltage Calibration</vt:lpstr>
      <vt:lpstr>A_v_amp</vt:lpstr>
      <vt:lpstr>A_v_csense</vt:lpstr>
      <vt:lpstr>Blob_A</vt:lpstr>
      <vt:lpstr>C_comp</vt:lpstr>
      <vt:lpstr>C_filt</vt:lpstr>
      <vt:lpstr>COEFF_CONST</vt:lpstr>
      <vt:lpstr>COEFF_X</vt:lpstr>
      <vt:lpstr>COEFF_X2</vt:lpstr>
      <vt:lpstr>COEFF_X3</vt:lpstr>
      <vt:lpstr>f_c_filt</vt:lpstr>
      <vt:lpstr>I_shunt_max</vt:lpstr>
      <vt:lpstr>R_b_pwm</vt:lpstr>
      <vt:lpstr>R_comp</vt:lpstr>
      <vt:lpstr>R_db</vt:lpstr>
      <vt:lpstr>R_dt</vt:lpstr>
      <vt:lpstr>R_fb</vt:lpstr>
      <vt:lpstr>R_filt</vt:lpstr>
      <vt:lpstr>R_ft</vt:lpstr>
      <vt:lpstr>R_shunt</vt:lpstr>
      <vt:lpstr>R_ub</vt:lpstr>
      <vt:lpstr>R_ut</vt:lpstr>
      <vt:lpstr>V_be_2n3904</vt:lpstr>
      <vt:lpstr>V_sense_max</vt:lpstr>
      <vt:lpstr>V_shunt_max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2022-11-05T22:48:01Z</dcterms:created>
  <dcterms:modified xsi:type="dcterms:W3CDTF">2022-11-15T10:43:16Z</dcterms:modified>
</cp:coreProperties>
</file>