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5640" activeTab="8"/>
  </bookViews>
  <sheets>
    <sheet name="R114" sheetId="10" r:id="rId1"/>
    <sheet name="R13" sheetId="9" r:id="rId2"/>
    <sheet name="R14" sheetId="8" r:id="rId3"/>
    <sheet name="R21" sheetId="7" r:id="rId4"/>
    <sheet name="RC318" sheetId="5" r:id="rId5"/>
    <sheet name="Propyne" sheetId="4" r:id="rId6"/>
    <sheet name="Cyclopropane" sheetId="1" r:id="rId7"/>
    <sheet name="Sheet3" sheetId="3" r:id="rId8"/>
    <sheet name="Sheet8" sheetId="11" r:id="rId9"/>
  </sheets>
  <externalReferences>
    <externalReference r:id="rId10"/>
  </externalReferences>
  <definedNames>
    <definedName name="gamma" localSheetId="0">'R114'!$E$3</definedName>
    <definedName name="gamma" localSheetId="1">'R13'!$E$3</definedName>
    <definedName name="gamma" localSheetId="2">'R14'!$E$3</definedName>
    <definedName name="gamma" localSheetId="3">'R21'!$E$3</definedName>
    <definedName name="gamma" localSheetId="4">'RC318'!$E$3</definedName>
    <definedName name="gamma">Propyne!$E$3</definedName>
  </definedNames>
  <calcPr calcId="145621"/>
</workbook>
</file>

<file path=xl/calcChain.xml><?xml version="1.0" encoding="utf-8"?>
<calcChain xmlns="http://schemas.openxmlformats.org/spreadsheetml/2006/main">
  <c r="A17" i="11" l="1"/>
  <c r="B17" i="11"/>
  <c r="C17" i="11"/>
  <c r="D17" i="11"/>
  <c r="E17" i="11"/>
  <c r="B3" i="11"/>
  <c r="C3" i="11"/>
  <c r="D3" i="11"/>
  <c r="E3" i="11"/>
  <c r="G3" i="11" s="1"/>
  <c r="A3" i="11"/>
  <c r="J27" i="11"/>
  <c r="J63" i="11"/>
  <c r="J95" i="11"/>
  <c r="J32" i="11"/>
  <c r="J68" i="11"/>
  <c r="J96" i="11"/>
  <c r="J21" i="11"/>
  <c r="J37" i="11"/>
  <c r="J53" i="11"/>
  <c r="J69" i="11"/>
  <c r="J85" i="11"/>
  <c r="J101" i="11"/>
  <c r="J18" i="11"/>
  <c r="J34" i="11"/>
  <c r="J50" i="11"/>
  <c r="J70" i="11"/>
  <c r="J86" i="11"/>
  <c r="J7" i="11"/>
  <c r="J31" i="11"/>
  <c r="J59" i="11"/>
  <c r="J91" i="11"/>
  <c r="J28" i="11"/>
  <c r="J56" i="11"/>
  <c r="J92" i="11"/>
  <c r="J35" i="11"/>
  <c r="J71" i="11"/>
  <c r="J12" i="11"/>
  <c r="J44" i="11"/>
  <c r="J72" i="11"/>
  <c r="J9" i="11"/>
  <c r="J25" i="11"/>
  <c r="J41" i="11"/>
  <c r="J57" i="11"/>
  <c r="J73" i="11"/>
  <c r="J89" i="11"/>
  <c r="J22" i="11"/>
  <c r="J74" i="11"/>
  <c r="J39" i="11"/>
  <c r="J36" i="11"/>
  <c r="J100" i="11"/>
  <c r="J54" i="11"/>
  <c r="J47" i="11"/>
  <c r="J79" i="11"/>
  <c r="J16" i="11"/>
  <c r="J52" i="11"/>
  <c r="J80" i="11"/>
  <c r="J13" i="11"/>
  <c r="J29" i="11"/>
  <c r="J45" i="11"/>
  <c r="J61" i="11"/>
  <c r="J77" i="11"/>
  <c r="J93" i="11"/>
  <c r="J10" i="11"/>
  <c r="J26" i="11"/>
  <c r="J42" i="11"/>
  <c r="J62" i="11"/>
  <c r="J78" i="11"/>
  <c r="J94" i="11"/>
  <c r="J19" i="11"/>
  <c r="J43" i="11"/>
  <c r="J75" i="11"/>
  <c r="J8" i="11"/>
  <c r="J40" i="11"/>
  <c r="J76" i="11"/>
  <c r="J5" i="11"/>
  <c r="J11" i="11"/>
  <c r="J55" i="11"/>
  <c r="J87" i="11"/>
  <c r="J24" i="11"/>
  <c r="J60" i="11"/>
  <c r="J88" i="11"/>
  <c r="J17" i="11"/>
  <c r="J33" i="11"/>
  <c r="J49" i="11"/>
  <c r="J65" i="11"/>
  <c r="J81" i="11"/>
  <c r="J97" i="11"/>
  <c r="J14" i="11"/>
  <c r="J30" i="11"/>
  <c r="J46" i="11"/>
  <c r="J66" i="11"/>
  <c r="J82" i="11"/>
  <c r="J98" i="11"/>
  <c r="J23" i="11"/>
  <c r="J51" i="11"/>
  <c r="J83" i="11"/>
  <c r="J20" i="11"/>
  <c r="J48" i="11"/>
  <c r="J84" i="11"/>
  <c r="J6" i="11"/>
  <c r="J38" i="11"/>
  <c r="J58" i="11"/>
  <c r="J90" i="11"/>
  <c r="J15" i="11"/>
  <c r="J67" i="11"/>
  <c r="J99" i="11"/>
  <c r="J64" i="11"/>
  <c r="T10" i="9" l="1"/>
  <c r="T11" i="9"/>
  <c r="T12" i="9"/>
  <c r="T13" i="9"/>
  <c r="T14" i="9"/>
  <c r="T15" i="9"/>
  <c r="T16" i="9"/>
  <c r="T17" i="9"/>
  <c r="T18" i="9"/>
  <c r="T19" i="9"/>
  <c r="T20" i="9"/>
  <c r="T21" i="9"/>
  <c r="T24" i="9"/>
  <c r="T25" i="9"/>
  <c r="T27" i="9"/>
  <c r="T30" i="9"/>
  <c r="T9" i="9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9" i="10"/>
  <c r="E2" i="5"/>
  <c r="E25" i="5" s="1"/>
  <c r="E24" i="5"/>
  <c r="E28" i="5"/>
  <c r="E21" i="5"/>
  <c r="E17" i="5"/>
  <c r="E13" i="5"/>
  <c r="E3" i="5"/>
  <c r="P24" i="5"/>
  <c r="Q24" i="5"/>
  <c r="R24" i="5"/>
  <c r="S24" i="5"/>
  <c r="P25" i="5"/>
  <c r="Q25" i="5"/>
  <c r="R25" i="5"/>
  <c r="P26" i="5"/>
  <c r="Q26" i="5"/>
  <c r="R26" i="5"/>
  <c r="P27" i="5"/>
  <c r="Q27" i="5"/>
  <c r="R27" i="5"/>
  <c r="P28" i="5"/>
  <c r="Q28" i="5"/>
  <c r="R28" i="5"/>
  <c r="P29" i="5"/>
  <c r="Q29" i="5"/>
  <c r="R29" i="5"/>
  <c r="P30" i="5"/>
  <c r="Q30" i="5"/>
  <c r="R30" i="5"/>
  <c r="E9" i="5" l="1"/>
  <c r="E10" i="5"/>
  <c r="E14" i="5"/>
  <c r="E18" i="5"/>
  <c r="E22" i="5"/>
  <c r="E26" i="5"/>
  <c r="E11" i="5"/>
  <c r="E15" i="5"/>
  <c r="E19" i="5"/>
  <c r="E23" i="5"/>
  <c r="E27" i="5"/>
  <c r="E12" i="5"/>
  <c r="E16" i="5"/>
  <c r="E20" i="5"/>
  <c r="R30" i="10" l="1"/>
  <c r="Q30" i="10"/>
  <c r="P30" i="10"/>
  <c r="R29" i="10"/>
  <c r="Q29" i="10"/>
  <c r="P29" i="10"/>
  <c r="R28" i="10"/>
  <c r="Q28" i="10"/>
  <c r="P28" i="10"/>
  <c r="D28" i="10"/>
  <c r="E28" i="10" s="1"/>
  <c r="R27" i="10"/>
  <c r="Q27" i="10"/>
  <c r="P27" i="10"/>
  <c r="D27" i="10"/>
  <c r="R26" i="10"/>
  <c r="Q26" i="10"/>
  <c r="P26" i="10"/>
  <c r="D26" i="10"/>
  <c r="R25" i="10"/>
  <c r="Q25" i="10"/>
  <c r="P25" i="10"/>
  <c r="D25" i="10"/>
  <c r="E25" i="10" s="1"/>
  <c r="S24" i="10"/>
  <c r="R24" i="10"/>
  <c r="Q24" i="10"/>
  <c r="P24" i="10"/>
  <c r="D24" i="10"/>
  <c r="S23" i="10"/>
  <c r="R23" i="10"/>
  <c r="Q23" i="10"/>
  <c r="P23" i="10"/>
  <c r="D23" i="10"/>
  <c r="E23" i="10" s="1"/>
  <c r="S22" i="10"/>
  <c r="R22" i="10"/>
  <c r="Q22" i="10"/>
  <c r="P22" i="10"/>
  <c r="D22" i="10"/>
  <c r="S21" i="10"/>
  <c r="R21" i="10"/>
  <c r="Q21" i="10"/>
  <c r="I21" i="10"/>
  <c r="P21" i="10" s="1"/>
  <c r="H21" i="10"/>
  <c r="D21" i="10"/>
  <c r="S20" i="10"/>
  <c r="R20" i="10"/>
  <c r="P20" i="10"/>
  <c r="I20" i="10"/>
  <c r="H20" i="10"/>
  <c r="Q20" i="10" s="1"/>
  <c r="D20" i="10"/>
  <c r="E20" i="10" s="1"/>
  <c r="L20" i="10" s="1"/>
  <c r="O20" i="10" s="1"/>
  <c r="S19" i="10"/>
  <c r="R19" i="10"/>
  <c r="Q19" i="10"/>
  <c r="I19" i="10"/>
  <c r="P19" i="10" s="1"/>
  <c r="H19" i="10"/>
  <c r="D19" i="10"/>
  <c r="S18" i="10"/>
  <c r="R18" i="10"/>
  <c r="P18" i="10"/>
  <c r="I18" i="10"/>
  <c r="H18" i="10"/>
  <c r="Q18" i="10" s="1"/>
  <c r="D18" i="10"/>
  <c r="S17" i="10"/>
  <c r="R17" i="10"/>
  <c r="Q17" i="10"/>
  <c r="I17" i="10"/>
  <c r="P17" i="10" s="1"/>
  <c r="H17" i="10"/>
  <c r="D17" i="10"/>
  <c r="E17" i="10" s="1"/>
  <c r="L17" i="10" s="1"/>
  <c r="O17" i="10" s="1"/>
  <c r="S16" i="10"/>
  <c r="R16" i="10"/>
  <c r="P16" i="10"/>
  <c r="I16" i="10"/>
  <c r="H16" i="10"/>
  <c r="Q16" i="10" s="1"/>
  <c r="D16" i="10"/>
  <c r="S15" i="10"/>
  <c r="R15" i="10"/>
  <c r="Q15" i="10"/>
  <c r="I15" i="10"/>
  <c r="P15" i="10" s="1"/>
  <c r="H15" i="10"/>
  <c r="D15" i="10"/>
  <c r="S14" i="10"/>
  <c r="R14" i="10"/>
  <c r="P14" i="10"/>
  <c r="I14" i="10"/>
  <c r="H14" i="10"/>
  <c r="Q14" i="10" s="1"/>
  <c r="D14" i="10"/>
  <c r="S13" i="10"/>
  <c r="R13" i="10"/>
  <c r="Q13" i="10"/>
  <c r="I13" i="10"/>
  <c r="P13" i="10" s="1"/>
  <c r="H13" i="10"/>
  <c r="D13" i="10"/>
  <c r="S12" i="10"/>
  <c r="R12" i="10"/>
  <c r="P12" i="10"/>
  <c r="I12" i="10"/>
  <c r="H12" i="10"/>
  <c r="Q12" i="10" s="1"/>
  <c r="D12" i="10"/>
  <c r="E12" i="10" s="1"/>
  <c r="L12" i="10" s="1"/>
  <c r="O12" i="10" s="1"/>
  <c r="S11" i="10"/>
  <c r="R11" i="10"/>
  <c r="Q11" i="10"/>
  <c r="I11" i="10"/>
  <c r="P11" i="10" s="1"/>
  <c r="H11" i="10"/>
  <c r="D11" i="10"/>
  <c r="S10" i="10"/>
  <c r="R10" i="10"/>
  <c r="P10" i="10"/>
  <c r="I10" i="10"/>
  <c r="H10" i="10"/>
  <c r="Q10" i="10" s="1"/>
  <c r="D10" i="10"/>
  <c r="S9" i="10"/>
  <c r="R9" i="10"/>
  <c r="Q9" i="10"/>
  <c r="I9" i="10"/>
  <c r="P9" i="10" s="1"/>
  <c r="H9" i="10"/>
  <c r="D9" i="10"/>
  <c r="E9" i="10" s="1"/>
  <c r="L9" i="10" s="1"/>
  <c r="O9" i="10" s="1"/>
  <c r="B3" i="10"/>
  <c r="E2" i="10"/>
  <c r="E18" i="10" s="1"/>
  <c r="L18" i="10" s="1"/>
  <c r="O18" i="10" s="1"/>
  <c r="R30" i="9"/>
  <c r="Q30" i="9"/>
  <c r="P30" i="9"/>
  <c r="R29" i="9"/>
  <c r="Q29" i="9"/>
  <c r="P29" i="9"/>
  <c r="R28" i="9"/>
  <c r="Q28" i="9"/>
  <c r="P28" i="9"/>
  <c r="D28" i="9"/>
  <c r="E28" i="9" s="1"/>
  <c r="R27" i="9"/>
  <c r="Q27" i="9"/>
  <c r="P27" i="9"/>
  <c r="D27" i="9"/>
  <c r="R26" i="9"/>
  <c r="Q26" i="9"/>
  <c r="P26" i="9"/>
  <c r="D26" i="9"/>
  <c r="R25" i="9"/>
  <c r="Q25" i="9"/>
  <c r="P25" i="9"/>
  <c r="D25" i="9"/>
  <c r="S24" i="9"/>
  <c r="R24" i="9"/>
  <c r="Q24" i="9"/>
  <c r="P24" i="9"/>
  <c r="D24" i="9"/>
  <c r="S23" i="9"/>
  <c r="R23" i="9"/>
  <c r="Q23" i="9"/>
  <c r="P23" i="9"/>
  <c r="D23" i="9"/>
  <c r="S22" i="9"/>
  <c r="R22" i="9"/>
  <c r="Q22" i="9"/>
  <c r="P22" i="9"/>
  <c r="D22" i="9"/>
  <c r="S21" i="9"/>
  <c r="R21" i="9"/>
  <c r="Q21" i="9"/>
  <c r="I21" i="9"/>
  <c r="P21" i="9" s="1"/>
  <c r="H21" i="9"/>
  <c r="D21" i="9"/>
  <c r="E21" i="9" s="1"/>
  <c r="L21" i="9" s="1"/>
  <c r="O21" i="9" s="1"/>
  <c r="S20" i="9"/>
  <c r="R20" i="9"/>
  <c r="P20" i="9"/>
  <c r="I20" i="9"/>
  <c r="H20" i="9"/>
  <c r="Q20" i="9" s="1"/>
  <c r="D20" i="9"/>
  <c r="S19" i="9"/>
  <c r="R19" i="9"/>
  <c r="Q19" i="9"/>
  <c r="I19" i="9"/>
  <c r="P19" i="9" s="1"/>
  <c r="H19" i="9"/>
  <c r="D19" i="9"/>
  <c r="E19" i="9" s="1"/>
  <c r="L19" i="9" s="1"/>
  <c r="O19" i="9" s="1"/>
  <c r="S18" i="9"/>
  <c r="R18" i="9"/>
  <c r="P18" i="9"/>
  <c r="I18" i="9"/>
  <c r="H18" i="9"/>
  <c r="Q18" i="9" s="1"/>
  <c r="D18" i="9"/>
  <c r="S17" i="9"/>
  <c r="R17" i="9"/>
  <c r="Q17" i="9"/>
  <c r="I17" i="9"/>
  <c r="P17" i="9" s="1"/>
  <c r="H17" i="9"/>
  <c r="D17" i="9"/>
  <c r="E17" i="9" s="1"/>
  <c r="L17" i="9" s="1"/>
  <c r="O17" i="9" s="1"/>
  <c r="S16" i="9"/>
  <c r="R16" i="9"/>
  <c r="P16" i="9"/>
  <c r="I16" i="9"/>
  <c r="H16" i="9"/>
  <c r="Q16" i="9" s="1"/>
  <c r="D16" i="9"/>
  <c r="S15" i="9"/>
  <c r="R15" i="9"/>
  <c r="Q15" i="9"/>
  <c r="I15" i="9"/>
  <c r="P15" i="9" s="1"/>
  <c r="H15" i="9"/>
  <c r="D15" i="9"/>
  <c r="E15" i="9" s="1"/>
  <c r="L15" i="9" s="1"/>
  <c r="O15" i="9" s="1"/>
  <c r="S14" i="9"/>
  <c r="R14" i="9"/>
  <c r="P14" i="9"/>
  <c r="I14" i="9"/>
  <c r="H14" i="9"/>
  <c r="Q14" i="9" s="1"/>
  <c r="D14" i="9"/>
  <c r="S13" i="9"/>
  <c r="R13" i="9"/>
  <c r="Q13" i="9"/>
  <c r="I13" i="9"/>
  <c r="P13" i="9" s="1"/>
  <c r="H13" i="9"/>
  <c r="D13" i="9"/>
  <c r="E13" i="9" s="1"/>
  <c r="L13" i="9" s="1"/>
  <c r="O13" i="9" s="1"/>
  <c r="S12" i="9"/>
  <c r="R12" i="9"/>
  <c r="P12" i="9"/>
  <c r="I12" i="9"/>
  <c r="H12" i="9"/>
  <c r="Q12" i="9" s="1"/>
  <c r="D12" i="9"/>
  <c r="S11" i="9"/>
  <c r="R11" i="9"/>
  <c r="Q11" i="9"/>
  <c r="I11" i="9"/>
  <c r="P11" i="9" s="1"/>
  <c r="H11" i="9"/>
  <c r="D11" i="9"/>
  <c r="E11" i="9" s="1"/>
  <c r="L11" i="9" s="1"/>
  <c r="O11" i="9" s="1"/>
  <c r="S10" i="9"/>
  <c r="R10" i="9"/>
  <c r="P10" i="9"/>
  <c r="I10" i="9"/>
  <c r="H10" i="9"/>
  <c r="Q10" i="9" s="1"/>
  <c r="D10" i="9"/>
  <c r="S9" i="9"/>
  <c r="R9" i="9"/>
  <c r="Q9" i="9"/>
  <c r="I9" i="9"/>
  <c r="P9" i="9" s="1"/>
  <c r="H9" i="9"/>
  <c r="D9" i="9"/>
  <c r="E9" i="9" s="1"/>
  <c r="L9" i="9" s="1"/>
  <c r="O9" i="9" s="1"/>
  <c r="B3" i="9"/>
  <c r="E2" i="9"/>
  <c r="R30" i="8"/>
  <c r="Q30" i="8"/>
  <c r="P30" i="8"/>
  <c r="R29" i="8"/>
  <c r="Q29" i="8"/>
  <c r="P29" i="8"/>
  <c r="R28" i="8"/>
  <c r="Q28" i="8"/>
  <c r="P28" i="8"/>
  <c r="D28" i="8"/>
  <c r="E3" i="8" s="1"/>
  <c r="R27" i="8"/>
  <c r="Q27" i="8"/>
  <c r="P27" i="8"/>
  <c r="D27" i="8"/>
  <c r="R26" i="8"/>
  <c r="Q26" i="8"/>
  <c r="P26" i="8"/>
  <c r="D26" i="8"/>
  <c r="R25" i="8"/>
  <c r="Q25" i="8"/>
  <c r="P25" i="8"/>
  <c r="D25" i="8"/>
  <c r="S24" i="8"/>
  <c r="R24" i="8"/>
  <c r="Q24" i="8"/>
  <c r="P24" i="8"/>
  <c r="D24" i="8"/>
  <c r="S23" i="8"/>
  <c r="R23" i="8"/>
  <c r="Q23" i="8"/>
  <c r="P23" i="8"/>
  <c r="D23" i="8"/>
  <c r="E23" i="8" s="1"/>
  <c r="S22" i="8"/>
  <c r="R22" i="8"/>
  <c r="Q22" i="8"/>
  <c r="P22" i="8"/>
  <c r="D22" i="8"/>
  <c r="E22" i="8" s="1"/>
  <c r="S21" i="8"/>
  <c r="R21" i="8"/>
  <c r="I21" i="8"/>
  <c r="P21" i="8" s="1"/>
  <c r="H21" i="8"/>
  <c r="Q21" i="8" s="1"/>
  <c r="D21" i="8"/>
  <c r="S20" i="8"/>
  <c r="R20" i="8"/>
  <c r="P20" i="8"/>
  <c r="I20" i="8"/>
  <c r="H20" i="8"/>
  <c r="Q20" i="8" s="1"/>
  <c r="D20" i="8"/>
  <c r="E20" i="8" s="1"/>
  <c r="L20" i="8" s="1"/>
  <c r="O20" i="8" s="1"/>
  <c r="T20" i="8" s="1"/>
  <c r="S19" i="8"/>
  <c r="R19" i="8"/>
  <c r="I19" i="8"/>
  <c r="P19" i="8" s="1"/>
  <c r="H19" i="8"/>
  <c r="Q19" i="8" s="1"/>
  <c r="D19" i="8"/>
  <c r="E19" i="8" s="1"/>
  <c r="L19" i="8" s="1"/>
  <c r="O19" i="8" s="1"/>
  <c r="T19" i="8" s="1"/>
  <c r="S18" i="8"/>
  <c r="R18" i="8"/>
  <c r="P18" i="8"/>
  <c r="I18" i="8"/>
  <c r="H18" i="8"/>
  <c r="Q18" i="8" s="1"/>
  <c r="D18" i="8"/>
  <c r="E18" i="8" s="1"/>
  <c r="L18" i="8" s="1"/>
  <c r="O18" i="8" s="1"/>
  <c r="T18" i="8" s="1"/>
  <c r="S17" i="8"/>
  <c r="R17" i="8"/>
  <c r="I17" i="8"/>
  <c r="P17" i="8" s="1"/>
  <c r="H17" i="8"/>
  <c r="Q17" i="8" s="1"/>
  <c r="D17" i="8"/>
  <c r="E17" i="8" s="1"/>
  <c r="L17" i="8" s="1"/>
  <c r="O17" i="8" s="1"/>
  <c r="T17" i="8" s="1"/>
  <c r="S16" i="8"/>
  <c r="R16" i="8"/>
  <c r="P16" i="8"/>
  <c r="I16" i="8"/>
  <c r="H16" i="8"/>
  <c r="Q16" i="8" s="1"/>
  <c r="D16" i="8"/>
  <c r="S15" i="8"/>
  <c r="R15" i="8"/>
  <c r="P15" i="8"/>
  <c r="I15" i="8"/>
  <c r="H15" i="8"/>
  <c r="Q15" i="8" s="1"/>
  <c r="D15" i="8"/>
  <c r="E15" i="8" s="1"/>
  <c r="L15" i="8" s="1"/>
  <c r="O15" i="8" s="1"/>
  <c r="T15" i="8" s="1"/>
  <c r="S14" i="8"/>
  <c r="R14" i="8"/>
  <c r="P14" i="8"/>
  <c r="I14" i="8"/>
  <c r="H14" i="8"/>
  <c r="Q14" i="8" s="1"/>
  <c r="D14" i="8"/>
  <c r="S13" i="8"/>
  <c r="R13" i="8"/>
  <c r="P13" i="8"/>
  <c r="I13" i="8"/>
  <c r="H13" i="8"/>
  <c r="Q13" i="8" s="1"/>
  <c r="D13" i="8"/>
  <c r="E13" i="8" s="1"/>
  <c r="L13" i="8" s="1"/>
  <c r="O13" i="8" s="1"/>
  <c r="T13" i="8" s="1"/>
  <c r="S12" i="8"/>
  <c r="R12" i="8"/>
  <c r="P12" i="8"/>
  <c r="I12" i="8"/>
  <c r="H12" i="8"/>
  <c r="Q12" i="8" s="1"/>
  <c r="D12" i="8"/>
  <c r="S11" i="8"/>
  <c r="R11" i="8"/>
  <c r="P11" i="8"/>
  <c r="I11" i="8"/>
  <c r="H11" i="8"/>
  <c r="Q11" i="8" s="1"/>
  <c r="D11" i="8"/>
  <c r="E11" i="8" s="1"/>
  <c r="L11" i="8" s="1"/>
  <c r="O11" i="8" s="1"/>
  <c r="T11" i="8" s="1"/>
  <c r="S10" i="8"/>
  <c r="R10" i="8"/>
  <c r="P10" i="8"/>
  <c r="I10" i="8"/>
  <c r="H10" i="8"/>
  <c r="Q10" i="8" s="1"/>
  <c r="D10" i="8"/>
  <c r="S9" i="8"/>
  <c r="R9" i="8"/>
  <c r="P9" i="8"/>
  <c r="I9" i="8"/>
  <c r="H9" i="8"/>
  <c r="Q9" i="8" s="1"/>
  <c r="D9" i="8"/>
  <c r="E9" i="8" s="1"/>
  <c r="L9" i="8" s="1"/>
  <c r="O9" i="8" s="1"/>
  <c r="T9" i="8" s="1"/>
  <c r="B3" i="8"/>
  <c r="E2" i="8"/>
  <c r="E2" i="7"/>
  <c r="E3" i="7"/>
  <c r="R30" i="7"/>
  <c r="Q30" i="7"/>
  <c r="P30" i="7"/>
  <c r="R29" i="7"/>
  <c r="Q29" i="7"/>
  <c r="P29" i="7"/>
  <c r="R28" i="7"/>
  <c r="Q28" i="7"/>
  <c r="P28" i="7"/>
  <c r="D28" i="7"/>
  <c r="E28" i="7" s="1"/>
  <c r="R27" i="7"/>
  <c r="Q27" i="7"/>
  <c r="P27" i="7"/>
  <c r="D27" i="7"/>
  <c r="R26" i="7"/>
  <c r="Q26" i="7"/>
  <c r="P26" i="7"/>
  <c r="D26" i="7"/>
  <c r="E26" i="7" s="1"/>
  <c r="R25" i="7"/>
  <c r="Q25" i="7"/>
  <c r="P25" i="7"/>
  <c r="D25" i="7"/>
  <c r="E25" i="7" s="1"/>
  <c r="S24" i="7"/>
  <c r="R24" i="7"/>
  <c r="Q24" i="7"/>
  <c r="P24" i="7"/>
  <c r="D24" i="7"/>
  <c r="E24" i="7" s="1"/>
  <c r="S23" i="7"/>
  <c r="R23" i="7"/>
  <c r="Q23" i="7"/>
  <c r="P23" i="7"/>
  <c r="D23" i="7"/>
  <c r="E23" i="7" s="1"/>
  <c r="S22" i="7"/>
  <c r="R22" i="7"/>
  <c r="Q22" i="7"/>
  <c r="P22" i="7"/>
  <c r="D22" i="7"/>
  <c r="E22" i="7" s="1"/>
  <c r="S21" i="7"/>
  <c r="R21" i="7"/>
  <c r="Q21" i="7"/>
  <c r="I21" i="7"/>
  <c r="P21" i="7" s="1"/>
  <c r="H21" i="7"/>
  <c r="D21" i="7"/>
  <c r="E21" i="7" s="1"/>
  <c r="L21" i="7" s="1"/>
  <c r="O21" i="7" s="1"/>
  <c r="S20" i="7"/>
  <c r="R20" i="7"/>
  <c r="P20" i="7"/>
  <c r="I20" i="7"/>
  <c r="H20" i="7"/>
  <c r="Q20" i="7" s="1"/>
  <c r="D20" i="7"/>
  <c r="E20" i="7" s="1"/>
  <c r="L20" i="7" s="1"/>
  <c r="O20" i="7" s="1"/>
  <c r="S19" i="7"/>
  <c r="R19" i="7"/>
  <c r="Q19" i="7"/>
  <c r="I19" i="7"/>
  <c r="P19" i="7" s="1"/>
  <c r="H19" i="7"/>
  <c r="D19" i="7"/>
  <c r="E19" i="7" s="1"/>
  <c r="L19" i="7" s="1"/>
  <c r="O19" i="7" s="1"/>
  <c r="S18" i="7"/>
  <c r="R18" i="7"/>
  <c r="P18" i="7"/>
  <c r="I18" i="7"/>
  <c r="H18" i="7"/>
  <c r="Q18" i="7" s="1"/>
  <c r="D18" i="7"/>
  <c r="E18" i="7" s="1"/>
  <c r="L18" i="7" s="1"/>
  <c r="O18" i="7" s="1"/>
  <c r="S17" i="7"/>
  <c r="R17" i="7"/>
  <c r="Q17" i="7"/>
  <c r="I17" i="7"/>
  <c r="P17" i="7" s="1"/>
  <c r="H17" i="7"/>
  <c r="D17" i="7"/>
  <c r="E17" i="7" s="1"/>
  <c r="L17" i="7" s="1"/>
  <c r="O17" i="7" s="1"/>
  <c r="S16" i="7"/>
  <c r="R16" i="7"/>
  <c r="P16" i="7"/>
  <c r="I16" i="7"/>
  <c r="H16" i="7"/>
  <c r="Q16" i="7" s="1"/>
  <c r="D16" i="7"/>
  <c r="E16" i="7" s="1"/>
  <c r="L16" i="7" s="1"/>
  <c r="O16" i="7" s="1"/>
  <c r="S15" i="7"/>
  <c r="R15" i="7"/>
  <c r="Q15" i="7"/>
  <c r="I15" i="7"/>
  <c r="P15" i="7" s="1"/>
  <c r="H15" i="7"/>
  <c r="D15" i="7"/>
  <c r="E15" i="7" s="1"/>
  <c r="L15" i="7" s="1"/>
  <c r="O15" i="7" s="1"/>
  <c r="S14" i="7"/>
  <c r="R14" i="7"/>
  <c r="P14" i="7"/>
  <c r="I14" i="7"/>
  <c r="H14" i="7"/>
  <c r="Q14" i="7" s="1"/>
  <c r="D14" i="7"/>
  <c r="E14" i="7" s="1"/>
  <c r="L14" i="7" s="1"/>
  <c r="O14" i="7" s="1"/>
  <c r="S13" i="7"/>
  <c r="R13" i="7"/>
  <c r="Q13" i="7"/>
  <c r="I13" i="7"/>
  <c r="P13" i="7" s="1"/>
  <c r="H13" i="7"/>
  <c r="D13" i="7"/>
  <c r="E13" i="7" s="1"/>
  <c r="L13" i="7" s="1"/>
  <c r="O13" i="7" s="1"/>
  <c r="S12" i="7"/>
  <c r="R12" i="7"/>
  <c r="P12" i="7"/>
  <c r="I12" i="7"/>
  <c r="H12" i="7"/>
  <c r="Q12" i="7" s="1"/>
  <c r="D12" i="7"/>
  <c r="E12" i="7" s="1"/>
  <c r="L12" i="7" s="1"/>
  <c r="O12" i="7" s="1"/>
  <c r="S11" i="7"/>
  <c r="R11" i="7"/>
  <c r="Q11" i="7"/>
  <c r="I11" i="7"/>
  <c r="P11" i="7" s="1"/>
  <c r="H11" i="7"/>
  <c r="D11" i="7"/>
  <c r="E11" i="7" s="1"/>
  <c r="L11" i="7" s="1"/>
  <c r="O11" i="7" s="1"/>
  <c r="S10" i="7"/>
  <c r="R10" i="7"/>
  <c r="P10" i="7"/>
  <c r="I10" i="7"/>
  <c r="H10" i="7"/>
  <c r="Q10" i="7" s="1"/>
  <c r="D10" i="7"/>
  <c r="E10" i="7" s="1"/>
  <c r="L10" i="7" s="1"/>
  <c r="O10" i="7" s="1"/>
  <c r="S9" i="7"/>
  <c r="R9" i="7"/>
  <c r="Q9" i="7"/>
  <c r="I9" i="7"/>
  <c r="P9" i="7" s="1"/>
  <c r="H9" i="7"/>
  <c r="D9" i="7"/>
  <c r="E9" i="7" s="1"/>
  <c r="L9" i="7" s="1"/>
  <c r="O9" i="7" s="1"/>
  <c r="B3" i="7"/>
  <c r="E3" i="4"/>
  <c r="E28" i="4"/>
  <c r="E2" i="4"/>
  <c r="E9" i="4"/>
  <c r="D28" i="5"/>
  <c r="D27" i="5"/>
  <c r="D26" i="5"/>
  <c r="D25" i="5"/>
  <c r="D24" i="5"/>
  <c r="S23" i="5"/>
  <c r="R23" i="5"/>
  <c r="Q23" i="5"/>
  <c r="P23" i="5"/>
  <c r="D23" i="5"/>
  <c r="S22" i="5"/>
  <c r="R22" i="5"/>
  <c r="Q22" i="5"/>
  <c r="P22" i="5"/>
  <c r="D22" i="5"/>
  <c r="S21" i="5"/>
  <c r="R21" i="5"/>
  <c r="Q21" i="5"/>
  <c r="I21" i="5"/>
  <c r="P21" i="5" s="1"/>
  <c r="H21" i="5"/>
  <c r="D21" i="5"/>
  <c r="S20" i="5"/>
  <c r="R20" i="5"/>
  <c r="P20" i="5"/>
  <c r="I20" i="5"/>
  <c r="H20" i="5"/>
  <c r="Q20" i="5" s="1"/>
  <c r="D20" i="5"/>
  <c r="S19" i="5"/>
  <c r="R19" i="5"/>
  <c r="Q19" i="5"/>
  <c r="I19" i="5"/>
  <c r="P19" i="5" s="1"/>
  <c r="H19" i="5"/>
  <c r="D19" i="5"/>
  <c r="S18" i="5"/>
  <c r="R18" i="5"/>
  <c r="P18" i="5"/>
  <c r="I18" i="5"/>
  <c r="H18" i="5"/>
  <c r="Q18" i="5" s="1"/>
  <c r="D18" i="5"/>
  <c r="S17" i="5"/>
  <c r="R17" i="5"/>
  <c r="Q17" i="5"/>
  <c r="I17" i="5"/>
  <c r="P17" i="5" s="1"/>
  <c r="H17" i="5"/>
  <c r="D17" i="5"/>
  <c r="S16" i="5"/>
  <c r="R16" i="5"/>
  <c r="P16" i="5"/>
  <c r="I16" i="5"/>
  <c r="H16" i="5"/>
  <c r="Q16" i="5" s="1"/>
  <c r="D16" i="5"/>
  <c r="S15" i="5"/>
  <c r="R15" i="5"/>
  <c r="Q15" i="5"/>
  <c r="I15" i="5"/>
  <c r="P15" i="5" s="1"/>
  <c r="H15" i="5"/>
  <c r="D15" i="5"/>
  <c r="S14" i="5"/>
  <c r="R14" i="5"/>
  <c r="P14" i="5"/>
  <c r="I14" i="5"/>
  <c r="H14" i="5"/>
  <c r="Q14" i="5" s="1"/>
  <c r="D14" i="5"/>
  <c r="S13" i="5"/>
  <c r="R13" i="5"/>
  <c r="Q13" i="5"/>
  <c r="I13" i="5"/>
  <c r="P13" i="5" s="1"/>
  <c r="H13" i="5"/>
  <c r="D13" i="5"/>
  <c r="S12" i="5"/>
  <c r="R12" i="5"/>
  <c r="P12" i="5"/>
  <c r="I12" i="5"/>
  <c r="H12" i="5"/>
  <c r="Q12" i="5" s="1"/>
  <c r="D12" i="5"/>
  <c r="S11" i="5"/>
  <c r="R11" i="5"/>
  <c r="Q11" i="5"/>
  <c r="I11" i="5"/>
  <c r="P11" i="5" s="1"/>
  <c r="H11" i="5"/>
  <c r="D11" i="5"/>
  <c r="S10" i="5"/>
  <c r="R10" i="5"/>
  <c r="P10" i="5"/>
  <c r="I10" i="5"/>
  <c r="H10" i="5"/>
  <c r="Q10" i="5" s="1"/>
  <c r="D10" i="5"/>
  <c r="S9" i="5"/>
  <c r="R9" i="5"/>
  <c r="Q9" i="5"/>
  <c r="I9" i="5"/>
  <c r="P9" i="5" s="1"/>
  <c r="H9" i="5"/>
  <c r="D9" i="5"/>
  <c r="B3" i="5"/>
  <c r="E25" i="8" l="1"/>
  <c r="L25" i="8" s="1"/>
  <c r="O25" i="8" s="1"/>
  <c r="T25" i="8" s="1"/>
  <c r="E3" i="9"/>
  <c r="K28" i="9" s="1"/>
  <c r="S28" i="9" s="1"/>
  <c r="E25" i="9"/>
  <c r="E10" i="8"/>
  <c r="L10" i="8" s="1"/>
  <c r="O10" i="8" s="1"/>
  <c r="T10" i="8" s="1"/>
  <c r="E12" i="8"/>
  <c r="L12" i="8" s="1"/>
  <c r="O12" i="8" s="1"/>
  <c r="T12" i="8" s="1"/>
  <c r="E14" i="8"/>
  <c r="L14" i="8" s="1"/>
  <c r="O14" i="8" s="1"/>
  <c r="T14" i="8" s="1"/>
  <c r="E16" i="8"/>
  <c r="L16" i="8" s="1"/>
  <c r="O16" i="8" s="1"/>
  <c r="T16" i="8" s="1"/>
  <c r="E21" i="8"/>
  <c r="L21" i="8" s="1"/>
  <c r="O21" i="8" s="1"/>
  <c r="T21" i="8" s="1"/>
  <c r="E26" i="8"/>
  <c r="L26" i="8" s="1"/>
  <c r="O26" i="8" s="1"/>
  <c r="T26" i="8" s="1"/>
  <c r="E27" i="8"/>
  <c r="L27" i="8" s="1"/>
  <c r="O27" i="8" s="1"/>
  <c r="T27" i="8" s="1"/>
  <c r="E26" i="9"/>
  <c r="L26" i="9" s="1"/>
  <c r="O26" i="9" s="1"/>
  <c r="T26" i="9" s="1"/>
  <c r="E27" i="9"/>
  <c r="L27" i="9" s="1"/>
  <c r="O27" i="9" s="1"/>
  <c r="L23" i="8"/>
  <c r="O23" i="8" s="1"/>
  <c r="T23" i="8" s="1"/>
  <c r="L25" i="9"/>
  <c r="O25" i="9" s="1"/>
  <c r="K25" i="9"/>
  <c r="S25" i="9" s="1"/>
  <c r="E3" i="10"/>
  <c r="E14" i="10"/>
  <c r="L14" i="10" s="1"/>
  <c r="O14" i="10" s="1"/>
  <c r="E19" i="10"/>
  <c r="L19" i="10" s="1"/>
  <c r="O19" i="10" s="1"/>
  <c r="E22" i="10"/>
  <c r="E13" i="10"/>
  <c r="L13" i="10" s="1"/>
  <c r="O13" i="10" s="1"/>
  <c r="E16" i="10"/>
  <c r="L16" i="10" s="1"/>
  <c r="O16" i="10" s="1"/>
  <c r="E21" i="10"/>
  <c r="L21" i="10" s="1"/>
  <c r="O21" i="10" s="1"/>
  <c r="E24" i="10"/>
  <c r="E26" i="10"/>
  <c r="L26" i="10" s="1"/>
  <c r="O26" i="10" s="1"/>
  <c r="E27" i="10"/>
  <c r="E11" i="10"/>
  <c r="L11" i="10" s="1"/>
  <c r="O11" i="10" s="1"/>
  <c r="E10" i="10"/>
  <c r="L10" i="10" s="1"/>
  <c r="O10" i="10" s="1"/>
  <c r="E15" i="10"/>
  <c r="L15" i="10" s="1"/>
  <c r="O15" i="10" s="1"/>
  <c r="L25" i="10"/>
  <c r="O25" i="10" s="1"/>
  <c r="K30" i="10"/>
  <c r="S30" i="10" s="1"/>
  <c r="K27" i="10"/>
  <c r="S27" i="10" s="1"/>
  <c r="K26" i="9"/>
  <c r="S26" i="9" s="1"/>
  <c r="K30" i="9"/>
  <c r="S30" i="9" s="1"/>
  <c r="K27" i="9"/>
  <c r="S27" i="9" s="1"/>
  <c r="K29" i="9"/>
  <c r="S29" i="9" s="1"/>
  <c r="E10" i="9"/>
  <c r="L10" i="9" s="1"/>
  <c r="O10" i="9" s="1"/>
  <c r="E12" i="9"/>
  <c r="L12" i="9" s="1"/>
  <c r="O12" i="9" s="1"/>
  <c r="E14" i="9"/>
  <c r="L14" i="9" s="1"/>
  <c r="O14" i="9" s="1"/>
  <c r="E16" i="9"/>
  <c r="L16" i="9" s="1"/>
  <c r="O16" i="9" s="1"/>
  <c r="E18" i="9"/>
  <c r="L18" i="9" s="1"/>
  <c r="O18" i="9" s="1"/>
  <c r="E20" i="9"/>
  <c r="L20" i="9" s="1"/>
  <c r="O20" i="9" s="1"/>
  <c r="E22" i="9"/>
  <c r="L22" i="9" s="1"/>
  <c r="E23" i="9"/>
  <c r="L23" i="9" s="1"/>
  <c r="E24" i="9"/>
  <c r="L24" i="9" s="1"/>
  <c r="L22" i="8"/>
  <c r="K28" i="8"/>
  <c r="S28" i="8" s="1"/>
  <c r="K30" i="8"/>
  <c r="S30" i="8" s="1"/>
  <c r="K26" i="8"/>
  <c r="S26" i="8" s="1"/>
  <c r="K25" i="8"/>
  <c r="S25" i="8" s="1"/>
  <c r="K29" i="8"/>
  <c r="S29" i="8" s="1"/>
  <c r="K27" i="8"/>
  <c r="S27" i="8" s="1"/>
  <c r="E28" i="8"/>
  <c r="E24" i="8"/>
  <c r="L24" i="8" s="1"/>
  <c r="E27" i="7"/>
  <c r="K29" i="7"/>
  <c r="S29" i="7" s="1"/>
  <c r="L25" i="7"/>
  <c r="O25" i="7" s="1"/>
  <c r="L27" i="7"/>
  <c r="O27" i="7" s="1"/>
  <c r="L23" i="7"/>
  <c r="O23" i="7" s="1"/>
  <c r="L22" i="7"/>
  <c r="O22" i="7" s="1"/>
  <c r="K28" i="7"/>
  <c r="S28" i="7" s="1"/>
  <c r="K25" i="7"/>
  <c r="S25" i="7" s="1"/>
  <c r="K30" i="7"/>
  <c r="S30" i="7" s="1"/>
  <c r="K27" i="7"/>
  <c r="S27" i="7" s="1"/>
  <c r="O10" i="4"/>
  <c r="P10" i="4"/>
  <c r="Q10" i="4"/>
  <c r="R10" i="4"/>
  <c r="S10" i="4"/>
  <c r="O11" i="4"/>
  <c r="P11" i="4"/>
  <c r="Q11" i="4"/>
  <c r="R11" i="4"/>
  <c r="S11" i="4"/>
  <c r="O12" i="4"/>
  <c r="P12" i="4"/>
  <c r="Q12" i="4"/>
  <c r="R12" i="4"/>
  <c r="S12" i="4"/>
  <c r="O13" i="4"/>
  <c r="P13" i="4"/>
  <c r="Q13" i="4"/>
  <c r="R13" i="4"/>
  <c r="S13" i="4"/>
  <c r="O14" i="4"/>
  <c r="P14" i="4"/>
  <c r="Q14" i="4"/>
  <c r="R14" i="4"/>
  <c r="S14" i="4"/>
  <c r="O15" i="4"/>
  <c r="P15" i="4"/>
  <c r="Q15" i="4"/>
  <c r="R15" i="4"/>
  <c r="S15" i="4"/>
  <c r="O16" i="4"/>
  <c r="P16" i="4"/>
  <c r="Q16" i="4"/>
  <c r="R16" i="4"/>
  <c r="S16" i="4"/>
  <c r="O17" i="4"/>
  <c r="P17" i="4"/>
  <c r="Q17" i="4"/>
  <c r="R17" i="4"/>
  <c r="S17" i="4"/>
  <c r="O18" i="4"/>
  <c r="P18" i="4"/>
  <c r="Q18" i="4"/>
  <c r="R18" i="4"/>
  <c r="S18" i="4"/>
  <c r="O19" i="4"/>
  <c r="P19" i="4"/>
  <c r="Q19" i="4"/>
  <c r="R19" i="4"/>
  <c r="S19" i="4"/>
  <c r="O20" i="4"/>
  <c r="P20" i="4"/>
  <c r="Q20" i="4"/>
  <c r="R20" i="4"/>
  <c r="S20" i="4"/>
  <c r="O21" i="4"/>
  <c r="P21" i="4"/>
  <c r="Q21" i="4"/>
  <c r="R21" i="4"/>
  <c r="S21" i="4"/>
  <c r="P22" i="4"/>
  <c r="Q22" i="4"/>
  <c r="R22" i="4"/>
  <c r="S22" i="4"/>
  <c r="P23" i="4"/>
  <c r="Q23" i="4"/>
  <c r="R23" i="4"/>
  <c r="S23" i="4"/>
  <c r="P24" i="4"/>
  <c r="Q24" i="4"/>
  <c r="R24" i="4"/>
  <c r="S24" i="4"/>
  <c r="P25" i="4"/>
  <c r="Q25" i="4"/>
  <c r="R25" i="4"/>
  <c r="P26" i="4"/>
  <c r="Q26" i="4"/>
  <c r="R26" i="4"/>
  <c r="P27" i="4"/>
  <c r="Q27" i="4"/>
  <c r="R27" i="4"/>
  <c r="P28" i="4"/>
  <c r="Q28" i="4"/>
  <c r="P29" i="4"/>
  <c r="Q29" i="4"/>
  <c r="P30" i="4"/>
  <c r="Q30" i="4"/>
  <c r="S9" i="4"/>
  <c r="R9" i="4"/>
  <c r="K26" i="4"/>
  <c r="S26" i="4" s="1"/>
  <c r="K27" i="4"/>
  <c r="S27" i="4" s="1"/>
  <c r="K28" i="4"/>
  <c r="S28" i="4" s="1"/>
  <c r="K29" i="4"/>
  <c r="S29" i="4" s="1"/>
  <c r="K30" i="4"/>
  <c r="S30" i="4" s="1"/>
  <c r="K25" i="4"/>
  <c r="S25" i="4" s="1"/>
  <c r="G19" i="1"/>
  <c r="G25" i="1"/>
  <c r="D28" i="4"/>
  <c r="I10" i="4"/>
  <c r="I11" i="4"/>
  <c r="I12" i="4"/>
  <c r="I13" i="4"/>
  <c r="I14" i="4"/>
  <c r="I15" i="4"/>
  <c r="I16" i="4"/>
  <c r="I17" i="4"/>
  <c r="I18" i="4"/>
  <c r="I19" i="4"/>
  <c r="I20" i="4"/>
  <c r="I21" i="4"/>
  <c r="I9" i="4"/>
  <c r="P9" i="4" s="1"/>
  <c r="H10" i="4"/>
  <c r="H11" i="4"/>
  <c r="H12" i="4"/>
  <c r="H13" i="4"/>
  <c r="H14" i="4"/>
  <c r="H15" i="4"/>
  <c r="H16" i="4"/>
  <c r="H17" i="4"/>
  <c r="H18" i="4"/>
  <c r="H19" i="4"/>
  <c r="H20" i="4"/>
  <c r="H21" i="4"/>
  <c r="H9" i="4"/>
  <c r="Q9" i="4" s="1"/>
  <c r="L27" i="10" l="1"/>
  <c r="O27" i="10" s="1"/>
  <c r="K26" i="10"/>
  <c r="S26" i="10" s="1"/>
  <c r="L22" i="10"/>
  <c r="O22" i="10" s="1"/>
  <c r="K29" i="10"/>
  <c r="S29" i="10" s="1"/>
  <c r="L29" i="8"/>
  <c r="O29" i="8" s="1"/>
  <c r="T29" i="8" s="1"/>
  <c r="L24" i="10"/>
  <c r="L30" i="10" s="1"/>
  <c r="O30" i="10" s="1"/>
  <c r="K28" i="10"/>
  <c r="S28" i="10" s="1"/>
  <c r="K25" i="10"/>
  <c r="S25" i="10" s="1"/>
  <c r="L23" i="10"/>
  <c r="O22" i="9"/>
  <c r="T22" i="9" s="1"/>
  <c r="L28" i="9"/>
  <c r="O28" i="9" s="1"/>
  <c r="T28" i="9" s="1"/>
  <c r="L29" i="9"/>
  <c r="O29" i="9" s="1"/>
  <c r="T29" i="9" s="1"/>
  <c r="O23" i="9"/>
  <c r="T23" i="9" s="1"/>
  <c r="L30" i="9"/>
  <c r="O30" i="9" s="1"/>
  <c r="O24" i="9"/>
  <c r="O24" i="8"/>
  <c r="T24" i="8" s="1"/>
  <c r="L30" i="8"/>
  <c r="O30" i="8" s="1"/>
  <c r="T30" i="8" s="1"/>
  <c r="O22" i="8"/>
  <c r="T22" i="8" s="1"/>
  <c r="L28" i="8"/>
  <c r="O28" i="8" s="1"/>
  <c r="T28" i="8" s="1"/>
  <c r="L24" i="7"/>
  <c r="L30" i="7" s="1"/>
  <c r="O30" i="7" s="1"/>
  <c r="K26" i="7"/>
  <c r="S26" i="7" s="1"/>
  <c r="L28" i="7"/>
  <c r="O28" i="7" s="1"/>
  <c r="L26" i="7"/>
  <c r="O26" i="7" s="1"/>
  <c r="L29" i="7"/>
  <c r="O29" i="7" s="1"/>
  <c r="D27" i="4"/>
  <c r="E27" i="4" s="1"/>
  <c r="L27" i="4" s="1"/>
  <c r="O27" i="4" s="1"/>
  <c r="D26" i="4"/>
  <c r="E26" i="4" s="1"/>
  <c r="L26" i="4" s="1"/>
  <c r="O26" i="4" s="1"/>
  <c r="D25" i="4"/>
  <c r="E25" i="4" s="1"/>
  <c r="L25" i="4" s="1"/>
  <c r="O25" i="4" s="1"/>
  <c r="D24" i="4"/>
  <c r="E24" i="4" s="1"/>
  <c r="D23" i="4"/>
  <c r="E23" i="4" s="1"/>
  <c r="D22" i="4"/>
  <c r="E22" i="4" s="1"/>
  <c r="D21" i="4"/>
  <c r="E21" i="4" s="1"/>
  <c r="L21" i="4" s="1"/>
  <c r="D20" i="4"/>
  <c r="E20" i="4" s="1"/>
  <c r="L20" i="4" s="1"/>
  <c r="D19" i="4"/>
  <c r="E19" i="4" s="1"/>
  <c r="L19" i="4" s="1"/>
  <c r="D18" i="4"/>
  <c r="E18" i="4" s="1"/>
  <c r="L18" i="4" s="1"/>
  <c r="D17" i="4"/>
  <c r="E17" i="4" s="1"/>
  <c r="L17" i="4" s="1"/>
  <c r="D16" i="4"/>
  <c r="E16" i="4" s="1"/>
  <c r="L16" i="4" s="1"/>
  <c r="D15" i="4"/>
  <c r="E15" i="4" s="1"/>
  <c r="L15" i="4" s="1"/>
  <c r="D14" i="4"/>
  <c r="E14" i="4" s="1"/>
  <c r="L14" i="4" s="1"/>
  <c r="D13" i="4"/>
  <c r="E13" i="4" s="1"/>
  <c r="L13" i="4" s="1"/>
  <c r="D12" i="4"/>
  <c r="E12" i="4" s="1"/>
  <c r="L12" i="4" s="1"/>
  <c r="D11" i="4"/>
  <c r="E11" i="4" s="1"/>
  <c r="L11" i="4" s="1"/>
  <c r="D10" i="4"/>
  <c r="E10" i="4" s="1"/>
  <c r="L10" i="4" s="1"/>
  <c r="D9" i="4"/>
  <c r="L9" i="4" s="1"/>
  <c r="O9" i="4" s="1"/>
  <c r="B3" i="4"/>
  <c r="G27" i="1"/>
  <c r="G28" i="1"/>
  <c r="G26" i="1"/>
  <c r="G6" i="1"/>
  <c r="G24" i="1"/>
  <c r="G22" i="1"/>
  <c r="G23" i="1"/>
  <c r="G7" i="1"/>
  <c r="G8" i="1"/>
  <c r="G9" i="1"/>
  <c r="G10" i="1"/>
  <c r="G11" i="1"/>
  <c r="G12" i="1"/>
  <c r="G13" i="1"/>
  <c r="G14" i="1"/>
  <c r="G15" i="1"/>
  <c r="G16" i="1"/>
  <c r="G17" i="1"/>
  <c r="G18" i="1"/>
  <c r="G21" i="1"/>
  <c r="G20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6" i="1"/>
  <c r="L28" i="10" l="1"/>
  <c r="O28" i="10" s="1"/>
  <c r="O24" i="10"/>
  <c r="L29" i="10"/>
  <c r="O29" i="10" s="1"/>
  <c r="O23" i="10"/>
  <c r="O24" i="7"/>
  <c r="L22" i="4"/>
  <c r="L23" i="4"/>
  <c r="L24" i="4"/>
  <c r="B3" i="1"/>
  <c r="L28" i="4" l="1"/>
  <c r="O28" i="4" s="1"/>
  <c r="O22" i="4"/>
  <c r="L30" i="4"/>
  <c r="O30" i="4" s="1"/>
  <c r="O24" i="4"/>
  <c r="L29" i="4"/>
  <c r="O29" i="4" s="1"/>
  <c r="O23" i="4"/>
  <c r="O17" i="5" l="1"/>
  <c r="U17" i="5" s="1"/>
  <c r="L18" i="5"/>
  <c r="O18" i="5" s="1"/>
  <c r="U18" i="5" s="1"/>
  <c r="L19" i="5"/>
  <c r="O19" i="5"/>
  <c r="U19" i="5" s="1"/>
  <c r="L26" i="5"/>
  <c r="O26" i="5" s="1"/>
  <c r="U26" i="5" s="1"/>
  <c r="L15" i="5"/>
  <c r="O15" i="5" s="1"/>
  <c r="U15" i="5" s="1"/>
  <c r="L17" i="5"/>
  <c r="L16" i="5"/>
  <c r="O16" i="5" s="1"/>
  <c r="U16" i="5" s="1"/>
  <c r="L22" i="5"/>
  <c r="O22" i="5" s="1"/>
  <c r="U22" i="5" s="1"/>
  <c r="L10" i="5"/>
  <c r="O10" i="5" s="1"/>
  <c r="U10" i="5" s="1"/>
  <c r="K26" i="5"/>
  <c r="S26" i="5"/>
  <c r="L23" i="5"/>
  <c r="O23" i="5" s="1"/>
  <c r="U23" i="5" s="1"/>
  <c r="L9" i="5"/>
  <c r="O9" i="5" s="1"/>
  <c r="U9" i="5" s="1"/>
  <c r="L20" i="5"/>
  <c r="O20" i="5" s="1"/>
  <c r="U20" i="5" s="1"/>
  <c r="K29" i="5"/>
  <c r="S29" i="5" s="1"/>
  <c r="K25" i="5"/>
  <c r="S25" i="5"/>
  <c r="K30" i="5"/>
  <c r="S30" i="5" s="1"/>
  <c r="L14" i="5"/>
  <c r="O14" i="5" s="1"/>
  <c r="U14" i="5" s="1"/>
  <c r="L13" i="5"/>
  <c r="O13" i="5" s="1"/>
  <c r="U13" i="5" s="1"/>
  <c r="L12" i="5"/>
  <c r="O12" i="5" s="1"/>
  <c r="U12" i="5" s="1"/>
  <c r="L25" i="5"/>
  <c r="O25" i="5" s="1"/>
  <c r="U25" i="5" s="1"/>
  <c r="L11" i="5"/>
  <c r="O11" i="5" s="1"/>
  <c r="U11" i="5" s="1"/>
  <c r="L27" i="5"/>
  <c r="O27" i="5" s="1"/>
  <c r="U27" i="5" s="1"/>
  <c r="K28" i="5"/>
  <c r="S28" i="5" s="1"/>
  <c r="K27" i="5"/>
  <c r="S27" i="5"/>
  <c r="L21" i="5"/>
  <c r="O21" i="5" s="1"/>
  <c r="U21" i="5" s="1"/>
  <c r="L24" i="5"/>
  <c r="O24" i="5" s="1"/>
  <c r="U24" i="5" s="1"/>
  <c r="L30" i="5" l="1"/>
  <c r="O30" i="5" s="1"/>
  <c r="U30" i="5" s="1"/>
  <c r="L28" i="5"/>
  <c r="O28" i="5" s="1"/>
  <c r="U28" i="5" s="1"/>
  <c r="L29" i="5"/>
  <c r="O29" i="5" s="1"/>
  <c r="U29" i="5" s="1"/>
</calcChain>
</file>

<file path=xl/sharedStrings.xml><?xml version="1.0" encoding="utf-8"?>
<sst xmlns="http://schemas.openxmlformats.org/spreadsheetml/2006/main" count="275" uniqueCount="53">
  <si>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</si>
  <si>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</si>
  <si>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</si>
  <si>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</si>
  <si>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</si>
  <si>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</si>
  <si>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</si>
  <si>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</si>
  <si>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</si>
  <si>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</si>
  <si>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</si>
  <si>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</si>
  <si>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</si>
  <si>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</si>
  <si>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</si>
  <si>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</si>
  <si>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</si>
  <si>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</si>
  <si>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</si>
  <si>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</si>
  <si>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ik</t>
  </si>
  <si>
    <t>rhoc</t>
  </si>
  <si>
    <t>g/cc</t>
  </si>
  <si>
    <t>kg/m^3</t>
  </si>
  <si>
    <t>K</t>
  </si>
  <si>
    <t>Tc</t>
  </si>
  <si>
    <t>Cyclopropane</t>
  </si>
  <si>
    <t>"Normal" Terms</t>
  </si>
  <si>
    <t>c</t>
  </si>
  <si>
    <t>tk</t>
  </si>
  <si>
    <t>s</t>
  </si>
  <si>
    <t>r</t>
  </si>
  <si>
    <t>a=ai/R</t>
  </si>
  <si>
    <t>di</t>
  </si>
  <si>
    <t>ti</t>
  </si>
  <si>
    <t>ni</t>
  </si>
  <si>
    <t>gamma</t>
  </si>
  <si>
    <t>l</t>
  </si>
  <si>
    <t>g</t>
  </si>
  <si>
    <t>0.0 !a(i),t(i),d(i),l(i),g(i)</t>
  </si>
  <si>
    <t>ei</t>
  </si>
  <si>
    <t>0.0 !a(i),t(i),e(i),l(i),g(i)</t>
  </si>
  <si>
    <t>RC318</t>
  </si>
  <si>
    <t>R21</t>
  </si>
  <si>
    <t>R</t>
  </si>
  <si>
    <t>mm</t>
  </si>
  <si>
    <t>kg/kmol</t>
  </si>
  <si>
    <t>R114</t>
  </si>
  <si>
    <t>R14</t>
  </si>
  <si>
    <t>R13</t>
  </si>
  <si>
    <t>1.21103865d0</t>
  </si>
  <si>
    <t>0.0   !a(i),t(i),d(i),l(i)</t>
  </si>
  <si>
    <t>0.99832625d0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</si>
</sst>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00"/>
    <numFmt numFmtId="165" formatCode="0.00000000000000"/>
    <numFmt numFmtId="166" formatCode="0.000000000000"/>
    <numFmt numFmtId="167" formatCode="0.00000000000000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0" fontId="0" fillId="3" borderId="0" xfId="0" applyFill="1"/>
    <xf numFmtId="0" fontId="0" fillId="2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4"/>
            <c:dispRSqr val="0"/>
            <c:dispEq val="1"/>
            <c:trendlineLbl>
              <c:numFmt formatCode="0.000000E+00" sourceLinked="0"/>
            </c:trendlineLbl>
          </c:trendline>
          <c:xVal>
            <c:numRef>
              <c:f>Sheet8!$I$5:$I$101</c:f>
              <c:numCache>
                <c:formatCode>General</c:formatCode>
                <c:ptCount val="9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135</c:v>
                </c:pt>
                <c:pt idx="4">
                  <c:v>140</c:v>
                </c:pt>
                <c:pt idx="5">
                  <c:v>145</c:v>
                </c:pt>
                <c:pt idx="6">
                  <c:v>150</c:v>
                </c:pt>
                <c:pt idx="7">
                  <c:v>155</c:v>
                </c:pt>
                <c:pt idx="8">
                  <c:v>160</c:v>
                </c:pt>
                <c:pt idx="9">
                  <c:v>165</c:v>
                </c:pt>
                <c:pt idx="10">
                  <c:v>170</c:v>
                </c:pt>
                <c:pt idx="11">
                  <c:v>175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  <c:pt idx="21">
                  <c:v>225</c:v>
                </c:pt>
                <c:pt idx="22">
                  <c:v>230</c:v>
                </c:pt>
                <c:pt idx="23">
                  <c:v>235</c:v>
                </c:pt>
                <c:pt idx="24">
                  <c:v>240</c:v>
                </c:pt>
                <c:pt idx="25">
                  <c:v>245</c:v>
                </c:pt>
                <c:pt idx="26">
                  <c:v>250</c:v>
                </c:pt>
                <c:pt idx="27">
                  <c:v>255</c:v>
                </c:pt>
                <c:pt idx="28">
                  <c:v>260</c:v>
                </c:pt>
                <c:pt idx="29">
                  <c:v>265</c:v>
                </c:pt>
                <c:pt idx="30">
                  <c:v>270</c:v>
                </c:pt>
                <c:pt idx="31">
                  <c:v>275</c:v>
                </c:pt>
                <c:pt idx="32">
                  <c:v>280</c:v>
                </c:pt>
                <c:pt idx="33">
                  <c:v>285</c:v>
                </c:pt>
                <c:pt idx="34">
                  <c:v>290</c:v>
                </c:pt>
                <c:pt idx="35">
                  <c:v>295</c:v>
                </c:pt>
                <c:pt idx="36">
                  <c:v>300</c:v>
                </c:pt>
                <c:pt idx="37">
                  <c:v>305</c:v>
                </c:pt>
                <c:pt idx="38">
                  <c:v>310</c:v>
                </c:pt>
                <c:pt idx="39">
                  <c:v>315</c:v>
                </c:pt>
                <c:pt idx="40">
                  <c:v>320</c:v>
                </c:pt>
                <c:pt idx="41">
                  <c:v>325</c:v>
                </c:pt>
                <c:pt idx="42">
                  <c:v>330</c:v>
                </c:pt>
                <c:pt idx="43">
                  <c:v>335</c:v>
                </c:pt>
                <c:pt idx="44">
                  <c:v>340</c:v>
                </c:pt>
                <c:pt idx="45">
                  <c:v>345</c:v>
                </c:pt>
                <c:pt idx="46">
                  <c:v>350</c:v>
                </c:pt>
                <c:pt idx="47">
                  <c:v>355</c:v>
                </c:pt>
                <c:pt idx="48">
                  <c:v>360</c:v>
                </c:pt>
                <c:pt idx="49">
                  <c:v>365</c:v>
                </c:pt>
                <c:pt idx="50">
                  <c:v>370</c:v>
                </c:pt>
                <c:pt idx="51">
                  <c:v>375</c:v>
                </c:pt>
                <c:pt idx="52">
                  <c:v>380</c:v>
                </c:pt>
                <c:pt idx="53">
                  <c:v>385</c:v>
                </c:pt>
                <c:pt idx="54">
                  <c:v>390</c:v>
                </c:pt>
                <c:pt idx="55">
                  <c:v>395</c:v>
                </c:pt>
                <c:pt idx="56">
                  <c:v>400</c:v>
                </c:pt>
                <c:pt idx="57">
                  <c:v>405</c:v>
                </c:pt>
                <c:pt idx="58">
                  <c:v>410</c:v>
                </c:pt>
                <c:pt idx="59">
                  <c:v>415</c:v>
                </c:pt>
                <c:pt idx="60">
                  <c:v>420</c:v>
                </c:pt>
                <c:pt idx="61">
                  <c:v>425</c:v>
                </c:pt>
                <c:pt idx="62">
                  <c:v>430</c:v>
                </c:pt>
                <c:pt idx="63">
                  <c:v>435</c:v>
                </c:pt>
                <c:pt idx="64">
                  <c:v>440</c:v>
                </c:pt>
                <c:pt idx="65">
                  <c:v>445</c:v>
                </c:pt>
                <c:pt idx="66">
                  <c:v>450</c:v>
                </c:pt>
                <c:pt idx="67">
                  <c:v>455</c:v>
                </c:pt>
                <c:pt idx="68">
                  <c:v>460</c:v>
                </c:pt>
                <c:pt idx="69">
                  <c:v>465</c:v>
                </c:pt>
                <c:pt idx="70">
                  <c:v>470</c:v>
                </c:pt>
                <c:pt idx="71">
                  <c:v>475</c:v>
                </c:pt>
                <c:pt idx="72">
                  <c:v>480</c:v>
                </c:pt>
                <c:pt idx="73">
                  <c:v>485</c:v>
                </c:pt>
                <c:pt idx="74">
                  <c:v>490</c:v>
                </c:pt>
                <c:pt idx="75">
                  <c:v>495</c:v>
                </c:pt>
                <c:pt idx="76">
                  <c:v>500</c:v>
                </c:pt>
                <c:pt idx="77">
                  <c:v>505</c:v>
                </c:pt>
                <c:pt idx="78">
                  <c:v>510</c:v>
                </c:pt>
                <c:pt idx="79">
                  <c:v>515</c:v>
                </c:pt>
                <c:pt idx="80">
                  <c:v>520</c:v>
                </c:pt>
                <c:pt idx="81">
                  <c:v>525</c:v>
                </c:pt>
                <c:pt idx="82">
                  <c:v>530</c:v>
                </c:pt>
                <c:pt idx="83">
                  <c:v>535</c:v>
                </c:pt>
                <c:pt idx="84">
                  <c:v>540</c:v>
                </c:pt>
                <c:pt idx="85">
                  <c:v>545</c:v>
                </c:pt>
                <c:pt idx="86">
                  <c:v>550</c:v>
                </c:pt>
                <c:pt idx="87">
                  <c:v>555</c:v>
                </c:pt>
                <c:pt idx="88">
                  <c:v>560</c:v>
                </c:pt>
                <c:pt idx="89">
                  <c:v>565</c:v>
                </c:pt>
                <c:pt idx="90">
                  <c:v>570</c:v>
                </c:pt>
                <c:pt idx="91">
                  <c:v>575</c:v>
                </c:pt>
                <c:pt idx="92">
                  <c:v>580</c:v>
                </c:pt>
                <c:pt idx="93">
                  <c:v>585</c:v>
                </c:pt>
                <c:pt idx="94">
                  <c:v>590</c:v>
                </c:pt>
                <c:pt idx="95">
                  <c:v>595</c:v>
                </c:pt>
                <c:pt idx="96">
                  <c:v>600</c:v>
                </c:pt>
              </c:numCache>
            </c:numRef>
          </c:xVal>
          <c:yVal>
            <c:numRef>
              <c:f>Sheet8!$J$5:$J$101</c:f>
              <c:numCache>
                <c:formatCode>General</c:formatCode>
                <c:ptCount val="97"/>
                <c:pt idx="0">
                  <c:v>0.41699483360195283</c:v>
                </c:pt>
                <c:pt idx="1">
                  <c:v>0.42326255577807215</c:v>
                </c:pt>
                <c:pt idx="2">
                  <c:v>0.42974715394071727</c:v>
                </c:pt>
                <c:pt idx="3">
                  <c:v>0.43643474124968573</c:v>
                </c:pt>
                <c:pt idx="4">
                  <c:v>0.44331172142389552</c:v>
                </c:pt>
                <c:pt idx="5">
                  <c:v>0.45036478874138552</c:v>
                </c:pt>
                <c:pt idx="6">
                  <c:v>0.45758092803931494</c:v>
                </c:pt>
                <c:pt idx="7">
                  <c:v>0.46494741471396361</c:v>
                </c:pt>
                <c:pt idx="8">
                  <c:v>0.47245181472073211</c:v>
                </c:pt>
                <c:pt idx="9">
                  <c:v>0.48008198457414175</c:v>
                </c:pt>
                <c:pt idx="10">
                  <c:v>0.48782607134783351</c:v>
                </c:pt>
                <c:pt idx="11">
                  <c:v>0.4956725126745703</c:v>
                </c:pt>
                <c:pt idx="12">
                  <c:v>0.50361003674623472</c:v>
                </c:pt>
                <c:pt idx="13">
                  <c:v>0.51162766231383006</c:v>
                </c:pt>
                <c:pt idx="14">
                  <c:v>0.51971469868748066</c:v>
                </c:pt>
                <c:pt idx="15">
                  <c:v>0.52786074573643105</c:v>
                </c:pt>
                <c:pt idx="16">
                  <c:v>0.53605569388904628</c:v>
                </c:pt>
                <c:pt idx="17">
                  <c:v>0.54428972413281229</c:v>
                </c:pt>
                <c:pt idx="18">
                  <c:v>0.55255330801433533</c:v>
                </c:pt>
                <c:pt idx="19">
                  <c:v>0.56083720763934253</c:v>
                </c:pt>
                <c:pt idx="20">
                  <c:v>0.56913247567268144</c:v>
                </c:pt>
                <c:pt idx="21">
                  <c:v>0.57743045533832016</c:v>
                </c:pt>
                <c:pt idx="22">
                  <c:v>0.58572278041934744</c:v>
                </c:pt>
                <c:pt idx="23">
                  <c:v>0.5940013752579727</c:v>
                </c:pt>
                <c:pt idx="24">
                  <c:v>0.60225845475552575</c:v>
                </c:pt>
                <c:pt idx="25">
                  <c:v>0.61048652437245732</c:v>
                </c:pt>
                <c:pt idx="26">
                  <c:v>0.6186783801283382</c:v>
                </c:pt>
                <c:pt idx="27">
                  <c:v>0.62682710860186042</c:v>
                </c:pt>
                <c:pt idx="28">
                  <c:v>0.63492608693083619</c:v>
                </c:pt>
                <c:pt idx="29">
                  <c:v>0.64296898281219828</c:v>
                </c:pt>
                <c:pt idx="30">
                  <c:v>0.6509497545020001</c:v>
                </c:pt>
                <c:pt idx="31">
                  <c:v>0.65886265081541606</c:v>
                </c:pt>
                <c:pt idx="32">
                  <c:v>0.66670221112674055</c:v>
                </c:pt>
                <c:pt idx="33">
                  <c:v>0.67446326536938883</c:v>
                </c:pt>
                <c:pt idx="34">
                  <c:v>0.68214093403589682</c:v>
                </c:pt>
                <c:pt idx="35">
                  <c:v>0.68973062817792097</c:v>
                </c:pt>
                <c:pt idx="36">
                  <c:v>0.69722804940623817</c:v>
                </c:pt>
                <c:pt idx="37">
                  <c:v>0.70462918989074619</c:v>
                </c:pt>
                <c:pt idx="38">
                  <c:v>0.7119303323604631</c:v>
                </c:pt>
                <c:pt idx="39">
                  <c:v>0.71912805010352754</c:v>
                </c:pt>
                <c:pt idx="40">
                  <c:v>0.72621920696719944</c:v>
                </c:pt>
                <c:pt idx="41">
                  <c:v>0.73320095735785806</c:v>
                </c:pt>
                <c:pt idx="42">
                  <c:v>0.74007074624100488</c:v>
                </c:pt>
                <c:pt idx="43">
                  <c:v>0.74682630914125991</c:v>
                </c:pt>
                <c:pt idx="44">
                  <c:v>0.75346567214236582</c:v>
                </c:pt>
                <c:pt idx="45">
                  <c:v>0.75998715188718458</c:v>
                </c:pt>
                <c:pt idx="46">
                  <c:v>0.76638935557769916</c:v>
                </c:pt>
                <c:pt idx="47">
                  <c:v>0.77267118097501286</c:v>
                </c:pt>
                <c:pt idx="48">
                  <c:v>0.77883181639935006</c:v>
                </c:pt>
                <c:pt idx="49">
                  <c:v>0.78487074073005525</c:v>
                </c:pt>
                <c:pt idx="50">
                  <c:v>0.79078772340559411</c:v>
                </c:pt>
                <c:pt idx="51">
                  <c:v>0.79658282442355222</c:v>
                </c:pt>
                <c:pt idx="52">
                  <c:v>0.802256394340636</c:v>
                </c:pt>
                <c:pt idx="53">
                  <c:v>0.80780907427267257</c:v>
                </c:pt>
                <c:pt idx="54">
                  <c:v>0.81324179589460999</c:v>
                </c:pt>
                <c:pt idx="55">
                  <c:v>0.81855578144051555</c:v>
                </c:pt>
                <c:pt idx="56">
                  <c:v>0.82375254370357864</c:v>
                </c:pt>
                <c:pt idx="57">
                  <c:v>0.8288338860361093</c:v>
                </c:pt>
                <c:pt idx="58">
                  <c:v>0.83380190234953666</c:v>
                </c:pt>
                <c:pt idx="59">
                  <c:v>0.83865897711441173</c:v>
                </c:pt>
                <c:pt idx="60">
                  <c:v>0.84340778536040528</c:v>
                </c:pt>
                <c:pt idx="61">
                  <c:v>0.84805129267630952</c:v>
                </c:pt>
                <c:pt idx="62">
                  <c:v>0.85259275521003719</c:v>
                </c:pt>
                <c:pt idx="63">
                  <c:v>0.85703571966862002</c:v>
                </c:pt>
                <c:pt idx="64">
                  <c:v>0.86138402331821229</c:v>
                </c:pt>
                <c:pt idx="65">
                  <c:v>0.86564179398408847</c:v>
                </c:pt>
                <c:pt idx="66">
                  <c:v>0.86981345005064292</c:v>
                </c:pt>
                <c:pt idx="67">
                  <c:v>0.87390370046139121</c:v>
                </c:pt>
                <c:pt idx="68">
                  <c:v>0.87791754471896877</c:v>
                </c:pt>
                <c:pt idx="69">
                  <c:v>0.8818602728851328</c:v>
                </c:pt>
                <c:pt idx="70">
                  <c:v>0.88573746558075994</c:v>
                </c:pt>
                <c:pt idx="71">
                  <c:v>0.88955499398584714</c:v>
                </c:pt>
                <c:pt idx="72">
                  <c:v>0.89331901983951478</c:v>
                </c:pt>
                <c:pt idx="73">
                  <c:v>0.89703599543999968</c:v>
                </c:pt>
                <c:pt idx="74">
                  <c:v>0.90071266364466285</c:v>
                </c:pt>
                <c:pt idx="75">
                  <c:v>0.90435605786998285</c:v>
                </c:pt>
                <c:pt idx="76">
                  <c:v>0.90797350209156114</c:v>
                </c:pt>
                <c:pt idx="77">
                  <c:v>0.91157261084411823</c:v>
                </c:pt>
                <c:pt idx="78">
                  <c:v>0.91516128922149764</c:v>
                </c:pt>
                <c:pt idx="79">
                  <c:v>0.91874773287666012</c:v>
                </c:pt>
                <c:pt idx="80">
                  <c:v>0.92234042802168947</c:v>
                </c:pt>
                <c:pt idx="81">
                  <c:v>0.92594815142778986</c:v>
                </c:pt>
                <c:pt idx="82">
                  <c:v>0.92957997042528351</c:v>
                </c:pt>
                <c:pt idx="83">
                  <c:v>0.93324524290361655</c:v>
                </c:pt>
                <c:pt idx="84">
                  <c:v>0.93695361731135463</c:v>
                </c:pt>
                <c:pt idx="85">
                  <c:v>0.94071503265618295</c:v>
                </c:pt>
                <c:pt idx="86">
                  <c:v>0.9445397185049087</c:v>
                </c:pt>
                <c:pt idx="87">
                  <c:v>0.94843819498345872</c:v>
                </c:pt>
                <c:pt idx="88">
                  <c:v>0.95242127277688104</c:v>
                </c:pt>
                <c:pt idx="89">
                  <c:v>0.95650005312934294</c:v>
                </c:pt>
                <c:pt idx="90">
                  <c:v>0.96068592784413442</c:v>
                </c:pt>
                <c:pt idx="91">
                  <c:v>0.96499057928366416</c:v>
                </c:pt>
                <c:pt idx="92">
                  <c:v>0.96942598036946293</c:v>
                </c:pt>
                <c:pt idx="93">
                  <c:v>0.9740043945821818</c:v>
                </c:pt>
                <c:pt idx="94">
                  <c:v>0.97873837596159008</c:v>
                </c:pt>
                <c:pt idx="95">
                  <c:v>0.98364076910658171</c:v>
                </c:pt>
                <c:pt idx="96">
                  <c:v>0.98872470917516964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89504"/>
        <c:axId val="126791040"/>
      </c:scatterChart>
      <c:valAx>
        <c:axId val="12678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6791040"/>
        <c:crosses val="autoZero"/>
        <c:crossBetween val="midCat"/>
      </c:valAx>
      <c:valAx>
        <c:axId val="12679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789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47</xdr:row>
      <xdr:rowOff>109537</xdr:rowOff>
    </xdr:from>
    <xdr:to>
      <xdr:col>17</xdr:col>
      <xdr:colOff>504825</xdr:colOff>
      <xdr:row>61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56"/>
  <sheetViews>
    <sheetView workbookViewId="0">
      <selection activeCell="B10" sqref="B10"/>
    </sheetView>
  </sheetViews>
  <sheetFormatPr defaultRowHeight="15" x14ac:dyDescent="0.25"/>
  <cols>
    <col min="2" max="2" width="13.28515625" bestFit="1" customWidth="1"/>
    <col min="3" max="3" width="3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0" max="20" width="23.28515625" customWidth="1"/>
    <col min="21" max="21" width="21.42578125" bestFit="1" customWidth="1"/>
    <col min="22" max="22" width="20.85546875" bestFit="1" customWidth="1"/>
    <col min="23" max="25" width="21.7109375" bestFit="1" customWidth="1"/>
    <col min="26" max="26" width="21.42578125" bestFit="1" customWidth="1"/>
    <col min="27" max="27" width="20.85546875" bestFit="1" customWidth="1"/>
    <col min="28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3" x14ac:dyDescent="0.25">
      <c r="B1" t="s">
        <v>47</v>
      </c>
      <c r="D1" t="s">
        <v>45</v>
      </c>
      <c r="E1">
        <v>170.93</v>
      </c>
      <c r="F1" t="s">
        <v>46</v>
      </c>
    </row>
    <row r="2" spans="1:43" x14ac:dyDescent="0.25">
      <c r="A2" t="s">
        <v>21</v>
      </c>
      <c r="B2">
        <v>0.57999999999999996</v>
      </c>
      <c r="C2" t="s">
        <v>22</v>
      </c>
      <c r="D2" t="s">
        <v>44</v>
      </c>
      <c r="E2">
        <f>8.31451/E1</f>
        <v>4.8642777745275846E-2</v>
      </c>
    </row>
    <row r="3" spans="1:43" x14ac:dyDescent="0.25">
      <c r="A3" t="s">
        <v>21</v>
      </c>
      <c r="B3">
        <f>B2*100^3/1000</f>
        <v>580</v>
      </c>
      <c r="C3" t="s">
        <v>23</v>
      </c>
      <c r="D3" t="s">
        <v>36</v>
      </c>
      <c r="E3">
        <f>D28*B2^2</f>
        <v>1.2110399999999999</v>
      </c>
    </row>
    <row r="4" spans="1:43" x14ac:dyDescent="0.25">
      <c r="A4" t="s">
        <v>25</v>
      </c>
      <c r="B4">
        <v>418.83</v>
      </c>
      <c r="C4" t="s">
        <v>24</v>
      </c>
    </row>
    <row r="5" spans="1:43" x14ac:dyDescent="0.25">
      <c r="E5" s="4" t="s">
        <v>32</v>
      </c>
      <c r="F5" t="s">
        <v>30</v>
      </c>
      <c r="G5" t="s">
        <v>31</v>
      </c>
      <c r="H5" t="s">
        <v>40</v>
      </c>
      <c r="I5" t="s">
        <v>34</v>
      </c>
      <c r="J5" t="s">
        <v>37</v>
      </c>
      <c r="K5" t="s">
        <v>38</v>
      </c>
      <c r="L5" t="s">
        <v>35</v>
      </c>
    </row>
    <row r="6" spans="1:43" x14ac:dyDescent="0.25">
      <c r="E6" s="4"/>
    </row>
    <row r="7" spans="1:43" x14ac:dyDescent="0.25">
      <c r="E7" s="4"/>
    </row>
    <row r="8" spans="1:43" x14ac:dyDescent="0.25">
      <c r="E8" s="4"/>
    </row>
    <row r="9" spans="1:43" ht="15" customHeight="1" x14ac:dyDescent="0.25">
      <c r="A9" t="s">
        <v>0</v>
      </c>
      <c r="B9">
        <v>9.0524997759999994</v>
      </c>
      <c r="C9">
        <v>-2</v>
      </c>
      <c r="D9">
        <f>B9*10^C9</f>
        <v>9.0524997759999989E-2</v>
      </c>
      <c r="E9">
        <f>D9/$E$2</f>
        <v>1.8610162074634342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1.0793894003287918</v>
      </c>
      <c r="O9" s="6">
        <f>L9</f>
        <v>1.0793894003287918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T9" s="6">
        <f>O9-O35</f>
        <v>6.0322879180674249E-7</v>
      </c>
      <c r="U9" s="6"/>
      <c r="V9" s="6">
        <v>1.0793894003287918</v>
      </c>
      <c r="W9" s="6">
        <v>-1.9924373100985715</v>
      </c>
      <c r="X9" s="6">
        <v>-0.15513522017523063</v>
      </c>
      <c r="Y9" s="6">
        <v>-0.12146585842910133</v>
      </c>
      <c r="Z9" s="6">
        <v>-1.6503867455816137E-2</v>
      </c>
      <c r="AA9" s="6">
        <v>-0.18691601748062217</v>
      </c>
      <c r="AB9" s="6">
        <v>0.30807495677094859</v>
      </c>
      <c r="AC9" s="6">
        <v>0.11586154556734608</v>
      </c>
      <c r="AD9" s="6">
        <v>2.7635877981388977E-2</v>
      </c>
      <c r="AE9" s="6">
        <v>0.10804342415934924</v>
      </c>
      <c r="AF9" s="6">
        <v>4.6068482253920677E-2</v>
      </c>
      <c r="AG9" s="6">
        <v>-0.17482200747068738</v>
      </c>
      <c r="AH9" s="6">
        <v>3.1753174133137566E-2</v>
      </c>
      <c r="AI9" s="6">
        <v>-0.34077652102516448</v>
      </c>
      <c r="AJ9" s="6">
        <v>0.32300139891828389</v>
      </c>
      <c r="AK9" s="6">
        <v>-4.2495054350519652E-2</v>
      </c>
      <c r="AL9" s="6">
        <v>-1.669402875250017</v>
      </c>
      <c r="AM9" s="6">
        <v>4.0869353856887409</v>
      </c>
      <c r="AN9" s="6">
        <v>-2.4173923391136971</v>
      </c>
      <c r="AO9" s="6">
        <v>0.34077652102516448</v>
      </c>
      <c r="AP9" s="6">
        <v>-0.32300139891828389</v>
      </c>
      <c r="AQ9" s="6">
        <v>4.2495054350519652E-2</v>
      </c>
    </row>
    <row r="10" spans="1:43" x14ac:dyDescent="0.25">
      <c r="A10" t="s">
        <v>1</v>
      </c>
      <c r="B10">
        <v>-6.998626571</v>
      </c>
      <c r="C10">
        <v>1</v>
      </c>
      <c r="D10">
        <f t="shared" ref="D10:D27" si="1">B10*10^C10</f>
        <v>-69.986265709999998</v>
      </c>
      <c r="E10">
        <f t="shared" ref="E10:E27" si="2">D10/$E$2</f>
        <v>-1438.7802044630771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-1.9924373100985715</v>
      </c>
      <c r="O10" s="6">
        <f t="shared" ref="O10:O30" si="5">L10</f>
        <v>-1.9924373100985715</v>
      </c>
      <c r="P10">
        <f t="shared" ref="P10:P30" si="6">I10</f>
        <v>1</v>
      </c>
      <c r="Q10">
        <f t="shared" ref="Q10:Q30" si="7">H10</f>
        <v>1</v>
      </c>
      <c r="R10">
        <f t="shared" ref="R10:S30" si="8">J10</f>
        <v>0</v>
      </c>
      <c r="S10">
        <f t="shared" si="8"/>
        <v>0</v>
      </c>
      <c r="T10" s="6">
        <f t="shared" ref="T10:T30" si="9">O10-O36</f>
        <v>-1.1133685715591923E-6</v>
      </c>
      <c r="U10" s="7"/>
      <c r="V10">
        <v>0</v>
      </c>
      <c r="W10">
        <v>1</v>
      </c>
      <c r="X10">
        <v>2</v>
      </c>
      <c r="Y10">
        <v>3</v>
      </c>
      <c r="Z10">
        <v>4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4</v>
      </c>
      <c r="AK10">
        <v>5</v>
      </c>
      <c r="AL10">
        <v>3</v>
      </c>
      <c r="AM10">
        <v>4</v>
      </c>
      <c r="AN10">
        <v>5</v>
      </c>
      <c r="AO10">
        <v>3</v>
      </c>
      <c r="AP10">
        <v>4</v>
      </c>
      <c r="AQ10">
        <v>5</v>
      </c>
    </row>
    <row r="11" spans="1:43" x14ac:dyDescent="0.25">
      <c r="A11" t="s">
        <v>2</v>
      </c>
      <c r="B11">
        <v>-2.2823189899999998</v>
      </c>
      <c r="C11">
        <v>3</v>
      </c>
      <c r="D11">
        <f t="shared" si="1"/>
        <v>-2282.3189899999998</v>
      </c>
      <c r="E11">
        <f t="shared" si="2"/>
        <v>-46919.997084698909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-0.15513522017523063</v>
      </c>
      <c r="O11" s="6">
        <f t="shared" si="5"/>
        <v>-0.15513522017523063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8"/>
        <v>0</v>
      </c>
      <c r="T11" s="6">
        <f t="shared" si="9"/>
        <v>-8.666923062561338E-8</v>
      </c>
      <c r="U11" s="7"/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 t="s">
        <v>3</v>
      </c>
      <c r="B12">
        <v>-7.4844164219999998</v>
      </c>
      <c r="C12">
        <v>5</v>
      </c>
      <c r="D12">
        <f t="shared" si="1"/>
        <v>-748441.6422</v>
      </c>
      <c r="E12">
        <f t="shared" si="2"/>
        <v>-15386490.593101216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-0.12146585842910133</v>
      </c>
      <c r="O12" s="6">
        <f t="shared" si="5"/>
        <v>-0.12146585842910133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8"/>
        <v>0</v>
      </c>
      <c r="T12" s="6">
        <f t="shared" si="9"/>
        <v>-6.7876101336739048E-8</v>
      </c>
      <c r="U12" s="7"/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t="s">
        <v>4</v>
      </c>
      <c r="B13">
        <v>-4.2591920989999998</v>
      </c>
      <c r="C13">
        <v>7</v>
      </c>
      <c r="D13">
        <f t="shared" si="1"/>
        <v>-42591920.990000002</v>
      </c>
      <c r="E13">
        <f t="shared" si="2"/>
        <v>-875606266.01215219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-1.6503867455816137E-2</v>
      </c>
      <c r="O13" s="6">
        <f t="shared" si="5"/>
        <v>-1.6503867455816137E-2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8"/>
        <v>0</v>
      </c>
      <c r="T13" s="6">
        <f t="shared" si="9"/>
        <v>-9.2165161370838522E-9</v>
      </c>
      <c r="U13" s="7"/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1.2110399999999999</v>
      </c>
      <c r="AM13">
        <v>1.2110399999999999</v>
      </c>
      <c r="AN13">
        <v>1.2110399999999999</v>
      </c>
      <c r="AO13">
        <v>1.2110399999999999</v>
      </c>
      <c r="AP13">
        <v>1.2110399999999999</v>
      </c>
      <c r="AQ13">
        <v>1.2110399999999999</v>
      </c>
    </row>
    <row r="14" spans="1:43" x14ac:dyDescent="0.25">
      <c r="A14" t="s">
        <v>5</v>
      </c>
      <c r="B14" s="1">
        <v>-5.4055376309999996</v>
      </c>
      <c r="C14">
        <v>-2</v>
      </c>
      <c r="D14">
        <f t="shared" si="1"/>
        <v>-5.405537631E-2</v>
      </c>
      <c r="E14">
        <f t="shared" si="2"/>
        <v>-1.1112723988146385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-0.18691601748062217</v>
      </c>
      <c r="O14" s="6">
        <f t="shared" si="5"/>
        <v>-0.18691601748062217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8"/>
        <v>0</v>
      </c>
      <c r="T14" s="6">
        <f t="shared" si="9"/>
        <v>-2.0883762216761248E-7</v>
      </c>
      <c r="U14" s="7"/>
      <c r="AA14" s="6"/>
    </row>
    <row r="15" spans="1:43" x14ac:dyDescent="0.25">
      <c r="A15" t="s">
        <v>6</v>
      </c>
      <c r="B15">
        <v>3.7315267040000002</v>
      </c>
      <c r="C15">
        <v>1</v>
      </c>
      <c r="D15">
        <f t="shared" si="1"/>
        <v>37.315267040000002</v>
      </c>
      <c r="E15">
        <f t="shared" si="2"/>
        <v>767.12862154801667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0.30807495677094859</v>
      </c>
      <c r="O15" s="6">
        <f t="shared" si="5"/>
        <v>0.30807495677094859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8"/>
        <v>0</v>
      </c>
      <c r="T15" s="6">
        <f t="shared" si="9"/>
        <v>3.442039486212245E-7</v>
      </c>
      <c r="U15" s="7"/>
      <c r="AA15" s="6"/>
    </row>
    <row r="16" spans="1:43" x14ac:dyDescent="0.25">
      <c r="A16" t="s">
        <v>7</v>
      </c>
      <c r="B16">
        <v>5.8776978529999999</v>
      </c>
      <c r="C16">
        <v>3</v>
      </c>
      <c r="D16">
        <f t="shared" si="1"/>
        <v>5877.6978529999997</v>
      </c>
      <c r="E16">
        <f t="shared" si="2"/>
        <v>120833.92695580256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0.11586154556734608</v>
      </c>
      <c r="O16" s="6">
        <f t="shared" si="5"/>
        <v>0.11586154556734608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8"/>
        <v>0</v>
      </c>
      <c r="T16" s="6">
        <f t="shared" si="9"/>
        <v>1.2945234607875111E-7</v>
      </c>
      <c r="U16" s="7"/>
      <c r="AA16" s="6"/>
    </row>
    <row r="17" spans="1:27" x14ac:dyDescent="0.25">
      <c r="A17" t="s">
        <v>8</v>
      </c>
      <c r="B17">
        <v>2.06694494</v>
      </c>
      <c r="C17">
        <v>-2</v>
      </c>
      <c r="D17">
        <f t="shared" si="1"/>
        <v>2.0669449400000001E-2</v>
      </c>
      <c r="E17">
        <f t="shared" si="2"/>
        <v>0.42492329505190324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2.7635877981388977E-2</v>
      </c>
      <c r="O17" s="6">
        <f t="shared" si="5"/>
        <v>2.7635877981388977E-2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8"/>
        <v>0</v>
      </c>
      <c r="T17" s="6">
        <f t="shared" si="9"/>
        <v>4.6322488976568987E-8</v>
      </c>
      <c r="U17" s="7"/>
      <c r="AA17" s="6"/>
    </row>
    <row r="18" spans="1:27" x14ac:dyDescent="0.25">
      <c r="A18" t="s">
        <v>9</v>
      </c>
      <c r="B18">
        <v>3.384478525</v>
      </c>
      <c r="C18">
        <v>1</v>
      </c>
      <c r="D18">
        <f t="shared" si="1"/>
        <v>33.844785250000001</v>
      </c>
      <c r="E18">
        <f t="shared" si="2"/>
        <v>695.78233026149462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0.10804342415934924</v>
      </c>
      <c r="O18" s="6">
        <f t="shared" si="5"/>
        <v>0.10804342415934924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8"/>
        <v>0</v>
      </c>
      <c r="T18" s="6">
        <f t="shared" si="9"/>
        <v>1.8107134924782997E-7</v>
      </c>
      <c r="U18" s="7"/>
      <c r="AA18" s="6"/>
    </row>
    <row r="19" spans="1:27" x14ac:dyDescent="0.25">
      <c r="A19" t="s">
        <v>10</v>
      </c>
      <c r="B19">
        <v>7.920822641</v>
      </c>
      <c r="C19">
        <v>-2</v>
      </c>
      <c r="D19">
        <f t="shared" si="1"/>
        <v>7.9208226409999999E-2</v>
      </c>
      <c r="E19">
        <f t="shared" si="2"/>
        <v>1.6283656090691212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4.6068482253920677E-2</v>
      </c>
      <c r="O19" s="6">
        <f t="shared" si="5"/>
        <v>4.6068482253920677E-2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8"/>
        <v>0</v>
      </c>
      <c r="T19" s="6">
        <f t="shared" si="9"/>
        <v>1.0294752067485646E-7</v>
      </c>
      <c r="U19" s="7"/>
      <c r="AA19" s="6"/>
    </row>
    <row r="20" spans="1:27" x14ac:dyDescent="0.25">
      <c r="A20" t="s">
        <v>11</v>
      </c>
      <c r="B20">
        <v>-1.2589261920000001</v>
      </c>
      <c r="C20">
        <v>2</v>
      </c>
      <c r="D20">
        <f t="shared" si="1"/>
        <v>-125.89261920000001</v>
      </c>
      <c r="E20">
        <f t="shared" si="2"/>
        <v>-2588.1050596915516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-0.17482200747068738</v>
      </c>
      <c r="O20" s="6">
        <f t="shared" si="5"/>
        <v>-0.17482200747068738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8"/>
        <v>0</v>
      </c>
      <c r="T20" s="6">
        <f t="shared" si="9"/>
        <v>-3.9058968737126776E-7</v>
      </c>
      <c r="U20" s="7"/>
      <c r="AA20" s="6"/>
    </row>
    <row r="21" spans="1:27" x14ac:dyDescent="0.25">
      <c r="A21" t="s">
        <v>12</v>
      </c>
      <c r="B21">
        <v>4.9280298609999997</v>
      </c>
      <c r="C21">
        <v>1</v>
      </c>
      <c r="D21">
        <f t="shared" si="1"/>
        <v>49.280298609999996</v>
      </c>
      <c r="E21">
        <f t="shared" si="2"/>
        <v>1013.1061772019397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3.1753174133137566E-2</v>
      </c>
      <c r="O21" s="6">
        <f t="shared" si="5"/>
        <v>3.1753174133137566E-2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8"/>
        <v>0</v>
      </c>
      <c r="T21" s="6">
        <f t="shared" si="9"/>
        <v>8.8704437566089478E-8</v>
      </c>
      <c r="U21" s="7"/>
      <c r="AA21" s="6"/>
    </row>
    <row r="22" spans="1:27" x14ac:dyDescent="0.25">
      <c r="A22" t="s">
        <v>13</v>
      </c>
      <c r="B22">
        <v>-4.4239137709999996</v>
      </c>
      <c r="C22">
        <v>7</v>
      </c>
      <c r="D22">
        <f t="shared" si="1"/>
        <v>-44239137.709999993</v>
      </c>
      <c r="E22">
        <f t="shared" si="2"/>
        <v>-909469807.45351183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-0.34077652102516448</v>
      </c>
      <c r="O22" s="6">
        <f t="shared" si="5"/>
        <v>-0.34077652102516448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8"/>
        <v>0</v>
      </c>
      <c r="T22" s="6">
        <f t="shared" si="9"/>
        <v>3.8883551933821536E-10</v>
      </c>
      <c r="U22" s="7"/>
      <c r="AA22" s="6"/>
    </row>
    <row r="23" spans="1:27" x14ac:dyDescent="0.25">
      <c r="A23" t="s">
        <v>14</v>
      </c>
      <c r="B23" s="1">
        <v>3.9850849309999998</v>
      </c>
      <c r="C23">
        <v>10</v>
      </c>
      <c r="D23">
        <f t="shared" si="1"/>
        <v>39850849310</v>
      </c>
      <c r="E23">
        <f t="shared" si="2"/>
        <v>819255214385.24939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0.32300139891828389</v>
      </c>
      <c r="O23" s="6">
        <f t="shared" si="5"/>
        <v>0.32300139891828389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8"/>
        <v>0</v>
      </c>
      <c r="T23" s="6">
        <f t="shared" si="9"/>
        <v>4.9828391412987116E-10</v>
      </c>
      <c r="U23" s="7"/>
      <c r="AA23" s="6"/>
    </row>
    <row r="24" spans="1:27" x14ac:dyDescent="0.25">
      <c r="A24" t="s">
        <v>15</v>
      </c>
      <c r="B24">
        <v>-9.2018884770000007</v>
      </c>
      <c r="C24">
        <v>12</v>
      </c>
      <c r="D24">
        <f t="shared" si="1"/>
        <v>-9201888477000</v>
      </c>
      <c r="E24">
        <f t="shared" si="2"/>
        <v>-189172759113117.91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-4.2495054350519652E-2</v>
      </c>
      <c r="O24" s="6">
        <f t="shared" si="5"/>
        <v>-4.2495054350519652E-2</v>
      </c>
      <c r="P24">
        <f t="shared" si="6"/>
        <v>5</v>
      </c>
      <c r="Q24">
        <f t="shared" si="7"/>
        <v>0</v>
      </c>
      <c r="R24">
        <f t="shared" si="8"/>
        <v>0</v>
      </c>
      <c r="S24">
        <f t="shared" si="8"/>
        <v>0</v>
      </c>
      <c r="T24" s="6">
        <f t="shared" si="9"/>
        <v>-5.9091965348700981E-10</v>
      </c>
      <c r="U24" s="7"/>
      <c r="AA24" s="6"/>
    </row>
    <row r="25" spans="1:27" x14ac:dyDescent="0.25">
      <c r="A25" t="s">
        <v>16</v>
      </c>
      <c r="B25">
        <v>1.2769367300000001</v>
      </c>
      <c r="C25">
        <v>8</v>
      </c>
      <c r="D25">
        <f t="shared" si="1"/>
        <v>127693673.00000001</v>
      </c>
      <c r="E25">
        <f>D25/$E$2</f>
        <v>2625131189.4375014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10">gamma</f>
        <v>1.2110399999999999</v>
      </c>
      <c r="L25" s="5">
        <f>-E25*$B$2^4/(2*gamma)/$B$4^I25</f>
        <v>-1.669402875250017</v>
      </c>
      <c r="O25" s="6">
        <f t="shared" si="5"/>
        <v>-1.669402875250017</v>
      </c>
      <c r="P25">
        <f t="shared" si="6"/>
        <v>3</v>
      </c>
      <c r="Q25">
        <f t="shared" si="7"/>
        <v>2</v>
      </c>
      <c r="R25">
        <f t="shared" si="8"/>
        <v>2</v>
      </c>
      <c r="S25">
        <f t="shared" si="8"/>
        <v>1.2110399999999999</v>
      </c>
      <c r="T25" s="6">
        <f t="shared" si="9"/>
        <v>-1.8654900169057242E-6</v>
      </c>
      <c r="U25" s="7"/>
      <c r="Y25" s="7"/>
      <c r="AA25" s="6"/>
    </row>
    <row r="26" spans="1:27" x14ac:dyDescent="0.25">
      <c r="A26" t="s">
        <v>17</v>
      </c>
      <c r="B26">
        <v>-1.309313891</v>
      </c>
      <c r="C26">
        <v>11</v>
      </c>
      <c r="D26">
        <f t="shared" si="1"/>
        <v>-130931389100</v>
      </c>
      <c r="E26">
        <f t="shared" si="2"/>
        <v>-2691692275174.7246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10"/>
        <v>1.2110399999999999</v>
      </c>
      <c r="L26" s="5">
        <f>-E26*$B$2^4/(2*gamma)/$B$4^I26</f>
        <v>4.0869353856887409</v>
      </c>
      <c r="O26" s="6">
        <f t="shared" si="5"/>
        <v>4.0869353856887409</v>
      </c>
      <c r="P26">
        <f t="shared" si="6"/>
        <v>4</v>
      </c>
      <c r="Q26">
        <f t="shared" si="7"/>
        <v>2</v>
      </c>
      <c r="R26">
        <f t="shared" si="8"/>
        <v>2</v>
      </c>
      <c r="S26">
        <f t="shared" si="8"/>
        <v>1.2110399999999999</v>
      </c>
      <c r="T26" s="6">
        <f t="shared" si="9"/>
        <v>4.5656687408524022E-6</v>
      </c>
      <c r="U26" s="7"/>
      <c r="Y26" s="7"/>
      <c r="AA26" s="6"/>
    </row>
    <row r="27" spans="1:27" x14ac:dyDescent="0.25">
      <c r="A27" t="s">
        <v>18</v>
      </c>
      <c r="B27" s="1">
        <v>3.2436271520000002</v>
      </c>
      <c r="C27">
        <v>13</v>
      </c>
      <c r="D27">
        <f t="shared" si="1"/>
        <v>32436271520000</v>
      </c>
      <c r="E27">
        <f t="shared" si="2"/>
        <v>666826053599502.5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10"/>
        <v>1.2110399999999999</v>
      </c>
      <c r="L27" s="5">
        <f>-E27*$B$2^4/(2*gamma)/$B$4^I27</f>
        <v>-2.4173923391136971</v>
      </c>
      <c r="O27" s="6">
        <f t="shared" si="5"/>
        <v>-2.4173923391136971</v>
      </c>
      <c r="P27">
        <f t="shared" si="6"/>
        <v>5</v>
      </c>
      <c r="Q27">
        <f t="shared" si="7"/>
        <v>2</v>
      </c>
      <c r="R27">
        <f t="shared" si="8"/>
        <v>2</v>
      </c>
      <c r="S27">
        <f t="shared" si="8"/>
        <v>1.2110399999999999</v>
      </c>
      <c r="T27" s="6">
        <f t="shared" si="9"/>
        <v>-2.700223697083004E-6</v>
      </c>
      <c r="U27" s="7"/>
      <c r="Y27" s="7"/>
      <c r="AA27" s="6"/>
    </row>
    <row r="28" spans="1:27" x14ac:dyDescent="0.25">
      <c r="A28" t="s">
        <v>19</v>
      </c>
      <c r="B28">
        <v>3.6</v>
      </c>
      <c r="C28">
        <v>0</v>
      </c>
      <c r="D28">
        <f>B28*10^C28</f>
        <v>3.6</v>
      </c>
      <c r="E28">
        <f>D28/B2</f>
        <v>6.2068965517241388</v>
      </c>
      <c r="H28">
        <v>0</v>
      </c>
      <c r="I28">
        <v>3</v>
      </c>
      <c r="J28">
        <v>2</v>
      </c>
      <c r="K28">
        <f t="shared" si="10"/>
        <v>1.2110399999999999</v>
      </c>
      <c r="L28" s="5">
        <f>-L22</f>
        <v>0.34077652102516448</v>
      </c>
      <c r="O28" s="6">
        <f t="shared" si="5"/>
        <v>0.34077652102516448</v>
      </c>
      <c r="P28">
        <f t="shared" si="6"/>
        <v>3</v>
      </c>
      <c r="Q28">
        <f t="shared" si="7"/>
        <v>0</v>
      </c>
      <c r="R28">
        <f t="shared" si="8"/>
        <v>2</v>
      </c>
      <c r="S28">
        <f t="shared" si="8"/>
        <v>1.2110399999999999</v>
      </c>
      <c r="T28" s="6">
        <f t="shared" si="9"/>
        <v>-3.8883551933821536E-10</v>
      </c>
      <c r="U28" s="7"/>
      <c r="Y28" s="7"/>
      <c r="AA28" s="6"/>
    </row>
    <row r="29" spans="1:27" x14ac:dyDescent="0.25">
      <c r="H29">
        <v>0</v>
      </c>
      <c r="I29">
        <v>4</v>
      </c>
      <c r="J29">
        <v>2</v>
      </c>
      <c r="K29">
        <f t="shared" si="10"/>
        <v>1.2110399999999999</v>
      </c>
      <c r="L29" s="5">
        <f>-L23</f>
        <v>-0.32300139891828389</v>
      </c>
      <c r="O29" s="6">
        <f t="shared" si="5"/>
        <v>-0.32300139891828389</v>
      </c>
      <c r="P29">
        <f t="shared" si="6"/>
        <v>4</v>
      </c>
      <c r="Q29">
        <f t="shared" si="7"/>
        <v>0</v>
      </c>
      <c r="R29">
        <f t="shared" si="8"/>
        <v>2</v>
      </c>
      <c r="S29">
        <f t="shared" si="8"/>
        <v>1.2110399999999999</v>
      </c>
      <c r="T29" s="6">
        <f t="shared" si="9"/>
        <v>-4.9828391412987116E-10</v>
      </c>
      <c r="U29" s="7"/>
      <c r="Y29" s="7"/>
      <c r="AA29" s="6"/>
    </row>
    <row r="30" spans="1:27" x14ac:dyDescent="0.25">
      <c r="H30">
        <v>0</v>
      </c>
      <c r="I30">
        <v>5</v>
      </c>
      <c r="J30">
        <v>2</v>
      </c>
      <c r="K30">
        <f t="shared" si="10"/>
        <v>1.2110399999999999</v>
      </c>
      <c r="L30" s="5">
        <f>-L24</f>
        <v>4.2495054350519652E-2</v>
      </c>
      <c r="O30" s="6">
        <f t="shared" si="5"/>
        <v>4.2495054350519652E-2</v>
      </c>
      <c r="P30">
        <f t="shared" si="6"/>
        <v>5</v>
      </c>
      <c r="Q30">
        <f t="shared" si="7"/>
        <v>0</v>
      </c>
      <c r="R30">
        <f t="shared" si="8"/>
        <v>2</v>
      </c>
      <c r="S30">
        <f t="shared" si="8"/>
        <v>1.2110399999999999</v>
      </c>
      <c r="T30" s="6">
        <f t="shared" si="9"/>
        <v>5.9091965348700981E-10</v>
      </c>
      <c r="U30" s="7"/>
      <c r="Y30" s="7"/>
      <c r="AA30" s="6"/>
    </row>
    <row r="35" spans="15:19" x14ac:dyDescent="0.25">
      <c r="O35" s="6">
        <v>1.0793887971</v>
      </c>
      <c r="P35">
        <v>0</v>
      </c>
      <c r="Q35">
        <v>1</v>
      </c>
      <c r="R35">
        <v>0</v>
      </c>
      <c r="S35">
        <v>0</v>
      </c>
    </row>
    <row r="36" spans="15:19" x14ac:dyDescent="0.25">
      <c r="O36" s="6">
        <v>-1.9924361967299999</v>
      </c>
      <c r="P36">
        <v>1</v>
      </c>
      <c r="Q36">
        <v>1</v>
      </c>
      <c r="R36">
        <v>0</v>
      </c>
      <c r="S36">
        <v>0</v>
      </c>
    </row>
    <row r="37" spans="15:19" x14ac:dyDescent="0.25">
      <c r="O37" s="6">
        <v>-0.155135133506</v>
      </c>
      <c r="P37">
        <v>2</v>
      </c>
      <c r="Q37">
        <v>1</v>
      </c>
      <c r="R37">
        <v>0</v>
      </c>
      <c r="S37">
        <v>0</v>
      </c>
    </row>
    <row r="38" spans="15:19" x14ac:dyDescent="0.25">
      <c r="O38" s="6">
        <v>-0.121465790553</v>
      </c>
      <c r="P38">
        <v>3</v>
      </c>
      <c r="Q38">
        <v>1</v>
      </c>
      <c r="R38">
        <v>0</v>
      </c>
      <c r="S38">
        <v>0</v>
      </c>
    </row>
    <row r="39" spans="15:19" x14ac:dyDescent="0.25">
      <c r="O39" s="6">
        <v>-1.65038582393E-2</v>
      </c>
      <c r="P39">
        <v>4</v>
      </c>
      <c r="Q39">
        <v>1</v>
      </c>
      <c r="R39">
        <v>0</v>
      </c>
      <c r="S39">
        <v>0</v>
      </c>
    </row>
    <row r="40" spans="15:19" x14ac:dyDescent="0.25">
      <c r="O40" s="6">
        <v>-0.186915808643</v>
      </c>
      <c r="P40">
        <v>0</v>
      </c>
      <c r="Q40">
        <v>2</v>
      </c>
      <c r="R40">
        <v>0</v>
      </c>
      <c r="S40">
        <v>0</v>
      </c>
    </row>
    <row r="41" spans="15:19" x14ac:dyDescent="0.25">
      <c r="O41" s="6">
        <v>0.30807461256699997</v>
      </c>
      <c r="P41">
        <v>1</v>
      </c>
      <c r="Q41">
        <v>2</v>
      </c>
      <c r="R41">
        <v>0</v>
      </c>
      <c r="S41">
        <v>0</v>
      </c>
    </row>
    <row r="42" spans="15:19" x14ac:dyDescent="0.25">
      <c r="O42" s="6">
        <v>0.115861416115</v>
      </c>
      <c r="P42">
        <v>2</v>
      </c>
      <c r="Q42">
        <v>2</v>
      </c>
      <c r="R42">
        <v>0</v>
      </c>
      <c r="S42">
        <v>0</v>
      </c>
    </row>
    <row r="43" spans="15:19" x14ac:dyDescent="0.25">
      <c r="O43" s="6">
        <v>2.76358316589E-2</v>
      </c>
      <c r="P43">
        <v>0</v>
      </c>
      <c r="Q43">
        <v>3</v>
      </c>
      <c r="R43">
        <v>0</v>
      </c>
      <c r="S43">
        <v>0</v>
      </c>
    </row>
    <row r="44" spans="15:19" x14ac:dyDescent="0.25">
      <c r="O44" s="6">
        <v>0.10804324308799999</v>
      </c>
      <c r="P44">
        <v>1</v>
      </c>
      <c r="Q44">
        <v>3</v>
      </c>
      <c r="R44">
        <v>0</v>
      </c>
      <c r="S44">
        <v>0</v>
      </c>
    </row>
    <row r="45" spans="15:19" x14ac:dyDescent="0.25">
      <c r="O45" s="6">
        <v>4.6068379306400002E-2</v>
      </c>
      <c r="P45">
        <v>0</v>
      </c>
      <c r="Q45">
        <v>4</v>
      </c>
      <c r="R45">
        <v>0</v>
      </c>
      <c r="S45">
        <v>0</v>
      </c>
    </row>
    <row r="46" spans="15:19" x14ac:dyDescent="0.25">
      <c r="O46" s="6">
        <v>-0.17482161688100001</v>
      </c>
      <c r="P46">
        <v>1</v>
      </c>
      <c r="Q46">
        <v>4</v>
      </c>
      <c r="R46">
        <v>0</v>
      </c>
      <c r="S46">
        <v>0</v>
      </c>
    </row>
    <row r="47" spans="15:19" x14ac:dyDescent="0.25">
      <c r="O47" s="6">
        <v>3.1753085428699999E-2</v>
      </c>
      <c r="P47">
        <v>1</v>
      </c>
      <c r="Q47">
        <v>5</v>
      </c>
      <c r="R47">
        <v>0</v>
      </c>
      <c r="S47">
        <v>0</v>
      </c>
    </row>
    <row r="48" spans="15:19" x14ac:dyDescent="0.25">
      <c r="O48" s="6">
        <v>-0.340776521414</v>
      </c>
      <c r="P48">
        <v>3</v>
      </c>
      <c r="Q48">
        <v>0</v>
      </c>
      <c r="R48">
        <v>0</v>
      </c>
      <c r="S48" t="s">
        <v>39</v>
      </c>
    </row>
    <row r="49" spans="15:19" x14ac:dyDescent="0.25">
      <c r="O49" s="6">
        <v>0.32300139841999997</v>
      </c>
      <c r="P49">
        <v>4</v>
      </c>
      <c r="Q49">
        <v>0</v>
      </c>
      <c r="R49">
        <v>0</v>
      </c>
      <c r="S49">
        <v>0</v>
      </c>
    </row>
    <row r="50" spans="15:19" x14ac:dyDescent="0.25">
      <c r="O50" s="6">
        <v>-4.2495053759599999E-2</v>
      </c>
      <c r="P50">
        <v>5</v>
      </c>
      <c r="Q50">
        <v>0</v>
      </c>
      <c r="R50">
        <v>0</v>
      </c>
      <c r="S50">
        <v>0</v>
      </c>
    </row>
    <row r="51" spans="15:19" x14ac:dyDescent="0.25">
      <c r="O51" s="6">
        <v>-1.6694010097600001</v>
      </c>
      <c r="P51">
        <v>3</v>
      </c>
      <c r="Q51">
        <v>2</v>
      </c>
      <c r="R51">
        <v>2</v>
      </c>
      <c r="S51" t="s">
        <v>50</v>
      </c>
    </row>
    <row r="52" spans="15:19" x14ac:dyDescent="0.25">
      <c r="O52" s="6">
        <v>4.0869308200200001</v>
      </c>
      <c r="P52">
        <v>4</v>
      </c>
      <c r="Q52">
        <v>2</v>
      </c>
      <c r="R52">
        <v>2</v>
      </c>
      <c r="S52" t="s">
        <v>50</v>
      </c>
    </row>
    <row r="53" spans="15:19" x14ac:dyDescent="0.25">
      <c r="O53" s="6">
        <v>-2.41738963889</v>
      </c>
      <c r="P53">
        <v>5</v>
      </c>
      <c r="Q53">
        <v>2</v>
      </c>
      <c r="R53">
        <v>2</v>
      </c>
      <c r="S53" t="s">
        <v>50</v>
      </c>
    </row>
    <row r="54" spans="15:19" x14ac:dyDescent="0.25">
      <c r="O54" s="6">
        <v>0.340776521414</v>
      </c>
      <c r="P54">
        <v>3</v>
      </c>
      <c r="Q54">
        <v>0</v>
      </c>
      <c r="R54">
        <v>2</v>
      </c>
      <c r="S54" t="s">
        <v>50</v>
      </c>
    </row>
    <row r="55" spans="15:19" x14ac:dyDescent="0.25">
      <c r="O55" s="6">
        <v>-0.32300139841999997</v>
      </c>
      <c r="P55">
        <v>4</v>
      </c>
      <c r="Q55">
        <v>0</v>
      </c>
      <c r="R55">
        <v>2</v>
      </c>
      <c r="S55" t="s">
        <v>50</v>
      </c>
    </row>
    <row r="56" spans="15:19" x14ac:dyDescent="0.25">
      <c r="O56" s="6">
        <v>4.2495053759599999E-2</v>
      </c>
      <c r="P56">
        <v>5</v>
      </c>
      <c r="Q56">
        <v>0</v>
      </c>
      <c r="R56">
        <v>2</v>
      </c>
      <c r="S5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56"/>
  <sheetViews>
    <sheetView workbookViewId="0">
      <selection activeCell="I17" sqref="I17"/>
    </sheetView>
  </sheetViews>
  <sheetFormatPr defaultRowHeight="15" x14ac:dyDescent="0.25"/>
  <cols>
    <col min="2" max="2" width="13.28515625" bestFit="1" customWidth="1"/>
    <col min="3" max="3" width="3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0" max="21" width="21.42578125" bestFit="1" customWidth="1"/>
    <col min="22" max="22" width="20.85546875" bestFit="1" customWidth="1"/>
    <col min="23" max="25" width="21.7109375" bestFit="1" customWidth="1"/>
    <col min="26" max="26" width="21.42578125" bestFit="1" customWidth="1"/>
    <col min="27" max="27" width="20.85546875" bestFit="1" customWidth="1"/>
    <col min="28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3" x14ac:dyDescent="0.25">
      <c r="B1" t="s">
        <v>49</v>
      </c>
      <c r="D1" t="s">
        <v>45</v>
      </c>
      <c r="E1">
        <v>104.47</v>
      </c>
      <c r="F1" t="s">
        <v>46</v>
      </c>
    </row>
    <row r="2" spans="1:43" x14ac:dyDescent="0.25">
      <c r="A2" t="s">
        <v>21</v>
      </c>
      <c r="B2">
        <v>0.58199999999999996</v>
      </c>
      <c r="C2" t="s">
        <v>22</v>
      </c>
      <c r="D2" t="s">
        <v>44</v>
      </c>
      <c r="E2">
        <f>8.31451/E1</f>
        <v>7.9587537091988139E-2</v>
      </c>
    </row>
    <row r="3" spans="1:43" x14ac:dyDescent="0.25">
      <c r="A3" t="s">
        <v>21</v>
      </c>
      <c r="B3">
        <f>B2*100^3/1000</f>
        <v>582</v>
      </c>
      <c r="C3" t="s">
        <v>23</v>
      </c>
      <c r="D3" t="s">
        <v>36</v>
      </c>
      <c r="E3">
        <f>D28*B2^2</f>
        <v>0.98229959999999983</v>
      </c>
    </row>
    <row r="4" spans="1:43" x14ac:dyDescent="0.25">
      <c r="A4" t="s">
        <v>25</v>
      </c>
      <c r="B4">
        <v>301.88</v>
      </c>
      <c r="C4" t="s">
        <v>24</v>
      </c>
    </row>
    <row r="5" spans="1:43" x14ac:dyDescent="0.25">
      <c r="E5" s="4" t="s">
        <v>32</v>
      </c>
      <c r="F5" t="s">
        <v>30</v>
      </c>
      <c r="G5" t="s">
        <v>31</v>
      </c>
      <c r="H5" t="s">
        <v>40</v>
      </c>
      <c r="I5" t="s">
        <v>34</v>
      </c>
      <c r="J5" t="s">
        <v>37</v>
      </c>
      <c r="K5" t="s">
        <v>38</v>
      </c>
      <c r="L5" t="s">
        <v>35</v>
      </c>
    </row>
    <row r="6" spans="1:43" x14ac:dyDescent="0.25">
      <c r="E6" s="4"/>
    </row>
    <row r="7" spans="1:43" x14ac:dyDescent="0.25">
      <c r="E7" s="4"/>
    </row>
    <row r="8" spans="1:43" x14ac:dyDescent="0.25">
      <c r="E8" s="4"/>
    </row>
    <row r="9" spans="1:43" ht="15" customHeight="1" x14ac:dyDescent="0.25">
      <c r="A9" t="s">
        <v>0</v>
      </c>
      <c r="B9">
        <v>1.040849972</v>
      </c>
      <c r="C9">
        <v>-1</v>
      </c>
      <c r="D9">
        <f>B9*10^C9</f>
        <v>0.1040849972</v>
      </c>
      <c r="E9">
        <f>D9/$E$2</f>
        <v>1.3078052293501359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0.76114264348177907</v>
      </c>
      <c r="O9" s="6">
        <f>L9</f>
        <v>0.76114264348177907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T9" s="6">
        <f>O9-O35</f>
        <v>-3.6669022096535997E-7</v>
      </c>
      <c r="U9" s="6"/>
      <c r="V9" s="6">
        <v>0.76114264348177907</v>
      </c>
      <c r="W9" s="6">
        <v>-1.9446500502936055</v>
      </c>
      <c r="X9" s="6">
        <v>0.94093824652721214</v>
      </c>
      <c r="Y9" s="6">
        <v>-1.0810699812639342</v>
      </c>
      <c r="Z9" s="6">
        <v>0.11750150836787508</v>
      </c>
      <c r="AA9" s="6">
        <v>0.22830494699981291</v>
      </c>
      <c r="AB9" s="6">
        <v>-0.4033384998597177</v>
      </c>
      <c r="AC9" s="6">
        <v>0.37558535126318326</v>
      </c>
      <c r="AD9" s="6">
        <v>-6.1754278411797238E-2</v>
      </c>
      <c r="AE9" s="6">
        <v>0.17032598052989312</v>
      </c>
      <c r="AF9" s="6">
        <v>5.3661142240150651E-2</v>
      </c>
      <c r="AG9" s="6">
        <v>-0.15160271789015245</v>
      </c>
      <c r="AH9" s="6">
        <v>2.5203265750645208E-2</v>
      </c>
      <c r="AI9" s="6">
        <v>-0.62834655989788468</v>
      </c>
      <c r="AJ9" s="6">
        <v>0.79279711131766506</v>
      </c>
      <c r="AK9" s="6">
        <v>-0.13403899271995121</v>
      </c>
      <c r="AL9" s="6">
        <v>-3.9986345530695654E-2</v>
      </c>
      <c r="AM9" s="6">
        <v>0.43641048971380486</v>
      </c>
      <c r="AN9" s="6">
        <v>-0.44872447228600626</v>
      </c>
      <c r="AO9" s="6">
        <v>0.62834655989788468</v>
      </c>
      <c r="AP9" s="6">
        <v>-0.79279711131766506</v>
      </c>
      <c r="AQ9" s="6">
        <v>0.13403899271995121</v>
      </c>
    </row>
    <row r="10" spans="1:43" x14ac:dyDescent="0.25">
      <c r="A10" t="s">
        <v>1</v>
      </c>
      <c r="B10" s="8">
        <v>-8.0278247129999993</v>
      </c>
      <c r="C10">
        <v>1</v>
      </c>
      <c r="D10">
        <f t="shared" ref="D10:D27" si="1">B10*10^C10</f>
        <v>-80.278247129999997</v>
      </c>
      <c r="E10">
        <f t="shared" ref="E10:E27" si="2">D10/$E$2</f>
        <v>-1008.6786205887176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-1.9446500502936055</v>
      </c>
      <c r="O10" s="6">
        <f t="shared" ref="O10:O30" si="5">L10</f>
        <v>-1.9446500502936055</v>
      </c>
      <c r="P10">
        <f t="shared" ref="P10:P30" si="6">I10</f>
        <v>1</v>
      </c>
      <c r="Q10">
        <f t="shared" ref="Q10:Q30" si="7">H10</f>
        <v>1</v>
      </c>
      <c r="R10">
        <f t="shared" ref="R10:S30" si="8">J10</f>
        <v>0</v>
      </c>
      <c r="S10">
        <f t="shared" si="8"/>
        <v>0</v>
      </c>
      <c r="T10" s="6">
        <f t="shared" ref="T10:T30" si="9">O10-O36</f>
        <v>9.3765639452847438E-7</v>
      </c>
      <c r="U10" s="7"/>
      <c r="V10">
        <v>0</v>
      </c>
      <c r="W10">
        <v>1</v>
      </c>
      <c r="X10">
        <v>2</v>
      </c>
      <c r="Y10">
        <v>3</v>
      </c>
      <c r="Z10">
        <v>4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4</v>
      </c>
      <c r="AK10">
        <v>5</v>
      </c>
      <c r="AL10">
        <v>3</v>
      </c>
      <c r="AM10">
        <v>4</v>
      </c>
      <c r="AN10">
        <v>5</v>
      </c>
      <c r="AO10">
        <v>3</v>
      </c>
      <c r="AP10">
        <v>4</v>
      </c>
      <c r="AQ10">
        <v>5</v>
      </c>
    </row>
    <row r="11" spans="1:43" x14ac:dyDescent="0.25">
      <c r="A11" t="s">
        <v>2</v>
      </c>
      <c r="B11" s="8">
        <v>1.1726053869999999</v>
      </c>
      <c r="C11">
        <v>4</v>
      </c>
      <c r="D11">
        <f t="shared" si="1"/>
        <v>11726.05387</v>
      </c>
      <c r="E11">
        <f t="shared" si="2"/>
        <v>147335.30271764661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0.94093824652721214</v>
      </c>
      <c r="O11" s="6">
        <f t="shared" si="5"/>
        <v>0.94093824652721214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8"/>
        <v>0</v>
      </c>
      <c r="T11" s="6">
        <f t="shared" si="9"/>
        <v>-4.5387878788716307E-7</v>
      </c>
      <c r="U11" s="7"/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 t="s">
        <v>3</v>
      </c>
      <c r="B12" s="8">
        <v>-4.0670443919999997</v>
      </c>
      <c r="C12">
        <v>6</v>
      </c>
      <c r="D12">
        <f t="shared" si="1"/>
        <v>-4067044.3919999995</v>
      </c>
      <c r="E12">
        <f t="shared" si="2"/>
        <v>-51101523.437008306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-1.0810699812639342</v>
      </c>
      <c r="O12" s="6">
        <f t="shared" si="5"/>
        <v>-1.0810699812639342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8"/>
        <v>0</v>
      </c>
      <c r="T12" s="6">
        <f t="shared" si="9"/>
        <v>5.2112606585552612E-7</v>
      </c>
      <c r="U12" s="7"/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t="s">
        <v>4</v>
      </c>
      <c r="B13" s="8">
        <v>1.3344517869999999</v>
      </c>
      <c r="C13">
        <v>8</v>
      </c>
      <c r="D13">
        <f t="shared" si="1"/>
        <v>133445178.69999999</v>
      </c>
      <c r="E13">
        <f t="shared" si="2"/>
        <v>1676709489.6499009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0.11750150836787508</v>
      </c>
      <c r="O13" s="6">
        <f t="shared" si="5"/>
        <v>0.11750150836787508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8"/>
        <v>0</v>
      </c>
      <c r="T13" s="6">
        <f t="shared" si="9"/>
        <v>-5.6608124923696046E-8</v>
      </c>
      <c r="U13" s="7"/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0.98229959999999983</v>
      </c>
      <c r="AM13">
        <v>0.98229959999999983</v>
      </c>
      <c r="AN13">
        <v>0.98229959999999983</v>
      </c>
      <c r="AO13">
        <v>0.98229959999999983</v>
      </c>
      <c r="AP13">
        <v>0.98229959999999983</v>
      </c>
      <c r="AQ13">
        <v>0.98229959999999983</v>
      </c>
    </row>
    <row r="14" spans="1:43" x14ac:dyDescent="0.25">
      <c r="A14" t="s">
        <v>5</v>
      </c>
      <c r="B14" s="1">
        <v>1.0728633599999999</v>
      </c>
      <c r="C14">
        <v>-1</v>
      </c>
      <c r="D14">
        <f t="shared" si="1"/>
        <v>0.107286336</v>
      </c>
      <c r="E14">
        <f t="shared" si="2"/>
        <v>1.3480293513291821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0.22830494699981291</v>
      </c>
      <c r="O14" s="6">
        <f t="shared" si="5"/>
        <v>0.22830494699981291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8"/>
        <v>0</v>
      </c>
      <c r="T14" s="6">
        <f t="shared" si="9"/>
        <v>-2.2021718709686056E-7</v>
      </c>
      <c r="U14" s="7"/>
      <c r="AA14" s="6"/>
    </row>
    <row r="15" spans="1:43" x14ac:dyDescent="0.25">
      <c r="A15" t="s">
        <v>6</v>
      </c>
      <c r="B15">
        <v>-5.7218057739999999</v>
      </c>
      <c r="C15">
        <v>1</v>
      </c>
      <c r="D15">
        <f t="shared" si="1"/>
        <v>-57.218057739999999</v>
      </c>
      <c r="E15">
        <f t="shared" si="2"/>
        <v>-718.93238351963009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-0.4033384998597177</v>
      </c>
      <c r="O15" s="6">
        <f t="shared" si="5"/>
        <v>-0.4033384998597177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8"/>
        <v>0</v>
      </c>
      <c r="T15" s="6">
        <f t="shared" si="9"/>
        <v>3.8892928228007051E-7</v>
      </c>
      <c r="U15" s="7"/>
      <c r="AA15" s="6"/>
    </row>
    <row r="16" spans="1:43" x14ac:dyDescent="0.25">
      <c r="A16" t="s">
        <v>7</v>
      </c>
      <c r="B16">
        <v>1.608445758</v>
      </c>
      <c r="C16">
        <v>4</v>
      </c>
      <c r="D16">
        <f t="shared" si="1"/>
        <v>16084.45758</v>
      </c>
      <c r="E16">
        <f t="shared" si="2"/>
        <v>202097.69227321874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0.37558535126318326</v>
      </c>
      <c r="O16" s="6">
        <f t="shared" si="5"/>
        <v>0.37558535126318326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8"/>
        <v>0</v>
      </c>
      <c r="T16" s="6">
        <f t="shared" si="9"/>
        <v>-3.6215681675777489E-7</v>
      </c>
      <c r="U16" s="7"/>
      <c r="AA16" s="6"/>
    </row>
    <row r="17" spans="1:27" x14ac:dyDescent="0.25">
      <c r="A17" t="s">
        <v>8</v>
      </c>
      <c r="B17">
        <v>-7.4793596569999998</v>
      </c>
      <c r="C17">
        <v>-2</v>
      </c>
      <c r="D17">
        <f t="shared" si="1"/>
        <v>-7.4793596569999996E-2</v>
      </c>
      <c r="E17">
        <f t="shared" si="2"/>
        <v>-0.93976518564147482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-6.1754278411797238E-2</v>
      </c>
      <c r="O17" s="6">
        <f t="shared" si="5"/>
        <v>-6.1754278411797238E-2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8"/>
        <v>0</v>
      </c>
      <c r="T17" s="6">
        <f t="shared" si="9"/>
        <v>8.9319702759049768E-8</v>
      </c>
      <c r="U17" s="7"/>
      <c r="AA17" s="6"/>
    </row>
    <row r="18" spans="1:27" x14ac:dyDescent="0.25">
      <c r="A18" t="s">
        <v>9</v>
      </c>
      <c r="B18">
        <v>6.2274837810000001</v>
      </c>
      <c r="C18">
        <v>1</v>
      </c>
      <c r="D18">
        <f t="shared" si="1"/>
        <v>62.274837810000001</v>
      </c>
      <c r="E18">
        <f t="shared" si="2"/>
        <v>782.46971932329143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0.17032598052989312</v>
      </c>
      <c r="O18" s="6">
        <f t="shared" si="5"/>
        <v>0.17032598052989312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8"/>
        <v>0</v>
      </c>
      <c r="T18" s="6">
        <f t="shared" si="9"/>
        <v>-2.4635110687509787E-7</v>
      </c>
      <c r="U18" s="7"/>
      <c r="AA18" s="6"/>
    </row>
    <row r="19" spans="1:27" x14ac:dyDescent="0.25">
      <c r="A19" t="s">
        <v>10</v>
      </c>
      <c r="B19">
        <v>1.488925716</v>
      </c>
      <c r="C19">
        <v>-1</v>
      </c>
      <c r="D19">
        <f t="shared" si="1"/>
        <v>0.1488925716</v>
      </c>
      <c r="E19">
        <f t="shared" si="2"/>
        <v>1.8708026035270868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5.3661142240150651E-2</v>
      </c>
      <c r="O19" s="6">
        <f t="shared" si="5"/>
        <v>5.3661142240150651E-2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8"/>
        <v>0</v>
      </c>
      <c r="T19" s="6">
        <f t="shared" si="9"/>
        <v>-1.0348294934847679E-7</v>
      </c>
      <c r="U19" s="7"/>
      <c r="AA19" s="6"/>
    </row>
    <row r="20" spans="1:27" x14ac:dyDescent="0.25">
      <c r="A20" t="s">
        <v>11</v>
      </c>
      <c r="B20">
        <v>-1.269855916</v>
      </c>
      <c r="C20">
        <v>2</v>
      </c>
      <c r="D20">
        <f t="shared" si="1"/>
        <v>-126.98559160000001</v>
      </c>
      <c r="E20">
        <f t="shared" si="2"/>
        <v>-1595.5461902688191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-0.15160271789015245</v>
      </c>
      <c r="O20" s="6">
        <f t="shared" si="5"/>
        <v>-0.15160271789015245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8"/>
        <v>0</v>
      </c>
      <c r="T20" s="6">
        <f t="shared" si="9"/>
        <v>2.9241084756326252E-7</v>
      </c>
      <c r="U20" s="7"/>
      <c r="AA20" s="6"/>
    </row>
    <row r="21" spans="1:27" x14ac:dyDescent="0.25">
      <c r="A21" t="s">
        <v>12</v>
      </c>
      <c r="B21">
        <v>4.5341022149999999</v>
      </c>
      <c r="C21">
        <v>1</v>
      </c>
      <c r="D21">
        <f t="shared" si="1"/>
        <v>45.341022150000001</v>
      </c>
      <c r="E21">
        <f t="shared" si="2"/>
        <v>569.70002850564856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2.5203265750645208E-2</v>
      </c>
      <c r="O21" s="6">
        <f t="shared" si="5"/>
        <v>2.5203265750645208E-2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8"/>
        <v>0</v>
      </c>
      <c r="T21" s="6">
        <f t="shared" si="9"/>
        <v>-6.0756754790419754E-8</v>
      </c>
      <c r="U21" s="7"/>
      <c r="AA21" s="6"/>
    </row>
    <row r="22" spans="1:27" x14ac:dyDescent="0.25">
      <c r="A22" t="s">
        <v>13</v>
      </c>
      <c r="B22">
        <v>-8.4964378800000002</v>
      </c>
      <c r="C22">
        <v>6</v>
      </c>
      <c r="D22">
        <f t="shared" si="1"/>
        <v>-8496437.8800000008</v>
      </c>
      <c r="E22">
        <f t="shared" si="2"/>
        <v>-106755884.02967824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-0.62834655989788468</v>
      </c>
      <c r="O22" s="6">
        <f t="shared" si="5"/>
        <v>-0.62834655989788468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8"/>
        <v>0</v>
      </c>
      <c r="T22" s="6">
        <f t="shared" si="9"/>
        <v>2.2115309583625731E-11</v>
      </c>
      <c r="U22" s="7"/>
      <c r="AA22" s="6"/>
    </row>
    <row r="23" spans="1:27" x14ac:dyDescent="0.25">
      <c r="A23" t="s">
        <v>14</v>
      </c>
      <c r="B23" s="1">
        <v>4.7424766649999999</v>
      </c>
      <c r="C23">
        <v>9</v>
      </c>
      <c r="D23">
        <f t="shared" si="1"/>
        <v>4742476665</v>
      </c>
      <c r="E23">
        <f t="shared" si="2"/>
        <v>59588182249.170418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0.79279711131766506</v>
      </c>
      <c r="O23" s="6">
        <f t="shared" si="5"/>
        <v>0.79279711131766506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8"/>
        <v>0</v>
      </c>
      <c r="T23" s="6">
        <f t="shared" si="9"/>
        <v>-2.3334889576176465E-11</v>
      </c>
      <c r="U23" s="7"/>
      <c r="AA23" s="6"/>
    </row>
    <row r="24" spans="1:27" x14ac:dyDescent="0.25">
      <c r="A24" t="s">
        <v>15</v>
      </c>
      <c r="B24">
        <v>-6.8378789549999999</v>
      </c>
      <c r="C24">
        <v>11</v>
      </c>
      <c r="D24">
        <f t="shared" si="1"/>
        <v>-683787895500</v>
      </c>
      <c r="E24">
        <f t="shared" si="2"/>
        <v>-8591645381734.4609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-0.13403899271995121</v>
      </c>
      <c r="O24" s="6">
        <f t="shared" si="5"/>
        <v>-0.13403899271995121</v>
      </c>
      <c r="P24">
        <f t="shared" si="6"/>
        <v>5</v>
      </c>
      <c r="Q24">
        <f t="shared" si="7"/>
        <v>0</v>
      </c>
      <c r="R24">
        <f t="shared" si="8"/>
        <v>0</v>
      </c>
      <c r="S24">
        <f t="shared" si="8"/>
        <v>0</v>
      </c>
      <c r="T24" s="6">
        <f t="shared" si="9"/>
        <v>-2.7951196912567866E-11</v>
      </c>
      <c r="U24" s="7"/>
      <c r="AA24" s="6"/>
    </row>
    <row r="25" spans="1:27" x14ac:dyDescent="0.25">
      <c r="A25" t="s">
        <v>16</v>
      </c>
      <c r="B25">
        <v>1.4991387430000001</v>
      </c>
      <c r="C25">
        <v>6</v>
      </c>
      <c r="D25">
        <f t="shared" si="1"/>
        <v>1499138.743</v>
      </c>
      <c r="E25">
        <f>D25/$E$2</f>
        <v>18836350.486223482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10">gamma</f>
        <v>0.98229959999999983</v>
      </c>
      <c r="L25" s="5">
        <f>-E25*$B$2^4/(2*gamma)/$B$4^I25</f>
        <v>-3.9986345530695654E-2</v>
      </c>
      <c r="O25" s="6">
        <f t="shared" si="5"/>
        <v>-3.9986345530695654E-2</v>
      </c>
      <c r="P25">
        <f t="shared" si="6"/>
        <v>3</v>
      </c>
      <c r="Q25">
        <f t="shared" si="7"/>
        <v>2</v>
      </c>
      <c r="R25">
        <f t="shared" si="8"/>
        <v>2</v>
      </c>
      <c r="S25">
        <f t="shared" si="8"/>
        <v>0.98229959999999983</v>
      </c>
      <c r="T25" s="6">
        <f t="shared" si="9"/>
        <v>3.856680434732862E-8</v>
      </c>
      <c r="U25" s="7"/>
      <c r="Y25" s="7"/>
      <c r="AA25" s="6"/>
    </row>
    <row r="26" spans="1:27" x14ac:dyDescent="0.25">
      <c r="A26" t="s">
        <v>17</v>
      </c>
      <c r="B26">
        <v>-4.9392343869999999</v>
      </c>
      <c r="C26">
        <v>9</v>
      </c>
      <c r="D26">
        <f t="shared" si="1"/>
        <v>-4939234387</v>
      </c>
      <c r="E26">
        <f t="shared" si="2"/>
        <v>-62060400000.708397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10"/>
        <v>0.98229959999999983</v>
      </c>
      <c r="L26" s="5">
        <f>-E26*$B$2^4/(2*gamma)/$B$4^I26</f>
        <v>0.43641048971380486</v>
      </c>
      <c r="O26" s="6">
        <f t="shared" si="5"/>
        <v>0.43641048971380486</v>
      </c>
      <c r="P26">
        <f t="shared" si="6"/>
        <v>4</v>
      </c>
      <c r="Q26">
        <f t="shared" si="7"/>
        <v>2</v>
      </c>
      <c r="R26">
        <f t="shared" si="8"/>
        <v>2</v>
      </c>
      <c r="S26">
        <f t="shared" si="8"/>
        <v>0.98229959999999983</v>
      </c>
      <c r="T26" s="6">
        <f t="shared" si="9"/>
        <v>-4.2081519513459398E-7</v>
      </c>
      <c r="U26" s="7"/>
      <c r="Y26" s="7"/>
      <c r="AA26" s="6"/>
    </row>
    <row r="27" spans="1:27" x14ac:dyDescent="0.25">
      <c r="A27" t="s">
        <v>18</v>
      </c>
      <c r="B27" s="1">
        <v>1.5331284810000001</v>
      </c>
      <c r="C27">
        <v>12</v>
      </c>
      <c r="D27">
        <f t="shared" si="1"/>
        <v>1533128481000</v>
      </c>
      <c r="E27">
        <f t="shared" si="2"/>
        <v>19263424111591.66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10"/>
        <v>0.98229959999999983</v>
      </c>
      <c r="L27" s="5">
        <f>-E27*$B$2^4/(2*gamma)/$B$4^I27</f>
        <v>-0.44872447228600626</v>
      </c>
      <c r="O27" s="6">
        <f t="shared" si="5"/>
        <v>-0.44872447228600626</v>
      </c>
      <c r="P27">
        <f t="shared" si="6"/>
        <v>5</v>
      </c>
      <c r="Q27">
        <f t="shared" si="7"/>
        <v>2</v>
      </c>
      <c r="R27">
        <f t="shared" si="8"/>
        <v>2</v>
      </c>
      <c r="S27">
        <f t="shared" si="8"/>
        <v>0.98229959999999983</v>
      </c>
      <c r="T27" s="6">
        <f t="shared" si="9"/>
        <v>4.327049937247196E-7</v>
      </c>
      <c r="U27" s="7"/>
      <c r="Y27" s="7"/>
      <c r="AA27" s="6"/>
    </row>
    <row r="28" spans="1:27" x14ac:dyDescent="0.25">
      <c r="A28" t="s">
        <v>19</v>
      </c>
      <c r="B28">
        <v>2.9</v>
      </c>
      <c r="C28">
        <v>0</v>
      </c>
      <c r="D28">
        <f>B28*10^C28</f>
        <v>2.9</v>
      </c>
      <c r="E28">
        <f>D28/B2</f>
        <v>4.9828178694158076</v>
      </c>
      <c r="H28">
        <v>0</v>
      </c>
      <c r="I28">
        <v>3</v>
      </c>
      <c r="J28">
        <v>2</v>
      </c>
      <c r="K28">
        <f t="shared" si="10"/>
        <v>0.98229959999999983</v>
      </c>
      <c r="L28" s="5">
        <f>-L22</f>
        <v>0.62834655989788468</v>
      </c>
      <c r="O28" s="6">
        <f t="shared" si="5"/>
        <v>0.62834655989788468</v>
      </c>
      <c r="P28">
        <f t="shared" si="6"/>
        <v>3</v>
      </c>
      <c r="Q28">
        <f t="shared" si="7"/>
        <v>0</v>
      </c>
      <c r="R28">
        <f t="shared" si="8"/>
        <v>2</v>
      </c>
      <c r="S28">
        <f t="shared" si="8"/>
        <v>0.98229959999999983</v>
      </c>
      <c r="T28" s="6">
        <f t="shared" si="9"/>
        <v>-2.2115309583625731E-11</v>
      </c>
      <c r="U28" s="7"/>
      <c r="Y28" s="7"/>
      <c r="AA28" s="6"/>
    </row>
    <row r="29" spans="1:27" x14ac:dyDescent="0.25">
      <c r="H29">
        <v>0</v>
      </c>
      <c r="I29">
        <v>4</v>
      </c>
      <c r="J29">
        <v>2</v>
      </c>
      <c r="K29">
        <f t="shared" si="10"/>
        <v>0.98229959999999983</v>
      </c>
      <c r="L29" s="5">
        <f>-L23</f>
        <v>-0.79279711131766506</v>
      </c>
      <c r="O29" s="6">
        <f t="shared" si="5"/>
        <v>-0.79279711131766506</v>
      </c>
      <c r="P29">
        <f t="shared" si="6"/>
        <v>4</v>
      </c>
      <c r="Q29">
        <f t="shared" si="7"/>
        <v>0</v>
      </c>
      <c r="R29">
        <f t="shared" si="8"/>
        <v>2</v>
      </c>
      <c r="S29">
        <f t="shared" si="8"/>
        <v>0.98229959999999983</v>
      </c>
      <c r="T29" s="6">
        <f t="shared" si="9"/>
        <v>2.3334889576176465E-11</v>
      </c>
      <c r="U29" s="7"/>
      <c r="Y29" s="7"/>
      <c r="AA29" s="6"/>
    </row>
    <row r="30" spans="1:27" x14ac:dyDescent="0.25">
      <c r="H30">
        <v>0</v>
      </c>
      <c r="I30">
        <v>5</v>
      </c>
      <c r="J30">
        <v>2</v>
      </c>
      <c r="K30">
        <f t="shared" si="10"/>
        <v>0.98229959999999983</v>
      </c>
      <c r="L30" s="5">
        <f>-L24</f>
        <v>0.13403899271995121</v>
      </c>
      <c r="O30" s="6">
        <f t="shared" si="5"/>
        <v>0.13403899271995121</v>
      </c>
      <c r="P30">
        <f t="shared" si="6"/>
        <v>5</v>
      </c>
      <c r="Q30">
        <f t="shared" si="7"/>
        <v>0</v>
      </c>
      <c r="R30">
        <f t="shared" si="8"/>
        <v>2</v>
      </c>
      <c r="S30">
        <f t="shared" si="8"/>
        <v>0.98229959999999983</v>
      </c>
      <c r="T30" s="6">
        <f t="shared" si="9"/>
        <v>2.7951196912567866E-11</v>
      </c>
      <c r="U30" s="7"/>
      <c r="Y30" s="7"/>
      <c r="AA30" s="6"/>
    </row>
    <row r="35" spans="15:19" x14ac:dyDescent="0.25">
      <c r="O35" s="6">
        <v>0.76114301017200003</v>
      </c>
      <c r="P35">
        <v>0</v>
      </c>
      <c r="Q35">
        <v>1</v>
      </c>
      <c r="R35">
        <v>0</v>
      </c>
      <c r="S35">
        <v>0</v>
      </c>
    </row>
    <row r="36" spans="15:19" x14ac:dyDescent="0.25">
      <c r="O36" s="6">
        <v>-1.94465098795</v>
      </c>
      <c r="P36">
        <v>1</v>
      </c>
      <c r="Q36">
        <v>1</v>
      </c>
      <c r="R36">
        <v>0</v>
      </c>
      <c r="S36">
        <v>0</v>
      </c>
    </row>
    <row r="37" spans="15:19" x14ac:dyDescent="0.25">
      <c r="O37" s="6">
        <v>0.94093870040600003</v>
      </c>
      <c r="P37">
        <v>2</v>
      </c>
      <c r="Q37">
        <v>1</v>
      </c>
      <c r="R37">
        <v>0</v>
      </c>
      <c r="S37">
        <v>0</v>
      </c>
    </row>
    <row r="38" spans="15:19" x14ac:dyDescent="0.25">
      <c r="O38" s="6">
        <v>-1.08107050239</v>
      </c>
      <c r="P38">
        <v>3</v>
      </c>
      <c r="Q38">
        <v>1</v>
      </c>
      <c r="R38">
        <v>0</v>
      </c>
      <c r="S38">
        <v>0</v>
      </c>
    </row>
    <row r="39" spans="15:19" x14ac:dyDescent="0.25">
      <c r="O39" s="6">
        <v>0.11750156497600001</v>
      </c>
      <c r="P39">
        <v>4</v>
      </c>
      <c r="Q39">
        <v>1</v>
      </c>
      <c r="R39">
        <v>0</v>
      </c>
      <c r="S39">
        <v>0</v>
      </c>
    </row>
    <row r="40" spans="15:19" x14ac:dyDescent="0.25">
      <c r="O40" s="6">
        <v>0.228305167217</v>
      </c>
      <c r="P40">
        <v>0</v>
      </c>
      <c r="Q40">
        <v>2</v>
      </c>
      <c r="R40">
        <v>0</v>
      </c>
      <c r="S40">
        <v>0</v>
      </c>
    </row>
    <row r="41" spans="15:19" x14ac:dyDescent="0.25">
      <c r="O41" s="6">
        <v>-0.40333888878899998</v>
      </c>
      <c r="P41">
        <v>1</v>
      </c>
      <c r="Q41">
        <v>2</v>
      </c>
      <c r="R41">
        <v>0</v>
      </c>
      <c r="S41">
        <v>0</v>
      </c>
    </row>
    <row r="42" spans="15:19" x14ac:dyDescent="0.25">
      <c r="O42" s="6">
        <v>0.37558571342000002</v>
      </c>
      <c r="P42">
        <v>2</v>
      </c>
      <c r="Q42">
        <v>2</v>
      </c>
      <c r="R42">
        <v>0</v>
      </c>
      <c r="S42">
        <v>0</v>
      </c>
    </row>
    <row r="43" spans="15:19" x14ac:dyDescent="0.25">
      <c r="O43" s="6">
        <v>-6.1754367731499997E-2</v>
      </c>
      <c r="P43">
        <v>0</v>
      </c>
      <c r="Q43">
        <v>3</v>
      </c>
      <c r="R43">
        <v>0</v>
      </c>
      <c r="S43">
        <v>0</v>
      </c>
    </row>
    <row r="44" spans="15:19" x14ac:dyDescent="0.25">
      <c r="O44" s="6">
        <v>0.17032622688099999</v>
      </c>
      <c r="P44">
        <v>1</v>
      </c>
      <c r="Q44">
        <v>3</v>
      </c>
      <c r="R44">
        <v>0</v>
      </c>
      <c r="S44">
        <v>0</v>
      </c>
    </row>
    <row r="45" spans="15:19" x14ac:dyDescent="0.25">
      <c r="O45" s="6">
        <v>5.36612457231E-2</v>
      </c>
      <c r="P45">
        <v>0</v>
      </c>
      <c r="Q45">
        <v>4</v>
      </c>
      <c r="R45">
        <v>0</v>
      </c>
      <c r="S45">
        <v>0</v>
      </c>
    </row>
    <row r="46" spans="15:19" x14ac:dyDescent="0.25">
      <c r="O46" s="6">
        <v>-0.15160301030100001</v>
      </c>
      <c r="P46">
        <v>1</v>
      </c>
      <c r="Q46">
        <v>4</v>
      </c>
      <c r="R46">
        <v>0</v>
      </c>
      <c r="S46">
        <v>0</v>
      </c>
    </row>
    <row r="47" spans="15:19" x14ac:dyDescent="0.25">
      <c r="O47" s="6">
        <v>2.5203326507399999E-2</v>
      </c>
      <c r="P47">
        <v>1</v>
      </c>
      <c r="Q47">
        <v>5</v>
      </c>
      <c r="R47">
        <v>0</v>
      </c>
      <c r="S47">
        <v>0</v>
      </c>
    </row>
    <row r="48" spans="15:19" x14ac:dyDescent="0.25">
      <c r="O48" s="6">
        <v>-0.62834655991999999</v>
      </c>
      <c r="P48">
        <v>3</v>
      </c>
      <c r="Q48">
        <v>0</v>
      </c>
      <c r="R48">
        <v>0</v>
      </c>
      <c r="S48" t="s">
        <v>51</v>
      </c>
    </row>
    <row r="49" spans="15:19" x14ac:dyDescent="0.25">
      <c r="O49" s="6">
        <v>0.79279711134099995</v>
      </c>
      <c r="P49">
        <v>4</v>
      </c>
      <c r="Q49">
        <v>0</v>
      </c>
      <c r="R49">
        <v>0</v>
      </c>
      <c r="S49">
        <v>0</v>
      </c>
    </row>
    <row r="50" spans="15:19" x14ac:dyDescent="0.25">
      <c r="O50" s="6">
        <v>-0.13403899269200001</v>
      </c>
      <c r="P50">
        <v>5</v>
      </c>
      <c r="Q50">
        <v>0</v>
      </c>
      <c r="R50">
        <v>0</v>
      </c>
      <c r="S50">
        <v>0</v>
      </c>
    </row>
    <row r="51" spans="15:19" x14ac:dyDescent="0.25">
      <c r="O51" s="6">
        <v>-3.9986384097500001E-2</v>
      </c>
      <c r="P51">
        <v>3</v>
      </c>
      <c r="Q51">
        <v>2</v>
      </c>
      <c r="R51">
        <v>2</v>
      </c>
      <c r="S51">
        <v>0.98230055000000005</v>
      </c>
    </row>
    <row r="52" spans="15:19" x14ac:dyDescent="0.25">
      <c r="O52" s="6">
        <v>0.436410910529</v>
      </c>
      <c r="P52">
        <v>4</v>
      </c>
      <c r="Q52">
        <v>2</v>
      </c>
      <c r="R52">
        <v>2</v>
      </c>
      <c r="S52">
        <v>0.98230055000000005</v>
      </c>
    </row>
    <row r="53" spans="15:19" x14ac:dyDescent="0.25">
      <c r="O53" s="6">
        <v>-0.44872490499099998</v>
      </c>
      <c r="P53">
        <v>5</v>
      </c>
      <c r="Q53">
        <v>2</v>
      </c>
      <c r="R53">
        <v>2</v>
      </c>
      <c r="S53">
        <v>0.98230055000000005</v>
      </c>
    </row>
    <row r="54" spans="15:19" x14ac:dyDescent="0.25">
      <c r="O54" s="6">
        <v>0.62834655991999999</v>
      </c>
      <c r="P54">
        <v>3</v>
      </c>
      <c r="Q54">
        <v>0</v>
      </c>
      <c r="R54">
        <v>2</v>
      </c>
      <c r="S54">
        <v>0.98230055000000005</v>
      </c>
    </row>
    <row r="55" spans="15:19" x14ac:dyDescent="0.25">
      <c r="O55" s="6">
        <v>-0.79279711134099995</v>
      </c>
      <c r="P55">
        <v>4</v>
      </c>
      <c r="Q55">
        <v>0</v>
      </c>
      <c r="R55">
        <v>2</v>
      </c>
      <c r="S55">
        <v>0.98230055000000005</v>
      </c>
    </row>
    <row r="56" spans="15:19" x14ac:dyDescent="0.25">
      <c r="O56" s="6">
        <v>0.13403899269200001</v>
      </c>
      <c r="P56">
        <v>5</v>
      </c>
      <c r="Q56">
        <v>0</v>
      </c>
      <c r="R56">
        <v>2</v>
      </c>
      <c r="S56">
        <v>0.98230055000000005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Q56"/>
  <sheetViews>
    <sheetView topLeftCell="A16" workbookViewId="0">
      <selection activeCell="B33" sqref="B33:D48"/>
    </sheetView>
  </sheetViews>
  <sheetFormatPr defaultRowHeight="15" x14ac:dyDescent="0.25"/>
  <cols>
    <col min="2" max="2" width="13.28515625" bestFit="1" customWidth="1"/>
    <col min="3" max="3" width="8.5703125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0" max="20" width="21.7109375" bestFit="1" customWidth="1"/>
    <col min="21" max="21" width="21.42578125" bestFit="1" customWidth="1"/>
    <col min="22" max="22" width="20.85546875" bestFit="1" customWidth="1"/>
    <col min="23" max="25" width="21.7109375" bestFit="1" customWidth="1"/>
    <col min="26" max="26" width="21.42578125" bestFit="1" customWidth="1"/>
    <col min="27" max="27" width="20.85546875" bestFit="1" customWidth="1"/>
    <col min="28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3" x14ac:dyDescent="0.25">
      <c r="B1" t="s">
        <v>48</v>
      </c>
      <c r="D1" t="s">
        <v>45</v>
      </c>
      <c r="E1">
        <v>88.01</v>
      </c>
      <c r="F1" t="s">
        <v>46</v>
      </c>
    </row>
    <row r="2" spans="1:43" x14ac:dyDescent="0.25">
      <c r="A2" t="s">
        <v>21</v>
      </c>
      <c r="B2">
        <v>0.62570000000000003</v>
      </c>
      <c r="C2" t="s">
        <v>22</v>
      </c>
      <c r="D2" t="s">
        <v>44</v>
      </c>
      <c r="E2">
        <f>8.31451/E1</f>
        <v>9.4472332689467101E-2</v>
      </c>
    </row>
    <row r="3" spans="1:43" x14ac:dyDescent="0.25">
      <c r="A3" t="s">
        <v>21</v>
      </c>
      <c r="B3">
        <f>B2*100^3/1000</f>
        <v>625.70000000000005</v>
      </c>
      <c r="C3" t="s">
        <v>23</v>
      </c>
      <c r="D3" t="s">
        <v>36</v>
      </c>
      <c r="E3">
        <f>D28*B2^2</f>
        <v>0.99832624950000004</v>
      </c>
    </row>
    <row r="4" spans="1:43" x14ac:dyDescent="0.25">
      <c r="A4" t="s">
        <v>25</v>
      </c>
      <c r="B4">
        <v>227.51</v>
      </c>
      <c r="C4" t="s">
        <v>24</v>
      </c>
    </row>
    <row r="5" spans="1:43" x14ac:dyDescent="0.25">
      <c r="E5" s="4" t="s">
        <v>32</v>
      </c>
      <c r="F5" t="s">
        <v>30</v>
      </c>
      <c r="G5" t="s">
        <v>31</v>
      </c>
      <c r="H5" t="s">
        <v>40</v>
      </c>
      <c r="I5" t="s">
        <v>34</v>
      </c>
      <c r="J5" t="s">
        <v>37</v>
      </c>
      <c r="K5" t="s">
        <v>38</v>
      </c>
      <c r="L5" t="s">
        <v>35</v>
      </c>
    </row>
    <row r="6" spans="1:43" x14ac:dyDescent="0.25">
      <c r="E6" s="4"/>
    </row>
    <row r="7" spans="1:43" x14ac:dyDescent="0.25">
      <c r="E7" s="4"/>
    </row>
    <row r="8" spans="1:43" x14ac:dyDescent="0.25">
      <c r="E8" s="4"/>
    </row>
    <row r="9" spans="1:43" ht="15" customHeight="1" x14ac:dyDescent="0.25">
      <c r="A9" t="s">
        <v>0</v>
      </c>
      <c r="B9">
        <v>1.5702464249999999</v>
      </c>
      <c r="C9">
        <v>-1</v>
      </c>
      <c r="D9">
        <f>B9*10^C9</f>
        <v>0.15702464250000001</v>
      </c>
      <c r="E9">
        <f>D9/$E$2</f>
        <v>1.6621230579342621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1.0399903973494677</v>
      </c>
      <c r="O9" s="6">
        <f>L9</f>
        <v>1.0399903973494677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T9" s="6">
        <f>O9-O35</f>
        <v>1.1194678517512102E-9</v>
      </c>
      <c r="U9" s="6"/>
      <c r="V9" s="6">
        <v>1.0399903973494677</v>
      </c>
      <c r="W9" s="6">
        <v>-2.4579202542558951</v>
      </c>
      <c r="X9" s="6">
        <v>0.79961455838152351</v>
      </c>
      <c r="Y9" s="6">
        <v>-0.74949895528259414</v>
      </c>
      <c r="Z9" s="6">
        <v>0.15217777259639809</v>
      </c>
      <c r="AA9" s="6">
        <v>-0.29340833203629785</v>
      </c>
      <c r="AB9" s="6">
        <v>0.71779450377444465</v>
      </c>
      <c r="AC9" s="6">
        <v>-4.2646744475190235E-2</v>
      </c>
      <c r="AD9" s="6">
        <v>0.22656274972595203</v>
      </c>
      <c r="AE9" s="6">
        <v>-0.39109169477402045</v>
      </c>
      <c r="AF9" s="6">
        <v>-2.5739480554308247E-2</v>
      </c>
      <c r="AG9" s="6">
        <v>5.5484488610665947E-2</v>
      </c>
      <c r="AH9" s="6">
        <v>6.1098826294718484E-3</v>
      </c>
      <c r="AI9" s="6">
        <v>-0.33469874882651013</v>
      </c>
      <c r="AJ9" s="6">
        <v>0.58669090451262529</v>
      </c>
      <c r="AK9" s="6">
        <v>-0.14706892969452318</v>
      </c>
      <c r="AL9" s="6">
        <v>-0.19031542634801898</v>
      </c>
      <c r="AM9" s="6">
        <v>0.71615713474580855</v>
      </c>
      <c r="AN9" s="6">
        <v>-0.70316190530175438</v>
      </c>
      <c r="AO9" s="6">
        <v>0.33469874882651013</v>
      </c>
      <c r="AP9" s="6">
        <v>-0.58669090451262529</v>
      </c>
      <c r="AQ9" s="6">
        <v>0.14706892969452318</v>
      </c>
    </row>
    <row r="10" spans="1:43" x14ac:dyDescent="0.25">
      <c r="A10" t="s">
        <v>1</v>
      </c>
      <c r="B10">
        <v>-8.4431938950000003</v>
      </c>
      <c r="C10">
        <v>1</v>
      </c>
      <c r="D10">
        <f t="shared" ref="D10:D27" si="1">B10*10^C10</f>
        <v>-84.431938950000003</v>
      </c>
      <c r="E10">
        <f t="shared" ref="E10:E27" si="2">D10/$E$2</f>
        <v>-893.72133138206584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-2.4579202542558951</v>
      </c>
      <c r="O10" s="6">
        <f t="shared" ref="O10:O30" si="5">L10</f>
        <v>-2.4579202542558951</v>
      </c>
      <c r="P10">
        <f t="shared" ref="P10:P30" si="6">I10</f>
        <v>1</v>
      </c>
      <c r="Q10">
        <f t="shared" ref="Q10:Q30" si="7">H10</f>
        <v>1</v>
      </c>
      <c r="R10">
        <f t="shared" ref="R10:S30" si="8">J10</f>
        <v>0</v>
      </c>
      <c r="S10">
        <f t="shared" si="8"/>
        <v>0</v>
      </c>
      <c r="T10" s="6">
        <f t="shared" ref="T10:T30" si="9">O10-O36</f>
        <v>-1.375894953525858E-9</v>
      </c>
      <c r="U10" s="7"/>
      <c r="V10">
        <v>0</v>
      </c>
      <c r="W10">
        <v>1</v>
      </c>
      <c r="X10">
        <v>2</v>
      </c>
      <c r="Y10">
        <v>3</v>
      </c>
      <c r="Z10">
        <v>4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4</v>
      </c>
      <c r="AK10">
        <v>5</v>
      </c>
      <c r="AL10">
        <v>3</v>
      </c>
      <c r="AM10">
        <v>4</v>
      </c>
      <c r="AN10">
        <v>5</v>
      </c>
      <c r="AO10">
        <v>3</v>
      </c>
      <c r="AP10">
        <v>4</v>
      </c>
      <c r="AQ10">
        <v>5</v>
      </c>
    </row>
    <row r="11" spans="1:43" x14ac:dyDescent="0.25">
      <c r="A11" t="s">
        <v>2</v>
      </c>
      <c r="B11">
        <v>6.2491386069999999</v>
      </c>
      <c r="C11">
        <v>3</v>
      </c>
      <c r="D11">
        <f t="shared" si="1"/>
        <v>6249.1386069999999</v>
      </c>
      <c r="E11">
        <f t="shared" si="2"/>
        <v>66147.8173460697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0.79961455838152351</v>
      </c>
      <c r="O11" s="6">
        <f t="shared" si="5"/>
        <v>0.79961455838152351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8"/>
        <v>0</v>
      </c>
      <c r="T11" s="6">
        <f t="shared" si="9"/>
        <v>4.9252346645545231E-10</v>
      </c>
      <c r="U11" s="7"/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 t="s">
        <v>3</v>
      </c>
      <c r="B12">
        <v>-1.3326343</v>
      </c>
      <c r="C12">
        <v>6</v>
      </c>
      <c r="D12">
        <f t="shared" si="1"/>
        <v>-1332634.3</v>
      </c>
      <c r="E12">
        <f t="shared" si="2"/>
        <v>-14106080.183077537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-0.74949895528259414</v>
      </c>
      <c r="O12" s="6">
        <f t="shared" si="5"/>
        <v>-0.74949895528259414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8"/>
        <v>0</v>
      </c>
      <c r="T12" s="6">
        <f t="shared" si="9"/>
        <v>-3.5359415395674887E-10</v>
      </c>
      <c r="U12" s="7"/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t="s">
        <v>4</v>
      </c>
      <c r="B13">
        <v>6.1559015959999996</v>
      </c>
      <c r="C13">
        <v>7</v>
      </c>
      <c r="D13">
        <f t="shared" si="1"/>
        <v>61559015.959999993</v>
      </c>
      <c r="E13">
        <f t="shared" si="2"/>
        <v>651608933.61600375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0.15217777259639809</v>
      </c>
      <c r="O13" s="6">
        <f t="shared" si="5"/>
        <v>0.15217777259639809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8"/>
        <v>0</v>
      </c>
      <c r="T13" s="6">
        <f t="shared" si="9"/>
        <v>9.4398072691959101E-11</v>
      </c>
      <c r="U13" s="7"/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0.99832624950000004</v>
      </c>
      <c r="AM13">
        <v>0.99832624950000004</v>
      </c>
      <c r="AN13">
        <v>0.99832624950000004</v>
      </c>
      <c r="AO13">
        <v>0.99832624950000004</v>
      </c>
      <c r="AP13">
        <v>0.99832624950000004</v>
      </c>
      <c r="AQ13">
        <v>0.99832624950000004</v>
      </c>
    </row>
    <row r="14" spans="1:43" x14ac:dyDescent="0.25">
      <c r="A14" t="s">
        <v>5</v>
      </c>
      <c r="B14" s="1">
        <v>-1.4160375409999999</v>
      </c>
      <c r="C14">
        <v>-1</v>
      </c>
      <c r="D14">
        <f t="shared" si="1"/>
        <v>-0.14160375410000001</v>
      </c>
      <c r="E14">
        <f t="shared" si="2"/>
        <v>-1.498891263386658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-0.29340833203629785</v>
      </c>
      <c r="O14" s="6">
        <f t="shared" si="5"/>
        <v>-0.29340833203629785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8"/>
        <v>0</v>
      </c>
      <c r="T14" s="6">
        <f t="shared" si="9"/>
        <v>-2.7229785093396686E-10</v>
      </c>
      <c r="U14" s="7"/>
      <c r="AA14" s="6"/>
    </row>
    <row r="15" spans="1:43" x14ac:dyDescent="0.25">
      <c r="A15" t="s">
        <v>6</v>
      </c>
      <c r="B15">
        <v>7.8813922720000003</v>
      </c>
      <c r="C15">
        <v>1</v>
      </c>
      <c r="D15">
        <f t="shared" si="1"/>
        <v>78.813922720000008</v>
      </c>
      <c r="E15">
        <f t="shared" si="2"/>
        <v>834.25401359637567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0.71779450377444465</v>
      </c>
      <c r="O15" s="6">
        <f t="shared" si="5"/>
        <v>0.71779450377444465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8"/>
        <v>0</v>
      </c>
      <c r="T15" s="6">
        <f t="shared" si="9"/>
        <v>9.0844465283623776E-10</v>
      </c>
      <c r="U15" s="7"/>
      <c r="AA15" s="6"/>
    </row>
    <row r="16" spans="1:43" x14ac:dyDescent="0.25">
      <c r="A16" t="s">
        <v>7</v>
      </c>
      <c r="B16">
        <v>-1.0653423449999999</v>
      </c>
      <c r="C16">
        <v>3</v>
      </c>
      <c r="D16">
        <f t="shared" si="1"/>
        <v>-1065.342345</v>
      </c>
      <c r="E16">
        <f t="shared" si="2"/>
        <v>-11276.765531997677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-4.2646744475190235E-2</v>
      </c>
      <c r="O16" s="6">
        <f t="shared" si="5"/>
        <v>-4.2646744475190235E-2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8"/>
        <v>0</v>
      </c>
      <c r="T16" s="6">
        <f t="shared" si="9"/>
        <v>-5.5290237666039133E-11</v>
      </c>
      <c r="U16" s="7"/>
      <c r="AA16" s="6"/>
    </row>
    <row r="17" spans="1:27" x14ac:dyDescent="0.25">
      <c r="A17" t="s">
        <v>8</v>
      </c>
      <c r="B17">
        <v>2.621295221</v>
      </c>
      <c r="C17">
        <v>-1</v>
      </c>
      <c r="D17">
        <f t="shared" si="1"/>
        <v>0.26212952210000001</v>
      </c>
      <c r="E17">
        <f t="shared" si="2"/>
        <v>2.7746697327949574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0.22656274972595203</v>
      </c>
      <c r="O17" s="6">
        <f t="shared" si="5"/>
        <v>0.22656274972595203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8"/>
        <v>0</v>
      </c>
      <c r="T17" s="6">
        <f t="shared" si="9"/>
        <v>3.6095201827457402E-10</v>
      </c>
      <c r="U17" s="7"/>
      <c r="AA17" s="6"/>
    </row>
    <row r="18" spans="1:27" x14ac:dyDescent="0.25">
      <c r="A18" t="s">
        <v>9</v>
      </c>
      <c r="B18">
        <v>-1.029452974</v>
      </c>
      <c r="C18">
        <v>2</v>
      </c>
      <c r="D18">
        <f t="shared" si="1"/>
        <v>-102.9452974</v>
      </c>
      <c r="E18">
        <f t="shared" si="2"/>
        <v>-1089.6872604848634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-0.39109169477402045</v>
      </c>
      <c r="O18" s="6">
        <f t="shared" si="5"/>
        <v>-0.39109169477402045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8"/>
        <v>0</v>
      </c>
      <c r="T18" s="6">
        <f t="shared" si="9"/>
        <v>-7.7102046969201865E-10</v>
      </c>
      <c r="U18" s="7"/>
      <c r="AA18" s="6"/>
    </row>
    <row r="19" spans="1:27" x14ac:dyDescent="0.25">
      <c r="A19" t="s">
        <v>10</v>
      </c>
      <c r="B19">
        <v>-6.3459959210000001</v>
      </c>
      <c r="C19">
        <v>-2</v>
      </c>
      <c r="D19">
        <f t="shared" si="1"/>
        <v>-6.345995921E-2</v>
      </c>
      <c r="E19">
        <f t="shared" si="2"/>
        <v>-0.67173062634744563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-2.5739480554308247E-2</v>
      </c>
      <c r="O19" s="6">
        <f t="shared" si="5"/>
        <v>-2.5739480554308247E-2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8"/>
        <v>0</v>
      </c>
      <c r="T19" s="6">
        <f t="shared" si="9"/>
        <v>-6.0708247456853215E-11</v>
      </c>
      <c r="U19" s="7"/>
      <c r="AA19" s="6"/>
    </row>
    <row r="20" spans="1:27" x14ac:dyDescent="0.25">
      <c r="A20" t="s">
        <v>11</v>
      </c>
      <c r="B20">
        <v>3.1122328929999998</v>
      </c>
      <c r="C20">
        <v>1</v>
      </c>
      <c r="D20">
        <f t="shared" si="1"/>
        <v>31.122328929999998</v>
      </c>
      <c r="E20">
        <f t="shared" si="2"/>
        <v>329.43326415258383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5.5484488610665947E-2</v>
      </c>
      <c r="O20" s="6">
        <f t="shared" si="5"/>
        <v>5.5484488610665947E-2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8"/>
        <v>0</v>
      </c>
      <c r="T20" s="6">
        <f t="shared" si="9"/>
        <v>1.3246594793292488E-10</v>
      </c>
      <c r="U20" s="7"/>
      <c r="AA20" s="6"/>
    </row>
    <row r="21" spans="1:27" x14ac:dyDescent="0.25">
      <c r="A21" t="s">
        <v>12</v>
      </c>
      <c r="B21">
        <v>6.8466357970000002</v>
      </c>
      <c r="C21">
        <v>0</v>
      </c>
      <c r="D21">
        <f t="shared" si="1"/>
        <v>6.8466357970000002</v>
      </c>
      <c r="E21">
        <f t="shared" si="2"/>
        <v>72.472390615198023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6.1098826294718484E-3</v>
      </c>
      <c r="O21" s="6">
        <f t="shared" si="5"/>
        <v>6.1098826294718484E-3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8"/>
        <v>0</v>
      </c>
      <c r="T21" s="6">
        <f t="shared" si="9"/>
        <v>1.7431848499394054E-11</v>
      </c>
      <c r="U21" s="7"/>
      <c r="AA21" s="6"/>
    </row>
    <row r="22" spans="1:27" x14ac:dyDescent="0.25">
      <c r="A22" t="s">
        <v>13</v>
      </c>
      <c r="B22">
        <v>-2.9806513269999999</v>
      </c>
      <c r="C22">
        <v>6</v>
      </c>
      <c r="D22">
        <f t="shared" si="1"/>
        <v>-2980651.327</v>
      </c>
      <c r="E22">
        <f t="shared" si="2"/>
        <v>-31550521.111799736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-0.33469874882651013</v>
      </c>
      <c r="O22" s="6">
        <f t="shared" si="5"/>
        <v>-0.33469874882651013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8"/>
        <v>0</v>
      </c>
      <c r="T22" s="6">
        <f t="shared" si="9"/>
        <v>1.3948986410383668E-10</v>
      </c>
      <c r="U22" s="7"/>
      <c r="AA22" s="6"/>
    </row>
    <row r="23" spans="1:27" x14ac:dyDescent="0.25">
      <c r="A23" t="s">
        <v>14</v>
      </c>
      <c r="B23" s="1">
        <v>1.6833351539999999</v>
      </c>
      <c r="C23">
        <v>9</v>
      </c>
      <c r="D23">
        <f t="shared" si="1"/>
        <v>1683335154</v>
      </c>
      <c r="E23">
        <f t="shared" si="2"/>
        <v>17818287175.496815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0.58669090451262529</v>
      </c>
      <c r="O23" s="6">
        <f t="shared" si="5"/>
        <v>0.58669090451262529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8"/>
        <v>0</v>
      </c>
      <c r="T23" s="6">
        <f t="shared" si="9"/>
        <v>-1.7437473687209604E-10</v>
      </c>
      <c r="U23" s="7"/>
      <c r="AA23" s="6"/>
    </row>
    <row r="24" spans="1:27" x14ac:dyDescent="0.25">
      <c r="A24" t="s">
        <v>15</v>
      </c>
      <c r="B24">
        <v>-2.500436755</v>
      </c>
      <c r="C24">
        <v>11</v>
      </c>
      <c r="D24">
        <f t="shared" si="1"/>
        <v>-250043675500</v>
      </c>
      <c r="E24">
        <f t="shared" si="2"/>
        <v>-2646739721373.2378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-0.14706892969452318</v>
      </c>
      <c r="O24" s="6">
        <f t="shared" si="5"/>
        <v>-0.14706892969452318</v>
      </c>
      <c r="P24">
        <f t="shared" si="6"/>
        <v>5</v>
      </c>
      <c r="Q24">
        <f t="shared" si="7"/>
        <v>0</v>
      </c>
      <c r="R24">
        <f t="shared" si="8"/>
        <v>0</v>
      </c>
      <c r="S24">
        <f t="shared" si="8"/>
        <v>0</v>
      </c>
      <c r="T24" s="6">
        <f t="shared" si="9"/>
        <v>-2.5231761124899776E-12</v>
      </c>
      <c r="U24" s="7"/>
      <c r="AA24" s="6"/>
    </row>
    <row r="25" spans="1:27" x14ac:dyDescent="0.25">
      <c r="A25" t="s">
        <v>16</v>
      </c>
      <c r="B25">
        <v>2.7581505549999998</v>
      </c>
      <c r="C25">
        <v>6</v>
      </c>
      <c r="D25">
        <f t="shared" si="1"/>
        <v>2758150.5549999997</v>
      </c>
      <c r="E25">
        <f>D25/$E$2</f>
        <v>29195326.043934036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10">gamma</f>
        <v>0.99832624950000004</v>
      </c>
      <c r="L25" s="5">
        <f>-E25*$B$2^4/(2*gamma)/$B$4^I25</f>
        <v>-0.19031542634801898</v>
      </c>
      <c r="O25" s="6">
        <f t="shared" si="5"/>
        <v>-0.19031542634801898</v>
      </c>
      <c r="P25">
        <f t="shared" si="6"/>
        <v>3</v>
      </c>
      <c r="Q25">
        <f t="shared" si="7"/>
        <v>2</v>
      </c>
      <c r="R25">
        <f t="shared" si="8"/>
        <v>2</v>
      </c>
      <c r="S25">
        <f t="shared" si="8"/>
        <v>0.99832624950000004</v>
      </c>
      <c r="T25" s="6">
        <f t="shared" si="9"/>
        <v>-2.0601897965377702E-10</v>
      </c>
      <c r="U25" s="7"/>
      <c r="Y25" s="7"/>
      <c r="AA25" s="6"/>
    </row>
    <row r="26" spans="1:27" x14ac:dyDescent="0.25">
      <c r="A26" t="s">
        <v>17</v>
      </c>
      <c r="B26">
        <v>-2.3613088229999999</v>
      </c>
      <c r="C26">
        <v>9</v>
      </c>
      <c r="D26">
        <f t="shared" si="1"/>
        <v>-2361308823</v>
      </c>
      <c r="E26">
        <f t="shared" si="2"/>
        <v>-24994712798.737389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10"/>
        <v>0.99832624950000004</v>
      </c>
      <c r="L26" s="5">
        <f>-E26*$B$2^4/(2*gamma)/$B$4^I26</f>
        <v>0.71615713474580855</v>
      </c>
      <c r="O26" s="6">
        <f t="shared" si="5"/>
        <v>0.71615713474580855</v>
      </c>
      <c r="P26">
        <f t="shared" si="6"/>
        <v>4</v>
      </c>
      <c r="Q26">
        <f t="shared" si="7"/>
        <v>2</v>
      </c>
      <c r="R26">
        <f t="shared" si="8"/>
        <v>2</v>
      </c>
      <c r="S26">
        <f t="shared" si="8"/>
        <v>0.99832624950000004</v>
      </c>
      <c r="T26" s="6">
        <f t="shared" si="9"/>
        <v>7.8680850723600315E-10</v>
      </c>
      <c r="U26" s="7"/>
      <c r="Y26" s="7"/>
      <c r="AA26" s="6"/>
    </row>
    <row r="27" spans="1:27" x14ac:dyDescent="0.25">
      <c r="A27" t="s">
        <v>18</v>
      </c>
      <c r="B27" s="1">
        <v>5.2747306979999999</v>
      </c>
      <c r="C27">
        <v>11</v>
      </c>
      <c r="D27">
        <f t="shared" si="1"/>
        <v>527473069800</v>
      </c>
      <c r="E27">
        <f t="shared" si="2"/>
        <v>5583360278969.8975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10"/>
        <v>0.99832624950000004</v>
      </c>
      <c r="L27" s="5">
        <f>-E27*$B$2^4/(2*gamma)/$B$4^I27</f>
        <v>-0.70316190530175438</v>
      </c>
      <c r="O27" s="6">
        <f t="shared" si="5"/>
        <v>-0.70316190530175438</v>
      </c>
      <c r="P27">
        <f t="shared" si="6"/>
        <v>5</v>
      </c>
      <c r="Q27">
        <f t="shared" si="7"/>
        <v>2</v>
      </c>
      <c r="R27">
        <f t="shared" si="8"/>
        <v>2</v>
      </c>
      <c r="S27">
        <f t="shared" si="8"/>
        <v>0.99832624950000004</v>
      </c>
      <c r="T27" s="6">
        <f t="shared" si="9"/>
        <v>-6.7575434137268076E-10</v>
      </c>
      <c r="U27" s="7"/>
      <c r="Y27" s="7"/>
      <c r="AA27" s="6"/>
    </row>
    <row r="28" spans="1:27" x14ac:dyDescent="0.25">
      <c r="A28" t="s">
        <v>19</v>
      </c>
      <c r="B28">
        <v>2.5499999999999998</v>
      </c>
      <c r="C28">
        <v>0</v>
      </c>
      <c r="D28">
        <f>B28*10^C28</f>
        <v>2.5499999999999998</v>
      </c>
      <c r="E28">
        <f>D28/B2</f>
        <v>4.0754355122263064</v>
      </c>
      <c r="H28">
        <v>0</v>
      </c>
      <c r="I28">
        <v>3</v>
      </c>
      <c r="J28">
        <v>2</v>
      </c>
      <c r="K28">
        <f t="shared" si="10"/>
        <v>0.99832624950000004</v>
      </c>
      <c r="L28" s="5">
        <f>-L22</f>
        <v>0.33469874882651013</v>
      </c>
      <c r="O28" s="6">
        <f t="shared" si="5"/>
        <v>0.33469874882651013</v>
      </c>
      <c r="P28">
        <f t="shared" si="6"/>
        <v>3</v>
      </c>
      <c r="Q28">
        <f t="shared" si="7"/>
        <v>0</v>
      </c>
      <c r="R28">
        <f t="shared" si="8"/>
        <v>2</v>
      </c>
      <c r="S28">
        <f t="shared" si="8"/>
        <v>0.99832624950000004</v>
      </c>
      <c r="T28" s="6">
        <f t="shared" si="9"/>
        <v>-1.3948986410383668E-10</v>
      </c>
      <c r="U28" s="7"/>
      <c r="Y28" s="7"/>
      <c r="AA28" s="6"/>
    </row>
    <row r="29" spans="1:27" x14ac:dyDescent="0.25">
      <c r="H29">
        <v>0</v>
      </c>
      <c r="I29">
        <v>4</v>
      </c>
      <c r="J29">
        <v>2</v>
      </c>
      <c r="K29">
        <f t="shared" si="10"/>
        <v>0.99832624950000004</v>
      </c>
      <c r="L29" s="5">
        <f>-L23</f>
        <v>-0.58669090451262529</v>
      </c>
      <c r="O29" s="6">
        <f t="shared" si="5"/>
        <v>-0.58669090451262529</v>
      </c>
      <c r="P29">
        <f t="shared" si="6"/>
        <v>4</v>
      </c>
      <c r="Q29">
        <f t="shared" si="7"/>
        <v>0</v>
      </c>
      <c r="R29">
        <f t="shared" si="8"/>
        <v>2</v>
      </c>
      <c r="S29">
        <f t="shared" si="8"/>
        <v>0.99832624950000004</v>
      </c>
      <c r="T29" s="6">
        <f t="shared" si="9"/>
        <v>1.7437473687209604E-10</v>
      </c>
      <c r="U29" s="7"/>
      <c r="Y29" s="7"/>
      <c r="AA29" s="6"/>
    </row>
    <row r="30" spans="1:27" x14ac:dyDescent="0.25">
      <c r="H30">
        <v>0</v>
      </c>
      <c r="I30">
        <v>5</v>
      </c>
      <c r="J30">
        <v>2</v>
      </c>
      <c r="K30">
        <f t="shared" si="10"/>
        <v>0.99832624950000004</v>
      </c>
      <c r="L30" s="5">
        <f>-L24</f>
        <v>0.14706892969452318</v>
      </c>
      <c r="O30" s="6">
        <f t="shared" si="5"/>
        <v>0.14706892969452318</v>
      </c>
      <c r="P30">
        <f t="shared" si="6"/>
        <v>5</v>
      </c>
      <c r="Q30">
        <f t="shared" si="7"/>
        <v>0</v>
      </c>
      <c r="R30">
        <f t="shared" si="8"/>
        <v>2</v>
      </c>
      <c r="S30">
        <f t="shared" si="8"/>
        <v>0.99832624950000004</v>
      </c>
      <c r="T30" s="6">
        <f t="shared" si="9"/>
        <v>2.5231761124899776E-12</v>
      </c>
      <c r="U30" s="7"/>
      <c r="Y30" s="7"/>
      <c r="AA30" s="6"/>
    </row>
    <row r="35" spans="2:19" x14ac:dyDescent="0.25">
      <c r="B35" s="7"/>
      <c r="D35" s="7"/>
      <c r="O35" s="6">
        <v>1.0399903962299999</v>
      </c>
      <c r="P35">
        <v>0</v>
      </c>
      <c r="Q35">
        <v>1</v>
      </c>
      <c r="R35">
        <v>0</v>
      </c>
      <c r="S35">
        <v>0</v>
      </c>
    </row>
    <row r="36" spans="2:19" x14ac:dyDescent="0.25">
      <c r="B36" s="7"/>
      <c r="D36" s="7"/>
      <c r="O36" s="6">
        <v>-2.4579202528800002</v>
      </c>
      <c r="P36">
        <v>1</v>
      </c>
      <c r="Q36">
        <v>1</v>
      </c>
      <c r="R36">
        <v>0</v>
      </c>
      <c r="S36">
        <v>0</v>
      </c>
    </row>
    <row r="37" spans="2:19" x14ac:dyDescent="0.25">
      <c r="B37" s="7"/>
      <c r="D37" s="7"/>
      <c r="O37" s="6">
        <v>0.79961455788900004</v>
      </c>
      <c r="P37">
        <v>2</v>
      </c>
      <c r="Q37">
        <v>1</v>
      </c>
      <c r="R37">
        <v>0</v>
      </c>
      <c r="S37">
        <v>0</v>
      </c>
    </row>
    <row r="38" spans="2:19" x14ac:dyDescent="0.25">
      <c r="B38" s="7"/>
      <c r="D38" s="7"/>
      <c r="O38" s="6">
        <v>-0.74949895492899998</v>
      </c>
      <c r="P38">
        <v>3</v>
      </c>
      <c r="Q38">
        <v>1</v>
      </c>
      <c r="R38">
        <v>0</v>
      </c>
      <c r="S38">
        <v>0</v>
      </c>
    </row>
    <row r="39" spans="2:19" x14ac:dyDescent="0.25">
      <c r="B39" s="7"/>
      <c r="D39" s="7"/>
      <c r="O39" s="6">
        <v>0.15217777250200001</v>
      </c>
      <c r="P39">
        <v>4</v>
      </c>
      <c r="Q39">
        <v>1</v>
      </c>
      <c r="R39">
        <v>0</v>
      </c>
      <c r="S39">
        <v>0</v>
      </c>
    </row>
    <row r="40" spans="2:19" x14ac:dyDescent="0.25">
      <c r="O40" s="6">
        <v>-0.293408331764</v>
      </c>
      <c r="P40">
        <v>0</v>
      </c>
      <c r="Q40">
        <v>2</v>
      </c>
      <c r="R40">
        <v>0</v>
      </c>
      <c r="S40">
        <v>0</v>
      </c>
    </row>
    <row r="41" spans="2:19" x14ac:dyDescent="0.25">
      <c r="D41" s="7"/>
      <c r="O41" s="6">
        <v>0.71779450286599999</v>
      </c>
      <c r="P41">
        <v>1</v>
      </c>
      <c r="Q41">
        <v>2</v>
      </c>
      <c r="R41">
        <v>0</v>
      </c>
      <c r="S41">
        <v>0</v>
      </c>
    </row>
    <row r="42" spans="2:19" x14ac:dyDescent="0.25">
      <c r="O42" s="6">
        <v>-4.2646744419899997E-2</v>
      </c>
      <c r="P42">
        <v>2</v>
      </c>
      <c r="Q42">
        <v>2</v>
      </c>
      <c r="R42">
        <v>0</v>
      </c>
      <c r="S42">
        <v>0</v>
      </c>
    </row>
    <row r="43" spans="2:19" x14ac:dyDescent="0.25">
      <c r="O43" s="6">
        <v>0.22656274936500001</v>
      </c>
      <c r="P43">
        <v>0</v>
      </c>
      <c r="Q43">
        <v>3</v>
      </c>
      <c r="R43">
        <v>0</v>
      </c>
      <c r="S43">
        <v>0</v>
      </c>
    </row>
    <row r="44" spans="2:19" x14ac:dyDescent="0.25">
      <c r="O44" s="6">
        <v>-0.39109169400299998</v>
      </c>
      <c r="P44">
        <v>1</v>
      </c>
      <c r="Q44">
        <v>3</v>
      </c>
      <c r="R44">
        <v>0</v>
      </c>
      <c r="S44">
        <v>0</v>
      </c>
    </row>
    <row r="45" spans="2:19" x14ac:dyDescent="0.25">
      <c r="B45" s="7"/>
      <c r="C45" s="7"/>
      <c r="O45" s="6">
        <v>-2.57394804936E-2</v>
      </c>
      <c r="P45">
        <v>0</v>
      </c>
      <c r="Q45">
        <v>4</v>
      </c>
      <c r="R45">
        <v>0</v>
      </c>
      <c r="S45">
        <v>0</v>
      </c>
    </row>
    <row r="46" spans="2:19" x14ac:dyDescent="0.25">
      <c r="O46" s="6">
        <v>5.5484488478199999E-2</v>
      </c>
      <c r="P46">
        <v>1</v>
      </c>
      <c r="Q46">
        <v>4</v>
      </c>
      <c r="R46">
        <v>0</v>
      </c>
      <c r="S46">
        <v>0</v>
      </c>
    </row>
    <row r="47" spans="2:19" x14ac:dyDescent="0.25">
      <c r="O47" s="6">
        <v>6.1098826120399999E-3</v>
      </c>
      <c r="P47">
        <v>1</v>
      </c>
      <c r="Q47">
        <v>5</v>
      </c>
      <c r="R47">
        <v>0</v>
      </c>
      <c r="S47">
        <v>0</v>
      </c>
    </row>
    <row r="48" spans="2:19" x14ac:dyDescent="0.25">
      <c r="O48" s="6">
        <v>-0.33469874896599999</v>
      </c>
      <c r="P48">
        <v>3</v>
      </c>
      <c r="Q48">
        <v>0</v>
      </c>
      <c r="R48">
        <v>0</v>
      </c>
      <c r="S48" t="s">
        <v>39</v>
      </c>
    </row>
    <row r="49" spans="15:19" x14ac:dyDescent="0.25">
      <c r="O49" s="6">
        <v>0.58669090468700003</v>
      </c>
      <c r="P49">
        <v>4</v>
      </c>
      <c r="Q49">
        <v>0</v>
      </c>
      <c r="R49">
        <v>0</v>
      </c>
      <c r="S49">
        <v>0</v>
      </c>
    </row>
    <row r="50" spans="15:19" x14ac:dyDescent="0.25">
      <c r="O50" s="6">
        <v>-0.147068929692</v>
      </c>
      <c r="P50">
        <v>5</v>
      </c>
      <c r="Q50">
        <v>0</v>
      </c>
      <c r="R50">
        <v>0</v>
      </c>
      <c r="S50">
        <v>0</v>
      </c>
    </row>
    <row r="51" spans="15:19" x14ac:dyDescent="0.25">
      <c r="O51" s="6">
        <v>-0.190315426142</v>
      </c>
      <c r="P51">
        <v>3</v>
      </c>
      <c r="Q51">
        <v>2</v>
      </c>
      <c r="R51">
        <v>2</v>
      </c>
      <c r="S51" t="s">
        <v>52</v>
      </c>
    </row>
    <row r="52" spans="15:19" x14ac:dyDescent="0.25">
      <c r="O52" s="6">
        <v>0.71615713395900005</v>
      </c>
      <c r="P52">
        <v>4</v>
      </c>
      <c r="Q52">
        <v>2</v>
      </c>
      <c r="R52">
        <v>2</v>
      </c>
      <c r="S52" t="s">
        <v>52</v>
      </c>
    </row>
    <row r="53" spans="15:19" x14ac:dyDescent="0.25">
      <c r="O53" s="6">
        <v>-0.70316190462600003</v>
      </c>
      <c r="P53">
        <v>5</v>
      </c>
      <c r="Q53">
        <v>2</v>
      </c>
      <c r="R53">
        <v>2</v>
      </c>
      <c r="S53" t="s">
        <v>52</v>
      </c>
    </row>
    <row r="54" spans="15:19" x14ac:dyDescent="0.25">
      <c r="O54" s="6">
        <v>0.33469874896599999</v>
      </c>
      <c r="P54">
        <v>3</v>
      </c>
      <c r="Q54">
        <v>0</v>
      </c>
      <c r="R54">
        <v>2</v>
      </c>
      <c r="S54" t="s">
        <v>52</v>
      </c>
    </row>
    <row r="55" spans="15:19" x14ac:dyDescent="0.25">
      <c r="O55" s="6">
        <v>-0.58669090468700003</v>
      </c>
      <c r="P55">
        <v>4</v>
      </c>
      <c r="Q55">
        <v>0</v>
      </c>
      <c r="R55">
        <v>2</v>
      </c>
      <c r="S55" t="s">
        <v>52</v>
      </c>
    </row>
    <row r="56" spans="15:19" x14ac:dyDescent="0.25">
      <c r="O56" s="6">
        <v>0.147068929692</v>
      </c>
      <c r="P56">
        <v>5</v>
      </c>
      <c r="Q56">
        <v>0</v>
      </c>
      <c r="R56">
        <v>2</v>
      </c>
      <c r="S56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Q30"/>
  <sheetViews>
    <sheetView topLeftCell="AE1" workbookViewId="0">
      <selection activeCell="V9" sqref="V9:AQ13"/>
    </sheetView>
  </sheetViews>
  <sheetFormatPr defaultRowHeight="15" x14ac:dyDescent="0.25"/>
  <cols>
    <col min="2" max="2" width="13.28515625" bestFit="1" customWidth="1"/>
    <col min="3" max="3" width="3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1" max="21" width="21.42578125" bestFit="1" customWidth="1"/>
    <col min="22" max="22" width="20.85546875" bestFit="1" customWidth="1"/>
    <col min="23" max="25" width="21.7109375" bestFit="1" customWidth="1"/>
    <col min="26" max="26" width="21.42578125" bestFit="1" customWidth="1"/>
    <col min="27" max="27" width="20.85546875" bestFit="1" customWidth="1"/>
    <col min="28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3" x14ac:dyDescent="0.25">
      <c r="B1" t="s">
        <v>43</v>
      </c>
      <c r="D1" t="s">
        <v>45</v>
      </c>
      <c r="E1">
        <v>102.92</v>
      </c>
      <c r="F1" t="s">
        <v>46</v>
      </c>
    </row>
    <row r="2" spans="1:43" x14ac:dyDescent="0.25">
      <c r="A2" t="s">
        <v>21</v>
      </c>
      <c r="B2">
        <v>0.52600000000000002</v>
      </c>
      <c r="C2" t="s">
        <v>22</v>
      </c>
      <c r="D2" t="s">
        <v>44</v>
      </c>
      <c r="E2">
        <f>8.31451/E1</f>
        <v>8.0786144578313249E-2</v>
      </c>
    </row>
    <row r="3" spans="1:43" x14ac:dyDescent="0.25">
      <c r="A3" t="s">
        <v>21</v>
      </c>
      <c r="B3">
        <f>B2*100^3/1000</f>
        <v>526</v>
      </c>
      <c r="C3" t="s">
        <v>23</v>
      </c>
      <c r="D3" t="s">
        <v>36</v>
      </c>
      <c r="E3">
        <f>D28*B2^2</f>
        <v>7.4702520000000008E-2</v>
      </c>
    </row>
    <row r="4" spans="1:43" x14ac:dyDescent="0.25">
      <c r="A4" t="s">
        <v>25</v>
      </c>
      <c r="B4">
        <v>451.48</v>
      </c>
      <c r="C4" t="s">
        <v>24</v>
      </c>
    </row>
    <row r="5" spans="1:43" x14ac:dyDescent="0.25">
      <c r="E5" s="4" t="s">
        <v>32</v>
      </c>
      <c r="F5" t="s">
        <v>30</v>
      </c>
      <c r="G5" t="s">
        <v>31</v>
      </c>
      <c r="H5" t="s">
        <v>40</v>
      </c>
      <c r="I5" t="s">
        <v>34</v>
      </c>
      <c r="J5" t="s">
        <v>37</v>
      </c>
      <c r="K5" t="s">
        <v>38</v>
      </c>
      <c r="L5" t="s">
        <v>35</v>
      </c>
    </row>
    <row r="6" spans="1:43" x14ac:dyDescent="0.25">
      <c r="E6" s="4"/>
    </row>
    <row r="7" spans="1:43" x14ac:dyDescent="0.25">
      <c r="E7" s="4"/>
    </row>
    <row r="8" spans="1:43" x14ac:dyDescent="0.25">
      <c r="E8" s="4"/>
    </row>
    <row r="9" spans="1:43" ht="15" customHeight="1" x14ac:dyDescent="0.25">
      <c r="A9" t="s">
        <v>0</v>
      </c>
      <c r="B9">
        <v>7.7511176219999998</v>
      </c>
      <c r="C9">
        <v>-2</v>
      </c>
      <c r="D9">
        <f>B9*10^C9</f>
        <v>7.7511176220000005E-2</v>
      </c>
      <c r="E9">
        <f>D9/$E$2</f>
        <v>0.9594612618858358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0.50467662375194966</v>
      </c>
      <c r="O9" s="6">
        <f>L9</f>
        <v>0.50467662375194966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U9" s="6"/>
      <c r="V9" s="6">
        <v>0.50467662375194966</v>
      </c>
      <c r="W9" s="6">
        <v>-0.7324314162122566</v>
      </c>
      <c r="X9" s="6">
        <v>-0.86840386088068433</v>
      </c>
      <c r="Y9" s="6">
        <v>0.14623470562282853</v>
      </c>
      <c r="Z9" s="6">
        <v>-0.28057633515872366</v>
      </c>
      <c r="AA9" s="6">
        <v>0.86474365730205527</v>
      </c>
      <c r="AB9" s="6">
        <v>-2.7076723406900167</v>
      </c>
      <c r="AC9" s="6">
        <v>3.3047639108108462</v>
      </c>
      <c r="AD9" s="6">
        <v>-0.21087823958546945</v>
      </c>
      <c r="AE9" s="6">
        <v>0.44953145032733338</v>
      </c>
      <c r="AF9" s="6">
        <v>0.12077981343492827</v>
      </c>
      <c r="AG9" s="6">
        <v>-0.27729795444815492</v>
      </c>
      <c r="AH9" s="6">
        <v>3.0544129220629011E-2</v>
      </c>
      <c r="AI9" s="6">
        <v>-44.386484881064739</v>
      </c>
      <c r="AJ9" s="6">
        <v>9.2650560108511115</v>
      </c>
      <c r="AK9" s="6">
        <v>-0.55170910452511468</v>
      </c>
      <c r="AL9" s="6">
        <v>1.211288096979082</v>
      </c>
      <c r="AM9" s="6">
        <v>0.16711947680936332</v>
      </c>
      <c r="AN9" s="6">
        <v>-5.0487679355532271E-2</v>
      </c>
      <c r="AO9" s="6">
        <v>44.386484881064739</v>
      </c>
      <c r="AP9" s="6">
        <v>-9.2650560108511115</v>
      </c>
      <c r="AQ9" s="6">
        <v>0.55170910452511468</v>
      </c>
    </row>
    <row r="10" spans="1:43" x14ac:dyDescent="0.25">
      <c r="A10" t="s">
        <v>1</v>
      </c>
      <c r="B10" s="8">
        <v>-5.0787474689999996</v>
      </c>
      <c r="C10">
        <v>1</v>
      </c>
      <c r="D10">
        <f t="shared" ref="D10:D27" si="1">B10*10^C10</f>
        <v>-50.787474689999996</v>
      </c>
      <c r="E10">
        <f t="shared" ref="E10:E27" si="2">D10/$E$2</f>
        <v>-628.6656573983073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-0.7324314162122566</v>
      </c>
      <c r="O10" s="6">
        <f t="shared" ref="O10:O30" si="5">L10</f>
        <v>-0.7324314162122566</v>
      </c>
      <c r="P10">
        <f t="shared" ref="P10:P30" si="6">I10</f>
        <v>1</v>
      </c>
      <c r="Q10">
        <f t="shared" ref="Q10:Q30" si="7">H10</f>
        <v>1</v>
      </c>
      <c r="R10">
        <f t="shared" ref="R10:S30" si="8">J10</f>
        <v>0</v>
      </c>
      <c r="S10">
        <f t="shared" si="8"/>
        <v>0</v>
      </c>
      <c r="U10" s="6"/>
      <c r="V10">
        <v>0</v>
      </c>
      <c r="W10">
        <v>1</v>
      </c>
      <c r="X10">
        <v>2</v>
      </c>
      <c r="Y10">
        <v>3</v>
      </c>
      <c r="Z10">
        <v>4</v>
      </c>
      <c r="AA10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4</v>
      </c>
      <c r="AK10">
        <v>5</v>
      </c>
      <c r="AL10">
        <v>3</v>
      </c>
      <c r="AM10">
        <v>4</v>
      </c>
      <c r="AN10">
        <v>5</v>
      </c>
      <c r="AO10">
        <v>3</v>
      </c>
      <c r="AP10">
        <v>4</v>
      </c>
      <c r="AQ10">
        <v>5</v>
      </c>
    </row>
    <row r="11" spans="1:43" x14ac:dyDescent="0.25">
      <c r="A11" t="s">
        <v>2</v>
      </c>
      <c r="B11" s="8">
        <v>-2.7186288209999998</v>
      </c>
      <c r="C11">
        <v>4</v>
      </c>
      <c r="D11">
        <f t="shared" si="1"/>
        <v>-27186.288209999999</v>
      </c>
      <c r="E11">
        <f t="shared" si="2"/>
        <v>-336521.66905484512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-0.86840386088068433</v>
      </c>
      <c r="O11" s="6">
        <f t="shared" si="5"/>
        <v>-0.86840386088068433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8"/>
        <v>0</v>
      </c>
      <c r="U11" s="6"/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 t="s">
        <v>3</v>
      </c>
      <c r="B12" s="8">
        <v>2.0668889460000002</v>
      </c>
      <c r="C12">
        <v>6</v>
      </c>
      <c r="D12">
        <f t="shared" si="1"/>
        <v>2066888.9460000002</v>
      </c>
      <c r="E12">
        <f t="shared" si="2"/>
        <v>25584695.949890018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0.14623470562282853</v>
      </c>
      <c r="O12" s="6">
        <f t="shared" si="5"/>
        <v>0.14623470562282853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8"/>
        <v>0</v>
      </c>
      <c r="U12" s="6"/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t="s">
        <v>4</v>
      </c>
      <c r="B13" s="8">
        <v>-1.7904254479999999</v>
      </c>
      <c r="C13">
        <v>9</v>
      </c>
      <c r="D13">
        <f t="shared" si="1"/>
        <v>-1790425448</v>
      </c>
      <c r="E13">
        <f t="shared" si="2"/>
        <v>-22162531178.404984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-0.28057633515872366</v>
      </c>
      <c r="O13" s="6">
        <f t="shared" si="5"/>
        <v>-0.28057633515872366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8"/>
        <v>0</v>
      </c>
      <c r="U13" s="6"/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7.4702520000000008E-2</v>
      </c>
      <c r="AM13">
        <v>7.4702520000000008E-2</v>
      </c>
      <c r="AN13">
        <v>7.4702520000000008E-2</v>
      </c>
      <c r="AO13">
        <v>7.4702520000000008E-2</v>
      </c>
      <c r="AP13">
        <v>7.4702520000000008E-2</v>
      </c>
      <c r="AQ13">
        <v>7.4702520000000008E-2</v>
      </c>
    </row>
    <row r="14" spans="1:43" x14ac:dyDescent="0.25">
      <c r="A14" t="s">
        <v>5</v>
      </c>
      <c r="B14" s="1">
        <v>5.0498999639999997</v>
      </c>
      <c r="C14">
        <v>-1</v>
      </c>
      <c r="D14">
        <f t="shared" si="1"/>
        <v>0.50498999639999997</v>
      </c>
      <c r="E14">
        <f t="shared" si="2"/>
        <v>6.2509480930912344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0.86474365730205527</v>
      </c>
      <c r="O14" s="6">
        <f t="shared" si="5"/>
        <v>0.86474365730205527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8"/>
        <v>0</v>
      </c>
      <c r="U14" s="6"/>
      <c r="AA14" s="6"/>
    </row>
    <row r="15" spans="1:43" x14ac:dyDescent="0.25">
      <c r="A15" t="s">
        <v>6</v>
      </c>
      <c r="B15">
        <v>-7.1388788979999998</v>
      </c>
      <c r="C15">
        <v>2</v>
      </c>
      <c r="D15">
        <f t="shared" si="1"/>
        <v>-713.88788979999993</v>
      </c>
      <c r="E15">
        <f t="shared" si="2"/>
        <v>-8836.7614709966074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-2.7076723406900167</v>
      </c>
      <c r="O15" s="6">
        <f t="shared" si="5"/>
        <v>-2.7076723406900167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8"/>
        <v>0</v>
      </c>
      <c r="U15" s="6"/>
      <c r="AA15" s="6"/>
    </row>
    <row r="16" spans="1:43" x14ac:dyDescent="0.25">
      <c r="A16" t="s">
        <v>7</v>
      </c>
      <c r="B16">
        <v>3.9338053070000001</v>
      </c>
      <c r="C16">
        <v>5</v>
      </c>
      <c r="D16">
        <f t="shared" si="1"/>
        <v>393380.5307</v>
      </c>
      <c r="E16">
        <f t="shared" si="2"/>
        <v>4869405.920450394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3.3047639108108462</v>
      </c>
      <c r="O16" s="6">
        <f t="shared" si="5"/>
        <v>3.3047639108108462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8"/>
        <v>0</v>
      </c>
      <c r="U16" s="6"/>
      <c r="AA16" s="6"/>
    </row>
    <row r="17" spans="1:27" x14ac:dyDescent="0.25">
      <c r="A17" t="s">
        <v>8</v>
      </c>
      <c r="B17">
        <v>-3.5118234309999998</v>
      </c>
      <c r="C17">
        <v>-1</v>
      </c>
      <c r="D17">
        <f t="shared" si="1"/>
        <v>-0.35118234310000002</v>
      </c>
      <c r="E17">
        <f t="shared" si="2"/>
        <v>-4.347061552857836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-0.21087823958546945</v>
      </c>
      <c r="O17" s="6">
        <f t="shared" si="5"/>
        <v>-0.21087823958546945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8"/>
        <v>0</v>
      </c>
      <c r="U17" s="6"/>
      <c r="AA17" s="6"/>
    </row>
    <row r="18" spans="1:27" x14ac:dyDescent="0.25">
      <c r="A18" t="s">
        <v>9</v>
      </c>
      <c r="B18">
        <v>3.3798661569999999</v>
      </c>
      <c r="C18">
        <v>2</v>
      </c>
      <c r="D18">
        <f t="shared" si="1"/>
        <v>337.98661570000002</v>
      </c>
      <c r="E18">
        <f t="shared" si="2"/>
        <v>4183.7200854703406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0.44953145032733338</v>
      </c>
      <c r="O18" s="6">
        <f t="shared" si="5"/>
        <v>0.44953145032733338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8"/>
        <v>0</v>
      </c>
      <c r="U18" s="6"/>
      <c r="AA18" s="6"/>
    </row>
    <row r="19" spans="1:27" x14ac:dyDescent="0.25">
      <c r="A19" t="s">
        <v>10</v>
      </c>
      <c r="B19">
        <v>5.0985684190000002</v>
      </c>
      <c r="C19">
        <v>-1</v>
      </c>
      <c r="D19">
        <f t="shared" si="1"/>
        <v>0.50985684190000002</v>
      </c>
      <c r="E19">
        <f t="shared" si="2"/>
        <v>6.3111916599231952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0.12077981343492827</v>
      </c>
      <c r="O19" s="6">
        <f t="shared" si="5"/>
        <v>0.12077981343492827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8"/>
        <v>0</v>
      </c>
      <c r="U19" s="6"/>
      <c r="AA19" s="6"/>
    </row>
    <row r="20" spans="1:27" x14ac:dyDescent="0.25">
      <c r="A20" t="s">
        <v>11</v>
      </c>
      <c r="B20">
        <v>-5.2849280539999999</v>
      </c>
      <c r="C20">
        <v>2</v>
      </c>
      <c r="D20">
        <f t="shared" si="1"/>
        <v>-528.49280539999995</v>
      </c>
      <c r="E20">
        <f t="shared" si="2"/>
        <v>-6541.8743295477425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-0.27729795444815492</v>
      </c>
      <c r="O20" s="6">
        <f t="shared" si="5"/>
        <v>-0.27729795444815492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8"/>
        <v>0</v>
      </c>
      <c r="U20" s="6"/>
      <c r="AA20" s="6"/>
    </row>
    <row r="21" spans="1:27" x14ac:dyDescent="0.25">
      <c r="A21" t="s">
        <v>12</v>
      </c>
      <c r="B21">
        <v>1.3833893589999999</v>
      </c>
      <c r="C21">
        <v>2</v>
      </c>
      <c r="D21">
        <f t="shared" si="1"/>
        <v>138.3389359</v>
      </c>
      <c r="E21">
        <f t="shared" si="2"/>
        <v>1712.4091838037359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3.0544129220629011E-2</v>
      </c>
      <c r="O21" s="6">
        <f t="shared" si="5"/>
        <v>3.0544129220629011E-2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8"/>
        <v>0</v>
      </c>
      <c r="U21" s="6"/>
      <c r="AA21" s="6"/>
    </row>
    <row r="22" spans="1:27" x14ac:dyDescent="0.25">
      <c r="A22" t="s">
        <v>13</v>
      </c>
      <c r="B22">
        <v>-1.130989746</v>
      </c>
      <c r="C22">
        <v>8</v>
      </c>
      <c r="D22">
        <f t="shared" si="1"/>
        <v>-113098974.60000001</v>
      </c>
      <c r="E22">
        <f t="shared" si="2"/>
        <v>-1399979850.3858919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-44.386484881064739</v>
      </c>
      <c r="O22" s="6">
        <f t="shared" si="5"/>
        <v>-44.386484881064739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8"/>
        <v>0</v>
      </c>
      <c r="U22" s="6"/>
      <c r="AA22" s="6"/>
    </row>
    <row r="23" spans="1:27" x14ac:dyDescent="0.25">
      <c r="A23" t="s">
        <v>14</v>
      </c>
      <c r="B23" s="1">
        <v>2.0848038949999999</v>
      </c>
      <c r="C23">
        <v>10</v>
      </c>
      <c r="D23">
        <f t="shared" si="1"/>
        <v>20848038950</v>
      </c>
      <c r="E23">
        <f t="shared" si="2"/>
        <v>258064536422.95218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9.2650560108511115</v>
      </c>
      <c r="O23" s="6">
        <f t="shared" si="5"/>
        <v>9.2650560108511115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8"/>
        <v>0</v>
      </c>
      <c r="U23" s="6"/>
      <c r="AA23" s="6"/>
    </row>
    <row r="24" spans="1:27" x14ac:dyDescent="0.25">
      <c r="A24" t="s">
        <v>15</v>
      </c>
      <c r="B24">
        <v>-1.004536096</v>
      </c>
      <c r="C24">
        <v>12</v>
      </c>
      <c r="D24">
        <f t="shared" si="1"/>
        <v>-1004536096000</v>
      </c>
      <c r="E24">
        <f t="shared" si="2"/>
        <v>-12434509670482.086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-0.55170910452511468</v>
      </c>
      <c r="O24" s="6">
        <f t="shared" si="5"/>
        <v>-0.55170910452511468</v>
      </c>
      <c r="P24">
        <f t="shared" si="6"/>
        <v>5</v>
      </c>
      <c r="Q24">
        <f t="shared" si="7"/>
        <v>0</v>
      </c>
      <c r="R24">
        <f t="shared" si="8"/>
        <v>0</v>
      </c>
      <c r="S24">
        <f t="shared" si="8"/>
        <v>0</v>
      </c>
      <c r="U24" s="6"/>
      <c r="AA24" s="6"/>
    </row>
    <row r="25" spans="1:27" x14ac:dyDescent="0.25">
      <c r="A25" t="s">
        <v>16</v>
      </c>
      <c r="B25">
        <v>-1.7576085340000001</v>
      </c>
      <c r="C25">
        <v>7</v>
      </c>
      <c r="D25">
        <f t="shared" si="1"/>
        <v>-17576085.34</v>
      </c>
      <c r="E25">
        <f>D25/$E$2</f>
        <v>-217563115.94944263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9">gamma</f>
        <v>7.4702520000000008E-2</v>
      </c>
      <c r="L25" s="5">
        <f>-E25*$B$2^4/(2*gamma)/$B$4^I25</f>
        <v>1.211288096979082</v>
      </c>
      <c r="O25" s="6">
        <f t="shared" si="5"/>
        <v>1.211288096979082</v>
      </c>
      <c r="P25">
        <f t="shared" si="6"/>
        <v>3</v>
      </c>
      <c r="Q25">
        <f t="shared" si="7"/>
        <v>2</v>
      </c>
      <c r="R25">
        <f t="shared" si="8"/>
        <v>2</v>
      </c>
      <c r="S25">
        <f t="shared" si="8"/>
        <v>7.4702520000000008E-2</v>
      </c>
      <c r="U25" s="6"/>
      <c r="Y25" s="7"/>
      <c r="AA25" s="6"/>
    </row>
    <row r="26" spans="1:27" x14ac:dyDescent="0.25">
      <c r="A26" t="s">
        <v>17</v>
      </c>
      <c r="B26">
        <v>-1.0948138599999999</v>
      </c>
      <c r="C26">
        <v>9</v>
      </c>
      <c r="D26">
        <f t="shared" si="1"/>
        <v>-1094813860</v>
      </c>
      <c r="E26">
        <f t="shared" si="2"/>
        <v>-13552000354.945753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9"/>
        <v>7.4702520000000008E-2</v>
      </c>
      <c r="L26" s="5">
        <f>-E26*$B$2^4/(2*gamma)/$B$4^I26</f>
        <v>0.16711947680936332</v>
      </c>
      <c r="O26" s="6">
        <f t="shared" si="5"/>
        <v>0.16711947680936332</v>
      </c>
      <c r="P26">
        <f t="shared" si="6"/>
        <v>4</v>
      </c>
      <c r="Q26">
        <f t="shared" si="7"/>
        <v>2</v>
      </c>
      <c r="R26">
        <f t="shared" si="8"/>
        <v>2</v>
      </c>
      <c r="S26">
        <f t="shared" si="8"/>
        <v>7.4702520000000008E-2</v>
      </c>
      <c r="U26" s="6"/>
      <c r="Y26" s="7"/>
      <c r="AA26" s="6"/>
    </row>
    <row r="27" spans="1:27" x14ac:dyDescent="0.25">
      <c r="A27" t="s">
        <v>18</v>
      </c>
      <c r="B27" s="1">
        <v>1.49326589</v>
      </c>
      <c r="C27">
        <v>11</v>
      </c>
      <c r="D27">
        <f t="shared" si="1"/>
        <v>149326589000</v>
      </c>
      <c r="E27">
        <f t="shared" si="2"/>
        <v>1848418312068.9014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9"/>
        <v>7.4702520000000008E-2</v>
      </c>
      <c r="L27" s="5">
        <f>-E27*$B$2^4/(2*gamma)/$B$4^I27</f>
        <v>-5.0487679355532271E-2</v>
      </c>
      <c r="O27" s="6">
        <f t="shared" si="5"/>
        <v>-5.0487679355532271E-2</v>
      </c>
      <c r="P27">
        <f t="shared" si="6"/>
        <v>5</v>
      </c>
      <c r="Q27">
        <f t="shared" si="7"/>
        <v>2</v>
      </c>
      <c r="R27">
        <f t="shared" si="8"/>
        <v>2</v>
      </c>
      <c r="S27">
        <f t="shared" si="8"/>
        <v>7.4702520000000008E-2</v>
      </c>
      <c r="U27" s="6"/>
      <c r="Y27" s="7"/>
      <c r="AA27" s="6"/>
    </row>
    <row r="28" spans="1:27" x14ac:dyDescent="0.25">
      <c r="A28" t="s">
        <v>19</v>
      </c>
      <c r="B28">
        <v>2.7</v>
      </c>
      <c r="C28">
        <v>-1</v>
      </c>
      <c r="D28">
        <f>B28*10^C28</f>
        <v>0.27</v>
      </c>
      <c r="E28">
        <f>D28/B2</f>
        <v>0.51330798479087458</v>
      </c>
      <c r="H28">
        <v>0</v>
      </c>
      <c r="I28">
        <v>3</v>
      </c>
      <c r="J28">
        <v>2</v>
      </c>
      <c r="K28">
        <f t="shared" si="9"/>
        <v>7.4702520000000008E-2</v>
      </c>
      <c r="L28" s="5">
        <f>-L22</f>
        <v>44.386484881064739</v>
      </c>
      <c r="O28" s="6">
        <f t="shared" si="5"/>
        <v>44.386484881064739</v>
      </c>
      <c r="P28">
        <f t="shared" si="6"/>
        <v>3</v>
      </c>
      <c r="Q28">
        <f t="shared" si="7"/>
        <v>0</v>
      </c>
      <c r="R28">
        <f t="shared" si="8"/>
        <v>2</v>
      </c>
      <c r="S28">
        <f t="shared" si="8"/>
        <v>7.4702520000000008E-2</v>
      </c>
      <c r="U28" s="6"/>
      <c r="Y28" s="7"/>
      <c r="AA28" s="6"/>
    </row>
    <row r="29" spans="1:27" x14ac:dyDescent="0.25">
      <c r="H29">
        <v>0</v>
      </c>
      <c r="I29">
        <v>4</v>
      </c>
      <c r="J29">
        <v>2</v>
      </c>
      <c r="K29">
        <f t="shared" si="9"/>
        <v>7.4702520000000008E-2</v>
      </c>
      <c r="L29" s="5">
        <f>-L23</f>
        <v>-9.2650560108511115</v>
      </c>
      <c r="O29" s="6">
        <f t="shared" si="5"/>
        <v>-9.2650560108511115</v>
      </c>
      <c r="P29">
        <f t="shared" si="6"/>
        <v>4</v>
      </c>
      <c r="Q29">
        <f t="shared" si="7"/>
        <v>0</v>
      </c>
      <c r="R29">
        <f t="shared" si="8"/>
        <v>2</v>
      </c>
      <c r="S29">
        <f t="shared" si="8"/>
        <v>7.4702520000000008E-2</v>
      </c>
      <c r="U29" s="6"/>
      <c r="Y29" s="7"/>
      <c r="AA29" s="6"/>
    </row>
    <row r="30" spans="1:27" x14ac:dyDescent="0.25">
      <c r="H30">
        <v>0</v>
      </c>
      <c r="I30">
        <v>5</v>
      </c>
      <c r="J30">
        <v>2</v>
      </c>
      <c r="K30">
        <f t="shared" si="9"/>
        <v>7.4702520000000008E-2</v>
      </c>
      <c r="L30" s="5">
        <f>-L24</f>
        <v>0.55170910452511468</v>
      </c>
      <c r="O30" s="6">
        <f t="shared" si="5"/>
        <v>0.55170910452511468</v>
      </c>
      <c r="P30">
        <f t="shared" si="6"/>
        <v>5</v>
      </c>
      <c r="Q30">
        <f t="shared" si="7"/>
        <v>0</v>
      </c>
      <c r="R30">
        <f t="shared" si="8"/>
        <v>2</v>
      </c>
      <c r="S30">
        <f t="shared" si="8"/>
        <v>7.4702520000000008E-2</v>
      </c>
      <c r="U30" s="6"/>
      <c r="Y30" s="7"/>
      <c r="AA30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Q53"/>
  <sheetViews>
    <sheetView workbookViewId="0">
      <selection activeCell="O10" sqref="O10:O13"/>
    </sheetView>
  </sheetViews>
  <sheetFormatPr defaultRowHeight="15" x14ac:dyDescent="0.25"/>
  <cols>
    <col min="2" max="2" width="13.28515625" bestFit="1" customWidth="1"/>
    <col min="3" max="3" width="3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1" max="21" width="21.42578125" bestFit="1" customWidth="1"/>
    <col min="22" max="22" width="20.85546875" bestFit="1" customWidth="1"/>
    <col min="23" max="25" width="21.7109375" bestFit="1" customWidth="1"/>
    <col min="26" max="26" width="21.42578125" bestFit="1" customWidth="1"/>
    <col min="27" max="27" width="20.85546875" bestFit="1" customWidth="1"/>
    <col min="28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3" x14ac:dyDescent="0.25">
      <c r="B1" t="s">
        <v>42</v>
      </c>
    </row>
    <row r="2" spans="1:43" x14ac:dyDescent="0.25">
      <c r="A2" t="s">
        <v>21</v>
      </c>
      <c r="B2">
        <v>0.62</v>
      </c>
      <c r="C2" t="s">
        <v>22</v>
      </c>
      <c r="E2">
        <f>8.31451/200.04</f>
        <v>4.1564237152569489E-2</v>
      </c>
    </row>
    <row r="3" spans="1:43" x14ac:dyDescent="0.25">
      <c r="A3" t="s">
        <v>21</v>
      </c>
      <c r="B3">
        <f>B2*100^3/1000</f>
        <v>620</v>
      </c>
      <c r="C3" t="s">
        <v>23</v>
      </c>
      <c r="D3" t="s">
        <v>36</v>
      </c>
      <c r="E3">
        <f>D28*B2^2</f>
        <v>0.99944000000000011</v>
      </c>
    </row>
    <row r="4" spans="1:43" x14ac:dyDescent="0.25">
      <c r="A4" t="s">
        <v>25</v>
      </c>
      <c r="B4">
        <v>388.38</v>
      </c>
      <c r="C4" t="s">
        <v>24</v>
      </c>
    </row>
    <row r="5" spans="1:43" x14ac:dyDescent="0.25">
      <c r="E5" s="4" t="s">
        <v>32</v>
      </c>
      <c r="F5" t="s">
        <v>30</v>
      </c>
      <c r="G5" t="s">
        <v>31</v>
      </c>
      <c r="H5" t="s">
        <v>40</v>
      </c>
      <c r="I5" t="s">
        <v>34</v>
      </c>
      <c r="J5" t="s">
        <v>37</v>
      </c>
      <c r="K5" t="s">
        <v>38</v>
      </c>
      <c r="L5" t="s">
        <v>35</v>
      </c>
    </row>
    <row r="6" spans="1:43" x14ac:dyDescent="0.25">
      <c r="E6" s="4"/>
    </row>
    <row r="7" spans="1:43" x14ac:dyDescent="0.25">
      <c r="E7" s="4"/>
    </row>
    <row r="8" spans="1:43" x14ac:dyDescent="0.25">
      <c r="E8" s="4"/>
    </row>
    <row r="9" spans="1:43" ht="15" customHeight="1" x14ac:dyDescent="0.25">
      <c r="A9" t="s">
        <v>0</v>
      </c>
      <c r="B9">
        <v>7.3351207289999998</v>
      </c>
      <c r="C9">
        <v>-2</v>
      </c>
      <c r="D9">
        <f>B9*10^C9</f>
        <v>7.3351207289999998E-2</v>
      </c>
      <c r="E9">
        <f>D9/$E$2</f>
        <v>1.7647673171710176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1.0941557366460308</v>
      </c>
      <c r="O9" s="6">
        <f>L9</f>
        <v>1.0941557366460308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U9" s="6">
        <f>O9-O32</f>
        <v>4.3866030807748757E-8</v>
      </c>
      <c r="V9" s="6">
        <v>1.0941557366460308</v>
      </c>
      <c r="W9" s="6">
        <v>2.6826524788717627</v>
      </c>
      <c r="X9" s="6">
        <v>-1.7340307080141768</v>
      </c>
      <c r="Y9" s="6">
        <v>1.6361125345247842</v>
      </c>
      <c r="Z9" s="6">
        <v>-0.30483451123955935</v>
      </c>
      <c r="AA9" s="6">
        <v>0.10277155999130204</v>
      </c>
      <c r="AB9" s="6">
        <v>-2.3236791408773012E-2</v>
      </c>
      <c r="AC9" s="6">
        <v>0.16615197111065291</v>
      </c>
      <c r="AD9" s="6">
        <v>-2.5010394448744727E-2</v>
      </c>
      <c r="AE9" s="6">
        <v>9.3568109014942349E-2</v>
      </c>
      <c r="AF9" s="6">
        <v>4.3192919662492966E-2</v>
      </c>
      <c r="AG9" s="6">
        <v>-0.1334398671889587</v>
      </c>
      <c r="AH9" s="6">
        <v>2.5541668325496959E-2</v>
      </c>
      <c r="AI9" s="6">
        <v>-1.0472911977128576</v>
      </c>
      <c r="AJ9" s="6">
        <v>1.3803412867415357</v>
      </c>
      <c r="AK9" s="6">
        <v>-0.3336257701822179</v>
      </c>
      <c r="AL9" s="6">
        <v>-0.51048582212439675</v>
      </c>
      <c r="AM9" s="6">
        <v>1.8184074252948756</v>
      </c>
      <c r="AN9" s="6">
        <v>-1.3853090496747433</v>
      </c>
      <c r="AO9" s="6">
        <v>1.0472911977128576</v>
      </c>
      <c r="AP9" s="6">
        <v>-1.3803412867415357</v>
      </c>
      <c r="AQ9" s="6">
        <v>0.3336257701822179</v>
      </c>
    </row>
    <row r="10" spans="1:43" x14ac:dyDescent="0.25">
      <c r="A10" t="s">
        <v>1</v>
      </c>
      <c r="B10">
        <v>6.9847263870000003</v>
      </c>
      <c r="C10">
        <v>1</v>
      </c>
      <c r="D10">
        <f t="shared" ref="D10:D27" si="1">B10*10^C10</f>
        <v>69.847263870000006</v>
      </c>
      <c r="E10">
        <f t="shared" ref="E10:E27" si="2">D10/$E$2</f>
        <v>1680.4654350713151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2.6826524788717627</v>
      </c>
      <c r="O10" s="6">
        <f t="shared" ref="O10:O30" si="5">L10</f>
        <v>2.6826524788717627</v>
      </c>
      <c r="P10">
        <f t="shared" ref="P10:P23" si="6">I10</f>
        <v>1</v>
      </c>
      <c r="Q10">
        <f t="shared" ref="Q10:Q23" si="7">H10</f>
        <v>1</v>
      </c>
      <c r="R10">
        <f t="shared" ref="R10:S23" si="8">J10</f>
        <v>0</v>
      </c>
      <c r="S10">
        <f t="shared" si="8"/>
        <v>0</v>
      </c>
      <c r="U10" s="6">
        <f t="shared" ref="U10:U30" si="9">O10-O33</f>
        <v>5.3653048506517624</v>
      </c>
      <c r="V10">
        <v>0</v>
      </c>
      <c r="W10">
        <v>1</v>
      </c>
      <c r="X10">
        <v>2</v>
      </c>
      <c r="Y10">
        <v>3</v>
      </c>
      <c r="Z10">
        <v>4</v>
      </c>
      <c r="AA10" s="3">
        <v>0</v>
      </c>
      <c r="AB10">
        <v>1</v>
      </c>
      <c r="AC10">
        <v>2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3</v>
      </c>
      <c r="AJ10">
        <v>4</v>
      </c>
      <c r="AK10">
        <v>5</v>
      </c>
      <c r="AL10">
        <v>3</v>
      </c>
      <c r="AM10">
        <v>4</v>
      </c>
      <c r="AN10">
        <v>5</v>
      </c>
      <c r="AO10">
        <v>3</v>
      </c>
      <c r="AP10">
        <v>4</v>
      </c>
      <c r="AQ10">
        <v>5</v>
      </c>
    </row>
    <row r="11" spans="1:43" x14ac:dyDescent="0.25">
      <c r="A11" t="s">
        <v>2</v>
      </c>
      <c r="B11">
        <v>-1.753471145</v>
      </c>
      <c r="C11">
        <v>4</v>
      </c>
      <c r="D11">
        <f t="shared" si="1"/>
        <v>-17534.711449999999</v>
      </c>
      <c r="E11">
        <f t="shared" si="2"/>
        <v>-421870.16173628985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-1.7340307080141768</v>
      </c>
      <c r="O11" s="6">
        <f t="shared" si="5"/>
        <v>-1.7340307080141768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8"/>
        <v>0</v>
      </c>
      <c r="U11" s="6">
        <f t="shared" si="9"/>
        <v>-3.468061347064177</v>
      </c>
      <c r="V11">
        <v>1</v>
      </c>
      <c r="W11">
        <v>1</v>
      </c>
      <c r="X11">
        <v>1</v>
      </c>
      <c r="Y11">
        <v>1</v>
      </c>
      <c r="Z11">
        <v>1</v>
      </c>
      <c r="AA11" s="3">
        <v>0</v>
      </c>
      <c r="AB11">
        <v>2</v>
      </c>
      <c r="AC11">
        <v>2</v>
      </c>
      <c r="AD11">
        <v>3</v>
      </c>
      <c r="AE11">
        <v>3</v>
      </c>
      <c r="AF11">
        <v>4</v>
      </c>
      <c r="AG11">
        <v>4</v>
      </c>
      <c r="AH11">
        <v>5</v>
      </c>
      <c r="AI11">
        <v>0</v>
      </c>
      <c r="AJ11">
        <v>0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0</v>
      </c>
      <c r="AQ11">
        <v>0</v>
      </c>
    </row>
    <row r="12" spans="1:43" x14ac:dyDescent="0.25">
      <c r="A12" t="s">
        <v>3</v>
      </c>
      <c r="B12">
        <v>6.4255731000000003</v>
      </c>
      <c r="C12">
        <v>6</v>
      </c>
      <c r="D12">
        <f t="shared" si="1"/>
        <v>6425573.1000000006</v>
      </c>
      <c r="E12">
        <f t="shared" si="2"/>
        <v>154593793.61189055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1.6361125345247842</v>
      </c>
      <c r="O12" s="6">
        <f t="shared" si="5"/>
        <v>1.6361125345247842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8"/>
        <v>0</v>
      </c>
      <c r="U12" s="6">
        <f t="shared" si="9"/>
        <v>3.2722250032847842</v>
      </c>
      <c r="V12">
        <v>0</v>
      </c>
      <c r="W12">
        <v>0</v>
      </c>
      <c r="X12">
        <v>0</v>
      </c>
      <c r="Y12">
        <v>0</v>
      </c>
      <c r="Z12">
        <v>0</v>
      </c>
      <c r="AA12" s="3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</row>
    <row r="13" spans="1:43" x14ac:dyDescent="0.25">
      <c r="A13" t="s">
        <v>4</v>
      </c>
      <c r="B13">
        <v>-4.6496438400000004</v>
      </c>
      <c r="C13">
        <v>8</v>
      </c>
      <c r="D13">
        <f t="shared" si="1"/>
        <v>-464964384.00000006</v>
      </c>
      <c r="E13">
        <f t="shared" si="2"/>
        <v>-11186645439.762537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-0.30483451123955935</v>
      </c>
      <c r="O13" s="6">
        <f t="shared" si="5"/>
        <v>-0.30483451123955935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8"/>
        <v>0</v>
      </c>
      <c r="U13" s="6">
        <f t="shared" si="9"/>
        <v>-0.60966901038255927</v>
      </c>
      <c r="V13">
        <v>0</v>
      </c>
      <c r="W13">
        <v>0</v>
      </c>
      <c r="X13">
        <v>0</v>
      </c>
      <c r="Y13">
        <v>0</v>
      </c>
      <c r="Z13">
        <v>0</v>
      </c>
      <c r="AA13" s="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0.99944000000000011</v>
      </c>
      <c r="AM13">
        <v>0.99944000000000011</v>
      </c>
      <c r="AN13">
        <v>0.99944000000000011</v>
      </c>
      <c r="AO13">
        <v>0.99944000000000011</v>
      </c>
      <c r="AP13">
        <v>0.99944000000000011</v>
      </c>
      <c r="AQ13">
        <v>0.99944000000000011</v>
      </c>
    </row>
    <row r="14" spans="1:43" x14ac:dyDescent="0.25">
      <c r="A14" t="s">
        <v>5</v>
      </c>
      <c r="B14" s="1">
        <v>2.2224877689999998</v>
      </c>
      <c r="C14">
        <v>-2</v>
      </c>
      <c r="D14">
        <f t="shared" si="1"/>
        <v>2.2224877689999999E-2</v>
      </c>
      <c r="E14">
        <f t="shared" si="2"/>
        <v>0.53471155042300744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0.10277155999130204</v>
      </c>
      <c r="O14" s="6">
        <f t="shared" si="5"/>
        <v>0.10277155999130204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8"/>
        <v>0</v>
      </c>
      <c r="U14" s="6">
        <f t="shared" si="9"/>
        <v>8.2043020432909231E-9</v>
      </c>
      <c r="AA14" s="6"/>
    </row>
    <row r="15" spans="1:43" x14ac:dyDescent="0.25">
      <c r="A15" t="s">
        <v>6</v>
      </c>
      <c r="B15">
        <v>-1.9516388179999999</v>
      </c>
      <c r="C15">
        <v>0</v>
      </c>
      <c r="D15">
        <f t="shared" si="1"/>
        <v>-1.9516388179999999</v>
      </c>
      <c r="E15">
        <f t="shared" si="2"/>
        <v>-46.954760912275042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-2.3236791408773012E-2</v>
      </c>
      <c r="O15" s="6">
        <f t="shared" si="5"/>
        <v>-2.3236791408773012E-2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8"/>
        <v>0</v>
      </c>
      <c r="U15" s="6">
        <f t="shared" si="9"/>
        <v>-1.8500730114556774E-9</v>
      </c>
      <c r="AA15" s="6"/>
    </row>
    <row r="16" spans="1:43" x14ac:dyDescent="0.25">
      <c r="A16" t="s">
        <v>7</v>
      </c>
      <c r="B16">
        <v>5.4198297359999996</v>
      </c>
      <c r="C16">
        <v>3</v>
      </c>
      <c r="D16">
        <f t="shared" si="1"/>
        <v>5419.8297359999997</v>
      </c>
      <c r="E16">
        <f t="shared" si="2"/>
        <v>130396.46838953106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0.16615197111065291</v>
      </c>
      <c r="O16" s="6">
        <f t="shared" si="5"/>
        <v>0.16615197111065291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8"/>
        <v>0</v>
      </c>
      <c r="U16" s="6">
        <f t="shared" si="9"/>
        <v>1.3307652924066105E-8</v>
      </c>
      <c r="AA16" s="6"/>
    </row>
    <row r="17" spans="1:27" x14ac:dyDescent="0.25">
      <c r="A17" t="s">
        <v>8</v>
      </c>
      <c r="B17">
        <v>-1.30853861</v>
      </c>
      <c r="C17">
        <v>-2</v>
      </c>
      <c r="D17">
        <f t="shared" si="1"/>
        <v>-1.3085386100000001E-2</v>
      </c>
      <c r="E17">
        <f t="shared" si="2"/>
        <v>-0.31482319889494387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-2.5010394448744727E-2</v>
      </c>
      <c r="O17" s="6">
        <f t="shared" si="5"/>
        <v>-2.5010394448744727E-2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8"/>
        <v>0</v>
      </c>
      <c r="U17" s="6">
        <f t="shared" si="9"/>
        <v>-3.0008447254870063E-9</v>
      </c>
      <c r="AA17" s="6"/>
    </row>
    <row r="18" spans="1:27" x14ac:dyDescent="0.25">
      <c r="A18" t="s">
        <v>9</v>
      </c>
      <c r="B18">
        <v>1.9013002720000001</v>
      </c>
      <c r="C18">
        <v>1</v>
      </c>
      <c r="D18">
        <f t="shared" si="1"/>
        <v>19.013002719999999</v>
      </c>
      <c r="E18">
        <f t="shared" si="2"/>
        <v>457.43658545227555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9.3568109014942349E-2</v>
      </c>
      <c r="O18" s="6">
        <f t="shared" si="5"/>
        <v>9.3568109014942349E-2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8"/>
        <v>0</v>
      </c>
      <c r="U18" s="6">
        <f t="shared" si="9"/>
        <v>1.1251042347781848E-8</v>
      </c>
      <c r="AA18" s="6"/>
    </row>
    <row r="19" spans="1:27" x14ac:dyDescent="0.25">
      <c r="A19" t="s">
        <v>10</v>
      </c>
      <c r="B19">
        <v>4.8598807070000003</v>
      </c>
      <c r="C19">
        <v>-2</v>
      </c>
      <c r="D19">
        <f t="shared" si="1"/>
        <v>4.8598807070000007E-2</v>
      </c>
      <c r="E19">
        <f t="shared" si="2"/>
        <v>1.1692457362229165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4.3192919662492966E-2</v>
      </c>
      <c r="O19" s="6">
        <f t="shared" si="5"/>
        <v>4.3192919662492966E-2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8"/>
        <v>0</v>
      </c>
      <c r="U19" s="6">
        <f t="shared" si="9"/>
        <v>6.9179929632068315E-9</v>
      </c>
      <c r="AA19" s="6"/>
    </row>
    <row r="20" spans="1:27" x14ac:dyDescent="0.25">
      <c r="A20" t="s">
        <v>11</v>
      </c>
      <c r="B20">
        <v>-5.8311673549999998</v>
      </c>
      <c r="C20">
        <v>1</v>
      </c>
      <c r="D20">
        <f t="shared" si="1"/>
        <v>-58.311673549999995</v>
      </c>
      <c r="E20">
        <f t="shared" si="2"/>
        <v>-1402.9289972520328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-0.1334398671889587</v>
      </c>
      <c r="O20" s="6">
        <f t="shared" si="5"/>
        <v>-0.1334398671889587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8"/>
        <v>0</v>
      </c>
      <c r="U20" s="6">
        <f t="shared" si="9"/>
        <v>-2.1327958704686623E-8</v>
      </c>
      <c r="AA20" s="6"/>
    </row>
    <row r="21" spans="1:27" x14ac:dyDescent="0.25">
      <c r="A21" t="s">
        <v>12</v>
      </c>
      <c r="B21">
        <v>2.250284814</v>
      </c>
      <c r="C21">
        <v>1</v>
      </c>
      <c r="D21">
        <f t="shared" si="1"/>
        <v>22.502848140000001</v>
      </c>
      <c r="E21">
        <f t="shared" si="2"/>
        <v>541.39928172864063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2.5541668325496959E-2</v>
      </c>
      <c r="O21" s="6">
        <f t="shared" si="5"/>
        <v>2.5541668325496959E-2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8"/>
        <v>0</v>
      </c>
      <c r="U21" s="6">
        <f t="shared" si="9"/>
        <v>5.1089969581308292E-9</v>
      </c>
      <c r="AA21" s="6"/>
    </row>
    <row r="22" spans="1:27" x14ac:dyDescent="0.25">
      <c r="A22" t="s">
        <v>13</v>
      </c>
      <c r="B22">
        <v>-1.972780465</v>
      </c>
      <c r="C22">
        <v>7</v>
      </c>
      <c r="D22">
        <f t="shared" si="1"/>
        <v>-19727804.650000002</v>
      </c>
      <c r="E22">
        <f t="shared" si="2"/>
        <v>-474634108.58679587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-1.0472911977128576</v>
      </c>
      <c r="O22" s="6">
        <f t="shared" si="5"/>
        <v>-1.0472911977128576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8"/>
        <v>0</v>
      </c>
      <c r="U22" s="6">
        <f t="shared" si="9"/>
        <v>2.471423066197076E-10</v>
      </c>
      <c r="AA22" s="6"/>
    </row>
    <row r="23" spans="1:27" x14ac:dyDescent="0.25">
      <c r="A23" t="s">
        <v>14</v>
      </c>
      <c r="B23" s="1">
        <v>1.5735082439999999</v>
      </c>
      <c r="C23">
        <v>10</v>
      </c>
      <c r="D23">
        <f t="shared" si="1"/>
        <v>15735082439.999998</v>
      </c>
      <c r="E23">
        <f t="shared" si="2"/>
        <v>378572626805.1394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1.3803412867415357</v>
      </c>
      <c r="O23" s="6">
        <f t="shared" si="5"/>
        <v>1.3803412867415357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8"/>
        <v>0</v>
      </c>
      <c r="U23" s="6">
        <f t="shared" si="9"/>
        <v>-1.4784642399234826E-9</v>
      </c>
      <c r="AA23" s="6"/>
    </row>
    <row r="24" spans="1:27" x14ac:dyDescent="0.25">
      <c r="A24" t="s">
        <v>15</v>
      </c>
      <c r="B24">
        <v>-3.284452012</v>
      </c>
      <c r="C24">
        <v>12</v>
      </c>
      <c r="D24">
        <f t="shared" si="1"/>
        <v>-3284452012000</v>
      </c>
      <c r="E24">
        <f t="shared" si="2"/>
        <v>-79021106533094.547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-0.3336257701822179</v>
      </c>
      <c r="O24" s="6">
        <f t="shared" si="5"/>
        <v>-0.3336257701822179</v>
      </c>
      <c r="P24">
        <f t="shared" ref="P24:P30" si="10">I24</f>
        <v>5</v>
      </c>
      <c r="Q24">
        <f t="shared" ref="Q24:Q30" si="11">H24</f>
        <v>0</v>
      </c>
      <c r="R24">
        <f t="shared" ref="R24:R30" si="12">J24</f>
        <v>0</v>
      </c>
      <c r="S24">
        <f t="shared" ref="S24:S30" si="13">K24</f>
        <v>0</v>
      </c>
      <c r="U24" s="6">
        <f t="shared" si="9"/>
        <v>-5.8821791881769059E-10</v>
      </c>
      <c r="AA24" s="6"/>
    </row>
    <row r="25" spans="1:27" x14ac:dyDescent="0.25">
      <c r="A25" t="s">
        <v>16</v>
      </c>
      <c r="B25">
        <v>1.6814890199999999</v>
      </c>
      <c r="C25">
        <v>7</v>
      </c>
      <c r="D25">
        <f t="shared" si="1"/>
        <v>16814890.199999999</v>
      </c>
      <c r="E25">
        <f>D25/$E$2</f>
        <v>404551878.05511081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14">gamma</f>
        <v>0.99944000000000011</v>
      </c>
      <c r="L25" s="5">
        <f>-E25*$B$2^4/(2*gamma)/$B$4^I25</f>
        <v>-0.51048582212439675</v>
      </c>
      <c r="O25" s="6">
        <f t="shared" si="5"/>
        <v>-0.51048582212439675</v>
      </c>
      <c r="P25">
        <f t="shared" si="10"/>
        <v>3</v>
      </c>
      <c r="Q25">
        <f t="shared" si="11"/>
        <v>2</v>
      </c>
      <c r="R25">
        <f t="shared" si="12"/>
        <v>2</v>
      </c>
      <c r="S25">
        <f t="shared" si="13"/>
        <v>0.99944000000000011</v>
      </c>
      <c r="U25" s="6">
        <f t="shared" si="9"/>
        <v>-4.0506396792316934E-8</v>
      </c>
      <c r="Y25" s="7"/>
      <c r="AA25" s="6"/>
    </row>
    <row r="26" spans="1:27" x14ac:dyDescent="0.25">
      <c r="A26" t="s">
        <v>17</v>
      </c>
      <c r="B26">
        <v>-2.326260811</v>
      </c>
      <c r="C26">
        <v>10</v>
      </c>
      <c r="D26">
        <f t="shared" si="1"/>
        <v>-23262608110</v>
      </c>
      <c r="E26">
        <f t="shared" si="2"/>
        <v>-559678456857.27722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14"/>
        <v>0.99944000000000011</v>
      </c>
      <c r="L26" s="5">
        <f>-E26*$B$2^4/(2*gamma)/$B$4^I26</f>
        <v>1.8184074252948756</v>
      </c>
      <c r="O26" s="6">
        <f t="shared" si="5"/>
        <v>1.8184074252948756</v>
      </c>
      <c r="P26">
        <f t="shared" si="10"/>
        <v>4</v>
      </c>
      <c r="Q26">
        <f t="shared" si="11"/>
        <v>2</v>
      </c>
      <c r="R26">
        <f t="shared" si="12"/>
        <v>2</v>
      </c>
      <c r="S26">
        <f t="shared" si="13"/>
        <v>0.99944000000000011</v>
      </c>
      <c r="U26" s="6">
        <f t="shared" si="9"/>
        <v>1.4418487559453297E-7</v>
      </c>
      <c r="Y26" s="7"/>
      <c r="AA26" s="6"/>
    </row>
    <row r="27" spans="1:27" x14ac:dyDescent="0.25">
      <c r="A27" t="s">
        <v>18</v>
      </c>
      <c r="B27" s="1">
        <v>6.8828885450000001</v>
      </c>
      <c r="C27">
        <v>12</v>
      </c>
      <c r="D27">
        <f t="shared" si="1"/>
        <v>6882888545000</v>
      </c>
      <c r="E27">
        <f t="shared" si="2"/>
        <v>165596412120714.25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14"/>
        <v>0.99944000000000011</v>
      </c>
      <c r="L27" s="5">
        <f>-E27*$B$2^4/(2*gamma)/$B$4^I27</f>
        <v>-1.3853090496747433</v>
      </c>
      <c r="O27" s="6">
        <f t="shared" si="5"/>
        <v>-1.3853090496747433</v>
      </c>
      <c r="P27">
        <f t="shared" si="10"/>
        <v>5</v>
      </c>
      <c r="Q27">
        <f t="shared" si="11"/>
        <v>2</v>
      </c>
      <c r="R27">
        <f t="shared" si="12"/>
        <v>2</v>
      </c>
      <c r="S27">
        <f t="shared" si="13"/>
        <v>0.99944000000000011</v>
      </c>
      <c r="U27" s="6">
        <f t="shared" si="9"/>
        <v>-1.0997474331198021E-7</v>
      </c>
      <c r="Y27" s="7"/>
      <c r="AA27" s="6"/>
    </row>
    <row r="28" spans="1:27" x14ac:dyDescent="0.25">
      <c r="A28" t="s">
        <v>19</v>
      </c>
      <c r="B28">
        <v>2.6</v>
      </c>
      <c r="C28">
        <v>0</v>
      </c>
      <c r="D28">
        <f>B28*10^C28</f>
        <v>2.6</v>
      </c>
      <c r="E28">
        <f>D28/B2</f>
        <v>4.193548387096774</v>
      </c>
      <c r="H28">
        <v>0</v>
      </c>
      <c r="I28">
        <v>3</v>
      </c>
      <c r="J28">
        <v>2</v>
      </c>
      <c r="K28">
        <f t="shared" si="14"/>
        <v>0.99944000000000011</v>
      </c>
      <c r="L28" s="5">
        <f>-L22</f>
        <v>1.0472911977128576</v>
      </c>
      <c r="O28" s="6">
        <f t="shared" si="5"/>
        <v>1.0472911977128576</v>
      </c>
      <c r="P28">
        <f t="shared" si="10"/>
        <v>3</v>
      </c>
      <c r="Q28">
        <f t="shared" si="11"/>
        <v>0</v>
      </c>
      <c r="R28">
        <f t="shared" si="12"/>
        <v>2</v>
      </c>
      <c r="S28">
        <f t="shared" si="13"/>
        <v>0.99944000000000011</v>
      </c>
      <c r="U28" s="6">
        <f t="shared" si="9"/>
        <v>-2.471423066197076E-10</v>
      </c>
      <c r="Y28" s="7"/>
      <c r="AA28" s="6"/>
    </row>
    <row r="29" spans="1:27" x14ac:dyDescent="0.25">
      <c r="H29">
        <v>0</v>
      </c>
      <c r="I29">
        <v>4</v>
      </c>
      <c r="J29">
        <v>2</v>
      </c>
      <c r="K29">
        <f t="shared" si="14"/>
        <v>0.99944000000000011</v>
      </c>
      <c r="L29" s="5">
        <f>-L23</f>
        <v>-1.3803412867415357</v>
      </c>
      <c r="O29" s="6">
        <f t="shared" si="5"/>
        <v>-1.3803412867415357</v>
      </c>
      <c r="P29">
        <f t="shared" si="10"/>
        <v>4</v>
      </c>
      <c r="Q29">
        <f t="shared" si="11"/>
        <v>0</v>
      </c>
      <c r="R29">
        <f t="shared" si="12"/>
        <v>2</v>
      </c>
      <c r="S29">
        <f t="shared" si="13"/>
        <v>0.99944000000000011</v>
      </c>
      <c r="U29" s="6">
        <f t="shared" si="9"/>
        <v>1.4784642399234826E-9</v>
      </c>
      <c r="Y29" s="7"/>
      <c r="AA29" s="6"/>
    </row>
    <row r="30" spans="1:27" x14ac:dyDescent="0.25">
      <c r="H30">
        <v>0</v>
      </c>
      <c r="I30">
        <v>5</v>
      </c>
      <c r="J30">
        <v>2</v>
      </c>
      <c r="K30">
        <f t="shared" si="14"/>
        <v>0.99944000000000011</v>
      </c>
      <c r="L30" s="5">
        <f>-L24</f>
        <v>0.3336257701822179</v>
      </c>
      <c r="O30" s="6">
        <f t="shared" si="5"/>
        <v>0.3336257701822179</v>
      </c>
      <c r="P30">
        <f t="shared" si="10"/>
        <v>5</v>
      </c>
      <c r="Q30">
        <f t="shared" si="11"/>
        <v>0</v>
      </c>
      <c r="R30">
        <f t="shared" si="12"/>
        <v>2</v>
      </c>
      <c r="S30">
        <f t="shared" si="13"/>
        <v>0.99944000000000011</v>
      </c>
      <c r="U30" s="6">
        <f t="shared" si="9"/>
        <v>5.8821791881769059E-10</v>
      </c>
      <c r="Y30" s="7"/>
      <c r="AA30" s="6"/>
    </row>
    <row r="32" spans="1:27" x14ac:dyDescent="0.25">
      <c r="O32" s="6">
        <v>1.09415569278</v>
      </c>
      <c r="P32">
        <v>0</v>
      </c>
      <c r="Q32">
        <v>1</v>
      </c>
      <c r="R32">
        <v>0</v>
      </c>
      <c r="S32">
        <v>0</v>
      </c>
    </row>
    <row r="33" spans="15:19" x14ac:dyDescent="0.25">
      <c r="O33" s="6">
        <v>-2.6826523717800002</v>
      </c>
      <c r="P33">
        <v>1</v>
      </c>
      <c r="Q33">
        <v>1</v>
      </c>
      <c r="R33">
        <v>0</v>
      </c>
      <c r="S33">
        <v>0</v>
      </c>
    </row>
    <row r="34" spans="15:19" x14ac:dyDescent="0.25">
      <c r="O34" s="6">
        <v>1.73403063905</v>
      </c>
      <c r="P34">
        <v>2</v>
      </c>
      <c r="Q34">
        <v>1</v>
      </c>
      <c r="R34">
        <v>0</v>
      </c>
      <c r="S34">
        <v>0</v>
      </c>
    </row>
    <row r="35" spans="15:19" x14ac:dyDescent="0.25">
      <c r="O35" s="6">
        <v>-1.6361124687599999</v>
      </c>
      <c r="P35">
        <v>3</v>
      </c>
      <c r="Q35">
        <v>1</v>
      </c>
      <c r="R35">
        <v>0</v>
      </c>
      <c r="S35">
        <v>0</v>
      </c>
    </row>
    <row r="36" spans="15:19" x14ac:dyDescent="0.25">
      <c r="O36" s="6">
        <v>0.30483449914299998</v>
      </c>
      <c r="P36">
        <v>4</v>
      </c>
      <c r="Q36">
        <v>1</v>
      </c>
      <c r="R36">
        <v>0</v>
      </c>
      <c r="S36">
        <v>0</v>
      </c>
    </row>
    <row r="37" spans="15:19" x14ac:dyDescent="0.25">
      <c r="O37" s="6">
        <v>0.102771551787</v>
      </c>
      <c r="P37">
        <v>0</v>
      </c>
      <c r="Q37">
        <v>2</v>
      </c>
      <c r="R37">
        <v>0</v>
      </c>
      <c r="S37">
        <v>0</v>
      </c>
    </row>
    <row r="38" spans="15:19" x14ac:dyDescent="0.25">
      <c r="O38" s="6">
        <v>-2.32367895587E-2</v>
      </c>
      <c r="P38">
        <v>1</v>
      </c>
      <c r="Q38">
        <v>2</v>
      </c>
      <c r="R38">
        <v>0</v>
      </c>
      <c r="S38">
        <v>0</v>
      </c>
    </row>
    <row r="39" spans="15:19" x14ac:dyDescent="0.25">
      <c r="O39" s="6">
        <v>0.16615195780299999</v>
      </c>
      <c r="P39">
        <v>2</v>
      </c>
      <c r="Q39">
        <v>2</v>
      </c>
      <c r="R39">
        <v>0</v>
      </c>
      <c r="S39">
        <v>0</v>
      </c>
    </row>
    <row r="40" spans="15:19" x14ac:dyDescent="0.25">
      <c r="O40" s="6">
        <v>-2.5010391447900002E-2</v>
      </c>
      <c r="P40">
        <v>0</v>
      </c>
      <c r="Q40">
        <v>3</v>
      </c>
      <c r="R40">
        <v>0</v>
      </c>
      <c r="S40">
        <v>0</v>
      </c>
    </row>
    <row r="41" spans="15:19" x14ac:dyDescent="0.25">
      <c r="O41" s="6">
        <v>9.3568097763900002E-2</v>
      </c>
      <c r="P41">
        <v>1</v>
      </c>
      <c r="Q41">
        <v>3</v>
      </c>
      <c r="R41">
        <v>0</v>
      </c>
      <c r="S41">
        <v>0</v>
      </c>
    </row>
    <row r="42" spans="15:19" x14ac:dyDescent="0.25">
      <c r="O42" s="6">
        <v>4.3192912744500003E-2</v>
      </c>
      <c r="P42">
        <v>0</v>
      </c>
      <c r="Q42">
        <v>4</v>
      </c>
      <c r="R42">
        <v>0</v>
      </c>
      <c r="S42">
        <v>0</v>
      </c>
    </row>
    <row r="43" spans="15:19" x14ac:dyDescent="0.25">
      <c r="O43" s="6">
        <v>-0.13343984586099999</v>
      </c>
      <c r="P43">
        <v>1</v>
      </c>
      <c r="Q43">
        <v>4</v>
      </c>
      <c r="R43">
        <v>0</v>
      </c>
      <c r="S43">
        <v>0</v>
      </c>
    </row>
    <row r="44" spans="15:19" x14ac:dyDescent="0.25">
      <c r="O44" s="6">
        <v>2.5541663216500001E-2</v>
      </c>
      <c r="P44">
        <v>1</v>
      </c>
      <c r="Q44">
        <v>5</v>
      </c>
      <c r="R44">
        <v>0</v>
      </c>
      <c r="S44">
        <v>0</v>
      </c>
    </row>
    <row r="45" spans="15:19" x14ac:dyDescent="0.25">
      <c r="O45" s="6">
        <v>-1.0472911979599999</v>
      </c>
      <c r="P45">
        <v>3</v>
      </c>
      <c r="Q45">
        <v>0</v>
      </c>
      <c r="R45">
        <v>0</v>
      </c>
      <c r="S45" t="s">
        <v>41</v>
      </c>
    </row>
    <row r="46" spans="15:19" x14ac:dyDescent="0.25">
      <c r="O46" s="6">
        <v>1.3803412882199999</v>
      </c>
      <c r="P46">
        <v>4</v>
      </c>
      <c r="Q46">
        <v>0</v>
      </c>
      <c r="R46">
        <v>0</v>
      </c>
      <c r="S46">
        <v>0</v>
      </c>
    </row>
    <row r="47" spans="15:19" x14ac:dyDescent="0.25">
      <c r="O47" s="6">
        <v>-0.33362576959399998</v>
      </c>
      <c r="P47">
        <v>5</v>
      </c>
      <c r="Q47">
        <v>0</v>
      </c>
      <c r="R47">
        <v>0</v>
      </c>
      <c r="S47">
        <v>0</v>
      </c>
    </row>
    <row r="48" spans="15:19" x14ac:dyDescent="0.25">
      <c r="O48" s="6">
        <v>-0.51048578161799996</v>
      </c>
      <c r="P48">
        <v>3</v>
      </c>
      <c r="Q48">
        <v>2</v>
      </c>
      <c r="R48">
        <v>2</v>
      </c>
      <c r="S48" s="7">
        <v>0.99943992000000004</v>
      </c>
    </row>
    <row r="49" spans="15:19" x14ac:dyDescent="0.25">
      <c r="O49" s="6">
        <v>1.8184072811100001</v>
      </c>
      <c r="P49">
        <v>4</v>
      </c>
      <c r="Q49">
        <v>2</v>
      </c>
      <c r="R49">
        <v>2</v>
      </c>
      <c r="S49" s="7">
        <v>0.99943992000000004</v>
      </c>
    </row>
    <row r="50" spans="15:19" x14ac:dyDescent="0.25">
      <c r="O50" s="6">
        <v>-1.3853089397</v>
      </c>
      <c r="P50">
        <v>5</v>
      </c>
      <c r="Q50">
        <v>2</v>
      </c>
      <c r="R50">
        <v>2</v>
      </c>
      <c r="S50" s="7">
        <v>0.99943992000000004</v>
      </c>
    </row>
    <row r="51" spans="15:19" x14ac:dyDescent="0.25">
      <c r="O51" s="6">
        <v>1.0472911979599999</v>
      </c>
      <c r="P51">
        <v>3</v>
      </c>
      <c r="Q51">
        <v>0</v>
      </c>
      <c r="R51">
        <v>2</v>
      </c>
      <c r="S51" s="7">
        <v>0.99943992000000004</v>
      </c>
    </row>
    <row r="52" spans="15:19" x14ac:dyDescent="0.25">
      <c r="O52" s="6">
        <v>-1.3803412882199999</v>
      </c>
      <c r="P52">
        <v>4</v>
      </c>
      <c r="Q52">
        <v>0</v>
      </c>
      <c r="R52">
        <v>2</v>
      </c>
      <c r="S52" s="7">
        <v>0.99943992000000004</v>
      </c>
    </row>
    <row r="53" spans="15:19" x14ac:dyDescent="0.25">
      <c r="O53" s="6">
        <v>0.33362576959399998</v>
      </c>
      <c r="P53">
        <v>5</v>
      </c>
      <c r="Q53">
        <v>0</v>
      </c>
      <c r="R53">
        <v>2</v>
      </c>
      <c r="S53" s="7">
        <v>0.99943992000000004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P30"/>
  <sheetViews>
    <sheetView workbookViewId="0">
      <selection activeCell="I30" sqref="I30"/>
    </sheetView>
  </sheetViews>
  <sheetFormatPr defaultRowHeight="15" x14ac:dyDescent="0.25"/>
  <cols>
    <col min="2" max="2" width="13.28515625" bestFit="1" customWidth="1"/>
    <col min="3" max="3" width="3" bestFit="1" customWidth="1"/>
    <col min="4" max="5" width="12.7109375" bestFit="1" customWidth="1"/>
    <col min="6" max="6" width="2.7109375" bestFit="1" customWidth="1"/>
    <col min="7" max="7" width="2" bestFit="1" customWidth="1"/>
    <col min="12" max="12" width="25" bestFit="1" customWidth="1"/>
    <col min="15" max="15" width="21.7109375" style="6" bestFit="1" customWidth="1"/>
    <col min="21" max="21" width="21.42578125" bestFit="1" customWidth="1"/>
    <col min="22" max="22" width="20.85546875" bestFit="1" customWidth="1"/>
    <col min="23" max="23" width="21.7109375" bestFit="1" customWidth="1"/>
    <col min="24" max="24" width="20.85546875" bestFit="1" customWidth="1"/>
    <col min="25" max="25" width="21.7109375" bestFit="1" customWidth="1"/>
    <col min="26" max="26" width="21.42578125" bestFit="1" customWidth="1"/>
    <col min="27" max="29" width="20.5703125" bestFit="1" customWidth="1"/>
    <col min="30" max="30" width="21.42578125" bestFit="1" customWidth="1"/>
    <col min="31" max="33" width="20.5703125" bestFit="1" customWidth="1"/>
    <col min="34" max="34" width="20.85546875" bestFit="1" customWidth="1"/>
    <col min="35" max="35" width="21.7109375" bestFit="1" customWidth="1"/>
    <col min="36" max="36" width="20.85546875" bestFit="1" customWidth="1"/>
    <col min="37" max="37" width="21.7109375" bestFit="1" customWidth="1"/>
    <col min="38" max="38" width="20.85546875" bestFit="1" customWidth="1"/>
    <col min="39" max="40" width="21.7109375" bestFit="1" customWidth="1"/>
    <col min="41" max="41" width="20.85546875" bestFit="1" customWidth="1"/>
    <col min="42" max="42" width="21.7109375" bestFit="1" customWidth="1"/>
  </cols>
  <sheetData>
    <row r="1" spans="1:42" x14ac:dyDescent="0.25">
      <c r="B1" t="s">
        <v>26</v>
      </c>
    </row>
    <row r="2" spans="1:42" x14ac:dyDescent="0.25">
      <c r="A2" t="s">
        <v>21</v>
      </c>
      <c r="B2">
        <v>0.24490000000000001</v>
      </c>
      <c r="C2" t="s">
        <v>22</v>
      </c>
      <c r="E2">
        <f>8.3143/40.06</f>
        <v>0.2075461807289066</v>
      </c>
    </row>
    <row r="3" spans="1:42" x14ac:dyDescent="0.25">
      <c r="A3" t="s">
        <v>21</v>
      </c>
      <c r="B3">
        <f>B2*100^3/1000</f>
        <v>244.9</v>
      </c>
      <c r="C3" t="s">
        <v>23</v>
      </c>
      <c r="D3" t="s">
        <v>36</v>
      </c>
      <c r="E3">
        <f>D28*B2^2</f>
        <v>1.6553378759999999</v>
      </c>
    </row>
    <row r="4" spans="1:42" x14ac:dyDescent="0.25">
      <c r="A4" t="s">
        <v>25</v>
      </c>
      <c r="B4">
        <v>402.38</v>
      </c>
      <c r="C4" t="s">
        <v>24</v>
      </c>
    </row>
    <row r="5" spans="1:42" x14ac:dyDescent="0.25">
      <c r="E5" s="4" t="s">
        <v>32</v>
      </c>
      <c r="F5" t="s">
        <v>30</v>
      </c>
      <c r="G5" t="s">
        <v>31</v>
      </c>
      <c r="H5" t="s">
        <v>33</v>
      </c>
      <c r="I5" t="s">
        <v>34</v>
      </c>
      <c r="J5" t="s">
        <v>37</v>
      </c>
      <c r="K5" t="s">
        <v>38</v>
      </c>
      <c r="L5" t="s">
        <v>35</v>
      </c>
    </row>
    <row r="6" spans="1:42" x14ac:dyDescent="0.25">
      <c r="E6" s="4"/>
    </row>
    <row r="7" spans="1:42" x14ac:dyDescent="0.25">
      <c r="E7" s="4"/>
    </row>
    <row r="8" spans="1:42" x14ac:dyDescent="0.25">
      <c r="E8" s="4"/>
    </row>
    <row r="9" spans="1:42" ht="15" customHeight="1" x14ac:dyDescent="0.25">
      <c r="A9" t="s">
        <v>0</v>
      </c>
      <c r="B9">
        <v>-8.3641421660000006</v>
      </c>
      <c r="C9">
        <v>-1</v>
      </c>
      <c r="D9">
        <f>B9*10^C9</f>
        <v>-0.83641421660000015</v>
      </c>
      <c r="E9">
        <f>D9/$E$2</f>
        <v>-4.0300149762452655</v>
      </c>
      <c r="F9">
        <v>0</v>
      </c>
      <c r="G9">
        <v>1</v>
      </c>
      <c r="H9">
        <f>G9</f>
        <v>1</v>
      </c>
      <c r="I9">
        <f>-F9</f>
        <v>0</v>
      </c>
      <c r="J9">
        <v>0</v>
      </c>
      <c r="K9">
        <v>0</v>
      </c>
      <c r="L9" s="5">
        <f t="shared" ref="L9:L21" si="0">E9*$B$4^F9*$B$2^G9/H9</f>
        <v>-0.98695066768246553</v>
      </c>
      <c r="O9" s="6">
        <f>L9</f>
        <v>-0.98695066768246553</v>
      </c>
      <c r="P9">
        <f>I9</f>
        <v>0</v>
      </c>
      <c r="Q9">
        <f>H9</f>
        <v>1</v>
      </c>
      <c r="R9">
        <f>J9</f>
        <v>0</v>
      </c>
      <c r="S9">
        <f>K9</f>
        <v>0</v>
      </c>
      <c r="U9" s="6">
        <v>-0.98695066768246553</v>
      </c>
      <c r="V9" s="6">
        <v>4.5952810935723152</v>
      </c>
      <c r="W9" s="6">
        <v>-8.8606362353185943</v>
      </c>
      <c r="X9" s="6">
        <v>5.5634695556054217</v>
      </c>
      <c r="Y9" s="6">
        <v>-1.5745002854421839</v>
      </c>
      <c r="Z9" s="6">
        <v>-0.15906875357342973</v>
      </c>
      <c r="AA9" s="6">
        <v>0.23573827018404195</v>
      </c>
      <c r="AB9" s="6">
        <v>0.44075549459871316</v>
      </c>
      <c r="AC9" s="6">
        <v>0.19612615061433303</v>
      </c>
      <c r="AD9" s="6">
        <v>-0.36775965033021873</v>
      </c>
      <c r="AE9" s="6">
        <v>7.9293185100785153E-3</v>
      </c>
      <c r="AF9" s="6">
        <v>2.475090857352927E-3</v>
      </c>
      <c r="AG9" s="6">
        <v>8.3290361019445168E-3</v>
      </c>
      <c r="AH9" s="6">
        <v>1.025901369332308</v>
      </c>
      <c r="AI9" s="6">
        <v>-2.2078601650639382</v>
      </c>
      <c r="AJ9" s="6">
        <v>1.0788990520376149</v>
      </c>
      <c r="AK9" s="6">
        <v>-3.8218846698590028</v>
      </c>
      <c r="AL9" s="6">
        <v>8.3034506561898134</v>
      </c>
      <c r="AM9" s="6">
        <v>-4.483230726028598</v>
      </c>
      <c r="AN9" s="6">
        <v>-1.025901369332308</v>
      </c>
      <c r="AO9" s="6">
        <v>2.2078601650639382</v>
      </c>
      <c r="AP9" s="6">
        <v>-1.0788990520376149</v>
      </c>
    </row>
    <row r="10" spans="1:42" x14ac:dyDescent="0.25">
      <c r="A10" t="s">
        <v>1</v>
      </c>
      <c r="B10">
        <v>1.5670196030000001</v>
      </c>
      <c r="C10">
        <v>3</v>
      </c>
      <c r="D10">
        <f t="shared" ref="D10:D27" si="1">B10*10^C10</f>
        <v>1567.0196030000002</v>
      </c>
      <c r="E10">
        <f t="shared" ref="E10:E27" si="2">D10/$E$2</f>
        <v>7550.2213410846398</v>
      </c>
      <c r="F10">
        <v>-1</v>
      </c>
      <c r="G10">
        <v>1</v>
      </c>
      <c r="H10">
        <f t="shared" ref="H10:H21" si="3">G10</f>
        <v>1</v>
      </c>
      <c r="I10">
        <f t="shared" ref="I10:I21" si="4">-F10</f>
        <v>1</v>
      </c>
      <c r="J10">
        <v>0</v>
      </c>
      <c r="K10">
        <v>0</v>
      </c>
      <c r="L10" s="5">
        <f t="shared" si="0"/>
        <v>4.5952810935723152</v>
      </c>
      <c r="O10" s="6">
        <f t="shared" ref="O10:O30" si="5">L10</f>
        <v>4.5952810935723152</v>
      </c>
      <c r="P10">
        <f t="shared" ref="P10:P30" si="6">I10</f>
        <v>1</v>
      </c>
      <c r="Q10">
        <f t="shared" ref="Q10:Q30" si="7">H10</f>
        <v>1</v>
      </c>
      <c r="R10">
        <f t="shared" ref="R10:R27" si="8">J10</f>
        <v>0</v>
      </c>
      <c r="S10">
        <f t="shared" ref="S10:S30" si="9">K10</f>
        <v>0</v>
      </c>
      <c r="U10">
        <v>0</v>
      </c>
      <c r="V10">
        <v>1</v>
      </c>
      <c r="W10">
        <v>2</v>
      </c>
      <c r="X10">
        <v>3</v>
      </c>
      <c r="Y10">
        <v>4</v>
      </c>
      <c r="Z10">
        <v>0</v>
      </c>
      <c r="AA10">
        <v>1</v>
      </c>
      <c r="AB10">
        <v>2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3</v>
      </c>
      <c r="AI10">
        <v>4</v>
      </c>
      <c r="AJ10">
        <v>5</v>
      </c>
      <c r="AK10">
        <v>3</v>
      </c>
      <c r="AL10">
        <v>4</v>
      </c>
      <c r="AM10">
        <v>5</v>
      </c>
      <c r="AN10">
        <v>3</v>
      </c>
      <c r="AO10">
        <v>4</v>
      </c>
      <c r="AP10">
        <v>5</v>
      </c>
    </row>
    <row r="11" spans="1:42" x14ac:dyDescent="0.25">
      <c r="A11" t="s">
        <v>2</v>
      </c>
      <c r="B11">
        <v>-1.2158042040000001</v>
      </c>
      <c r="C11">
        <v>6</v>
      </c>
      <c r="D11">
        <f t="shared" si="1"/>
        <v>-1215804.2040000001</v>
      </c>
      <c r="E11">
        <f t="shared" si="2"/>
        <v>-5857993.6269126702</v>
      </c>
      <c r="F11">
        <v>-2</v>
      </c>
      <c r="G11">
        <v>1</v>
      </c>
      <c r="H11">
        <f t="shared" si="3"/>
        <v>1</v>
      </c>
      <c r="I11">
        <f t="shared" si="4"/>
        <v>2</v>
      </c>
      <c r="J11">
        <v>0</v>
      </c>
      <c r="K11">
        <v>0</v>
      </c>
      <c r="L11" s="5">
        <f t="shared" si="0"/>
        <v>-8.8606362353185943</v>
      </c>
      <c r="O11" s="6">
        <f t="shared" si="5"/>
        <v>-8.8606362353185943</v>
      </c>
      <c r="P11">
        <f t="shared" si="6"/>
        <v>2</v>
      </c>
      <c r="Q11">
        <f t="shared" si="7"/>
        <v>1</v>
      </c>
      <c r="R11">
        <f t="shared" si="8"/>
        <v>0</v>
      </c>
      <c r="S11">
        <f t="shared" si="9"/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4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</row>
    <row r="12" spans="1:42" x14ac:dyDescent="0.25">
      <c r="A12" t="s">
        <v>3</v>
      </c>
      <c r="B12">
        <v>3.071714413</v>
      </c>
      <c r="C12">
        <v>8</v>
      </c>
      <c r="D12">
        <f t="shared" si="1"/>
        <v>307171441.30000001</v>
      </c>
      <c r="E12">
        <f t="shared" si="2"/>
        <v>1480014906.6641812</v>
      </c>
      <c r="F12">
        <v>-3</v>
      </c>
      <c r="G12">
        <v>1</v>
      </c>
      <c r="H12">
        <f t="shared" si="3"/>
        <v>1</v>
      </c>
      <c r="I12">
        <f t="shared" si="4"/>
        <v>3</v>
      </c>
      <c r="J12">
        <v>0</v>
      </c>
      <c r="K12">
        <v>0</v>
      </c>
      <c r="L12" s="5">
        <f t="shared" si="0"/>
        <v>5.5634695556054217</v>
      </c>
      <c r="O12" s="6">
        <f t="shared" si="5"/>
        <v>5.5634695556054217</v>
      </c>
      <c r="P12">
        <f t="shared" si="6"/>
        <v>3</v>
      </c>
      <c r="Q12">
        <f t="shared" si="7"/>
        <v>1</v>
      </c>
      <c r="R12">
        <f t="shared" si="8"/>
        <v>0</v>
      </c>
      <c r="S12">
        <f t="shared" si="9"/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</row>
    <row r="13" spans="1:42" x14ac:dyDescent="0.25">
      <c r="A13" t="s">
        <v>4</v>
      </c>
      <c r="B13">
        <v>-3.4979552539999998</v>
      </c>
      <c r="C13">
        <v>10</v>
      </c>
      <c r="D13">
        <f t="shared" si="1"/>
        <v>-34979552540</v>
      </c>
      <c r="E13">
        <f t="shared" si="2"/>
        <v>-168538647240.58554</v>
      </c>
      <c r="F13">
        <v>-4</v>
      </c>
      <c r="G13">
        <v>1</v>
      </c>
      <c r="H13">
        <f t="shared" si="3"/>
        <v>1</v>
      </c>
      <c r="I13">
        <f t="shared" si="4"/>
        <v>4</v>
      </c>
      <c r="J13">
        <v>0</v>
      </c>
      <c r="K13">
        <v>0</v>
      </c>
      <c r="L13" s="5">
        <f t="shared" si="0"/>
        <v>-1.5745002854421839</v>
      </c>
      <c r="O13" s="6">
        <f t="shared" si="5"/>
        <v>-1.5745002854421839</v>
      </c>
      <c r="P13">
        <f t="shared" si="6"/>
        <v>4</v>
      </c>
      <c r="Q13">
        <f t="shared" si="7"/>
        <v>1</v>
      </c>
      <c r="R13">
        <f t="shared" si="8"/>
        <v>0</v>
      </c>
      <c r="S13">
        <f t="shared" si="9"/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1.6553378759999999</v>
      </c>
      <c r="AL13">
        <v>1.6553378759999999</v>
      </c>
      <c r="AM13">
        <v>1.6553378759999999</v>
      </c>
      <c r="AN13">
        <v>1.6553378759999999</v>
      </c>
      <c r="AO13">
        <v>1.6553378759999999</v>
      </c>
      <c r="AP13">
        <v>1.6553378759999999</v>
      </c>
    </row>
    <row r="14" spans="1:42" x14ac:dyDescent="0.25">
      <c r="A14" t="s">
        <v>5</v>
      </c>
      <c r="B14" s="1">
        <v>-1.10091059</v>
      </c>
      <c r="C14">
        <v>0</v>
      </c>
      <c r="D14">
        <f t="shared" si="1"/>
        <v>-1.10091059</v>
      </c>
      <c r="E14">
        <f t="shared" si="2"/>
        <v>-5.3044126667789246</v>
      </c>
      <c r="F14">
        <v>0</v>
      </c>
      <c r="G14">
        <v>2</v>
      </c>
      <c r="H14">
        <f t="shared" si="3"/>
        <v>2</v>
      </c>
      <c r="I14">
        <f t="shared" si="4"/>
        <v>0</v>
      </c>
      <c r="J14">
        <v>0</v>
      </c>
      <c r="K14">
        <v>0</v>
      </c>
      <c r="L14" s="5">
        <f t="shared" si="0"/>
        <v>-0.15906875357342973</v>
      </c>
      <c r="O14" s="6">
        <f t="shared" si="5"/>
        <v>-0.15906875357342973</v>
      </c>
      <c r="P14">
        <f t="shared" si="6"/>
        <v>0</v>
      </c>
      <c r="Q14">
        <f t="shared" si="7"/>
        <v>2</v>
      </c>
      <c r="R14">
        <f t="shared" si="8"/>
        <v>0</v>
      </c>
      <c r="S14">
        <f t="shared" si="9"/>
        <v>0</v>
      </c>
    </row>
    <row r="15" spans="1:42" x14ac:dyDescent="0.25">
      <c r="A15" t="s">
        <v>6</v>
      </c>
      <c r="B15">
        <v>6.564983668</v>
      </c>
      <c r="C15">
        <v>2</v>
      </c>
      <c r="D15">
        <f t="shared" si="1"/>
        <v>656.49836679999999</v>
      </c>
      <c r="E15">
        <f t="shared" si="2"/>
        <v>3163.1435687920816</v>
      </c>
      <c r="F15">
        <v>-1</v>
      </c>
      <c r="G15">
        <v>2</v>
      </c>
      <c r="H15">
        <f t="shared" si="3"/>
        <v>2</v>
      </c>
      <c r="I15">
        <f t="shared" si="4"/>
        <v>1</v>
      </c>
      <c r="J15">
        <v>0</v>
      </c>
      <c r="K15">
        <v>0</v>
      </c>
      <c r="L15" s="5">
        <f t="shared" si="0"/>
        <v>0.23573827018404195</v>
      </c>
      <c r="O15" s="6">
        <f t="shared" si="5"/>
        <v>0.23573827018404195</v>
      </c>
      <c r="P15">
        <f t="shared" si="6"/>
        <v>1</v>
      </c>
      <c r="Q15">
        <f t="shared" si="7"/>
        <v>2</v>
      </c>
      <c r="R15">
        <f t="shared" si="8"/>
        <v>0</v>
      </c>
      <c r="S15">
        <f t="shared" si="9"/>
        <v>0</v>
      </c>
    </row>
    <row r="16" spans="1:42" x14ac:dyDescent="0.25">
      <c r="A16" t="s">
        <v>7</v>
      </c>
      <c r="B16">
        <v>4.9389846789999998</v>
      </c>
      <c r="C16">
        <v>5</v>
      </c>
      <c r="D16">
        <f t="shared" si="1"/>
        <v>493898.46789999999</v>
      </c>
      <c r="E16">
        <f t="shared" si="2"/>
        <v>2379703.9587306213</v>
      </c>
      <c r="F16">
        <v>-2</v>
      </c>
      <c r="G16">
        <v>2</v>
      </c>
      <c r="H16">
        <f t="shared" si="3"/>
        <v>2</v>
      </c>
      <c r="I16">
        <f t="shared" si="4"/>
        <v>2</v>
      </c>
      <c r="J16">
        <v>0</v>
      </c>
      <c r="K16">
        <v>0</v>
      </c>
      <c r="L16" s="5">
        <f t="shared" si="0"/>
        <v>0.44075549459871316</v>
      </c>
      <c r="O16" s="6">
        <f t="shared" si="5"/>
        <v>0.44075549459871316</v>
      </c>
      <c r="P16">
        <f t="shared" si="6"/>
        <v>2</v>
      </c>
      <c r="Q16">
        <f t="shared" si="7"/>
        <v>2</v>
      </c>
      <c r="R16">
        <f t="shared" si="8"/>
        <v>0</v>
      </c>
      <c r="S16">
        <f t="shared" si="9"/>
        <v>0</v>
      </c>
    </row>
    <row r="17" spans="1:19" x14ac:dyDescent="0.25">
      <c r="A17" t="s">
        <v>8</v>
      </c>
      <c r="B17">
        <v>8.3139067620000002</v>
      </c>
      <c r="C17">
        <v>0</v>
      </c>
      <c r="D17">
        <f t="shared" si="1"/>
        <v>8.3139067620000002</v>
      </c>
      <c r="E17">
        <f t="shared" si="2"/>
        <v>40.058105298788846</v>
      </c>
      <c r="F17">
        <v>0</v>
      </c>
      <c r="G17">
        <v>3</v>
      </c>
      <c r="H17">
        <f t="shared" si="3"/>
        <v>3</v>
      </c>
      <c r="I17">
        <f t="shared" si="4"/>
        <v>0</v>
      </c>
      <c r="J17">
        <v>0</v>
      </c>
      <c r="K17">
        <v>0</v>
      </c>
      <c r="L17" s="5">
        <f t="shared" si="0"/>
        <v>0.19612615061433303</v>
      </c>
      <c r="O17" s="6">
        <f t="shared" si="5"/>
        <v>0.19612615061433303</v>
      </c>
      <c r="P17">
        <f t="shared" si="6"/>
        <v>0</v>
      </c>
      <c r="Q17">
        <f t="shared" si="7"/>
        <v>3</v>
      </c>
      <c r="R17">
        <f t="shared" si="8"/>
        <v>0</v>
      </c>
      <c r="S17">
        <f t="shared" si="9"/>
        <v>0</v>
      </c>
    </row>
    <row r="18" spans="1:19" x14ac:dyDescent="0.25">
      <c r="A18" t="s">
        <v>9</v>
      </c>
      <c r="B18">
        <v>-6.272925206</v>
      </c>
      <c r="C18">
        <v>3</v>
      </c>
      <c r="D18">
        <f t="shared" si="1"/>
        <v>-6272.9252059999999</v>
      </c>
      <c r="E18">
        <f t="shared" si="2"/>
        <v>-30224.238210355659</v>
      </c>
      <c r="F18">
        <v>-1</v>
      </c>
      <c r="G18">
        <v>3</v>
      </c>
      <c r="H18">
        <f t="shared" si="3"/>
        <v>3</v>
      </c>
      <c r="I18">
        <f t="shared" si="4"/>
        <v>1</v>
      </c>
      <c r="J18">
        <v>0</v>
      </c>
      <c r="K18">
        <v>0</v>
      </c>
      <c r="L18" s="5">
        <f t="shared" si="0"/>
        <v>-0.36775965033021873</v>
      </c>
      <c r="O18" s="6">
        <f t="shared" si="5"/>
        <v>-0.36775965033021873</v>
      </c>
      <c r="P18">
        <f t="shared" si="6"/>
        <v>1</v>
      </c>
      <c r="Q18">
        <f t="shared" si="7"/>
        <v>3</v>
      </c>
      <c r="R18">
        <f t="shared" si="8"/>
        <v>0</v>
      </c>
      <c r="S18">
        <f t="shared" si="9"/>
        <v>0</v>
      </c>
    </row>
    <row r="19" spans="1:19" x14ac:dyDescent="0.25">
      <c r="A19" t="s">
        <v>10</v>
      </c>
      <c r="B19">
        <v>1.8300184150000001</v>
      </c>
      <c r="C19">
        <v>0</v>
      </c>
      <c r="D19">
        <f t="shared" si="1"/>
        <v>1.8300184150000001</v>
      </c>
      <c r="E19">
        <f t="shared" si="2"/>
        <v>8.8174034741228979</v>
      </c>
      <c r="F19">
        <v>0</v>
      </c>
      <c r="G19">
        <v>4</v>
      </c>
      <c r="H19">
        <f t="shared" si="3"/>
        <v>4</v>
      </c>
      <c r="I19">
        <f t="shared" si="4"/>
        <v>0</v>
      </c>
      <c r="J19">
        <v>0</v>
      </c>
      <c r="K19">
        <v>0</v>
      </c>
      <c r="L19" s="5">
        <f t="shared" si="0"/>
        <v>7.9293185100785153E-3</v>
      </c>
      <c r="O19" s="6">
        <f t="shared" si="5"/>
        <v>7.9293185100785153E-3</v>
      </c>
      <c r="P19">
        <f t="shared" si="6"/>
        <v>0</v>
      </c>
      <c r="Q19">
        <f t="shared" si="7"/>
        <v>4</v>
      </c>
      <c r="R19">
        <f t="shared" si="8"/>
        <v>0</v>
      </c>
      <c r="S19">
        <f t="shared" si="9"/>
        <v>0</v>
      </c>
    </row>
    <row r="20" spans="1:19" x14ac:dyDescent="0.25">
      <c r="A20" t="s">
        <v>11</v>
      </c>
      <c r="B20">
        <v>2.2985138709999999</v>
      </c>
      <c r="C20">
        <v>2</v>
      </c>
      <c r="D20">
        <f t="shared" si="1"/>
        <v>229.85138709999998</v>
      </c>
      <c r="E20">
        <f t="shared" si="2"/>
        <v>1107.4710519497735</v>
      </c>
      <c r="F20">
        <v>-1</v>
      </c>
      <c r="G20">
        <v>4</v>
      </c>
      <c r="H20">
        <f t="shared" si="3"/>
        <v>4</v>
      </c>
      <c r="I20">
        <f t="shared" si="4"/>
        <v>1</v>
      </c>
      <c r="J20">
        <v>0</v>
      </c>
      <c r="K20">
        <v>0</v>
      </c>
      <c r="L20" s="5">
        <f t="shared" si="0"/>
        <v>2.475090857352927E-3</v>
      </c>
      <c r="O20" s="6">
        <f t="shared" si="5"/>
        <v>2.475090857352927E-3</v>
      </c>
      <c r="P20">
        <f t="shared" si="6"/>
        <v>1</v>
      </c>
      <c r="Q20">
        <f t="shared" si="7"/>
        <v>4</v>
      </c>
      <c r="R20">
        <f t="shared" si="8"/>
        <v>0</v>
      </c>
      <c r="S20">
        <f t="shared" si="9"/>
        <v>0</v>
      </c>
    </row>
    <row r="21" spans="1:19" x14ac:dyDescent="0.25">
      <c r="A21" t="s">
        <v>12</v>
      </c>
      <c r="B21">
        <v>3.947952833</v>
      </c>
      <c r="C21">
        <v>3</v>
      </c>
      <c r="D21">
        <f t="shared" si="1"/>
        <v>3947.9528329999998</v>
      </c>
      <c r="E21">
        <f t="shared" si="2"/>
        <v>19022.045210057375</v>
      </c>
      <c r="F21">
        <v>-1</v>
      </c>
      <c r="G21">
        <v>5</v>
      </c>
      <c r="H21">
        <f t="shared" si="3"/>
        <v>5</v>
      </c>
      <c r="I21">
        <f t="shared" si="4"/>
        <v>1</v>
      </c>
      <c r="J21">
        <v>0</v>
      </c>
      <c r="K21">
        <v>0</v>
      </c>
      <c r="L21" s="5">
        <f t="shared" si="0"/>
        <v>8.3290361019445168E-3</v>
      </c>
      <c r="O21" s="6">
        <f t="shared" si="5"/>
        <v>8.3290361019445168E-3</v>
      </c>
      <c r="P21">
        <f t="shared" si="6"/>
        <v>1</v>
      </c>
      <c r="Q21">
        <f t="shared" si="7"/>
        <v>5</v>
      </c>
      <c r="R21">
        <f t="shared" si="8"/>
        <v>0</v>
      </c>
      <c r="S21">
        <f t="shared" si="9"/>
        <v>0</v>
      </c>
    </row>
    <row r="22" spans="1:19" x14ac:dyDescent="0.25">
      <c r="A22" t="s">
        <v>13</v>
      </c>
      <c r="B22">
        <v>-9.5755476819999998</v>
      </c>
      <c r="C22">
        <v>8</v>
      </c>
      <c r="D22">
        <f t="shared" si="1"/>
        <v>-957554768.19999993</v>
      </c>
      <c r="E22">
        <f t="shared" si="2"/>
        <v>-4613694960.9819231</v>
      </c>
      <c r="F22">
        <v>2</v>
      </c>
      <c r="G22">
        <v>3</v>
      </c>
      <c r="H22">
        <v>0</v>
      </c>
      <c r="I22">
        <v>3</v>
      </c>
      <c r="J22">
        <v>0</v>
      </c>
      <c r="K22">
        <v>0</v>
      </c>
      <c r="L22" s="5">
        <f>(E22*$B$2^2/(2*gamma)+E25*$B$2^4/(2*gamma^2))/$B$4^I22</f>
        <v>1.025901369332308</v>
      </c>
      <c r="O22" s="6">
        <f t="shared" si="5"/>
        <v>1.025901369332308</v>
      </c>
      <c r="P22">
        <f t="shared" si="6"/>
        <v>3</v>
      </c>
      <c r="Q22">
        <f t="shared" si="7"/>
        <v>0</v>
      </c>
      <c r="R22">
        <f t="shared" si="8"/>
        <v>0</v>
      </c>
      <c r="S22">
        <f t="shared" si="9"/>
        <v>0</v>
      </c>
    </row>
    <row r="23" spans="1:19" x14ac:dyDescent="0.25">
      <c r="A23" t="s">
        <v>14</v>
      </c>
      <c r="B23" s="1">
        <v>8.4341995569999995</v>
      </c>
      <c r="C23">
        <v>11</v>
      </c>
      <c r="D23">
        <f t="shared" si="1"/>
        <v>843419955700</v>
      </c>
      <c r="E23">
        <f t="shared" si="2"/>
        <v>4063770061862.3345</v>
      </c>
      <c r="F23">
        <v>2</v>
      </c>
      <c r="G23">
        <v>4</v>
      </c>
      <c r="H23">
        <v>0</v>
      </c>
      <c r="I23">
        <v>4</v>
      </c>
      <c r="J23">
        <v>0</v>
      </c>
      <c r="K23">
        <v>0</v>
      </c>
      <c r="L23" s="5">
        <f>(E23*$B$2^2/(2*gamma)+E26*$B$2^4/(2*gamma^2))/$B$4^I23</f>
        <v>-2.2078601650639382</v>
      </c>
      <c r="O23" s="6">
        <f t="shared" si="5"/>
        <v>-2.2078601650639382</v>
      </c>
      <c r="P23">
        <f t="shared" si="6"/>
        <v>4</v>
      </c>
      <c r="Q23">
        <f t="shared" si="7"/>
        <v>0</v>
      </c>
      <c r="R23">
        <f t="shared" si="8"/>
        <v>0</v>
      </c>
      <c r="S23">
        <f t="shared" si="9"/>
        <v>0</v>
      </c>
    </row>
    <row r="24" spans="1:19" x14ac:dyDescent="0.25">
      <c r="A24" t="s">
        <v>15</v>
      </c>
      <c r="B24">
        <v>-1.969139414</v>
      </c>
      <c r="C24">
        <v>14</v>
      </c>
      <c r="D24">
        <f t="shared" si="1"/>
        <v>-196913941400000</v>
      </c>
      <c r="E24">
        <f t="shared" si="2"/>
        <v>-948771693646368.5</v>
      </c>
      <c r="F24">
        <v>2</v>
      </c>
      <c r="G24">
        <v>5</v>
      </c>
      <c r="H24">
        <v>0</v>
      </c>
      <c r="I24">
        <v>5</v>
      </c>
      <c r="J24">
        <v>0</v>
      </c>
      <c r="K24">
        <v>0</v>
      </c>
      <c r="L24" s="5">
        <f>(E24*$B$2^2/(2*gamma)+E27*$B$2^4/(2*gamma^2))/$B$4^I24</f>
        <v>1.0788990520376149</v>
      </c>
      <c r="O24" s="6">
        <f t="shared" si="5"/>
        <v>1.0788990520376149</v>
      </c>
      <c r="P24">
        <f t="shared" si="6"/>
        <v>5</v>
      </c>
      <c r="Q24">
        <f t="shared" si="7"/>
        <v>0</v>
      </c>
      <c r="R24">
        <f t="shared" si="8"/>
        <v>0</v>
      </c>
      <c r="S24">
        <f t="shared" si="9"/>
        <v>0</v>
      </c>
    </row>
    <row r="25" spans="1:19" x14ac:dyDescent="0.25">
      <c r="A25" t="s">
        <v>16</v>
      </c>
      <c r="B25">
        <v>4.7562315540000002</v>
      </c>
      <c r="C25">
        <v>10</v>
      </c>
      <c r="D25">
        <f t="shared" si="1"/>
        <v>47562315540</v>
      </c>
      <c r="E25">
        <f t="shared" si="2"/>
        <v>229164976069.23016</v>
      </c>
      <c r="F25">
        <v>2</v>
      </c>
      <c r="G25">
        <v>3</v>
      </c>
      <c r="H25">
        <v>2</v>
      </c>
      <c r="I25">
        <v>3</v>
      </c>
      <c r="J25">
        <v>2</v>
      </c>
      <c r="K25">
        <f t="shared" ref="K25:K30" si="10">gamma</f>
        <v>1.6553378759999999</v>
      </c>
      <c r="L25" s="5">
        <f>-E25*$B$2^4/(2*gamma)/$B$4^I25</f>
        <v>-3.8218846698590028</v>
      </c>
      <c r="O25" s="6">
        <f t="shared" si="5"/>
        <v>-3.8218846698590028</v>
      </c>
      <c r="P25">
        <f t="shared" si="6"/>
        <v>3</v>
      </c>
      <c r="Q25">
        <f t="shared" si="7"/>
        <v>2</v>
      </c>
      <c r="R25">
        <f t="shared" si="8"/>
        <v>2</v>
      </c>
      <c r="S25">
        <f t="shared" si="9"/>
        <v>1.6553378759999999</v>
      </c>
    </row>
    <row r="26" spans="1:19" x14ac:dyDescent="0.25">
      <c r="A26" t="s">
        <v>17</v>
      </c>
      <c r="B26">
        <v>-4.1579609639999999</v>
      </c>
      <c r="C26">
        <v>13</v>
      </c>
      <c r="D26">
        <f t="shared" si="1"/>
        <v>-41579609640000</v>
      </c>
      <c r="E26">
        <f t="shared" si="2"/>
        <v>-200339073906209.81</v>
      </c>
      <c r="F26">
        <v>2</v>
      </c>
      <c r="G26">
        <v>4</v>
      </c>
      <c r="H26">
        <v>2</v>
      </c>
      <c r="I26">
        <v>4</v>
      </c>
      <c r="J26">
        <v>2</v>
      </c>
      <c r="K26">
        <f t="shared" si="10"/>
        <v>1.6553378759999999</v>
      </c>
      <c r="L26" s="5">
        <f>-E26*$B$2^4/(2*gamma)/$B$4^I26</f>
        <v>8.3034506561898134</v>
      </c>
      <c r="O26" s="6">
        <f t="shared" si="5"/>
        <v>8.3034506561898134</v>
      </c>
      <c r="P26">
        <f t="shared" si="6"/>
        <v>4</v>
      </c>
      <c r="Q26">
        <f t="shared" si="7"/>
        <v>2</v>
      </c>
      <c r="R26">
        <f t="shared" si="8"/>
        <v>2</v>
      </c>
      <c r="S26">
        <f t="shared" si="9"/>
        <v>1.6553378759999999</v>
      </c>
    </row>
    <row r="27" spans="1:19" x14ac:dyDescent="0.25">
      <c r="A27" t="s">
        <v>18</v>
      </c>
      <c r="B27" s="1">
        <v>9.0333591000000002</v>
      </c>
      <c r="C27">
        <v>15</v>
      </c>
      <c r="D27">
        <f t="shared" si="1"/>
        <v>9033359100000000</v>
      </c>
      <c r="E27">
        <f t="shared" si="2"/>
        <v>4.352457399251892E+16</v>
      </c>
      <c r="F27">
        <v>2</v>
      </c>
      <c r="G27">
        <v>5</v>
      </c>
      <c r="H27">
        <v>2</v>
      </c>
      <c r="I27">
        <v>5</v>
      </c>
      <c r="J27">
        <v>2</v>
      </c>
      <c r="K27">
        <f t="shared" si="10"/>
        <v>1.6553378759999999</v>
      </c>
      <c r="L27" s="5">
        <f>-E27*$B$2^4/(2*gamma)/$B$4^I27</f>
        <v>-4.483230726028598</v>
      </c>
      <c r="O27" s="6">
        <f t="shared" si="5"/>
        <v>-4.483230726028598</v>
      </c>
      <c r="P27">
        <f t="shared" si="6"/>
        <v>5</v>
      </c>
      <c r="Q27">
        <f t="shared" si="7"/>
        <v>2</v>
      </c>
      <c r="R27">
        <f t="shared" si="8"/>
        <v>2</v>
      </c>
      <c r="S27">
        <f t="shared" si="9"/>
        <v>1.6553378759999999</v>
      </c>
    </row>
    <row r="28" spans="1:19" x14ac:dyDescent="0.25">
      <c r="A28" t="s">
        <v>19</v>
      </c>
      <c r="B28">
        <v>2.76</v>
      </c>
      <c r="C28">
        <v>1</v>
      </c>
      <c r="D28">
        <f>B28*10^C28</f>
        <v>27.599999999999998</v>
      </c>
      <c r="E28">
        <f>D28/B2</f>
        <v>112.69906084115965</v>
      </c>
      <c r="H28">
        <v>0</v>
      </c>
      <c r="I28">
        <v>3</v>
      </c>
      <c r="J28">
        <v>2</v>
      </c>
      <c r="K28">
        <f t="shared" si="10"/>
        <v>1.6553378759999999</v>
      </c>
      <c r="L28" s="5">
        <f>-L22</f>
        <v>-1.025901369332308</v>
      </c>
      <c r="O28" s="6">
        <f t="shared" si="5"/>
        <v>-1.025901369332308</v>
      </c>
      <c r="P28">
        <f t="shared" si="6"/>
        <v>3</v>
      </c>
      <c r="Q28">
        <f t="shared" si="7"/>
        <v>0</v>
      </c>
      <c r="R28">
        <v>2</v>
      </c>
      <c r="S28">
        <f t="shared" si="9"/>
        <v>1.6553378759999999</v>
      </c>
    </row>
    <row r="29" spans="1:19" x14ac:dyDescent="0.25">
      <c r="H29">
        <v>0</v>
      </c>
      <c r="I29">
        <v>4</v>
      </c>
      <c r="J29">
        <v>2</v>
      </c>
      <c r="K29">
        <f t="shared" si="10"/>
        <v>1.6553378759999999</v>
      </c>
      <c r="L29" s="5">
        <f>-L23</f>
        <v>2.2078601650639382</v>
      </c>
      <c r="O29" s="6">
        <f t="shared" si="5"/>
        <v>2.2078601650639382</v>
      </c>
      <c r="P29">
        <f t="shared" si="6"/>
        <v>4</v>
      </c>
      <c r="Q29">
        <f t="shared" si="7"/>
        <v>0</v>
      </c>
      <c r="R29">
        <v>2</v>
      </c>
      <c r="S29">
        <f t="shared" si="9"/>
        <v>1.6553378759999999</v>
      </c>
    </row>
    <row r="30" spans="1:19" x14ac:dyDescent="0.25">
      <c r="H30">
        <v>0</v>
      </c>
      <c r="I30">
        <v>5</v>
      </c>
      <c r="J30">
        <v>2</v>
      </c>
      <c r="K30">
        <f t="shared" si="10"/>
        <v>1.6553378759999999</v>
      </c>
      <c r="L30" s="5">
        <f>-L24</f>
        <v>-1.0788990520376149</v>
      </c>
      <c r="O30" s="6">
        <f t="shared" si="5"/>
        <v>-1.0788990520376149</v>
      </c>
      <c r="P30">
        <f t="shared" si="6"/>
        <v>5</v>
      </c>
      <c r="Q30">
        <f t="shared" si="7"/>
        <v>0</v>
      </c>
      <c r="R30">
        <v>2</v>
      </c>
      <c r="S30">
        <f t="shared" si="9"/>
        <v>1.6553378759999999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28"/>
  <sheetViews>
    <sheetView workbookViewId="0">
      <selection activeCell="A31" sqref="A31"/>
    </sheetView>
  </sheetViews>
  <sheetFormatPr defaultRowHeight="15" x14ac:dyDescent="0.25"/>
  <cols>
    <col min="2" max="2" width="14.42578125" customWidth="1"/>
    <col min="3" max="3" width="3" bestFit="1" customWidth="1"/>
    <col min="4" max="4" width="16.85546875" customWidth="1"/>
    <col min="7" max="7" width="18.5703125" customWidth="1"/>
    <col min="8" max="8" width="2" bestFit="1" customWidth="1"/>
    <col min="9" max="9" width="12.7109375" bestFit="1" customWidth="1"/>
  </cols>
  <sheetData>
    <row r="1" spans="1:9" x14ac:dyDescent="0.25">
      <c r="B1" t="s">
        <v>26</v>
      </c>
    </row>
    <row r="2" spans="1:9" x14ac:dyDescent="0.25">
      <c r="A2" t="s">
        <v>21</v>
      </c>
      <c r="B2">
        <v>0.25850000000000001</v>
      </c>
      <c r="C2" t="s">
        <v>22</v>
      </c>
    </row>
    <row r="3" spans="1:9" x14ac:dyDescent="0.25">
      <c r="A3" t="s">
        <v>21</v>
      </c>
      <c r="B3">
        <f>B2*100^3/1000</f>
        <v>258.5</v>
      </c>
      <c r="C3" t="s">
        <v>23</v>
      </c>
    </row>
    <row r="4" spans="1:9" x14ac:dyDescent="0.25">
      <c r="A4" t="s">
        <v>25</v>
      </c>
      <c r="B4">
        <v>398.3</v>
      </c>
      <c r="C4" t="s">
        <v>24</v>
      </c>
    </row>
    <row r="5" spans="1:9" x14ac:dyDescent="0.25">
      <c r="E5" t="s">
        <v>20</v>
      </c>
      <c r="F5" t="s">
        <v>29</v>
      </c>
      <c r="H5" t="s">
        <v>28</v>
      </c>
    </row>
    <row r="6" spans="1:9" x14ac:dyDescent="0.25">
      <c r="A6" t="s">
        <v>0</v>
      </c>
      <c r="B6">
        <v>-8.8381956860000006</v>
      </c>
      <c r="C6">
        <v>-1</v>
      </c>
      <c r="D6">
        <f>B6*10^C6</f>
        <v>-0.88381956860000011</v>
      </c>
      <c r="E6">
        <v>1</v>
      </c>
      <c r="F6">
        <v>0</v>
      </c>
      <c r="G6" s="2">
        <f>$B$2/197.578*D6/$B$4^F6/E6*($B$2)^(E6-1)*1000</f>
        <v>-1.15634007067133</v>
      </c>
      <c r="H6" s="3">
        <v>0</v>
      </c>
      <c r="I6" s="9" t="s">
        <v>27</v>
      </c>
    </row>
    <row r="7" spans="1:9" x14ac:dyDescent="0.25">
      <c r="A7" t="s">
        <v>1</v>
      </c>
      <c r="B7">
        <v>7.6891452530000004</v>
      </c>
      <c r="C7">
        <v>2</v>
      </c>
      <c r="D7">
        <f t="shared" ref="D7:D25" si="0">B7*10^C7</f>
        <v>768.91452530000004</v>
      </c>
      <c r="E7">
        <v>1</v>
      </c>
      <c r="F7">
        <v>1</v>
      </c>
      <c r="G7" s="2">
        <f t="shared" ref="G7:G18" si="1">$B$2/197.578*D7/$B$4^F7/E7*($B$2)^(E7-1)*1000</f>
        <v>2.5257462750896789</v>
      </c>
      <c r="H7" s="3">
        <v>0</v>
      </c>
      <c r="I7" s="9"/>
    </row>
    <row r="8" spans="1:9" x14ac:dyDescent="0.25">
      <c r="A8" t="s">
        <v>2</v>
      </c>
      <c r="B8">
        <v>-3.4226100110000002</v>
      </c>
      <c r="C8">
        <v>5</v>
      </c>
      <c r="D8">
        <f t="shared" si="0"/>
        <v>-342261.00109999999</v>
      </c>
      <c r="E8">
        <v>1</v>
      </c>
      <c r="F8">
        <v>2</v>
      </c>
      <c r="G8" s="2">
        <f t="shared" si="1"/>
        <v>-2.8226612809735654</v>
      </c>
      <c r="H8" s="3">
        <v>0</v>
      </c>
      <c r="I8" s="9"/>
    </row>
    <row r="9" spans="1:9" x14ac:dyDescent="0.25">
      <c r="A9" t="s">
        <v>3</v>
      </c>
      <c r="B9">
        <v>1.3695555639999999</v>
      </c>
      <c r="C9">
        <v>7</v>
      </c>
      <c r="D9">
        <f t="shared" si="0"/>
        <v>13695555.639999999</v>
      </c>
      <c r="E9">
        <v>1</v>
      </c>
      <c r="F9">
        <v>3</v>
      </c>
      <c r="G9" s="2">
        <f t="shared" si="1"/>
        <v>0.28357680160523541</v>
      </c>
      <c r="H9" s="3">
        <v>0</v>
      </c>
      <c r="I9" s="9"/>
    </row>
    <row r="10" spans="1:9" x14ac:dyDescent="0.25">
      <c r="A10" t="s">
        <v>4</v>
      </c>
      <c r="B10">
        <v>-1.6210739240000001</v>
      </c>
      <c r="C10">
        <v>9</v>
      </c>
      <c r="D10">
        <f t="shared" si="0"/>
        <v>-1621073924</v>
      </c>
      <c r="E10">
        <v>1</v>
      </c>
      <c r="F10">
        <v>4</v>
      </c>
      <c r="G10" s="2">
        <f t="shared" si="1"/>
        <v>-8.4272049633225266E-2</v>
      </c>
      <c r="H10" s="3">
        <v>0</v>
      </c>
      <c r="I10" s="9"/>
    </row>
    <row r="11" spans="1:9" x14ac:dyDescent="0.25">
      <c r="A11" t="s">
        <v>5</v>
      </c>
      <c r="B11">
        <v>5.5060288059999998</v>
      </c>
      <c r="C11">
        <v>0</v>
      </c>
      <c r="D11">
        <f t="shared" si="0"/>
        <v>5.5060288059999998</v>
      </c>
      <c r="E11">
        <v>2</v>
      </c>
      <c r="F11">
        <v>0</v>
      </c>
      <c r="G11" s="2">
        <f t="shared" si="1"/>
        <v>0.93108856598845402</v>
      </c>
      <c r="H11" s="3">
        <v>0</v>
      </c>
      <c r="I11" s="9"/>
    </row>
    <row r="12" spans="1:9" x14ac:dyDescent="0.25">
      <c r="A12" t="s">
        <v>6</v>
      </c>
      <c r="B12">
        <v>-2.4801224849999999</v>
      </c>
      <c r="C12">
        <v>3</v>
      </c>
      <c r="D12">
        <f t="shared" si="0"/>
        <v>-2480.1224849999999</v>
      </c>
      <c r="E12">
        <v>2</v>
      </c>
      <c r="F12">
        <v>1</v>
      </c>
      <c r="G12" s="2">
        <f t="shared" si="1"/>
        <v>-1.052968398875098</v>
      </c>
      <c r="H12" s="3">
        <v>0</v>
      </c>
      <c r="I12" s="9"/>
    </row>
    <row r="13" spans="1:9" x14ac:dyDescent="0.25">
      <c r="A13" t="s">
        <v>7</v>
      </c>
      <c r="B13">
        <v>4.0529714180000003</v>
      </c>
      <c r="C13">
        <v>5</v>
      </c>
      <c r="D13">
        <f t="shared" si="0"/>
        <v>405297.14180000004</v>
      </c>
      <c r="E13">
        <v>2</v>
      </c>
      <c r="F13">
        <v>2</v>
      </c>
      <c r="G13" s="2">
        <f t="shared" si="1"/>
        <v>0.43202158160276766</v>
      </c>
      <c r="H13" s="3">
        <v>0</v>
      </c>
      <c r="I13" s="9"/>
    </row>
    <row r="14" spans="1:9" x14ac:dyDescent="0.25">
      <c r="A14" t="s">
        <v>8</v>
      </c>
      <c r="B14">
        <v>-8.6166854869999998</v>
      </c>
      <c r="C14">
        <v>0</v>
      </c>
      <c r="D14">
        <f t="shared" si="0"/>
        <v>-8.6166854869999998</v>
      </c>
      <c r="E14">
        <v>3</v>
      </c>
      <c r="F14">
        <v>0</v>
      </c>
      <c r="G14" s="2">
        <f t="shared" si="1"/>
        <v>-0.2511088643406364</v>
      </c>
      <c r="H14" s="3">
        <v>0</v>
      </c>
      <c r="I14" s="9"/>
    </row>
    <row r="15" spans="1:9" x14ac:dyDescent="0.25">
      <c r="A15" t="s">
        <v>9</v>
      </c>
      <c r="B15">
        <v>1.7456913089999999</v>
      </c>
      <c r="C15">
        <v>3</v>
      </c>
      <c r="D15">
        <f t="shared" si="0"/>
        <v>1745.6913089999998</v>
      </c>
      <c r="E15">
        <v>3</v>
      </c>
      <c r="F15">
        <v>1</v>
      </c>
      <c r="G15" s="2">
        <f t="shared" si="1"/>
        <v>0.12772589248249785</v>
      </c>
      <c r="H15" s="3">
        <v>0</v>
      </c>
      <c r="I15" s="9"/>
    </row>
    <row r="16" spans="1:9" x14ac:dyDescent="0.25">
      <c r="A16" t="s">
        <v>10</v>
      </c>
      <c r="B16">
        <v>8.5597826420000001</v>
      </c>
      <c r="C16">
        <v>0</v>
      </c>
      <c r="D16">
        <f t="shared" si="0"/>
        <v>8.5597826420000001</v>
      </c>
      <c r="E16">
        <v>4</v>
      </c>
      <c r="F16">
        <v>0</v>
      </c>
      <c r="G16" s="2">
        <f t="shared" si="1"/>
        <v>4.8362233578570349E-2</v>
      </c>
      <c r="H16" s="3">
        <v>0</v>
      </c>
      <c r="I16" s="9"/>
    </row>
    <row r="17" spans="1:9" x14ac:dyDescent="0.25">
      <c r="A17" t="s">
        <v>11</v>
      </c>
      <c r="B17">
        <v>-8.2109985509999994</v>
      </c>
      <c r="C17">
        <v>2</v>
      </c>
      <c r="D17">
        <f t="shared" si="0"/>
        <v>-821.0998550999999</v>
      </c>
      <c r="E17">
        <v>4</v>
      </c>
      <c r="F17">
        <v>1</v>
      </c>
      <c r="G17" s="2">
        <f t="shared" si="1"/>
        <v>-1.1647407833399376E-2</v>
      </c>
      <c r="H17" s="3">
        <v>0</v>
      </c>
      <c r="I17" s="9"/>
    </row>
    <row r="18" spans="1:9" x14ac:dyDescent="0.25">
      <c r="A18" t="s">
        <v>12</v>
      </c>
      <c r="B18">
        <v>1.1385999550000001</v>
      </c>
      <c r="C18">
        <v>2</v>
      </c>
      <c r="D18">
        <f t="shared" si="0"/>
        <v>113.85999550000001</v>
      </c>
      <c r="E18">
        <v>5</v>
      </c>
      <c r="F18">
        <v>1</v>
      </c>
      <c r="G18" s="2">
        <f t="shared" si="1"/>
        <v>3.3400656553506032E-4</v>
      </c>
      <c r="H18" s="3">
        <v>0</v>
      </c>
      <c r="I18" s="9"/>
    </row>
    <row r="19" spans="1:9" x14ac:dyDescent="0.25">
      <c r="A19" t="s">
        <v>13</v>
      </c>
      <c r="B19">
        <v>-3.9803092539999998</v>
      </c>
      <c r="C19">
        <v>8</v>
      </c>
      <c r="D19">
        <f t="shared" si="0"/>
        <v>-398030925.39999998</v>
      </c>
      <c r="E19">
        <v>0</v>
      </c>
      <c r="F19">
        <v>3</v>
      </c>
      <c r="G19" s="2">
        <f>(D19*B2^2/2+D22*B2^4/2)/B4^3/(8.3143/42.081)</f>
        <v>-1.3701609759236832</v>
      </c>
      <c r="H19" s="3">
        <v>0</v>
      </c>
    </row>
    <row r="20" spans="1:9" x14ac:dyDescent="0.25">
      <c r="A20" t="s">
        <v>14</v>
      </c>
      <c r="B20" s="1">
        <v>2.8875510900000001</v>
      </c>
      <c r="C20">
        <v>11</v>
      </c>
      <c r="D20">
        <f t="shared" si="0"/>
        <v>288755109000</v>
      </c>
      <c r="E20">
        <v>0</v>
      </c>
      <c r="F20">
        <v>4</v>
      </c>
      <c r="G20" s="2">
        <f>(D20*B2^2/2+D23*B2^4/2)/B4^4/(8.3143/42.081)</f>
        <v>2.1244467300791472</v>
      </c>
      <c r="H20" s="3">
        <v>0</v>
      </c>
    </row>
    <row r="21" spans="1:9" x14ac:dyDescent="0.25">
      <c r="A21" t="s">
        <v>15</v>
      </c>
      <c r="B21">
        <v>-5.1633123750000003</v>
      </c>
      <c r="C21">
        <v>13</v>
      </c>
      <c r="D21">
        <f t="shared" si="0"/>
        <v>-51633123750000</v>
      </c>
      <c r="E21">
        <v>0</v>
      </c>
      <c r="F21">
        <v>5</v>
      </c>
      <c r="G21" s="2">
        <f>(D21*B2^2/2+D24*B2^4/2)/B4^5/(8.3143/42.081)</f>
        <v>-0.57890894273166205</v>
      </c>
      <c r="H21" s="3">
        <v>0</v>
      </c>
    </row>
    <row r="22" spans="1:9" x14ac:dyDescent="0.25">
      <c r="A22" t="s">
        <v>16</v>
      </c>
      <c r="B22">
        <v>-1.7052222020000001</v>
      </c>
      <c r="C22">
        <v>9</v>
      </c>
      <c r="D22">
        <f t="shared" si="0"/>
        <v>-1705222202</v>
      </c>
      <c r="E22">
        <v>2</v>
      </c>
      <c r="F22">
        <v>3</v>
      </c>
      <c r="G22" s="2">
        <f>-D22/2/B4^F22*B2^4/(8.3143/42.081)</f>
        <v>0.30494577050653754</v>
      </c>
      <c r="H22" s="3">
        <v>0</v>
      </c>
    </row>
    <row r="23" spans="1:9" x14ac:dyDescent="0.25">
      <c r="A23" t="s">
        <v>17</v>
      </c>
      <c r="B23">
        <v>4.1042880830000001</v>
      </c>
      <c r="C23">
        <v>11</v>
      </c>
      <c r="D23">
        <f t="shared" si="0"/>
        <v>410428808300</v>
      </c>
      <c r="E23">
        <v>2</v>
      </c>
      <c r="F23">
        <v>4</v>
      </c>
      <c r="G23" s="2">
        <f>-D23/2/B4^F23*B2^4/(8.3143/42.081)</f>
        <v>-0.1842761651700775</v>
      </c>
      <c r="H23" s="3">
        <v>0</v>
      </c>
    </row>
    <row r="24" spans="1:9" x14ac:dyDescent="0.25">
      <c r="A24" t="s">
        <v>18</v>
      </c>
      <c r="B24">
        <v>2.5913589400000001</v>
      </c>
      <c r="C24">
        <v>14</v>
      </c>
      <c r="D24">
        <f t="shared" si="0"/>
        <v>259135894000000</v>
      </c>
      <c r="E24">
        <v>2</v>
      </c>
      <c r="F24">
        <v>5</v>
      </c>
      <c r="G24" s="2">
        <f>-D24/2/B4^F24*B2^4/(8.3143/42.081)</f>
        <v>-0.29211146040448088</v>
      </c>
      <c r="H24" s="3">
        <v>0</v>
      </c>
    </row>
    <row r="25" spans="1:9" x14ac:dyDescent="0.25">
      <c r="A25" t="s">
        <v>19</v>
      </c>
      <c r="B25">
        <v>1.496507526</v>
      </c>
      <c r="C25">
        <v>1</v>
      </c>
      <c r="D25">
        <f t="shared" si="0"/>
        <v>14.965075260000001</v>
      </c>
      <c r="G25">
        <f>D25*B2^2</f>
        <v>1.0000000002925351</v>
      </c>
      <c r="H25" s="3"/>
    </row>
    <row r="26" spans="1:9" x14ac:dyDescent="0.25">
      <c r="E26">
        <v>0</v>
      </c>
      <c r="F26">
        <v>3</v>
      </c>
      <c r="G26" s="2">
        <f>-G19</f>
        <v>1.3701609759236832</v>
      </c>
      <c r="H26" s="3">
        <v>2</v>
      </c>
    </row>
    <row r="27" spans="1:9" x14ac:dyDescent="0.25">
      <c r="E27">
        <v>0</v>
      </c>
      <c r="F27">
        <v>4</v>
      </c>
      <c r="G27" s="2">
        <f t="shared" ref="G27:G28" si="2">-G20</f>
        <v>-2.1244467300791472</v>
      </c>
      <c r="H27" s="3">
        <v>2</v>
      </c>
    </row>
    <row r="28" spans="1:9" x14ac:dyDescent="0.25">
      <c r="E28">
        <v>0</v>
      </c>
      <c r="F28">
        <v>5</v>
      </c>
      <c r="G28" s="2">
        <f t="shared" si="2"/>
        <v>0.57890894273166205</v>
      </c>
      <c r="H28" s="3">
        <v>2</v>
      </c>
    </row>
  </sheetData>
  <mergeCells count="1">
    <mergeCell ref="I6:I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3"/>
  <sheetViews>
    <sheetView workbookViewId="0"/>
  </sheetViews>
  <sheetFormatPr defaultRowHeight="15" x14ac:dyDescent="0.25"/>
  <cols>
    <col min="3" max="3" width="18.5703125" style="2" customWidth="1"/>
  </cols>
  <sheetData>
    <row r="1" spans="1:4" x14ac:dyDescent="0.25">
      <c r="A1">
        <v>1</v>
      </c>
      <c r="B1">
        <v>0</v>
      </c>
      <c r="C1" s="2">
        <v>-1.0943175606145423</v>
      </c>
      <c r="D1">
        <v>0</v>
      </c>
    </row>
    <row r="2" spans="1:4" x14ac:dyDescent="0.25">
      <c r="A2">
        <v>1</v>
      </c>
      <c r="B2">
        <v>1</v>
      </c>
      <c r="C2" s="2">
        <v>5.147378278132468</v>
      </c>
      <c r="D2">
        <v>0</v>
      </c>
    </row>
    <row r="3" spans="1:4" x14ac:dyDescent="0.25">
      <c r="A3">
        <v>1</v>
      </c>
      <c r="B3">
        <v>2</v>
      </c>
      <c r="C3" s="2">
        <v>-10.026860906869727</v>
      </c>
      <c r="D3">
        <v>0</v>
      </c>
    </row>
    <row r="4" spans="1:4" x14ac:dyDescent="0.25">
      <c r="A4">
        <v>1</v>
      </c>
      <c r="B4">
        <v>3</v>
      </c>
      <c r="C4" s="2">
        <v>6.3602162013723396</v>
      </c>
      <c r="D4">
        <v>0</v>
      </c>
    </row>
    <row r="5" spans="1:4" x14ac:dyDescent="0.25">
      <c r="A5">
        <v>1</v>
      </c>
      <c r="B5">
        <v>4</v>
      </c>
      <c r="C5" s="2">
        <v>-1.8184232959131177</v>
      </c>
      <c r="D5">
        <v>0</v>
      </c>
    </row>
    <row r="6" spans="1:4" x14ac:dyDescent="0.25">
      <c r="A6">
        <v>2</v>
      </c>
      <c r="B6">
        <v>0</v>
      </c>
      <c r="C6" s="2">
        <v>-0.18616779872411782</v>
      </c>
      <c r="D6">
        <v>0</v>
      </c>
    </row>
    <row r="7" spans="1:4" x14ac:dyDescent="0.25">
      <c r="A7">
        <v>2</v>
      </c>
      <c r="B7">
        <v>1</v>
      </c>
      <c r="C7" s="2">
        <v>0.27872495747060361</v>
      </c>
      <c r="D7">
        <v>0</v>
      </c>
    </row>
    <row r="8" spans="1:4" x14ac:dyDescent="0.25">
      <c r="A8">
        <v>2</v>
      </c>
      <c r="B8">
        <v>2</v>
      </c>
      <c r="C8" s="2">
        <v>0.52646509251386409</v>
      </c>
      <c r="D8">
        <v>0</v>
      </c>
    </row>
    <row r="9" spans="1:4" x14ac:dyDescent="0.25">
      <c r="A9">
        <v>3</v>
      </c>
      <c r="B9">
        <v>0</v>
      </c>
      <c r="C9" s="2">
        <v>0.24228523698462306</v>
      </c>
      <c r="D9">
        <v>0</v>
      </c>
    </row>
    <row r="10" spans="1:4" x14ac:dyDescent="0.25">
      <c r="A10">
        <v>3</v>
      </c>
      <c r="B10">
        <v>1</v>
      </c>
      <c r="C10" s="2">
        <v>-0.45889398680613125</v>
      </c>
      <c r="D10">
        <v>0</v>
      </c>
    </row>
    <row r="11" spans="1:4" x14ac:dyDescent="0.25">
      <c r="A11">
        <v>4</v>
      </c>
      <c r="B11">
        <v>0</v>
      </c>
      <c r="C11" s="2">
        <v>1.0339488949761009E-2</v>
      </c>
      <c r="D11">
        <v>0</v>
      </c>
    </row>
    <row r="12" spans="1:4" x14ac:dyDescent="0.25">
      <c r="A12">
        <v>4</v>
      </c>
      <c r="B12">
        <v>1</v>
      </c>
      <c r="C12" s="2">
        <v>3.2604717075491447E-3</v>
      </c>
      <c r="D12">
        <v>0</v>
      </c>
    </row>
    <row r="13" spans="1:4" x14ac:dyDescent="0.25">
      <c r="A13">
        <v>5</v>
      </c>
      <c r="B13">
        <v>1</v>
      </c>
      <c r="C13" s="2">
        <v>1.1581259606186629E-2</v>
      </c>
      <c r="D13">
        <v>0</v>
      </c>
    </row>
    <row r="14" spans="1:4" x14ac:dyDescent="0.25">
      <c r="A14">
        <v>0</v>
      </c>
      <c r="B14">
        <v>3</v>
      </c>
      <c r="C14" s="2">
        <v>5.94297382683484</v>
      </c>
      <c r="D14">
        <v>0</v>
      </c>
    </row>
    <row r="15" spans="1:4" x14ac:dyDescent="0.25">
      <c r="A15">
        <v>0</v>
      </c>
      <c r="B15">
        <v>4</v>
      </c>
      <c r="C15" s="2">
        <v>-13.001587754766179</v>
      </c>
      <c r="D15">
        <v>0</v>
      </c>
    </row>
    <row r="16" spans="1:4" x14ac:dyDescent="0.25">
      <c r="A16">
        <v>0</v>
      </c>
      <c r="B16">
        <v>5</v>
      </c>
      <c r="C16" s="2">
        <v>6.8610500327430959</v>
      </c>
      <c r="D16">
        <v>0</v>
      </c>
    </row>
    <row r="17" spans="1:4" x14ac:dyDescent="0.25">
      <c r="A17">
        <v>2</v>
      </c>
      <c r="B17">
        <v>3</v>
      </c>
      <c r="C17" s="2">
        <v>-8.5055935481072069</v>
      </c>
      <c r="D17">
        <v>0</v>
      </c>
    </row>
    <row r="18" spans="1:4" x14ac:dyDescent="0.25">
      <c r="A18">
        <v>2</v>
      </c>
      <c r="B18">
        <v>4</v>
      </c>
      <c r="C18" s="2">
        <v>18.66859942279541</v>
      </c>
      <c r="D18">
        <v>0</v>
      </c>
    </row>
    <row r="19" spans="1:4" x14ac:dyDescent="0.25">
      <c r="A19">
        <v>2</v>
      </c>
      <c r="B19">
        <v>5</v>
      </c>
      <c r="C19" s="2">
        <v>-10.18287230814542</v>
      </c>
      <c r="D19">
        <v>0</v>
      </c>
    </row>
    <row r="20" spans="1:4" x14ac:dyDescent="0.25">
      <c r="C20" s="2">
        <v>1.8442940999999999</v>
      </c>
    </row>
    <row r="21" spans="1:4" x14ac:dyDescent="0.25">
      <c r="A21">
        <v>0</v>
      </c>
      <c r="B21">
        <v>3</v>
      </c>
      <c r="C21" s="2">
        <v>-5.94297382683484</v>
      </c>
      <c r="D21">
        <v>2</v>
      </c>
    </row>
    <row r="22" spans="1:4" x14ac:dyDescent="0.25">
      <c r="A22">
        <v>0</v>
      </c>
      <c r="B22">
        <v>4</v>
      </c>
      <c r="C22" s="2">
        <v>13.001587754766179</v>
      </c>
      <c r="D22">
        <v>2</v>
      </c>
    </row>
    <row r="23" spans="1:4" x14ac:dyDescent="0.25">
      <c r="A23">
        <v>0</v>
      </c>
      <c r="B23">
        <v>5</v>
      </c>
      <c r="C23" s="2">
        <v>-6.8610500327430959</v>
      </c>
      <c r="D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01"/>
  <sheetViews>
    <sheetView tabSelected="1" workbookViewId="0">
      <selection activeCell="N18" sqref="N18"/>
    </sheetView>
  </sheetViews>
  <sheetFormatPr defaultRowHeight="15" x14ac:dyDescent="0.25"/>
  <sheetData>
    <row r="1" spans="1:10" x14ac:dyDescent="0.25">
      <c r="A1" s="7">
        <v>0.1971309</v>
      </c>
      <c r="B1" s="7">
        <v>1.4386379999999999E-3</v>
      </c>
      <c r="C1" s="7">
        <v>1.7467750000000001E-6</v>
      </c>
      <c r="D1" s="7">
        <v>-6.8301750000000001E-9</v>
      </c>
      <c r="E1" s="7">
        <v>5.0303960000000002E-12</v>
      </c>
      <c r="I1">
        <v>100</v>
      </c>
    </row>
    <row r="2" spans="1:10" x14ac:dyDescent="0.25">
      <c r="A2">
        <v>0</v>
      </c>
      <c r="B2">
        <v>1</v>
      </c>
      <c r="C2">
        <v>2</v>
      </c>
      <c r="D2">
        <v>3</v>
      </c>
      <c r="E2">
        <v>4</v>
      </c>
      <c r="I2">
        <v>105</v>
      </c>
    </row>
    <row r="3" spans="1:10" x14ac:dyDescent="0.25">
      <c r="A3" s="7">
        <f>$A$5^A2*A1</f>
        <v>0.1971309</v>
      </c>
      <c r="B3" s="7">
        <f t="shared" ref="B3:E3" si="0">$A$5^B2*B1</f>
        <v>0.28772759999999997</v>
      </c>
      <c r="C3" s="7">
        <f t="shared" si="0"/>
        <v>6.9871000000000003E-2</v>
      </c>
      <c r="D3" s="7">
        <f t="shared" si="0"/>
        <v>-5.46414E-2</v>
      </c>
      <c r="E3" s="7">
        <f t="shared" si="0"/>
        <v>8.0486336000000006E-3</v>
      </c>
      <c r="G3" s="7">
        <f>SUM(A3:E3)</f>
        <v>0.5081367336</v>
      </c>
      <c r="I3">
        <v>110</v>
      </c>
    </row>
    <row r="4" spans="1:10" x14ac:dyDescent="0.25">
      <c r="I4">
        <v>115</v>
      </c>
    </row>
    <row r="5" spans="1:10" x14ac:dyDescent="0.25">
      <c r="A5">
        <v>200</v>
      </c>
      <c r="I5">
        <v>120</v>
      </c>
      <c r="J5">
        <f>[1]!Props("C","T",I5,"D",0.000000000001,"REFPROP-R14")</f>
        <v>0.41699483360195283</v>
      </c>
    </row>
    <row r="6" spans="1:10" x14ac:dyDescent="0.25">
      <c r="I6">
        <v>125</v>
      </c>
      <c r="J6">
        <f>[1]!Props("C","T",I6,"D",0.000000000001,"REFPROP-R14")</f>
        <v>0.42326255577807215</v>
      </c>
    </row>
    <row r="7" spans="1:10" x14ac:dyDescent="0.25">
      <c r="A7" s="7">
        <v>3.9465246999999999</v>
      </c>
      <c r="B7">
        <v>0</v>
      </c>
      <c r="I7">
        <v>130</v>
      </c>
      <c r="J7">
        <f>[1]!Props("C","T",I7,"D",0.000000000001,"REFPROP-R14")</f>
        <v>0.42974715394071727</v>
      </c>
    </row>
    <row r="8" spans="1:10" x14ac:dyDescent="0.25">
      <c r="A8" s="7">
        <v>-8.8586724999999995E-3</v>
      </c>
      <c r="B8">
        <v>1</v>
      </c>
      <c r="I8">
        <v>135</v>
      </c>
      <c r="J8">
        <f>[1]!Props("C","T",I8,"D",0.000000000001,"REFPROP-R14")</f>
        <v>0.43643474124968573</v>
      </c>
    </row>
    <row r="9" spans="1:10" x14ac:dyDescent="0.25">
      <c r="A9" s="7">
        <v>1.3939626000000001E-4</v>
      </c>
      <c r="B9">
        <v>2</v>
      </c>
      <c r="I9">
        <v>140</v>
      </c>
      <c r="J9">
        <f>[1]!Props("C","T",I9,"D",0.000000000001,"REFPROP-R14")</f>
        <v>0.44331172142389552</v>
      </c>
    </row>
    <row r="10" spans="1:10" x14ac:dyDescent="0.25">
      <c r="A10" s="7">
        <v>-3.0056203999999997E-7</v>
      </c>
      <c r="B10">
        <v>3</v>
      </c>
      <c r="I10">
        <v>145</v>
      </c>
      <c r="J10">
        <f>[1]!Props("C","T",I10,"D",0.000000000001,"REFPROP-R14")</f>
        <v>0.45036478874138552</v>
      </c>
    </row>
    <row r="11" spans="1:10" x14ac:dyDescent="0.25">
      <c r="A11" s="7">
        <v>2.0504000999999999E-10</v>
      </c>
      <c r="I11">
        <v>150</v>
      </c>
      <c r="J11">
        <f>[1]!Props("C","T",I11,"D",0.000000000001,"REFPROP-R14")</f>
        <v>0.45758092803931494</v>
      </c>
    </row>
    <row r="12" spans="1:10" x14ac:dyDescent="0.25">
      <c r="I12">
        <v>155</v>
      </c>
      <c r="J12">
        <f>[1]!Props("C","T",I12,"D",0.000000000001,"REFPROP-R14")</f>
        <v>0.46494741471396361</v>
      </c>
    </row>
    <row r="13" spans="1:10" x14ac:dyDescent="0.25">
      <c r="A13" s="7">
        <v>3.9465246999999999</v>
      </c>
      <c r="B13" s="7">
        <v>-8.8586724999999995E-3</v>
      </c>
      <c r="C13" s="7">
        <v>1.3939626000000001E-4</v>
      </c>
      <c r="D13" s="7">
        <v>-3.0056203999999997E-7</v>
      </c>
      <c r="E13" s="7">
        <v>2.0504000999999999E-10</v>
      </c>
      <c r="I13">
        <v>160</v>
      </c>
      <c r="J13">
        <f>[1]!Props("C","T",I13,"D",0.000000000001,"REFPROP-R14")</f>
        <v>0.47245181472073211</v>
      </c>
    </row>
    <row r="14" spans="1:10" x14ac:dyDescent="0.25">
      <c r="A14">
        <v>0</v>
      </c>
      <c r="B14">
        <v>1</v>
      </c>
      <c r="C14">
        <v>2</v>
      </c>
      <c r="D14">
        <v>3</v>
      </c>
      <c r="E14">
        <v>4</v>
      </c>
      <c r="I14">
        <v>165</v>
      </c>
      <c r="J14">
        <f>[1]!Props("C","T",I14,"D",0.000000000001,"REFPROP-R14")</f>
        <v>0.48008198457414175</v>
      </c>
    </row>
    <row r="15" spans="1:10" x14ac:dyDescent="0.25">
      <c r="I15">
        <v>170</v>
      </c>
      <c r="J15">
        <f>[1]!Props("C","T",I15,"D",0.000000000001,"REFPROP-R14")</f>
        <v>0.48782607134783351</v>
      </c>
    </row>
    <row r="16" spans="1:10" x14ac:dyDescent="0.25">
      <c r="I16">
        <v>175</v>
      </c>
      <c r="J16">
        <f>[1]!Props("C","T",I16,"D",0.000000000001,"REFPROP-R14")</f>
        <v>0.4956725126745703</v>
      </c>
    </row>
    <row r="17" spans="1:10" x14ac:dyDescent="0.25">
      <c r="A17" s="7">
        <f>A13/A1</f>
        <v>20.019817796195319</v>
      </c>
      <c r="B17" s="7">
        <f t="shared" ref="B17:E17" si="1">B13/B1</f>
        <v>-6.1576800418173301</v>
      </c>
      <c r="C17" s="7">
        <f t="shared" si="1"/>
        <v>79.802069528130417</v>
      </c>
      <c r="D17" s="7">
        <f t="shared" si="1"/>
        <v>44.005027689627276</v>
      </c>
      <c r="E17" s="7">
        <f t="shared" si="1"/>
        <v>40.760212516072293</v>
      </c>
      <c r="I17">
        <v>180</v>
      </c>
      <c r="J17">
        <f>[1]!Props("C","T",I17,"D",0.000000000001,"REFPROP-R14")</f>
        <v>0.50361003674623472</v>
      </c>
    </row>
    <row r="18" spans="1:10" x14ac:dyDescent="0.25">
      <c r="I18">
        <v>185</v>
      </c>
      <c r="J18">
        <f>[1]!Props("C","T",I18,"D",0.000000000001,"REFPROP-R14")</f>
        <v>0.51162766231383006</v>
      </c>
    </row>
    <row r="19" spans="1:10" x14ac:dyDescent="0.25">
      <c r="I19">
        <v>190</v>
      </c>
      <c r="J19">
        <f>[1]!Props("C","T",I19,"D",0.000000000001,"REFPROP-R14")</f>
        <v>0.51971469868748066</v>
      </c>
    </row>
    <row r="20" spans="1:10" x14ac:dyDescent="0.25">
      <c r="I20">
        <v>195</v>
      </c>
      <c r="J20">
        <f>[1]!Props("C","T",I20,"D",0.000000000001,"REFPROP-R14")</f>
        <v>0.52786074573643105</v>
      </c>
    </row>
    <row r="21" spans="1:10" x14ac:dyDescent="0.25">
      <c r="I21">
        <v>200</v>
      </c>
      <c r="J21">
        <f>[1]!Props("C","T",I21,"D",0.000000000001,"REFPROP-R14")</f>
        <v>0.53605569388904628</v>
      </c>
    </row>
    <row r="22" spans="1:10" x14ac:dyDescent="0.25">
      <c r="I22">
        <v>205</v>
      </c>
      <c r="J22">
        <f>[1]!Props("C","T",I22,"D",0.000000000001,"REFPROP-R14")</f>
        <v>0.54428972413281229</v>
      </c>
    </row>
    <row r="23" spans="1:10" x14ac:dyDescent="0.25">
      <c r="I23">
        <v>210</v>
      </c>
      <c r="J23">
        <f>[1]!Props("C","T",I23,"D",0.000000000001,"REFPROP-R14")</f>
        <v>0.55255330801433533</v>
      </c>
    </row>
    <row r="24" spans="1:10" x14ac:dyDescent="0.25">
      <c r="I24">
        <v>215</v>
      </c>
      <c r="J24">
        <f>[1]!Props("C","T",I24,"D",0.000000000001,"REFPROP-R14")</f>
        <v>0.56083720763934253</v>
      </c>
    </row>
    <row r="25" spans="1:10" x14ac:dyDescent="0.25">
      <c r="I25">
        <v>220</v>
      </c>
      <c r="J25">
        <f>[1]!Props("C","T",I25,"D",0.000000000001,"REFPROP-R14")</f>
        <v>0.56913247567268144</v>
      </c>
    </row>
    <row r="26" spans="1:10" x14ac:dyDescent="0.25">
      <c r="I26">
        <v>225</v>
      </c>
      <c r="J26">
        <f>[1]!Props("C","T",I26,"D",0.000000000001,"REFPROP-R14")</f>
        <v>0.57743045533832016</v>
      </c>
    </row>
    <row r="27" spans="1:10" x14ac:dyDescent="0.25">
      <c r="I27">
        <v>230</v>
      </c>
      <c r="J27">
        <f>[1]!Props("C","T",I27,"D",0.000000000001,"REFPROP-R14")</f>
        <v>0.58572278041934744</v>
      </c>
    </row>
    <row r="28" spans="1:10" x14ac:dyDescent="0.25">
      <c r="I28">
        <v>235</v>
      </c>
      <c r="J28">
        <f>[1]!Props("C","T",I28,"D",0.000000000001,"REFPROP-R14")</f>
        <v>0.5940013752579727</v>
      </c>
    </row>
    <row r="29" spans="1:10" x14ac:dyDescent="0.25">
      <c r="I29">
        <v>240</v>
      </c>
      <c r="J29">
        <f>[1]!Props("C","T",I29,"D",0.000000000001,"REFPROP-R14")</f>
        <v>0.60225845475552575</v>
      </c>
    </row>
    <row r="30" spans="1:10" x14ac:dyDescent="0.25">
      <c r="I30">
        <v>245</v>
      </c>
      <c r="J30">
        <f>[1]!Props("C","T",I30,"D",0.000000000001,"REFPROP-R14")</f>
        <v>0.61048652437245732</v>
      </c>
    </row>
    <row r="31" spans="1:10" x14ac:dyDescent="0.25">
      <c r="I31">
        <v>250</v>
      </c>
      <c r="J31">
        <f>[1]!Props("C","T",I31,"D",0.000000000001,"REFPROP-R14")</f>
        <v>0.6186783801283382</v>
      </c>
    </row>
    <row r="32" spans="1:10" x14ac:dyDescent="0.25">
      <c r="I32">
        <v>255</v>
      </c>
      <c r="J32">
        <f>[1]!Props("C","T",I32,"D",0.000000000001,"REFPROP-R14")</f>
        <v>0.62682710860186042</v>
      </c>
    </row>
    <row r="33" spans="9:10" x14ac:dyDescent="0.25">
      <c r="I33">
        <v>260</v>
      </c>
      <c r="J33">
        <f>[1]!Props("C","T",I33,"D",0.000000000001,"REFPROP-R14")</f>
        <v>0.63492608693083619</v>
      </c>
    </row>
    <row r="34" spans="9:10" x14ac:dyDescent="0.25">
      <c r="I34">
        <v>265</v>
      </c>
      <c r="J34">
        <f>[1]!Props("C","T",I34,"D",0.000000000001,"REFPROP-R14")</f>
        <v>0.64296898281219828</v>
      </c>
    </row>
    <row r="35" spans="9:10" x14ac:dyDescent="0.25">
      <c r="I35">
        <v>270</v>
      </c>
      <c r="J35">
        <f>[1]!Props("C","T",I35,"D",0.000000000001,"REFPROP-R14")</f>
        <v>0.6509497545020001</v>
      </c>
    </row>
    <row r="36" spans="9:10" x14ac:dyDescent="0.25">
      <c r="I36">
        <v>275</v>
      </c>
      <c r="J36">
        <f>[1]!Props("C","T",I36,"D",0.000000000001,"REFPROP-R14")</f>
        <v>0.65886265081541606</v>
      </c>
    </row>
    <row r="37" spans="9:10" x14ac:dyDescent="0.25">
      <c r="I37">
        <v>280</v>
      </c>
      <c r="J37">
        <f>[1]!Props("C","T",I37,"D",0.000000000001,"REFPROP-R14")</f>
        <v>0.66670221112674055</v>
      </c>
    </row>
    <row r="38" spans="9:10" x14ac:dyDescent="0.25">
      <c r="I38">
        <v>285</v>
      </c>
      <c r="J38">
        <f>[1]!Props("C","T",I38,"D",0.000000000001,"REFPROP-R14")</f>
        <v>0.67446326536938883</v>
      </c>
    </row>
    <row r="39" spans="9:10" x14ac:dyDescent="0.25">
      <c r="I39">
        <v>290</v>
      </c>
      <c r="J39">
        <f>[1]!Props("C","T",I39,"D",0.000000000001,"REFPROP-R14")</f>
        <v>0.68214093403589682</v>
      </c>
    </row>
    <row r="40" spans="9:10" x14ac:dyDescent="0.25">
      <c r="I40">
        <v>295</v>
      </c>
      <c r="J40">
        <f>[1]!Props("C","T",I40,"D",0.000000000001,"REFPROP-R14")</f>
        <v>0.68973062817792097</v>
      </c>
    </row>
    <row r="41" spans="9:10" x14ac:dyDescent="0.25">
      <c r="I41">
        <v>300</v>
      </c>
      <c r="J41">
        <f>[1]!Props("C","T",I41,"D",0.000000000001,"REFPROP-R14")</f>
        <v>0.69722804940623817</v>
      </c>
    </row>
    <row r="42" spans="9:10" x14ac:dyDescent="0.25">
      <c r="I42">
        <v>305</v>
      </c>
      <c r="J42">
        <f>[1]!Props("C","T",I42,"D",0.000000000001,"REFPROP-R14")</f>
        <v>0.70462918989074619</v>
      </c>
    </row>
    <row r="43" spans="9:10" x14ac:dyDescent="0.25">
      <c r="I43">
        <v>310</v>
      </c>
      <c r="J43">
        <f>[1]!Props("C","T",I43,"D",0.000000000001,"REFPROP-R14")</f>
        <v>0.7119303323604631</v>
      </c>
    </row>
    <row r="44" spans="9:10" x14ac:dyDescent="0.25">
      <c r="I44">
        <v>315</v>
      </c>
      <c r="J44">
        <f>[1]!Props("C","T",I44,"D",0.000000000001,"REFPROP-R14")</f>
        <v>0.71912805010352754</v>
      </c>
    </row>
    <row r="45" spans="9:10" x14ac:dyDescent="0.25">
      <c r="I45">
        <v>320</v>
      </c>
      <c r="J45">
        <f>[1]!Props("C","T",I45,"D",0.000000000001,"REFPROP-R14")</f>
        <v>0.72621920696719944</v>
      </c>
    </row>
    <row r="46" spans="9:10" x14ac:dyDescent="0.25">
      <c r="I46">
        <v>325</v>
      </c>
      <c r="J46">
        <f>[1]!Props("C","T",I46,"D",0.000000000001,"REFPROP-R14")</f>
        <v>0.73320095735785806</v>
      </c>
    </row>
    <row r="47" spans="9:10" x14ac:dyDescent="0.25">
      <c r="I47">
        <v>330</v>
      </c>
      <c r="J47">
        <f>[1]!Props("C","T",I47,"D",0.000000000001,"REFPROP-R14")</f>
        <v>0.74007074624100488</v>
      </c>
    </row>
    <row r="48" spans="9:10" x14ac:dyDescent="0.25">
      <c r="I48">
        <v>335</v>
      </c>
      <c r="J48">
        <f>[1]!Props("C","T",I48,"D",0.000000000001,"REFPROP-R14")</f>
        <v>0.74682630914125991</v>
      </c>
    </row>
    <row r="49" spans="9:10" x14ac:dyDescent="0.25">
      <c r="I49">
        <v>340</v>
      </c>
      <c r="J49">
        <f>[1]!Props("C","T",I49,"D",0.000000000001,"REFPROP-R14")</f>
        <v>0.75346567214236582</v>
      </c>
    </row>
    <row r="50" spans="9:10" x14ac:dyDescent="0.25">
      <c r="I50">
        <v>345</v>
      </c>
      <c r="J50">
        <f>[1]!Props("C","T",I50,"D",0.000000000001,"REFPROP-R14")</f>
        <v>0.75998715188718458</v>
      </c>
    </row>
    <row r="51" spans="9:10" x14ac:dyDescent="0.25">
      <c r="I51">
        <v>350</v>
      </c>
      <c r="J51">
        <f>[1]!Props("C","T",I51,"D",0.000000000001,"REFPROP-R14")</f>
        <v>0.76638935557769916</v>
      </c>
    </row>
    <row r="52" spans="9:10" x14ac:dyDescent="0.25">
      <c r="I52">
        <v>355</v>
      </c>
      <c r="J52">
        <f>[1]!Props("C","T",I52,"D",0.000000000001,"REFPROP-R14")</f>
        <v>0.77267118097501286</v>
      </c>
    </row>
    <row r="53" spans="9:10" x14ac:dyDescent="0.25">
      <c r="I53">
        <v>360</v>
      </c>
      <c r="J53">
        <f>[1]!Props("C","T",I53,"D",0.000000000001,"REFPROP-R14")</f>
        <v>0.77883181639935006</v>
      </c>
    </row>
    <row r="54" spans="9:10" x14ac:dyDescent="0.25">
      <c r="I54">
        <v>365</v>
      </c>
      <c r="J54">
        <f>[1]!Props("C","T",I54,"D",0.000000000001,"REFPROP-R14")</f>
        <v>0.78487074073005525</v>
      </c>
    </row>
    <row r="55" spans="9:10" x14ac:dyDescent="0.25">
      <c r="I55">
        <v>370</v>
      </c>
      <c r="J55">
        <f>[1]!Props("C","T",I55,"D",0.000000000001,"REFPROP-R14")</f>
        <v>0.79078772340559411</v>
      </c>
    </row>
    <row r="56" spans="9:10" x14ac:dyDescent="0.25">
      <c r="I56">
        <v>375</v>
      </c>
      <c r="J56">
        <f>[1]!Props("C","T",I56,"D",0.000000000001,"REFPROP-R14")</f>
        <v>0.79658282442355222</v>
      </c>
    </row>
    <row r="57" spans="9:10" x14ac:dyDescent="0.25">
      <c r="I57">
        <v>380</v>
      </c>
      <c r="J57">
        <f>[1]!Props("C","T",I57,"D",0.000000000001,"REFPROP-R14")</f>
        <v>0.802256394340636</v>
      </c>
    </row>
    <row r="58" spans="9:10" x14ac:dyDescent="0.25">
      <c r="I58">
        <v>385</v>
      </c>
      <c r="J58">
        <f>[1]!Props("C","T",I58,"D",0.000000000001,"REFPROP-R14")</f>
        <v>0.80780907427267257</v>
      </c>
    </row>
    <row r="59" spans="9:10" x14ac:dyDescent="0.25">
      <c r="I59">
        <v>390</v>
      </c>
      <c r="J59">
        <f>[1]!Props("C","T",I59,"D",0.000000000001,"REFPROP-R14")</f>
        <v>0.81324179589460999</v>
      </c>
    </row>
    <row r="60" spans="9:10" x14ac:dyDescent="0.25">
      <c r="I60">
        <v>395</v>
      </c>
      <c r="J60">
        <f>[1]!Props("C","T",I60,"D",0.000000000001,"REFPROP-R14")</f>
        <v>0.81855578144051555</v>
      </c>
    </row>
    <row r="61" spans="9:10" x14ac:dyDescent="0.25">
      <c r="I61">
        <v>400</v>
      </c>
      <c r="J61">
        <f>[1]!Props("C","T",I61,"D",0.000000000001,"REFPROP-R14")</f>
        <v>0.82375254370357864</v>
      </c>
    </row>
    <row r="62" spans="9:10" x14ac:dyDescent="0.25">
      <c r="I62">
        <v>405</v>
      </c>
      <c r="J62">
        <f>[1]!Props("C","T",I62,"D",0.000000000001,"REFPROP-R14")</f>
        <v>0.8288338860361093</v>
      </c>
    </row>
    <row r="63" spans="9:10" x14ac:dyDescent="0.25">
      <c r="I63">
        <v>410</v>
      </c>
      <c r="J63">
        <f>[1]!Props("C","T",I63,"D",0.000000000001,"REFPROP-R14")</f>
        <v>0.83380190234953666</v>
      </c>
    </row>
    <row r="64" spans="9:10" x14ac:dyDescent="0.25">
      <c r="I64">
        <v>415</v>
      </c>
      <c r="J64">
        <f>[1]!Props("C","T",I64,"D",0.000000000001,"REFPROP-R14")</f>
        <v>0.83865897711441173</v>
      </c>
    </row>
    <row r="65" spans="9:10" x14ac:dyDescent="0.25">
      <c r="I65">
        <v>420</v>
      </c>
      <c r="J65">
        <f>[1]!Props("C","T",I65,"D",0.000000000001,"REFPROP-R14")</f>
        <v>0.84340778536040528</v>
      </c>
    </row>
    <row r="66" spans="9:10" x14ac:dyDescent="0.25">
      <c r="I66">
        <v>425</v>
      </c>
      <c r="J66">
        <f>[1]!Props("C","T",I66,"D",0.000000000001,"REFPROP-R14")</f>
        <v>0.84805129267630952</v>
      </c>
    </row>
    <row r="67" spans="9:10" x14ac:dyDescent="0.25">
      <c r="I67">
        <v>430</v>
      </c>
      <c r="J67">
        <f>[1]!Props("C","T",I67,"D",0.000000000001,"REFPROP-R14")</f>
        <v>0.85259275521003719</v>
      </c>
    </row>
    <row r="68" spans="9:10" x14ac:dyDescent="0.25">
      <c r="I68">
        <v>435</v>
      </c>
      <c r="J68">
        <f>[1]!Props("C","T",I68,"D",0.000000000001,"REFPROP-R14")</f>
        <v>0.85703571966862002</v>
      </c>
    </row>
    <row r="69" spans="9:10" x14ac:dyDescent="0.25">
      <c r="I69">
        <v>440</v>
      </c>
      <c r="J69">
        <f>[1]!Props("C","T",I69,"D",0.000000000001,"REFPROP-R14")</f>
        <v>0.86138402331821229</v>
      </c>
    </row>
    <row r="70" spans="9:10" x14ac:dyDescent="0.25">
      <c r="I70">
        <v>445</v>
      </c>
      <c r="J70">
        <f>[1]!Props("C","T",I70,"D",0.000000000001,"REFPROP-R14")</f>
        <v>0.86564179398408847</v>
      </c>
    </row>
    <row r="71" spans="9:10" x14ac:dyDescent="0.25">
      <c r="I71">
        <v>450</v>
      </c>
      <c r="J71">
        <f>[1]!Props("C","T",I71,"D",0.000000000001,"REFPROP-R14")</f>
        <v>0.86981345005064292</v>
      </c>
    </row>
    <row r="72" spans="9:10" x14ac:dyDescent="0.25">
      <c r="I72">
        <v>455</v>
      </c>
      <c r="J72">
        <f>[1]!Props("C","T",I72,"D",0.000000000001,"REFPROP-R14")</f>
        <v>0.87390370046139121</v>
      </c>
    </row>
    <row r="73" spans="9:10" x14ac:dyDescent="0.25">
      <c r="I73">
        <v>460</v>
      </c>
      <c r="J73">
        <f>[1]!Props("C","T",I73,"D",0.000000000001,"REFPROP-R14")</f>
        <v>0.87791754471896877</v>
      </c>
    </row>
    <row r="74" spans="9:10" x14ac:dyDescent="0.25">
      <c r="I74">
        <v>465</v>
      </c>
      <c r="J74">
        <f>[1]!Props("C","T",I74,"D",0.000000000001,"REFPROP-R14")</f>
        <v>0.8818602728851328</v>
      </c>
    </row>
    <row r="75" spans="9:10" x14ac:dyDescent="0.25">
      <c r="I75">
        <v>470</v>
      </c>
      <c r="J75">
        <f>[1]!Props("C","T",I75,"D",0.000000000001,"REFPROP-R14")</f>
        <v>0.88573746558075994</v>
      </c>
    </row>
    <row r="76" spans="9:10" x14ac:dyDescent="0.25">
      <c r="I76">
        <v>475</v>
      </c>
      <c r="J76">
        <f>[1]!Props("C","T",I76,"D",0.000000000001,"REFPROP-R14")</f>
        <v>0.88955499398584714</v>
      </c>
    </row>
    <row r="77" spans="9:10" x14ac:dyDescent="0.25">
      <c r="I77">
        <v>480</v>
      </c>
      <c r="J77">
        <f>[1]!Props("C","T",I77,"D",0.000000000001,"REFPROP-R14")</f>
        <v>0.89331901983951478</v>
      </c>
    </row>
    <row r="78" spans="9:10" x14ac:dyDescent="0.25">
      <c r="I78">
        <v>485</v>
      </c>
      <c r="J78">
        <f>[1]!Props("C","T",I78,"D",0.000000000001,"REFPROP-R14")</f>
        <v>0.89703599543999968</v>
      </c>
    </row>
    <row r="79" spans="9:10" x14ac:dyDescent="0.25">
      <c r="I79">
        <v>490</v>
      </c>
      <c r="J79">
        <f>[1]!Props("C","T",I79,"D",0.000000000001,"REFPROP-R14")</f>
        <v>0.90071266364466285</v>
      </c>
    </row>
    <row r="80" spans="9:10" x14ac:dyDescent="0.25">
      <c r="I80">
        <v>495</v>
      </c>
      <c r="J80">
        <f>[1]!Props("C","T",I80,"D",0.000000000001,"REFPROP-R14")</f>
        <v>0.90435605786998285</v>
      </c>
    </row>
    <row r="81" spans="9:10" x14ac:dyDescent="0.25">
      <c r="I81">
        <v>500</v>
      </c>
      <c r="J81">
        <f>[1]!Props("C","T",I81,"D",0.000000000001,"REFPROP-R14")</f>
        <v>0.90797350209156114</v>
      </c>
    </row>
    <row r="82" spans="9:10" x14ac:dyDescent="0.25">
      <c r="I82">
        <v>505</v>
      </c>
      <c r="J82">
        <f>[1]!Props("C","T",I82,"D",0.000000000001,"REFPROP-R14")</f>
        <v>0.91157261084411823</v>
      </c>
    </row>
    <row r="83" spans="9:10" x14ac:dyDescent="0.25">
      <c r="I83">
        <v>510</v>
      </c>
      <c r="J83">
        <f>[1]!Props("C","T",I83,"D",0.000000000001,"REFPROP-R14")</f>
        <v>0.91516128922149764</v>
      </c>
    </row>
    <row r="84" spans="9:10" x14ac:dyDescent="0.25">
      <c r="I84">
        <v>515</v>
      </c>
      <c r="J84">
        <f>[1]!Props("C","T",I84,"D",0.000000000001,"REFPROP-R14")</f>
        <v>0.91874773287666012</v>
      </c>
    </row>
    <row r="85" spans="9:10" x14ac:dyDescent="0.25">
      <c r="I85">
        <v>520</v>
      </c>
      <c r="J85">
        <f>[1]!Props("C","T",I85,"D",0.000000000001,"REFPROP-R14")</f>
        <v>0.92234042802168947</v>
      </c>
    </row>
    <row r="86" spans="9:10" x14ac:dyDescent="0.25">
      <c r="I86">
        <v>525</v>
      </c>
      <c r="J86">
        <f>[1]!Props("C","T",I86,"D",0.000000000001,"REFPROP-R14")</f>
        <v>0.92594815142778986</v>
      </c>
    </row>
    <row r="87" spans="9:10" x14ac:dyDescent="0.25">
      <c r="I87">
        <v>530</v>
      </c>
      <c r="J87">
        <f>[1]!Props("C","T",I87,"D",0.000000000001,"REFPROP-R14")</f>
        <v>0.92957997042528351</v>
      </c>
    </row>
    <row r="88" spans="9:10" x14ac:dyDescent="0.25">
      <c r="I88">
        <v>535</v>
      </c>
      <c r="J88">
        <f>[1]!Props("C","T",I88,"D",0.000000000001,"REFPROP-R14")</f>
        <v>0.93324524290361655</v>
      </c>
    </row>
    <row r="89" spans="9:10" x14ac:dyDescent="0.25">
      <c r="I89">
        <v>540</v>
      </c>
      <c r="J89">
        <f>[1]!Props("C","T",I89,"D",0.000000000001,"REFPROP-R14")</f>
        <v>0.93695361731135463</v>
      </c>
    </row>
    <row r="90" spans="9:10" x14ac:dyDescent="0.25">
      <c r="I90">
        <v>545</v>
      </c>
      <c r="J90">
        <f>[1]!Props("C","T",I90,"D",0.000000000001,"REFPROP-R14")</f>
        <v>0.94071503265618295</v>
      </c>
    </row>
    <row r="91" spans="9:10" x14ac:dyDescent="0.25">
      <c r="I91">
        <v>550</v>
      </c>
      <c r="J91">
        <f>[1]!Props("C","T",I91,"D",0.000000000001,"REFPROP-R14")</f>
        <v>0.9445397185049087</v>
      </c>
    </row>
    <row r="92" spans="9:10" x14ac:dyDescent="0.25">
      <c r="I92">
        <v>555</v>
      </c>
      <c r="J92">
        <f>[1]!Props("C","T",I92,"D",0.000000000001,"REFPROP-R14")</f>
        <v>0.94843819498345872</v>
      </c>
    </row>
    <row r="93" spans="9:10" x14ac:dyDescent="0.25">
      <c r="I93">
        <v>560</v>
      </c>
      <c r="J93">
        <f>[1]!Props("C","T",I93,"D",0.000000000001,"REFPROP-R14")</f>
        <v>0.95242127277688104</v>
      </c>
    </row>
    <row r="94" spans="9:10" x14ac:dyDescent="0.25">
      <c r="I94">
        <v>565</v>
      </c>
      <c r="J94">
        <f>[1]!Props("C","T",I94,"D",0.000000000001,"REFPROP-R14")</f>
        <v>0.95650005312934294</v>
      </c>
    </row>
    <row r="95" spans="9:10" x14ac:dyDescent="0.25">
      <c r="I95">
        <v>570</v>
      </c>
      <c r="J95">
        <f>[1]!Props("C","T",I95,"D",0.000000000001,"REFPROP-R14")</f>
        <v>0.96068592784413442</v>
      </c>
    </row>
    <row r="96" spans="9:10" x14ac:dyDescent="0.25">
      <c r="I96">
        <v>575</v>
      </c>
      <c r="J96">
        <f>[1]!Props("C","T",I96,"D",0.000000000001,"REFPROP-R14")</f>
        <v>0.96499057928366416</v>
      </c>
    </row>
    <row r="97" spans="9:10" x14ac:dyDescent="0.25">
      <c r="I97">
        <v>580</v>
      </c>
      <c r="J97">
        <f>[1]!Props("C","T",I97,"D",0.000000000001,"REFPROP-R14")</f>
        <v>0.96942598036946293</v>
      </c>
    </row>
    <row r="98" spans="9:10" x14ac:dyDescent="0.25">
      <c r="I98">
        <v>585</v>
      </c>
      <c r="J98">
        <f>[1]!Props("C","T",I98,"D",0.000000000001,"REFPROP-R14")</f>
        <v>0.9740043945821818</v>
      </c>
    </row>
    <row r="99" spans="9:10" x14ac:dyDescent="0.25">
      <c r="I99">
        <v>590</v>
      </c>
      <c r="J99">
        <f>[1]!Props("C","T",I99,"D",0.000000000001,"REFPROP-R14")</f>
        <v>0.97873837596159008</v>
      </c>
    </row>
    <row r="100" spans="9:10" x14ac:dyDescent="0.25">
      <c r="I100">
        <v>595</v>
      </c>
      <c r="J100">
        <f>[1]!Props("C","T",I100,"D",0.000000000001,"REFPROP-R14")</f>
        <v>0.98364076910658171</v>
      </c>
    </row>
    <row r="101" spans="9:10" x14ac:dyDescent="0.25">
      <c r="I101">
        <v>600</v>
      </c>
      <c r="J101">
        <f>[1]!Props("C","T",I101,"D",0.000000000001,"REFPROP-R14")</f>
        <v>0.98872470917516964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R114</vt:lpstr>
      <vt:lpstr>R13</vt:lpstr>
      <vt:lpstr>R14</vt:lpstr>
      <vt:lpstr>R21</vt:lpstr>
      <vt:lpstr>RC318</vt:lpstr>
      <vt:lpstr>Propyne</vt:lpstr>
      <vt:lpstr>Cyclopropane</vt:lpstr>
      <vt:lpstr>Sheet3</vt:lpstr>
      <vt:lpstr>Sheet8</vt:lpstr>
      <vt:lpstr>'R114'!gamma</vt:lpstr>
      <vt:lpstr>'R13'!gamma</vt:lpstr>
      <vt:lpstr>'R14'!gamma</vt:lpstr>
      <vt:lpstr>'R21'!gamma</vt:lpstr>
      <vt:lpstr>'RC318'!gamma</vt:lpstr>
      <vt:lpstr>gamma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2013-04-28T14:34:27Z</dcterms:created>
  <dcterms:modified xsi:type="dcterms:W3CDTF">2013-05-19T22:22:15Z</dcterms:modified>
</cp:coreProperties>
</file>