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4640" windowHeight="15600"/>
  </bookViews>
  <sheets>
    <sheet name="LOWER SAXONY " sheetId="1" r:id="rId1"/>
    <sheet name="SAX statistics" sheetId="4" r:id="rId2"/>
    <sheet name="Informationen" sheetId="5" r:id="rId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M4" i="4" l="1"/>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I11" i="4"/>
  <c r="N4" i="4"/>
  <c r="C4" i="4"/>
  <c r="C9" i="4"/>
  <c r="C8" i="4"/>
  <c r="C16" i="4"/>
  <c r="C25" i="4"/>
  <c r="D4" i="4"/>
  <c r="D8" i="4"/>
  <c r="D9" i="4"/>
  <c r="D16" i="4"/>
  <c r="D25" i="4"/>
  <c r="E26" i="4"/>
  <c r="O7" i="4"/>
  <c r="O4" i="4"/>
  <c r="C35" i="4"/>
  <c r="G35" i="4"/>
  <c r="C31" i="4"/>
  <c r="G31" i="4"/>
  <c r="D19" i="4"/>
  <c r="D20" i="4"/>
  <c r="C20" i="4"/>
  <c r="C19" i="4"/>
  <c r="D21" i="4"/>
  <c r="D18" i="4"/>
  <c r="D22" i="4"/>
  <c r="D17" i="4"/>
  <c r="C21" i="4"/>
  <c r="C18" i="4"/>
  <c r="C17" i="4"/>
  <c r="A77" i="1"/>
  <c r="C22" i="4"/>
  <c r="C23" i="4"/>
  <c r="D23" i="4"/>
  <c r="C24" i="4"/>
  <c r="D24" i="4"/>
  <c r="C15" i="4"/>
  <c r="C14" i="4"/>
  <c r="C12" i="4"/>
  <c r="C11" i="4"/>
  <c r="C10" i="4"/>
  <c r="D10" i="4"/>
  <c r="D15" i="4"/>
  <c r="D14" i="4"/>
  <c r="D13" i="4"/>
  <c r="D12" i="4"/>
  <c r="D11" i="4"/>
  <c r="D7" i="4"/>
  <c r="D6" i="4"/>
  <c r="D5" i="4"/>
  <c r="C13" i="4"/>
  <c r="C7" i="4"/>
  <c r="C6" i="4"/>
  <c r="C5" i="4"/>
  <c r="F4" i="4"/>
  <c r="E16" i="4"/>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7" i="1"/>
  <c r="A58" i="1"/>
  <c r="A59" i="1"/>
  <c r="A60" i="1"/>
  <c r="A61" i="1"/>
  <c r="A62" i="1"/>
  <c r="A63" i="1"/>
  <c r="A64" i="1"/>
  <c r="A65" i="1"/>
  <c r="A66" i="1"/>
  <c r="A67" i="1"/>
  <c r="A68" i="1"/>
  <c r="A69" i="1"/>
  <c r="A70" i="1"/>
  <c r="A71" i="1"/>
  <c r="A72" i="1"/>
  <c r="A73" i="1"/>
  <c r="A74" i="1"/>
  <c r="A75" i="1"/>
  <c r="A76" i="1"/>
  <c r="A78" i="1"/>
  <c r="A79" i="1"/>
  <c r="A80" i="1"/>
  <c r="A81" i="1"/>
  <c r="A82" i="1"/>
  <c r="A83" i="1"/>
  <c r="A84" i="1"/>
  <c r="A85" i="1"/>
  <c r="A86" i="1"/>
  <c r="A87" i="1"/>
  <c r="A88" i="1"/>
  <c r="A89" i="1"/>
  <c r="A90" i="1"/>
  <c r="A91" i="1"/>
  <c r="A92" i="1"/>
  <c r="A93" i="1"/>
  <c r="A94" i="1"/>
  <c r="A95" i="1"/>
  <c r="A96" i="1"/>
  <c r="A97" i="1"/>
  <c r="A98" i="1"/>
  <c r="A99" i="1"/>
  <c r="A100" i="1"/>
  <c r="A101" i="1"/>
  <c r="A102" i="1"/>
  <c r="A103"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7" i="1"/>
  <c r="A8" i="1"/>
  <c r="E4" i="4"/>
  <c r="E9" i="4"/>
  <c r="F9" i="4"/>
  <c r="F16" i="4"/>
  <c r="F8" i="4"/>
  <c r="E8" i="4"/>
  <c r="A5" i="1"/>
  <c r="A6" i="1"/>
  <c r="A4" i="1"/>
</calcChain>
</file>

<file path=xl/sharedStrings.xml><?xml version="1.0" encoding="utf-8"?>
<sst xmlns="http://schemas.openxmlformats.org/spreadsheetml/2006/main" count="750" uniqueCount="330">
  <si>
    <t>T:</t>
  </si>
  <si>
    <t>And after the repetition, one tone is added.</t>
  </si>
  <si>
    <t>Write it down, as L said.</t>
  </si>
  <si>
    <t>ascending and descending.</t>
  </si>
  <si>
    <t>Yes, no. It's just not the way it is.</t>
  </si>
  <si>
    <t>I didn't understand that. But it can be me, too.</t>
  </si>
  <si>
    <t>With the Gs one tone is added below, with the B flats one above.</t>
  </si>
  <si>
    <t>Yes, that's right.</t>
  </si>
  <si>
    <t>So,  the moment, the  thing with  the  g, ...there...that....no, wait, .... a moment.</t>
  </si>
  <si>
    <t>Yeah? Then say it again, too.</t>
  </si>
  <si>
    <t>Yeah, but I found it out by myself, too.</t>
  </si>
  <si>
    <t>really? It wasn't that easy!</t>
  </si>
  <si>
    <t>Hm.</t>
  </si>
  <si>
    <t>H, did you understand this?</t>
  </si>
  <si>
    <t>Can we start anytime?</t>
  </si>
  <si>
    <t>just this once.</t>
  </si>
  <si>
    <t>Today, You'll do it for me.</t>
  </si>
  <si>
    <t>I don't want to write.</t>
  </si>
  <si>
    <t>Good, then write down the observation.</t>
  </si>
  <si>
    <t>Yes, three to four minutes for this. You can also talk to your neighbour about this.</t>
  </si>
  <si>
    <t>The piano and a violin.</t>
  </si>
  <si>
    <t>I think after the fifth break it finished, so after bar eight, there with the four tones.</t>
  </si>
  <si>
    <t>One can see, after every second pause there is a tone added.</t>
  </si>
  <si>
    <t>Let's elaborate on the music itself.</t>
  </si>
  <si>
    <t>It's rather a division.</t>
  </si>
  <si>
    <t>Yes.</t>
  </si>
  <si>
    <t>Yes, and this is also possible with loud music?</t>
  </si>
  <si>
    <t>after action, a small hole for now, because there was turmoil and everything loud.</t>
  </si>
  <si>
    <t>after what?</t>
  </si>
  <si>
    <t>We want to determine now, whether this is as it is. E, is it the same with you?</t>
  </si>
  <si>
    <t>Can you comprehend such a position?</t>
  </si>
  <si>
    <t>That he wanted to have something else for a change?</t>
  </si>
  <si>
    <t>maybe because then, there weren't many people that composed the way he did</t>
  </si>
  <si>
    <t>I also wanted to say that it also calms him down when it's not that loud.</t>
  </si>
  <si>
    <t>Why does he write like that? So simple?</t>
  </si>
  <si>
    <t>Can you even see this? We can put away the board a bit. Is this better?</t>
  </si>
  <si>
    <t>Who would read the upper text, please?</t>
  </si>
  <si>
    <t>It is the case with this music.</t>
  </si>
  <si>
    <t>Well, it's not very interesting to look at grey floor.</t>
  </si>
  <si>
    <t>Yes, but what? Where does he look?</t>
  </si>
  <si>
    <t>uh, piece. because no one sings there.</t>
  </si>
  <si>
    <t>Yes, but we don't say "song". Why?</t>
  </si>
  <si>
    <t>It seems to me with the music in the background that he grieves a bit maybe.</t>
  </si>
  <si>
    <t>Yes, we will get to know a bit more about the composer in a minute.</t>
  </si>
  <si>
    <t>I think he appears a bit sad on the picture and somehow this also fits to the music.</t>
  </si>
  <si>
    <t>The first thought was that it was the author.</t>
  </si>
  <si>
    <t>I find, that the piece was very sleep-inducing especially in the first lesson...</t>
  </si>
  <si>
    <t>Yeah, that's what I wanted to say, too actually.</t>
  </si>
  <si>
    <t>Well, I'll stop it here. Does anybody want to say something to the piece?</t>
  </si>
  <si>
    <t>Good Morning.</t>
  </si>
  <si>
    <t>Yes, Good Morning.</t>
  </si>
  <si>
    <t>Teacher makes gesture with arm "peaked cap off"</t>
  </si>
  <si>
    <t>time</t>
  </si>
  <si>
    <t xml:space="preserve">No. </t>
  </si>
  <si>
    <t>agent</t>
  </si>
  <si>
    <t>action</t>
  </si>
  <si>
    <t>It's very lightweight and it appears a bit as if the strings support the piano a little, uh underline it (laughs) and as if the piano is the main character in the whole piece in a way.</t>
  </si>
  <si>
    <t>tvI.</t>
  </si>
  <si>
    <t>ssvR=+</t>
  </si>
  <si>
    <t>So once you've packed out your things, I'll turn on the music and then we'll see.</t>
  </si>
  <si>
    <t xml:space="preserve">Me - we want to deal with a piece of music today and I would like you to listen to this piece of music first of all. </t>
  </si>
  <si>
    <t>[Listening example Arvo Pärt Mirror in the Mirror (1. 3:13 Minuten)]</t>
  </si>
  <si>
    <t>tvI!</t>
  </si>
  <si>
    <t>Yes, the piano has mainly, especially played three tones and repeated them over and over. Only every now and then there was this withdrawal. I mean it played a calm pulse and then fairly powerful again. The piano repeated the same thing all the time and the strings stopped now and then.</t>
  </si>
  <si>
    <t>[The door squeaks, another teacher enters, music teacher puts her off, B pauses, but continues talking shortly thereafter.]</t>
  </si>
  <si>
    <t>[The teacher distributes the sheets]</t>
  </si>
  <si>
    <t>Alright, now we're a bit more in the sphere of speculation. Now it's, I think, quite good if we get to know a bit more about the composer. There is a small text about the composer, I'll hand it out now and also to his musical style that has to do with the composer. maybe we'll read through it together? I’ll go around and distribute.</t>
  </si>
  <si>
    <t>tvI?</t>
  </si>
  <si>
    <t xml:space="preserve">svI. </t>
  </si>
  <si>
    <t>[some raise hands]</t>
  </si>
  <si>
    <t>S!</t>
  </si>
  <si>
    <t>tvR+!</t>
  </si>
  <si>
    <t>T</t>
  </si>
  <si>
    <t>Ss</t>
  </si>
  <si>
    <t xml:space="preserve"> </t>
  </si>
  <si>
    <t>U</t>
  </si>
  <si>
    <t>X</t>
  </si>
  <si>
    <t>G</t>
  </si>
  <si>
    <t>tvE</t>
  </si>
  <si>
    <t>This was a very calm piece and a very quiet one. It was in a way accompanied by the strings, as X already mentioned. I would rather say that it is a very calm piece. I thought of a lullaby or so.</t>
  </si>
  <si>
    <t xml:space="preserve">mhm. </t>
  </si>
  <si>
    <t>ssbE</t>
  </si>
  <si>
    <t>tvR!</t>
  </si>
  <si>
    <t xml:space="preserve">svR. </t>
  </si>
  <si>
    <t>svR./svI.</t>
  </si>
  <si>
    <t>(Learners laugh)</t>
  </si>
  <si>
    <t>mhm</t>
  </si>
  <si>
    <t>mhm.</t>
  </si>
  <si>
    <t xml:space="preserve">A. </t>
  </si>
  <si>
    <t>svI.</t>
  </si>
  <si>
    <t>J.</t>
  </si>
  <si>
    <t>...fits well to the first lesson, doesn't it...</t>
  </si>
  <si>
    <t>t</t>
  </si>
  <si>
    <t>tvR=+</t>
  </si>
  <si>
    <t>I thought of it as being very soothing and even though it was so calm I thought, that it built up a lot of atmosphere. Somehow, one didn't want to say anything to the neighbour, because one just wanted to listen.</t>
  </si>
  <si>
    <t xml:space="preserve">mhm. Ja. </t>
  </si>
  <si>
    <t>yes .. Now you have a lot... N now.</t>
  </si>
  <si>
    <t xml:space="preserve">tvI. </t>
  </si>
  <si>
    <t xml:space="preserve">So either it was just me or the piano became, I thing, a bit more accented towards the end. During all of the rest, however </t>
  </si>
  <si>
    <t>The segment repeated itself over and over again, but sometimes it appeared to me as if one tone was played differently in the phase where the tones stuck out that much.</t>
  </si>
  <si>
    <t>We will listen to it once again later on. No one said anything about the picture. Can you imagine why I projected such a picture on the wall while playing the musical example to you?</t>
  </si>
  <si>
    <t>ss</t>
  </si>
  <si>
    <t>[raise hands]</t>
  </si>
  <si>
    <t xml:space="preserve">D. </t>
  </si>
  <si>
    <t xml:space="preserve">the composer. </t>
  </si>
  <si>
    <t>Yes, that's right. A composer from Estonia. His name is Arvo Pärt.</t>
  </si>
  <si>
    <t>tvR-.</t>
  </si>
  <si>
    <t>tvR+.</t>
  </si>
  <si>
    <t>svI./svIr.</t>
  </si>
  <si>
    <t>svIr.</t>
  </si>
  <si>
    <t>You already give us a good hint. Maybe we'll have a look at his facial expression.</t>
  </si>
  <si>
    <t>F.</t>
  </si>
  <si>
    <t>I also think that he seems to be a bit thoughtful or so. That his expression appears to be a bit empty, that he concentrates at one spot and thinks about something.</t>
  </si>
  <si>
    <t>mhm. Yes?</t>
  </si>
  <si>
    <t>Well, he has a sad face, but is very well dressed and wears a suit. I don't know whether this refers to his salary or so or to his life what he has experienced.</t>
  </si>
  <si>
    <t>tvR.</t>
  </si>
  <si>
    <t>I agree with F. It is noticeable that from our point of view he raises his left eyebrow a bit. He appears really pensive. He furrows the forehead. I think in general he looks as if he has a lot of life experience, kind of a wise man. That fits.</t>
  </si>
  <si>
    <t>4.</t>
  </si>
  <si>
    <t xml:space="preserve">4 makes already now a connection between the picture and the music. </t>
  </si>
  <si>
    <t xml:space="preserve">Do the others see a connection, too? </t>
  </si>
  <si>
    <t xml:space="preserve">tvR. </t>
  </si>
  <si>
    <t xml:space="preserve">So the picture is from the CD from which the musical example originates from and the photographer has maybe tried to take a picture that somehow fits, as well to the composer as to the piece. </t>
  </si>
  <si>
    <t>Maybe you see the connection, too?</t>
  </si>
  <si>
    <t>[points at student]</t>
  </si>
  <si>
    <t>I think that the musical piece and the picture fit together well. If he was smiling for example, that wouldn't constitute a connection, because the song is more calm and vice versa that he looks so pensive if the piece would be very fast or so that wouldn't fit.</t>
  </si>
  <si>
    <t>tvR-?</t>
  </si>
  <si>
    <t>svR.</t>
  </si>
  <si>
    <t xml:space="preserve">Exactly. </t>
  </si>
  <si>
    <t>tvR+</t>
  </si>
  <si>
    <t>X.</t>
  </si>
  <si>
    <t>I also think that somehow it is as if one could see in the picture what is in his head when you have the music with it. It is somehow, I don't know, as if the thoughts would arrange themselves through it.</t>
  </si>
  <si>
    <t>tvR?</t>
  </si>
  <si>
    <t>Yeah, what goes through one's head when he, as you say, looks so empty or doesn't look at all properly but looks inside himself? What goes on in such a head? Maybee you know that kind of state, too?</t>
  </si>
  <si>
    <t>Yeah at the grey floor maybe.</t>
  </si>
  <si>
    <t>maybe he just looks at something and looks at a landscape somewhere? And he watches across it.</t>
  </si>
  <si>
    <t>I can also imagine that he stands on a grave or looks at a grave or so. I think one can see on the picture that he is emphasised and the background is as if somehow blurred, as it is with the music that the piano is very stressed.</t>
  </si>
  <si>
    <t>Yes, I would also say that I think that he stands at a grave and I would say that this music expresses that he maybe grieves over some beloved person.</t>
  </si>
  <si>
    <t xml:space="preserve">svR+. </t>
  </si>
  <si>
    <t xml:space="preserve">tbI. </t>
  </si>
  <si>
    <t xml:space="preserve">H. </t>
  </si>
  <si>
    <t>(reads out loud) "Arvo Pärt. born on September 11th 1935 in Estonia, is regarded as one of the most influential living composers. Already at the age of 14, he wrote first own compositions. Later on, he started to study music, worked as sound editor at  the  Estonian  radio  and  studied  composition  in  Tallinn.  His  music  raised displeasure of the Soviet culture officials because of his compositional style that was regarded as not in conformity with the system and because of the partly religious content of his compositions. In the beginning of the 1970s, Pärt joined the Russian-Orthodox church. Following the pressure of the Soviet government, Arvo Pärt emigrated together with his family abroad in 1980. Since then he lives in Berlin. Since the crash of the Soviet Union and the independence of Estonia, he spends parts of the year in his Estonian country house. Pärt enjoys great popularity unusual for a contemporary composer."</t>
  </si>
  <si>
    <t>svR+</t>
  </si>
  <si>
    <t xml:space="preserve">So far to his biography. </t>
  </si>
  <si>
    <t>Who reads the lower part? It’s about his style of music.</t>
  </si>
  <si>
    <t>H</t>
  </si>
  <si>
    <t>"Tinntinabuli-style: Arvo Pärt names his musical style after the Latin word for bells as Tinntinabuli-style"</t>
  </si>
  <si>
    <t xml:space="preserve">I have a picture of him where he stands there with bells. </t>
  </si>
  <si>
    <t>Go on reading.</t>
  </si>
  <si>
    <t>(reads) "Tinntinabuli-style, this is a field I sometimes walk on when I look for a solution for my life, my music, my work. During hard times, I feel exactly that everything  that  surrounds  a  matter,  doesn't  have  meaning.  Many  and diverse things just puzzle me and I need to look for the one. What is it, the one, and how do I find an approach to it? There are many guises of perfection: everything unimportant drops. Something similir is the Tinntinabuli-style. There, I am alone with silence. I discovered that it is enough if one single tone is played beautifully. This single tone, the quietude or the silence calm me down. I work with little material, with one voice, two voices. I build out of the most primitive subject, out of a triad, a certain tonality. Those three sounds of a triad appear similar to bells. Therefore, I named it Tinntinnabuli."</t>
  </si>
  <si>
    <t>I play again the beginning of the piece and maybe you scan the lower paragraph once again. I think then we can already say a bit more why he composes such a "lullaby" as you say of why he composes so plainly, alright? Again, the beginning of the piece.</t>
  </si>
  <si>
    <t>He says it in the text: he found out that a tone that is played beautifully can be a beautiful melody</t>
  </si>
  <si>
    <t>Because he also speaks about that many and diverse things have puzzled him and that he looked for the one and found out that one tone can calm him down.</t>
  </si>
  <si>
    <t xml:space="preserve">… </t>
  </si>
  <si>
    <t>T (S)</t>
  </si>
  <si>
    <t>Yes</t>
  </si>
  <si>
    <t>Yes, good, you elaborated well on the text, but how does he come to such an attitude? Why is he looking for the simple, why is he looking for the plain? Why does the other bother him?</t>
  </si>
  <si>
    <t>He also says "There are many guises of perfection: everything unimportant drops". He depicts this quite easily.</t>
  </si>
  <si>
    <t>Yes, right.</t>
  </si>
  <si>
    <t xml:space="preserve">svR+ </t>
  </si>
  <si>
    <t>He also says in the test that it is similar to bells. With bells it is the same as there in the piece.</t>
  </si>
  <si>
    <t>Maybe you think again about the biographic situation. The things we read down the page, the situation he grew up in. You know a bit already from history lessons, what it has to do with it.</t>
  </si>
  <si>
    <t>Maybe he couldn't be bothered by the showy music back then. And then he tried to integrate something new what was a lot easier and simpler than the rest of what was trendy at that time.</t>
  </si>
  <si>
    <t>Do you know anything about the culture in the Soviet Union during the time Stalin lived? How was it to live as an artist then? What was the programme so to say?</t>
  </si>
  <si>
    <t>P</t>
  </si>
  <si>
    <t>Above all the things that were allowed by the authorities. Those were mostly very showy things, also in architecture there was the Socialist Classicism (confectioner style) that was built extremely flashy in order to demonstrate their power. Probably it was the same in music and exactly this he didn't want to and therefore, he composed the way he did.</t>
  </si>
  <si>
    <t>Yes, the artists had very limited possibilities. They couldn't do everything what they wanted but had to adjust to the government, what they said up there so to say. That's why so many fled, because their pieces were just forbidden and weren't performed.</t>
  </si>
  <si>
    <t>It was the way that very simple things weren't allowed in art, only extraordinary ones.</t>
  </si>
  <si>
    <t>[nods]</t>
  </si>
  <si>
    <t>tbE</t>
  </si>
  <si>
    <t xml:space="preserve">mhm. Correct. </t>
  </si>
  <si>
    <t>I think that he came from a simple background and back then, people from a poor background were suppressed very strongly and maybe one can connect this simplicity in the music with his religious vein, because bells occur in the church, too. There, everything is more plain. That this also mirrors his own way.</t>
  </si>
  <si>
    <t xml:space="preserve">However, in such a Russian-Orthodox church, when one is in such a church, it's not very plain, a lot of gold, iconic figures and such things. </t>
  </si>
  <si>
    <t>Can you comprehend such a position? This reaction? He doesn't live in Russia, but in Estonia. But Estonia is occupied by Russia, belongs to the Soviet Union and he writes completely different to what is usually expected from a composer and he draws back into himself a little, as we have seen, too. This look into oneself is characteristically for his music, too.</t>
  </si>
  <si>
    <t>I can comprehend it above all out of practical reasons that he maybe didn't have the possibilities to do something with a big orchestra because he didn't have the support. This he could've played by himself and maybe get one other person.</t>
  </si>
  <si>
    <t>[nods] mhm</t>
  </si>
  <si>
    <t>tvbE</t>
  </si>
  <si>
    <t>I think this was his way of protesting that he doesn't subordinate himself to the government.</t>
  </si>
  <si>
    <t>A</t>
  </si>
  <si>
    <t>B</t>
  </si>
  <si>
    <t>N</t>
  </si>
  <si>
    <t>D</t>
  </si>
  <si>
    <t>F</t>
  </si>
  <si>
    <t>E</t>
  </si>
  <si>
    <t>K</t>
  </si>
  <si>
    <t>C</t>
  </si>
  <si>
    <t>R</t>
  </si>
  <si>
    <t>M</t>
  </si>
  <si>
    <t>J</t>
  </si>
  <si>
    <t>S</t>
  </si>
  <si>
    <t>W</t>
  </si>
  <si>
    <t>I can comprehend it in any case. Because I would also say that composers always compose what touches  themselves and what distinguishes them and that he composes what touches him and this is this music.</t>
  </si>
  <si>
    <t>I wanted to say something similar to R. As an artist, one wants to exude individuality. If one does everything the same as others, especially how he says he wants to be alone and when he represents the way of living of someone else, then he contradicts himself there.</t>
  </si>
  <si>
    <t>yes</t>
  </si>
  <si>
    <t>now let us not think on the artist level, but go one step further. We're no artists but the ones who listen to it. Do you know that feeling that there are  times where one says: "I don't need a lot now, I need to steep in myself."? Or do you react in a contrary way and say: "I need some distraction then."?</t>
  </si>
  <si>
    <t xml:space="preserve">Yeah, </t>
  </si>
  <si>
    <t>I think it depends on the situation. When I'm sad for example or so, then I want to be left alone. When one doesn't feel well, then one doesn't want to have turmoil. I can understand that he can just express his feelings and that he cannot do it in a different way and that he just wants to be left alone. Then I can understand everything. I think everyone knows the feeling when one just needs some distance.</t>
  </si>
  <si>
    <t>No, actually it isn't. With me it is rather that when I'm angry that I listen to music that calms me down. When I'm sad I don't listen to music actually. There I don't care actually.</t>
  </si>
  <si>
    <t>???</t>
  </si>
  <si>
    <t xml:space="preserve">Then this is another reaction. </t>
  </si>
  <si>
    <t>How is it with you?</t>
  </si>
  <si>
    <t>Well I see it the same way as B that it depends on the mood. When I am really sad, then I want to be left alone and a quiet music that makes me think what went wrong there for example and what can be done better the next time. And when I'm sound, then, I don't know, there is no music.</t>
  </si>
  <si>
    <t>I know this very well, too. When there was a lot of turmoil with many people, then afterwards, I need my time, such an "after-action-hole". That's how it is with me.</t>
  </si>
  <si>
    <t xml:space="preserve">svIr. </t>
  </si>
  <si>
    <t>Yes, that's how it is. Then one needs to be calm for now, but if it's calm, then it doesn't have to be calm music necessarily, then it can be loud music, too, but being alone, too.</t>
  </si>
  <si>
    <t xml:space="preserve">But we have seen that reactions are quite different there. </t>
  </si>
  <si>
    <t xml:space="preserve">What do you think is more typical for our time, or for you? </t>
  </si>
  <si>
    <t>svR=.</t>
  </si>
  <si>
    <t>I think that most people nowadays rather look for company, parents or whoever in order to talk about it or to take it out on them.</t>
  </si>
  <si>
    <t>I also wanted to say that there are two kinds of mourning. If one gets a bad mark, one is of course sad, but then there is some kind of anger in oneself that one wants to be better again. Then one listens to rather loud music. And then there is the kind of mourning, when maybe a family member dies and then one just feels the sadness and the emptiness and then one could maybe listen to this calm music. Drilling sound. Giggling.</t>
  </si>
  <si>
    <t>[noise]</t>
  </si>
  <si>
    <t>That's our caretaker. He also starts to make music. Doesn't fit very well to Arvo Pärt maybe. Let's hope he's finished soon.</t>
  </si>
  <si>
    <t xml:space="preserve">As we have seen, B naturally assumed: "Person E, you do it in the same way if you have stress somehow, then you need your space and chill." But he reacts in a totally different way. </t>
  </si>
  <si>
    <t>What do you think, is this more typical or is it a divisiont?</t>
  </si>
  <si>
    <t>M, you raised your hand and then the B and then I would like to continue.</t>
  </si>
  <si>
    <t>Yeah, it's quite difficult to talk against noise. Actually, I wanted to turn on the piece once again now. You have already said a lot about the music, also about the once again now. You have already said a lot about the music, also about the instruments. Maybe we listen a bit closer. I play a longer extract now again and then we'll talk about the music itself after we've understood why he writes so plainly.</t>
  </si>
  <si>
    <t>[Listening example Arvo Pärt Mirror in the Mirror] (3. 2:35 minutes).</t>
  </si>
  <si>
    <t xml:space="preserve"> 00:27:30</t>
  </si>
  <si>
    <t xml:space="preserve">You have already looked at the melody. Let's put this aside for a while, because we want to deal with this in a minute. </t>
  </si>
  <si>
    <t>Who has followed this and knows how many tones of this (PowerPoint presentation) were already played?</t>
  </si>
  <si>
    <t>der Lehrer antwortet nicht direkt auf das, was der S gesagt hat</t>
  </si>
  <si>
    <t>yes? [points at E]</t>
  </si>
  <si>
    <t>tvbI!</t>
  </si>
  <si>
    <t>Yes, right, but we'll have a look at this in particular in a minute.</t>
  </si>
  <si>
    <t>What else to the music?</t>
  </si>
  <si>
    <t>[points at 1]</t>
  </si>
  <si>
    <t>Maybe it's not right, but in the beginning the violin sounded as if there was a small wind instrument with it. Just at the beginning, as if someone blows in it.</t>
  </si>
  <si>
    <t>tbI!</t>
  </si>
  <si>
    <t xml:space="preserve">Good, let's talk about the instruments. </t>
  </si>
  <si>
    <t>Who played here?</t>
  </si>
  <si>
    <t>tvE.</t>
  </si>
  <si>
    <t>Yes, exactly two instruments. Not two string instruments, but one string instrument and one piano.</t>
  </si>
  <si>
    <t>Alright, then let's have a look at this line. This is what the violin plays. Everywhere you see a break now, it ends with a tone I left out now, because then one has a better overview over the line. You have the same thing on your work sheets. I'll give you three or four minutes now to have a look for on which principle the tones are organised here. We have already noted with Rzewski, there is such a regulatory spirit behind it that organises everything, that has thoughts behind it.</t>
  </si>
  <si>
    <t>So it always goes two up and then two down, like, up, up, down, down, up, up, down, down.</t>
  </si>
  <si>
    <t>svR-</t>
  </si>
  <si>
    <t>Some principles you find quite easily. Try to write them down. This is not as easy as just a note below it.</t>
  </si>
  <si>
    <t>[students working; incomprehensible dialogues t/ss]</t>
  </si>
  <si>
    <t>Pardon?</t>
  </si>
  <si>
    <t xml:space="preserve">Yes. </t>
  </si>
  <si>
    <t>svI?</t>
  </si>
  <si>
    <t>tvE?</t>
  </si>
  <si>
    <t>So N pushes already. She would like to start. Maybe we could talk about some of those organising principles. Please listen very carefully what the others say and whether it agrees with what you have written. N, you are allowed to begin.</t>
  </si>
  <si>
    <t>So, there are two very prominent tones and those are the g and the b flat. The first tone is the g, the second the b flat and then this ends on the g, then it ends on the b flat, then it starts with the g and then it starts with the b flat and so on.</t>
  </si>
  <si>
    <t>Yes please?</t>
  </si>
  <si>
    <t>Who would like to say something to this?</t>
  </si>
  <si>
    <t xml:space="preserve">Is this concerning the matter, M? </t>
  </si>
  <si>
    <t>It doesn't always start with the g and not always with the b flat. It always starts with the tones. With the g there is always something added below and with the b flat one more above is added.</t>
  </si>
  <si>
    <t>svR-.</t>
  </si>
  <si>
    <t>No, I didn't say that, it always starts with the b flat. It ends with the g and with the next tone but one it starts with the g. With the next tone but one it ends on the g and then with the next tone but one it starts with the g.</t>
  </si>
  <si>
    <t>But that can be both, M. But both already noticed that there are basically always two lines. N said very well that the g and the b flat are very important. Let's have a look now at those g- and b flat-lines. They always take turns. Then, one can describe well how this is arranged here. T.</t>
  </si>
  <si>
    <t>So one tone is always added until it is a scale. With the g it is that always by turns once upwards until it reaches the g and downwards until from the g on always one tone is added and in the end it starts with the g until the d. And with the b, uh b flat, it's the same thing that it always descends until it is at the b, uh b flat, and always rises from the b flat on.</t>
  </si>
  <si>
    <t>svE+</t>
  </si>
  <si>
    <t>no, I cannot repeat.</t>
  </si>
  <si>
    <t xml:space="preserve">never mind, H. </t>
  </si>
  <si>
    <t>We see, what looks so totally simple, there is a complex principle behind it, nevertheless a very simple music develops out of it.</t>
  </si>
  <si>
    <t>It is like depending on the tone row how many numbers there are. So every time when it's uneven numbers that it starts with it and every time it's even, that it stops with the tone.</t>
  </si>
  <si>
    <t>bezieht sich auf das Verständnis von [195]</t>
  </si>
  <si>
    <t>svI./svR.</t>
  </si>
  <si>
    <t>If one takes only the g and the b flat as two sound tracks, that the g always starts, then it starts and the next time it stops again, then it starts again and then it stops again. And it has always shifted so to say.</t>
  </si>
  <si>
    <t>Yes, so we see, there are different possibilities to express it, but this was expressed well. Now let's have a look at the g- and b flat-lines and let's always look at which tone is added in the g-line and which in the b flat-line? Maybe we sort the whole thing once again.  L  said they  conquer their tonal space there: always  one  more, always one more. This happens by pairs, of course.</t>
  </si>
  <si>
    <t>exactly</t>
  </si>
  <si>
    <t>I think exactly one tone is always added. For example, first comes the c and then comes the c in the b-line, too.</t>
  </si>
  <si>
    <t xml:space="preserve">tvR- </t>
  </si>
  <si>
    <t>I don't know whether it's on purpose or by accident, but if one looks at the three quavers, this g, f, e and after that there are those four quavers and there it starts with one further from the e, that it starts with the d.</t>
  </si>
  <si>
    <t xml:space="preserve">So always downwards. Exactly. Always the first of the pair has the highest tone g. Always the second of the pair has the lowest tone b flat. </t>
  </si>
  <si>
    <t xml:space="preserve">We can write this down as the first rule. </t>
  </si>
  <si>
    <t>[writes on blackboard]</t>
  </si>
  <si>
    <t>tbI.</t>
  </si>
  <si>
    <t>Now we need to say a sentence concerning the direction, let's have a look at that.</t>
  </si>
  <si>
    <t xml:space="preserve">Always the first of the pair is always added. I think this is what Z said. There is always one tone added. </t>
  </si>
  <si>
    <t xml:space="preserve">could you repeat that? </t>
  </si>
  <si>
    <t xml:space="preserve">tbR+ </t>
  </si>
  <si>
    <t xml:space="preserve">tvR+. </t>
  </si>
  <si>
    <t xml:space="preserve">I would like to give you a little homework concerning this. Namely, the piece has a title and this title is very characteristic. The title is "Mirror in the Mirror". Please write down this title.  You have  this  picture  in  addition.  "Link  the  title  'Mirror  in  the  Mirror'  with  the structure." </t>
  </si>
  <si>
    <t>This is a more pensive work. This can be done well, if one has ten minutes somewhere by oneself. The sentences you produce, two, three sentences are maybe already enough, but think about it, what it has to do with it. I will turn on the piece once again and point at the respective tones.</t>
  </si>
  <si>
    <t>[listening example Arvo Pärt Mirror in Mirror] (4. 2:52 Min)</t>
  </si>
  <si>
    <t>Please have a look at what tone comes next. Good, the lesson is over. Don't forget, the homework is not very long, but think a bit about it, "Mirror in the Mirror".</t>
  </si>
  <si>
    <t xml:space="preserve">Exactly. I wrote it down a bit simpler, so that the rows become quite long. </t>
  </si>
  <si>
    <t xml:space="preserve">When the piece is over with the violin voice, then it's over. We've listened to about half of it. I would like to turn it on in the end and then I'll point at the respective tones we hear. As I said, there is one tone added, the tone a. It is there where I put a pause now, so that one can recognise the lines in a better way. </t>
  </si>
  <si>
    <t>Turns</t>
  </si>
  <si>
    <t>teacher</t>
  </si>
  <si>
    <t>students</t>
  </si>
  <si>
    <t>I</t>
  </si>
  <si>
    <t>I.</t>
  </si>
  <si>
    <t>I?</t>
  </si>
  <si>
    <t>I!</t>
  </si>
  <si>
    <t>Ir</t>
  </si>
  <si>
    <t>R.</t>
  </si>
  <si>
    <t>R+</t>
  </si>
  <si>
    <t>R-</t>
  </si>
  <si>
    <t>R=</t>
  </si>
  <si>
    <t>R!</t>
  </si>
  <si>
    <t>R?</t>
  </si>
  <si>
    <t>all</t>
  </si>
  <si>
    <t>Durchschnittliche Anzahl an Wörtern pro Code</t>
  </si>
  <si>
    <t>v</t>
  </si>
  <si>
    <t>b</t>
  </si>
  <si>
    <t>m</t>
  </si>
  <si>
    <t>s</t>
  </si>
  <si>
    <t>[raises hand]</t>
  </si>
  <si>
    <t>sbI?</t>
  </si>
  <si>
    <t>sbR?</t>
  </si>
  <si>
    <t>V</t>
  </si>
  <si>
    <t>Z</t>
  </si>
  <si>
    <t>L</t>
  </si>
  <si>
    <t>o</t>
  </si>
  <si>
    <t>E.</t>
  </si>
  <si>
    <t>E=</t>
  </si>
  <si>
    <t>E+</t>
  </si>
  <si>
    <t>E-</t>
  </si>
  <si>
    <t>E?</t>
  </si>
  <si>
    <t>ssbI?</t>
  </si>
  <si>
    <t xml:space="preserve">ssbI? </t>
  </si>
  <si>
    <t>(Listening example Arvo Pärt ‘Mirror in Mirror’ (2. 1:10 minutes)</t>
  </si>
  <si>
    <t>tvE+</t>
  </si>
  <si>
    <t xml:space="preserve">(J raises hand) </t>
  </si>
  <si>
    <t>I can also imagine that if one has lived during such a time where there was a lot of surveillance, where a lot was reported, that sometimes, one wants to be by oneself and I think that it's still the same. One is asked a lot by parents or so and the one just wants to be by oneself and have one's space and then I think, such loud music that has a lot of lyrics, is also a bit disturbing then.</t>
  </si>
  <si>
    <t xml:space="preserve">tvI! </t>
  </si>
  <si>
    <t>x</t>
  </si>
  <si>
    <t>svR</t>
  </si>
  <si>
    <t>x+</t>
  </si>
  <si>
    <t>Instruction, coordination or rebuke</t>
  </si>
  <si>
    <t>Testing konwoledge or skills</t>
  </si>
  <si>
    <t>Developing knowledge or skills</t>
  </si>
  <si>
    <t>Reflecting</t>
  </si>
  <si>
    <t>Total</t>
  </si>
  <si>
    <t>Number of Encounters</t>
  </si>
  <si>
    <t>Encounters with evidenced shared understanding</t>
  </si>
  <si>
    <t>Percentage of turns using musical modalities among encounters with completed topics</t>
  </si>
  <si>
    <t xml:space="preserve">Die originalen Transkripte sind entnommen aus: 
Wallbaum, Christopher (Hg.) (2018a): Additional Material for the Lower Saxony-lesson. In: Christopher Wallbaum (Hg.): Comparing international music lessons on video. Hildesheim, Zürich, New York: Georg Olms Verlag (Schriften / Hochschule für Musik und Theater "Felix Mendelssohn Bartholdy" Leipzig, 14). Online verfügbar unter http://research.uni-leipzig.de/inkvid/COMPARING/index.htm.
Urheber der Kodierungen und Formatierung:
Max Giebel 
Leipzig, Juli 2019 </t>
  </si>
  <si>
    <t>Codes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</si>
</sst>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400]h:mm:ss\ AM/PM"/>
    <numFmt numFmtId="165" formatCode="0.0"/>
  </numFmts>
  <fonts count="14" x14ac:knownFonts="1">
    <font>
      <sz val="11"/>
      <color theme="1"/>
      <name val="Calibri"/>
      <family val="2"/>
      <scheme val="minor"/>
    </font>
    <font>
      <sz val="9"/>
      <color theme="1"/>
      <name val="Courier New"/>
      <family val="3"/>
    </font>
    <font>
      <b/>
      <sz val="9"/>
      <color theme="1"/>
      <name val="Courier New"/>
      <family val="3"/>
    </font>
    <font>
      <b/>
      <sz val="11"/>
      <color rgb="FF3F3F3F"/>
      <name val="Calibri"/>
      <family val="2"/>
      <scheme val="minor"/>
    </font>
    <font>
      <b/>
      <sz val="11"/>
      <color rgb="FFFA7D00"/>
      <name val="Calibri"/>
      <family val="2"/>
      <scheme val="minor"/>
    </font>
    <font>
      <sz val="11"/>
      <color theme="0"/>
      <name val="NeueHaasGroteskDisp Pro Md"/>
      <family val="2"/>
    </font>
    <font>
      <sz val="11"/>
      <name val="NeueHaasGroteskDisp Pro Md"/>
      <family val="2"/>
    </font>
    <font>
      <sz val="11"/>
      <color rgb="FF3F3F3F"/>
      <name val="NeueHaasGroteskDisp Pro Md"/>
      <family val="2"/>
    </font>
    <font>
      <sz val="11"/>
      <color theme="0"/>
      <name val="NeueHaasGroteskDisp Pro"/>
      <family val="2"/>
    </font>
    <font>
      <sz val="11"/>
      <color theme="1"/>
      <name val="NeueHaasGroteskDisp Pro"/>
      <family val="2"/>
    </font>
    <font>
      <sz val="11"/>
      <color rgb="FF9C5700"/>
      <name val="Calibri"/>
      <family val="2"/>
      <scheme val="minor"/>
    </font>
    <font>
      <sz val="11"/>
      <color theme="1"/>
      <name val="Adobe Garamond Pro"/>
      <family val="1"/>
    </font>
    <font>
      <sz val="11"/>
      <color theme="1"/>
      <name val="Source Code Pro Medium"/>
      <family val="3"/>
    </font>
    <font>
      <sz val="8"/>
      <name val="Calibri"/>
      <family val="2"/>
      <scheme val="minor"/>
    </font>
  </fonts>
  <fills count="7">
    <fill>
      <patternFill patternType="none"/>
    </fill>
    <fill>
      <patternFill patternType="gray125"/>
    </fill>
    <fill>
      <patternFill patternType="solid">
        <fgColor rgb="FFF2F2F2"/>
      </patternFill>
    </fill>
    <fill>
      <patternFill patternType="solid">
        <fgColor theme="2" tint="-0.749992370372631"/>
        <bgColor indexed="64"/>
      </patternFill>
    </fill>
    <fill>
      <patternFill patternType="solid">
        <fgColor theme="2" tint="-9.9978637043366805E-2"/>
        <bgColor indexed="64"/>
      </patternFill>
    </fill>
    <fill>
      <patternFill patternType="solid">
        <fgColor rgb="FFFFEB9C"/>
      </patternFill>
    </fill>
    <fill>
      <patternFill patternType="solid">
        <fgColor theme="2"/>
        <bgColor indexed="64"/>
      </patternFill>
    </fill>
  </fills>
  <borders count="32">
    <border>
      <left/>
      <right/>
      <top/>
      <bottom/>
      <diagonal/>
    </border>
    <border>
      <left/>
      <right/>
      <top/>
      <bottom style="medium">
        <color auto="1"/>
      </bottom>
      <diagonal/>
    </border>
    <border>
      <left/>
      <right/>
      <top/>
      <bottom style="dashDotDot">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style="medium">
        <color auto="1"/>
      </left>
      <right style="thin">
        <color rgb="FF3F3F3F"/>
      </right>
      <top style="thin">
        <color auto="1"/>
      </top>
      <bottom style="thin">
        <color rgb="FF3F3F3F"/>
      </bottom>
      <diagonal/>
    </border>
    <border>
      <left style="medium">
        <color auto="1"/>
      </left>
      <right style="thin">
        <color rgb="FF3F3F3F"/>
      </right>
      <top style="thin">
        <color auto="1"/>
      </top>
      <bottom style="double">
        <color auto="1"/>
      </bottom>
      <diagonal/>
    </border>
    <border>
      <left/>
      <right/>
      <top style="thin">
        <color auto="1"/>
      </top>
      <bottom/>
      <diagonal/>
    </border>
    <border>
      <left style="thin">
        <color auto="1"/>
      </left>
      <right style="medium">
        <color auto="1"/>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bottom style="thin">
        <color rgb="FF3F3F3F"/>
      </bottom>
      <diagonal/>
    </border>
    <border>
      <left style="thin">
        <color rgb="FF3F3F3F"/>
      </left>
      <right style="thin">
        <color auto="1"/>
      </right>
      <top/>
      <bottom style="thin">
        <color rgb="FF3F3F3F"/>
      </bottom>
      <diagonal/>
    </border>
    <border>
      <left style="thin">
        <color auto="1"/>
      </left>
      <right style="medium">
        <color auto="1"/>
      </right>
      <top/>
      <bottom/>
      <diagonal/>
    </border>
    <border>
      <left/>
      <right style="thin">
        <color auto="1"/>
      </right>
      <top/>
      <bottom/>
      <diagonal/>
    </border>
    <border>
      <left style="thin">
        <color auto="1"/>
      </left>
      <right style="medium">
        <color auto="1"/>
      </right>
      <top style="thin">
        <color rgb="FF3F3F3F"/>
      </top>
      <bottom style="thin">
        <color rgb="FF3F3F3F"/>
      </bottom>
      <diagonal/>
    </border>
    <border>
      <left style="thin">
        <color rgb="FF3F3F3F"/>
      </left>
      <right style="thin">
        <color auto="1"/>
      </right>
      <top style="thin">
        <color auto="1"/>
      </top>
      <bottom style="thin">
        <color rgb="FF3F3F3F"/>
      </bottom>
      <diagonal/>
    </border>
    <border>
      <left/>
      <right style="thin">
        <color auto="1"/>
      </right>
      <top style="thin">
        <color auto="1"/>
      </top>
      <bottom/>
      <diagonal/>
    </border>
    <border>
      <left style="thin">
        <color auto="1"/>
      </left>
      <right style="medium">
        <color auto="1"/>
      </right>
      <top style="thin">
        <color auto="1"/>
      </top>
      <bottom style="double">
        <color auto="1"/>
      </bottom>
      <diagonal/>
    </border>
    <border>
      <left style="thin">
        <color rgb="FF3F3F3F"/>
      </left>
      <right style="thin">
        <color auto="1"/>
      </right>
      <top style="thin">
        <color auto="1"/>
      </top>
      <bottom style="double">
        <color auto="1"/>
      </bottom>
      <diagonal/>
    </border>
    <border>
      <left style="thin">
        <color auto="1"/>
      </left>
      <right style="medium">
        <color auto="1"/>
      </right>
      <top/>
      <bottom style="thin">
        <color auto="1"/>
      </bottom>
      <diagonal/>
    </border>
    <border>
      <left/>
      <right style="thin">
        <color rgb="FF7F7F7F"/>
      </right>
      <top/>
      <bottom style="thin">
        <color auto="1"/>
      </bottom>
      <diagonal/>
    </border>
    <border>
      <left style="thin">
        <color rgb="FF7F7F7F"/>
      </left>
      <right style="thin">
        <color auto="1"/>
      </right>
      <top/>
      <bottom style="thin">
        <color auto="1"/>
      </bottom>
      <diagonal/>
    </border>
    <border>
      <left style="thin">
        <color auto="1"/>
      </left>
      <right style="medium">
        <color auto="1"/>
      </right>
      <top style="thin">
        <color auto="1"/>
      </top>
      <bottom/>
      <diagonal/>
    </border>
    <border>
      <left style="medium">
        <color auto="1"/>
      </left>
      <right/>
      <top/>
      <bottom/>
      <diagonal/>
    </border>
    <border>
      <left/>
      <right/>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right/>
      <top style="dashDotDot">
        <color auto="1"/>
      </top>
      <bottom/>
      <diagonal/>
    </border>
    <border>
      <left style="thin">
        <color auto="1"/>
      </left>
      <right style="thin">
        <color auto="1"/>
      </right>
      <top style="thin">
        <color auto="1"/>
      </top>
      <bottom style="thin">
        <color auto="1"/>
      </bottom>
      <diagonal/>
    </border>
  </borders>
  <cellStyleXfs count="4">
    <xf numFmtId="0" fontId="0" fillId="0" borderId="0"/>
    <xf numFmtId="0" fontId="3" fillId="2" borderId="4" applyNumberFormat="0" applyAlignment="0" applyProtection="0"/>
    <xf numFmtId="0" fontId="4" fillId="2" borderId="3" applyNumberFormat="0" applyAlignment="0" applyProtection="0"/>
    <xf numFmtId="0" fontId="10" fillId="5" borderId="0" applyNumberFormat="0" applyBorder="0" applyAlignment="0" applyProtection="0"/>
  </cellStyleXfs>
  <cellXfs count="77">
    <xf numFmtId="0" fontId="0" fillId="0" borderId="0" xfId="0"/>
    <xf numFmtId="0" fontId="1" fillId="0" borderId="0" xfId="0" applyFont="1" applyAlignment="1">
      <alignment horizontal="left" vertical="center"/>
    </xf>
    <xf numFmtId="14" fontId="1" fillId="0" borderId="0" xfId="0" applyNumberFormat="1" applyFont="1" applyAlignment="1">
      <alignment horizontal="left" vertical="center"/>
    </xf>
    <xf numFmtId="0" fontId="7" fillId="4" borderId="5" xfId="1" applyFont="1" applyFill="1" applyBorder="1"/>
    <xf numFmtId="0" fontId="7" fillId="4" borderId="6" xfId="1" applyFont="1" applyFill="1" applyBorder="1"/>
    <xf numFmtId="0" fontId="7" fillId="4" borderId="7" xfId="1" applyFont="1" applyFill="1" applyBorder="1"/>
    <xf numFmtId="0" fontId="9" fillId="0" borderId="8" xfId="0" applyFont="1" applyBorder="1"/>
    <xf numFmtId="0" fontId="5" fillId="3" borderId="9" xfId="0" applyFont="1" applyFill="1" applyBorder="1"/>
    <xf numFmtId="0" fontId="5" fillId="3" borderId="10" xfId="0" applyFont="1" applyFill="1" applyBorder="1"/>
    <xf numFmtId="0" fontId="5" fillId="3" borderId="11" xfId="0" applyFont="1" applyFill="1" applyBorder="1"/>
    <xf numFmtId="0" fontId="6" fillId="4" borderId="12" xfId="1" applyFont="1" applyFill="1" applyBorder="1"/>
    <xf numFmtId="0" fontId="7" fillId="4" borderId="13" xfId="1" applyFont="1" applyFill="1" applyBorder="1"/>
    <xf numFmtId="0" fontId="8" fillId="3" borderId="14" xfId="0" applyFont="1" applyFill="1" applyBorder="1"/>
    <xf numFmtId="0" fontId="9" fillId="0" borderId="0" xfId="0" applyFont="1" applyBorder="1"/>
    <xf numFmtId="0" fontId="9" fillId="0" borderId="15" xfId="0" applyFont="1" applyBorder="1"/>
    <xf numFmtId="0" fontId="6" fillId="4" borderId="16" xfId="1" applyFont="1" applyFill="1" applyBorder="1"/>
    <xf numFmtId="0" fontId="7" fillId="4" borderId="17" xfId="1" applyFont="1" applyFill="1" applyBorder="1"/>
    <xf numFmtId="0" fontId="9" fillId="0" borderId="18" xfId="0" applyFont="1" applyBorder="1"/>
    <xf numFmtId="0" fontId="6" fillId="4" borderId="19" xfId="1" applyFont="1" applyFill="1" applyBorder="1"/>
    <xf numFmtId="0" fontId="7" fillId="4" borderId="20" xfId="1" applyFont="1" applyFill="1" applyBorder="1"/>
    <xf numFmtId="0" fontId="6" fillId="4" borderId="21" xfId="0" applyFont="1" applyFill="1" applyBorder="1"/>
    <xf numFmtId="0" fontId="6" fillId="4" borderId="22" xfId="2" applyFont="1" applyFill="1" applyBorder="1"/>
    <xf numFmtId="0" fontId="6" fillId="4" borderId="23" xfId="2" applyFont="1" applyFill="1" applyBorder="1"/>
    <xf numFmtId="0" fontId="6" fillId="4" borderId="21" xfId="1" applyFont="1" applyFill="1" applyBorder="1"/>
    <xf numFmtId="0" fontId="6" fillId="4" borderId="24" xfId="1" applyFont="1" applyFill="1" applyBorder="1"/>
    <xf numFmtId="0" fontId="9" fillId="0" borderId="25" xfId="0" applyFont="1" applyBorder="1"/>
    <xf numFmtId="0" fontId="6" fillId="4" borderId="14" xfId="1" applyFont="1" applyFill="1" applyBorder="1"/>
    <xf numFmtId="10" fontId="0" fillId="0" borderId="0" xfId="0" applyNumberFormat="1"/>
    <xf numFmtId="0" fontId="0" fillId="0" borderId="0" xfId="0" applyNumberFormat="1"/>
    <xf numFmtId="0" fontId="5" fillId="3" borderId="0" xfId="0" applyFont="1" applyFill="1" applyBorder="1"/>
    <xf numFmtId="0" fontId="10" fillId="5" borderId="0" xfId="3" applyAlignment="1">
      <alignment horizontal="left" vertical="center"/>
    </xf>
    <xf numFmtId="49" fontId="2" fillId="0" borderId="1" xfId="0" applyNumberFormat="1"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1" fillId="0" borderId="0" xfId="0" applyFont="1" applyAlignment="1">
      <alignment horizontal="center" vertical="top"/>
    </xf>
    <xf numFmtId="164" fontId="1" fillId="0" borderId="0" xfId="0" applyNumberFormat="1" applyFont="1" applyAlignment="1">
      <alignment horizontal="left" vertical="top"/>
    </xf>
    <xf numFmtId="49" fontId="1" fillId="0" borderId="0" xfId="0" applyNumberFormat="1"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164" fontId="1" fillId="0" borderId="2" xfId="0" applyNumberFormat="1" applyFont="1" applyBorder="1" applyAlignment="1">
      <alignment horizontal="left" vertical="top"/>
    </xf>
    <xf numFmtId="0" fontId="1" fillId="0" borderId="2" xfId="0" applyFont="1" applyBorder="1" applyAlignment="1">
      <alignment horizontal="left" vertical="top" wrapText="1"/>
    </xf>
    <xf numFmtId="164" fontId="1" fillId="0" borderId="0" xfId="0" applyNumberFormat="1" applyFont="1" applyBorder="1" applyAlignment="1">
      <alignment horizontal="left" vertical="top"/>
    </xf>
    <xf numFmtId="0" fontId="1" fillId="0" borderId="0" xfId="0" applyFont="1" applyBorder="1" applyAlignment="1">
      <alignment horizontal="left" vertical="top" wrapText="1"/>
    </xf>
    <xf numFmtId="49" fontId="1" fillId="0" borderId="0" xfId="0" applyNumberFormat="1" applyFont="1" applyAlignment="1">
      <alignment horizontal="center" vertical="top"/>
    </xf>
    <xf numFmtId="49" fontId="1" fillId="0" borderId="2" xfId="0" applyNumberFormat="1" applyFont="1" applyBorder="1" applyAlignment="1">
      <alignment horizontal="center" vertical="top"/>
    </xf>
    <xf numFmtId="49" fontId="1" fillId="0" borderId="0" xfId="0" applyNumberFormat="1" applyFont="1" applyBorder="1" applyAlignment="1">
      <alignment horizontal="center" vertical="top"/>
    </xf>
    <xf numFmtId="0" fontId="1" fillId="0" borderId="0" xfId="0" applyFont="1" applyAlignment="1">
      <alignment horizontal="center" vertical="top" wrapText="1"/>
    </xf>
    <xf numFmtId="49" fontId="1" fillId="0" borderId="0" xfId="0" applyNumberFormat="1" applyFont="1" applyAlignment="1">
      <alignment horizontal="center" vertical="top" wrapText="1"/>
    </xf>
    <xf numFmtId="0" fontId="1" fillId="0" borderId="26" xfId="0" applyFont="1" applyBorder="1" applyAlignment="1">
      <alignment horizontal="left" vertical="top"/>
    </xf>
    <xf numFmtId="164" fontId="1" fillId="0" borderId="26" xfId="0" applyNumberFormat="1" applyFont="1" applyBorder="1" applyAlignment="1">
      <alignment horizontal="left" vertical="top"/>
    </xf>
    <xf numFmtId="49" fontId="1" fillId="0" borderId="26" xfId="0" applyNumberFormat="1" applyFont="1" applyBorder="1" applyAlignment="1">
      <alignment horizontal="center" vertical="top"/>
    </xf>
    <xf numFmtId="0" fontId="1" fillId="0" borderId="26" xfId="0" applyFont="1" applyBorder="1" applyAlignment="1">
      <alignment horizontal="left" vertical="top" wrapText="1"/>
    </xf>
    <xf numFmtId="0" fontId="8" fillId="3" borderId="24" xfId="1" applyFont="1" applyFill="1" applyBorder="1"/>
    <xf numFmtId="0" fontId="1" fillId="0" borderId="2" xfId="0" applyFont="1" applyBorder="1" applyAlignment="1">
      <alignment horizontal="left" vertical="top"/>
    </xf>
    <xf numFmtId="0" fontId="1" fillId="0" borderId="0" xfId="0" applyFont="1" applyBorder="1" applyAlignment="1">
      <alignment horizontal="left" vertical="top"/>
    </xf>
    <xf numFmtId="0" fontId="1" fillId="0" borderId="0" xfId="0" applyFont="1" applyBorder="1" applyAlignment="1">
      <alignment horizontal="left" vertical="center"/>
    </xf>
    <xf numFmtId="0" fontId="1" fillId="0" borderId="27" xfId="0" applyFont="1" applyBorder="1" applyAlignment="1">
      <alignment horizontal="left" vertical="top"/>
    </xf>
    <xf numFmtId="164" fontId="1" fillId="0" borderId="28" xfId="0" applyNumberFormat="1" applyFont="1" applyBorder="1" applyAlignment="1">
      <alignment horizontal="left" vertical="top"/>
    </xf>
    <xf numFmtId="49" fontId="1" fillId="0" borderId="28" xfId="0" applyNumberFormat="1" applyFont="1" applyBorder="1" applyAlignment="1">
      <alignment horizontal="center" vertical="top"/>
    </xf>
    <xf numFmtId="0" fontId="1" fillId="0" borderId="28" xfId="0" applyFont="1" applyBorder="1" applyAlignment="1">
      <alignment horizontal="left" vertical="top" wrapText="1"/>
    </xf>
    <xf numFmtId="0" fontId="1" fillId="0" borderId="29" xfId="0" applyFont="1" applyBorder="1" applyAlignment="1">
      <alignment horizontal="left" vertical="top" wrapText="1"/>
    </xf>
    <xf numFmtId="0" fontId="1" fillId="0" borderId="30" xfId="0" applyFont="1" applyBorder="1" applyAlignment="1">
      <alignment horizontal="left" vertical="top"/>
    </xf>
    <xf numFmtId="164" fontId="1" fillId="0" borderId="30" xfId="0" applyNumberFormat="1" applyFont="1" applyBorder="1" applyAlignment="1">
      <alignment horizontal="left" vertical="top"/>
    </xf>
    <xf numFmtId="49" fontId="1" fillId="0" borderId="30" xfId="0" applyNumberFormat="1" applyFont="1" applyBorder="1" applyAlignment="1">
      <alignment horizontal="center" vertical="top"/>
    </xf>
    <xf numFmtId="0" fontId="1" fillId="0" borderId="30" xfId="0" applyFont="1" applyBorder="1" applyAlignment="1">
      <alignment horizontal="left" vertical="top" wrapText="1"/>
    </xf>
    <xf numFmtId="165" fontId="0" fillId="0" borderId="0" xfId="0" applyNumberFormat="1"/>
    <xf numFmtId="0" fontId="0" fillId="0" borderId="0" xfId="0" applyAlignment="1">
      <alignment horizontal="center"/>
    </xf>
    <xf numFmtId="0" fontId="0" fillId="0" borderId="0" xfId="0" applyAlignment="1">
      <alignment horizontal="center" wrapText="1"/>
    </xf>
    <xf numFmtId="165" fontId="0" fillId="0" borderId="0" xfId="0" applyNumberFormat="1" applyAlignment="1">
      <alignment horizontal="center"/>
    </xf>
    <xf numFmtId="0" fontId="0" fillId="0" borderId="31" xfId="0" applyBorder="1" applyAlignment="1">
      <alignment horizontal="center"/>
    </xf>
    <xf numFmtId="0" fontId="11" fillId="4" borderId="31" xfId="0" applyFont="1" applyFill="1" applyBorder="1" applyAlignment="1">
      <alignment horizontal="center" wrapText="1"/>
    </xf>
    <xf numFmtId="0" fontId="11" fillId="0" borderId="31" xfId="0" applyFont="1" applyBorder="1" applyAlignment="1">
      <alignment horizontal="center" vertical="center" wrapText="1"/>
    </xf>
    <xf numFmtId="0" fontId="11" fillId="4" borderId="31" xfId="0" applyFont="1" applyFill="1" applyBorder="1" applyAlignment="1">
      <alignment horizontal="center" vertical="center" wrapText="1"/>
    </xf>
    <xf numFmtId="9" fontId="11" fillId="0" borderId="31" xfId="0" applyNumberFormat="1" applyFont="1" applyBorder="1" applyAlignment="1">
      <alignment horizontal="center" vertical="center" wrapText="1"/>
    </xf>
    <xf numFmtId="0" fontId="12" fillId="6" borderId="0" xfId="0" applyFont="1" applyFill="1" applyAlignment="1">
      <alignment horizontal="left" vertical="top" wrapText="1"/>
    </xf>
    <xf numFmtId="0" fontId="2" fillId="0" borderId="0" xfId="0" applyFont="1" applyBorder="1" applyAlignment="1">
      <alignment vertical="top" textRotation="45"/>
    </xf>
    <xf numFmtId="0" fontId="2" fillId="0" borderId="1" xfId="0" applyNumberFormat="1" applyFont="1" applyBorder="1" applyAlignment="1">
      <alignment horizontal="left" vertical="top" textRotation="45"/>
    </xf>
  </cellXfs>
  <cellStyles count="4">
    <cellStyle name="Ausgabe" xfId="1" builtinId="21"/>
    <cellStyle name="Berechnung" xfId="2" builtinId="22"/>
    <cellStyle name="Neutral" xfId="3"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2:G239"/>
  <sheetViews>
    <sheetView tabSelected="1" view="pageLayout" zoomScale="115" zoomScaleNormal="130" zoomScalePageLayoutView="130" workbookViewId="0">
      <selection activeCell="C3" sqref="C3"/>
    </sheetView>
  </sheetViews>
  <sheetFormatPr baseColWidth="10" defaultRowHeight="11" x14ac:dyDescent="0"/>
  <cols>
    <col min="1" max="1" width="5.33203125" style="36" bestFit="1" customWidth="1"/>
    <col min="2" max="2" width="9.5" style="36" customWidth="1"/>
    <col min="3" max="3" width="5.1640625" style="46" customWidth="1"/>
    <col min="4" max="4" width="58.5" style="37" customWidth="1"/>
    <col min="5" max="5" width="6.1640625" style="38" customWidth="1"/>
    <col min="6" max="6" width="0" style="1" hidden="1" customWidth="1"/>
    <col min="7" max="16384" width="10.83203125" style="1"/>
  </cols>
  <sheetData>
    <row r="2" spans="1:7" ht="15" customHeight="1">
      <c r="C2" s="75"/>
    </row>
    <row r="3" spans="1:7" ht="32" thickBot="1">
      <c r="A3" s="31" t="s">
        <v>53</v>
      </c>
      <c r="B3" s="31" t="s">
        <v>52</v>
      </c>
      <c r="C3" s="76" t="s">
        <v>54</v>
      </c>
      <c r="D3" s="33" t="s">
        <v>55</v>
      </c>
      <c r="E3" s="32" t="s">
        <v>329</v>
      </c>
    </row>
    <row r="4" spans="1:7" ht="13.5" customHeight="1">
      <c r="A4" s="37">
        <f>ROW()-2</f>
        <v>2</v>
      </c>
      <c r="B4" s="35">
        <v>1.273148148148148E-4</v>
      </c>
      <c r="C4" s="43" t="s">
        <v>72</v>
      </c>
      <c r="D4" s="37" t="s">
        <v>51</v>
      </c>
    </row>
    <row r="5" spans="1:7" ht="13.5" customHeight="1">
      <c r="A5" s="37">
        <f t="shared" ref="A5:A69" si="0">ROW()-2</f>
        <v>3</v>
      </c>
      <c r="B5" s="35">
        <v>1.6203703703703703E-4</v>
      </c>
      <c r="C5" s="43" t="s">
        <v>72</v>
      </c>
      <c r="D5" s="38" t="s">
        <v>50</v>
      </c>
      <c r="E5" s="38" t="s">
        <v>57</v>
      </c>
      <c r="G5" s="1" t="s">
        <v>317</v>
      </c>
    </row>
    <row r="6" spans="1:7" ht="22">
      <c r="A6" s="48">
        <f t="shared" si="0"/>
        <v>4</v>
      </c>
      <c r="B6" s="49"/>
      <c r="C6" s="50" t="s">
        <v>73</v>
      </c>
      <c r="D6" s="51" t="s">
        <v>49</v>
      </c>
      <c r="E6" s="51" t="s">
        <v>58</v>
      </c>
    </row>
    <row r="7" spans="1:7" ht="22">
      <c r="A7" s="37">
        <f t="shared" si="0"/>
        <v>5</v>
      </c>
      <c r="B7" s="35">
        <v>2.4305555555555552E-4</v>
      </c>
      <c r="C7" s="43" t="s">
        <v>72</v>
      </c>
      <c r="D7" s="38" t="s">
        <v>60</v>
      </c>
      <c r="E7" s="38" t="s">
        <v>62</v>
      </c>
    </row>
    <row r="8" spans="1:7" ht="22">
      <c r="A8" s="37">
        <f t="shared" si="0"/>
        <v>6</v>
      </c>
      <c r="B8" s="35"/>
      <c r="C8" s="43"/>
      <c r="D8" s="38" t="s">
        <v>59</v>
      </c>
      <c r="E8" s="38" t="s">
        <v>57</v>
      </c>
      <c r="G8" s="1" t="s">
        <v>317</v>
      </c>
    </row>
    <row r="9" spans="1:7" ht="22">
      <c r="A9" s="48">
        <f t="shared" si="0"/>
        <v>7</v>
      </c>
      <c r="B9" s="49">
        <v>5.6712962962962956E-4</v>
      </c>
      <c r="C9" s="50"/>
      <c r="D9" s="51" t="s">
        <v>61</v>
      </c>
      <c r="E9" s="51"/>
    </row>
    <row r="10" spans="1:7" ht="22">
      <c r="A10" s="37">
        <f t="shared" si="0"/>
        <v>8</v>
      </c>
      <c r="B10" s="35">
        <v>2.9050925925925928E-3</v>
      </c>
      <c r="C10" s="43" t="s">
        <v>72</v>
      </c>
      <c r="D10" s="38" t="s">
        <v>48</v>
      </c>
      <c r="E10" s="38" t="s">
        <v>67</v>
      </c>
    </row>
    <row r="11" spans="1:7">
      <c r="A11" s="37">
        <f t="shared" si="0"/>
        <v>9</v>
      </c>
      <c r="B11" s="35"/>
      <c r="C11" s="43" t="s">
        <v>73</v>
      </c>
      <c r="D11" s="38" t="s">
        <v>69</v>
      </c>
      <c r="E11" s="38" t="s">
        <v>310</v>
      </c>
    </row>
    <row r="12" spans="1:7">
      <c r="A12" s="37">
        <f t="shared" si="0"/>
        <v>10</v>
      </c>
      <c r="B12" s="35"/>
      <c r="C12" s="43" t="s">
        <v>72</v>
      </c>
      <c r="D12" s="38" t="s">
        <v>70</v>
      </c>
      <c r="E12" s="38" t="s">
        <v>82</v>
      </c>
      <c r="G12" s="1" t="s">
        <v>317</v>
      </c>
    </row>
    <row r="13" spans="1:7" ht="33">
      <c r="A13" s="37">
        <f t="shared" si="0"/>
        <v>11</v>
      </c>
      <c r="B13" s="35"/>
      <c r="C13" s="43" t="s">
        <v>76</v>
      </c>
      <c r="D13" s="38" t="s">
        <v>56</v>
      </c>
      <c r="E13" s="38" t="s">
        <v>68</v>
      </c>
    </row>
    <row r="14" spans="1:7">
      <c r="A14" s="48">
        <f t="shared" si="0"/>
        <v>12</v>
      </c>
      <c r="B14" s="49"/>
      <c r="C14" s="50" t="s">
        <v>72</v>
      </c>
      <c r="D14" s="51" t="s">
        <v>86</v>
      </c>
      <c r="E14" s="51" t="s">
        <v>78</v>
      </c>
    </row>
    <row r="15" spans="1:7">
      <c r="A15" s="37">
        <f t="shared" si="0"/>
        <v>13</v>
      </c>
      <c r="B15" s="35"/>
      <c r="C15" s="43" t="s">
        <v>72</v>
      </c>
      <c r="D15" s="38" t="s">
        <v>77</v>
      </c>
      <c r="E15" s="38" t="s">
        <v>82</v>
      </c>
    </row>
    <row r="16" spans="1:7" ht="44">
      <c r="A16" s="37">
        <f t="shared" si="0"/>
        <v>14</v>
      </c>
      <c r="B16" s="35">
        <v>3.1712962962962958E-3</v>
      </c>
      <c r="C16" s="43" t="s">
        <v>77</v>
      </c>
      <c r="D16" s="38" t="s">
        <v>79</v>
      </c>
      <c r="E16" s="38" t="s">
        <v>68</v>
      </c>
      <c r="G16" s="1" t="s">
        <v>317</v>
      </c>
    </row>
    <row r="17" spans="1:7">
      <c r="A17" s="37">
        <f t="shared" si="0"/>
        <v>15</v>
      </c>
      <c r="B17" s="35"/>
      <c r="C17" s="34"/>
      <c r="D17" s="38" t="s">
        <v>85</v>
      </c>
      <c r="E17" s="38" t="s">
        <v>81</v>
      </c>
    </row>
    <row r="18" spans="1:7">
      <c r="A18" s="48">
        <f t="shared" si="0"/>
        <v>16</v>
      </c>
      <c r="B18" s="49"/>
      <c r="C18" s="50" t="s">
        <v>72</v>
      </c>
      <c r="D18" s="48" t="s">
        <v>87</v>
      </c>
      <c r="E18" s="51" t="s">
        <v>78</v>
      </c>
    </row>
    <row r="19" spans="1:7">
      <c r="A19" s="37">
        <f t="shared" si="0"/>
        <v>17</v>
      </c>
      <c r="B19" s="35"/>
      <c r="C19" s="43"/>
      <c r="D19" s="37">
        <v>3</v>
      </c>
      <c r="E19" s="38" t="s">
        <v>62</v>
      </c>
    </row>
    <row r="20" spans="1:7" ht="55">
      <c r="A20" s="37">
        <f t="shared" si="0"/>
        <v>18</v>
      </c>
      <c r="B20" s="35">
        <v>3.3912037037037036E-3</v>
      </c>
      <c r="C20" s="43">
        <v>3</v>
      </c>
      <c r="D20" s="38" t="s">
        <v>63</v>
      </c>
      <c r="E20" s="38" t="s">
        <v>84</v>
      </c>
      <c r="G20" s="1" t="s">
        <v>317</v>
      </c>
    </row>
    <row r="21" spans="1:7">
      <c r="A21" s="48">
        <f t="shared" si="0"/>
        <v>19</v>
      </c>
      <c r="B21" s="49"/>
      <c r="C21" s="50" t="s">
        <v>72</v>
      </c>
      <c r="D21" s="51" t="s">
        <v>86</v>
      </c>
      <c r="E21" s="51" t="s">
        <v>78</v>
      </c>
    </row>
    <row r="22" spans="1:7">
      <c r="A22" s="37">
        <f t="shared" si="0"/>
        <v>20</v>
      </c>
      <c r="B22" s="35"/>
      <c r="C22" s="43"/>
      <c r="D22" s="38" t="s">
        <v>88</v>
      </c>
      <c r="E22" s="38" t="s">
        <v>62</v>
      </c>
    </row>
    <row r="23" spans="1:7">
      <c r="A23" s="37">
        <f t="shared" si="0"/>
        <v>21</v>
      </c>
      <c r="B23" s="35">
        <v>3.6226851851851854E-3</v>
      </c>
      <c r="C23" s="43" t="s">
        <v>177</v>
      </c>
      <c r="D23" s="38" t="s">
        <v>47</v>
      </c>
      <c r="E23" s="38" t="s">
        <v>89</v>
      </c>
      <c r="G23" s="1" t="s">
        <v>317</v>
      </c>
    </row>
    <row r="24" spans="1:7">
      <c r="A24" s="37">
        <f t="shared" si="0"/>
        <v>22</v>
      </c>
      <c r="B24" s="35"/>
      <c r="C24" s="43" t="s">
        <v>72</v>
      </c>
      <c r="D24" s="38" t="s">
        <v>86</v>
      </c>
      <c r="E24" s="38" t="s">
        <v>78</v>
      </c>
    </row>
    <row r="25" spans="1:7">
      <c r="A25" s="37">
        <f t="shared" si="0"/>
        <v>23</v>
      </c>
      <c r="B25" s="35"/>
      <c r="C25" s="43" t="s">
        <v>72</v>
      </c>
      <c r="D25" s="38" t="s">
        <v>90</v>
      </c>
      <c r="E25" s="38" t="s">
        <v>62</v>
      </c>
    </row>
    <row r="26" spans="1:7" ht="22">
      <c r="A26" s="37">
        <f t="shared" si="0"/>
        <v>24</v>
      </c>
      <c r="B26" s="35">
        <v>3.6921296296296298E-3</v>
      </c>
      <c r="C26" s="43" t="s">
        <v>187</v>
      </c>
      <c r="D26" s="38" t="s">
        <v>46</v>
      </c>
      <c r="E26" s="38" t="s">
        <v>89</v>
      </c>
    </row>
    <row r="27" spans="1:7">
      <c r="A27" s="48">
        <f t="shared" si="0"/>
        <v>25</v>
      </c>
      <c r="B27" s="49"/>
      <c r="C27" s="50" t="s">
        <v>72</v>
      </c>
      <c r="D27" s="51" t="s">
        <v>91</v>
      </c>
      <c r="E27" s="51" t="s">
        <v>93</v>
      </c>
    </row>
    <row r="28" spans="1:7" ht="22">
      <c r="A28" s="37">
        <f t="shared" si="0"/>
        <v>26</v>
      </c>
      <c r="B28" s="35">
        <v>3.7847222222222223E-3</v>
      </c>
      <c r="C28" s="43"/>
      <c r="D28" s="38" t="s">
        <v>64</v>
      </c>
    </row>
    <row r="29" spans="1:7" ht="44">
      <c r="A29" s="37">
        <f t="shared" si="0"/>
        <v>27</v>
      </c>
      <c r="B29" s="35">
        <v>3.8541666666666668E-3</v>
      </c>
      <c r="C29" s="43" t="s">
        <v>178</v>
      </c>
      <c r="D29" s="38" t="s">
        <v>94</v>
      </c>
      <c r="E29" s="38" t="s">
        <v>68</v>
      </c>
      <c r="G29" s="1" t="s">
        <v>317</v>
      </c>
    </row>
    <row r="30" spans="1:7">
      <c r="A30" s="48">
        <f t="shared" si="0"/>
        <v>28</v>
      </c>
      <c r="B30" s="49"/>
      <c r="C30" s="50" t="s">
        <v>72</v>
      </c>
      <c r="D30" s="51" t="s">
        <v>95</v>
      </c>
      <c r="E30" s="51" t="s">
        <v>78</v>
      </c>
    </row>
    <row r="31" spans="1:7" ht="22">
      <c r="A31" s="37">
        <f t="shared" si="0"/>
        <v>29</v>
      </c>
      <c r="B31" s="35">
        <v>4.0624999999999993E-3</v>
      </c>
      <c r="C31" s="43" t="s">
        <v>144</v>
      </c>
      <c r="D31" s="38" t="s">
        <v>98</v>
      </c>
      <c r="E31" s="38" t="s">
        <v>68</v>
      </c>
      <c r="G31" s="1" t="s">
        <v>317</v>
      </c>
    </row>
    <row r="32" spans="1:7">
      <c r="A32" s="37">
        <f t="shared" si="0"/>
        <v>30</v>
      </c>
      <c r="B32" s="35"/>
      <c r="C32" s="43" t="s">
        <v>72</v>
      </c>
      <c r="D32" s="38" t="s">
        <v>96</v>
      </c>
      <c r="E32" s="38" t="s">
        <v>97</v>
      </c>
    </row>
    <row r="33" spans="1:7" ht="33">
      <c r="A33" s="37">
        <f t="shared" si="0"/>
        <v>31</v>
      </c>
      <c r="B33" s="35">
        <v>4.2245370370370371E-3</v>
      </c>
      <c r="C33" s="43" t="s">
        <v>179</v>
      </c>
      <c r="D33" s="38" t="s">
        <v>99</v>
      </c>
    </row>
    <row r="34" spans="1:7" ht="53.25" customHeight="1">
      <c r="A34" s="37">
        <f t="shared" si="0"/>
        <v>32</v>
      </c>
      <c r="B34" s="35">
        <v>4.363425925925926E-3</v>
      </c>
      <c r="C34" s="43" t="s">
        <v>72</v>
      </c>
      <c r="D34" s="38" t="s">
        <v>100</v>
      </c>
      <c r="E34" s="38" t="s">
        <v>67</v>
      </c>
    </row>
    <row r="35" spans="1:7">
      <c r="A35" s="37">
        <f t="shared" si="0"/>
        <v>33</v>
      </c>
      <c r="B35" s="35"/>
      <c r="C35" s="43" t="s">
        <v>101</v>
      </c>
      <c r="D35" s="38" t="s">
        <v>102</v>
      </c>
      <c r="E35" s="38" t="s">
        <v>311</v>
      </c>
    </row>
    <row r="36" spans="1:7">
      <c r="A36" s="37">
        <f t="shared" si="0"/>
        <v>34</v>
      </c>
      <c r="B36" s="35"/>
      <c r="C36" s="43" t="s">
        <v>92</v>
      </c>
      <c r="D36" s="38" t="s">
        <v>103</v>
      </c>
      <c r="E36" s="38" t="s">
        <v>62</v>
      </c>
    </row>
    <row r="37" spans="1:7" ht="22">
      <c r="A37" s="37">
        <f t="shared" si="0"/>
        <v>35</v>
      </c>
      <c r="B37" s="35">
        <v>4.4791666666666669E-3</v>
      </c>
      <c r="C37" s="43" t="s">
        <v>180</v>
      </c>
      <c r="D37" s="38" t="s">
        <v>45</v>
      </c>
      <c r="E37" s="38" t="s">
        <v>108</v>
      </c>
      <c r="G37" s="1" t="s">
        <v>317</v>
      </c>
    </row>
    <row r="38" spans="1:7">
      <c r="A38" s="37">
        <f t="shared" si="0"/>
        <v>36</v>
      </c>
      <c r="B38" s="35"/>
      <c r="C38" s="43" t="s">
        <v>72</v>
      </c>
      <c r="D38" s="38" t="s">
        <v>104</v>
      </c>
      <c r="E38" s="38" t="s">
        <v>106</v>
      </c>
    </row>
    <row r="39" spans="1:7" ht="24.75" customHeight="1">
      <c r="A39" s="48">
        <f t="shared" si="0"/>
        <v>37</v>
      </c>
      <c r="B39" s="49"/>
      <c r="C39" s="50"/>
      <c r="D39" s="51" t="s">
        <v>105</v>
      </c>
      <c r="E39" s="51" t="s">
        <v>107</v>
      </c>
    </row>
    <row r="40" spans="1:7" ht="22">
      <c r="A40" s="37">
        <f t="shared" si="0"/>
        <v>38</v>
      </c>
      <c r="B40" s="35">
        <v>4.6296296296296302E-3</v>
      </c>
      <c r="C40" s="43" t="s">
        <v>178</v>
      </c>
      <c r="D40" s="38" t="s">
        <v>44</v>
      </c>
      <c r="E40" s="38" t="s">
        <v>68</v>
      </c>
      <c r="F40" s="30"/>
      <c r="G40" s="1" t="s">
        <v>317</v>
      </c>
    </row>
    <row r="41" spans="1:7" ht="22">
      <c r="A41" s="37">
        <f t="shared" si="0"/>
        <v>39</v>
      </c>
      <c r="B41" s="35"/>
      <c r="C41" s="43" t="s">
        <v>72</v>
      </c>
      <c r="D41" s="38" t="s">
        <v>110</v>
      </c>
      <c r="E41" s="38" t="s">
        <v>82</v>
      </c>
      <c r="F41" s="30"/>
    </row>
    <row r="42" spans="1:7" ht="14">
      <c r="A42" s="37">
        <f t="shared" si="0"/>
        <v>40</v>
      </c>
      <c r="B42" s="35"/>
      <c r="C42" s="43" t="s">
        <v>72</v>
      </c>
      <c r="D42" s="38" t="s">
        <v>111</v>
      </c>
      <c r="E42" s="38" t="s">
        <v>82</v>
      </c>
      <c r="F42" s="30"/>
    </row>
    <row r="43" spans="1:7" ht="33">
      <c r="A43" s="37">
        <f t="shared" si="0"/>
        <v>41</v>
      </c>
      <c r="B43" s="35">
        <v>4.8148148148148152E-3</v>
      </c>
      <c r="C43" s="43" t="s">
        <v>181</v>
      </c>
      <c r="D43" s="38" t="s">
        <v>112</v>
      </c>
      <c r="E43" s="38" t="s">
        <v>126</v>
      </c>
      <c r="F43" s="30"/>
    </row>
    <row r="44" spans="1:7" ht="14">
      <c r="A44" s="37">
        <f t="shared" si="0"/>
        <v>42</v>
      </c>
      <c r="B44" s="35"/>
      <c r="C44" s="43" t="s">
        <v>72</v>
      </c>
      <c r="D44" s="38" t="s">
        <v>113</v>
      </c>
      <c r="E44" s="38" t="s">
        <v>78</v>
      </c>
      <c r="F44" s="30"/>
    </row>
    <row r="45" spans="1:7" ht="61.5" customHeight="1">
      <c r="A45" s="37">
        <f t="shared" si="0"/>
        <v>43</v>
      </c>
      <c r="B45" s="35">
        <v>4.9189814814814816E-3</v>
      </c>
      <c r="C45" s="43">
        <v>1</v>
      </c>
      <c r="D45" s="38" t="s">
        <v>116</v>
      </c>
      <c r="E45" s="38" t="s">
        <v>318</v>
      </c>
      <c r="F45" s="30"/>
    </row>
    <row r="46" spans="1:7" ht="14">
      <c r="A46" s="37">
        <f t="shared" si="0"/>
        <v>44</v>
      </c>
      <c r="B46" s="35"/>
      <c r="C46" s="43" t="s">
        <v>72</v>
      </c>
      <c r="D46" s="38" t="s">
        <v>80</v>
      </c>
      <c r="E46" s="38" t="s">
        <v>78</v>
      </c>
      <c r="F46" s="30"/>
    </row>
    <row r="47" spans="1:7" ht="14">
      <c r="A47" s="48">
        <f t="shared" si="0"/>
        <v>45</v>
      </c>
      <c r="B47" s="49"/>
      <c r="C47" s="50"/>
      <c r="D47" s="51" t="s">
        <v>77</v>
      </c>
      <c r="E47" s="51" t="s">
        <v>82</v>
      </c>
      <c r="F47" s="30"/>
    </row>
    <row r="48" spans="1:7" ht="33">
      <c r="A48" s="37">
        <f t="shared" si="0"/>
        <v>46</v>
      </c>
      <c r="B48" s="35">
        <v>5.1273148148148146E-3</v>
      </c>
      <c r="C48" s="43" t="s">
        <v>77</v>
      </c>
      <c r="D48" s="38" t="s">
        <v>114</v>
      </c>
      <c r="E48" s="38" t="s">
        <v>68</v>
      </c>
    </row>
    <row r="49" spans="1:7" ht="22">
      <c r="A49" s="37">
        <f t="shared" si="0"/>
        <v>47</v>
      </c>
      <c r="B49" s="35"/>
      <c r="C49" s="43" t="s">
        <v>72</v>
      </c>
      <c r="D49" s="38" t="s">
        <v>43</v>
      </c>
      <c r="E49" s="38" t="s">
        <v>115</v>
      </c>
      <c r="G49" s="1" t="s">
        <v>317</v>
      </c>
    </row>
    <row r="50" spans="1:7">
      <c r="A50" s="37">
        <f t="shared" si="0"/>
        <v>48</v>
      </c>
      <c r="B50" s="35"/>
      <c r="C50" s="43"/>
      <c r="D50" s="38" t="s">
        <v>117</v>
      </c>
      <c r="E50" s="38" t="s">
        <v>62</v>
      </c>
    </row>
    <row r="51" spans="1:7" ht="22">
      <c r="A51" s="37">
        <f t="shared" si="0"/>
        <v>49</v>
      </c>
      <c r="B51" s="35">
        <v>5.37037037037037E-3</v>
      </c>
      <c r="C51" s="43">
        <v>4</v>
      </c>
      <c r="D51" s="38" t="s">
        <v>42</v>
      </c>
      <c r="E51" s="38" t="s">
        <v>89</v>
      </c>
    </row>
    <row r="52" spans="1:7" ht="22">
      <c r="A52" s="37">
        <f t="shared" si="0"/>
        <v>50</v>
      </c>
      <c r="B52" s="35"/>
      <c r="C52" s="43" t="s">
        <v>72</v>
      </c>
      <c r="D52" s="38" t="s">
        <v>118</v>
      </c>
      <c r="E52" s="38" t="s">
        <v>120</v>
      </c>
    </row>
    <row r="53" spans="1:7">
      <c r="A53" s="37">
        <f t="shared" si="0"/>
        <v>51</v>
      </c>
      <c r="B53" s="35"/>
      <c r="C53" s="43" t="s">
        <v>72</v>
      </c>
      <c r="D53" s="38" t="s">
        <v>119</v>
      </c>
      <c r="E53" s="38" t="s">
        <v>67</v>
      </c>
    </row>
    <row r="54" spans="1:7" ht="44">
      <c r="A54" s="37">
        <f t="shared" si="0"/>
        <v>52</v>
      </c>
      <c r="B54" s="35"/>
      <c r="C54" s="43" t="s">
        <v>72</v>
      </c>
      <c r="D54" s="38" t="s">
        <v>121</v>
      </c>
      <c r="E54" s="38" t="s">
        <v>57</v>
      </c>
    </row>
    <row r="55" spans="1:7">
      <c r="A55" s="37">
        <f t="shared" si="0"/>
        <v>53</v>
      </c>
      <c r="B55" s="35"/>
      <c r="C55" s="43" t="s">
        <v>72</v>
      </c>
      <c r="D55" s="38" t="s">
        <v>122</v>
      </c>
      <c r="E55" s="38" t="s">
        <v>67</v>
      </c>
    </row>
    <row r="56" spans="1:7">
      <c r="A56" s="37"/>
      <c r="B56" s="35"/>
      <c r="C56" s="43" t="s">
        <v>183</v>
      </c>
      <c r="D56" s="38" t="s">
        <v>298</v>
      </c>
      <c r="E56" s="38" t="s">
        <v>299</v>
      </c>
    </row>
    <row r="57" spans="1:7">
      <c r="A57" s="37">
        <f t="shared" si="0"/>
        <v>55</v>
      </c>
      <c r="B57" s="39"/>
      <c r="C57" s="44" t="s">
        <v>72</v>
      </c>
      <c r="D57" s="40" t="s">
        <v>123</v>
      </c>
      <c r="E57" s="40" t="s">
        <v>82</v>
      </c>
    </row>
    <row r="58" spans="1:7" ht="55">
      <c r="A58" s="37">
        <f t="shared" si="0"/>
        <v>56</v>
      </c>
      <c r="B58" s="35">
        <v>5.7175925925925927E-3</v>
      </c>
      <c r="C58" s="43" t="s">
        <v>183</v>
      </c>
      <c r="D58" s="38" t="s">
        <v>124</v>
      </c>
      <c r="E58" s="38" t="s">
        <v>109</v>
      </c>
      <c r="G58" s="1" t="s">
        <v>319</v>
      </c>
    </row>
    <row r="59" spans="1:7">
      <c r="A59" s="37">
        <f t="shared" si="0"/>
        <v>57</v>
      </c>
      <c r="B59" s="35"/>
      <c r="C59" s="43" t="s">
        <v>72</v>
      </c>
      <c r="D59" s="38" t="s">
        <v>41</v>
      </c>
      <c r="E59" s="38" t="s">
        <v>125</v>
      </c>
    </row>
    <row r="60" spans="1:7">
      <c r="A60" s="37">
        <f t="shared" si="0"/>
        <v>58</v>
      </c>
      <c r="B60" s="35"/>
      <c r="C60" s="43" t="s">
        <v>183</v>
      </c>
      <c r="D60" s="38" t="s">
        <v>40</v>
      </c>
      <c r="E60" s="38" t="s">
        <v>126</v>
      </c>
    </row>
    <row r="61" spans="1:7">
      <c r="A61" s="37">
        <f t="shared" si="0"/>
        <v>59</v>
      </c>
      <c r="B61" s="39"/>
      <c r="C61" s="44" t="s">
        <v>72</v>
      </c>
      <c r="D61" s="40" t="s">
        <v>127</v>
      </c>
      <c r="E61" s="40" t="s">
        <v>128</v>
      </c>
    </row>
    <row r="62" spans="1:7">
      <c r="A62" s="37">
        <f t="shared" si="0"/>
        <v>60</v>
      </c>
      <c r="B62" s="41"/>
      <c r="C62" s="45" t="s">
        <v>72</v>
      </c>
      <c r="D62" s="42" t="s">
        <v>129</v>
      </c>
      <c r="E62" s="42" t="s">
        <v>62</v>
      </c>
    </row>
    <row r="63" spans="1:7" ht="44">
      <c r="A63" s="37">
        <f t="shared" si="0"/>
        <v>61</v>
      </c>
      <c r="B63" s="35">
        <v>6.0185185185185177E-3</v>
      </c>
      <c r="C63" s="43" t="s">
        <v>76</v>
      </c>
      <c r="D63" s="38" t="s">
        <v>130</v>
      </c>
      <c r="E63" s="38" t="s">
        <v>68</v>
      </c>
      <c r="G63" s="1" t="s">
        <v>317</v>
      </c>
    </row>
    <row r="64" spans="1:7" ht="44">
      <c r="A64" s="53">
        <f t="shared" si="0"/>
        <v>62</v>
      </c>
      <c r="B64" s="39"/>
      <c r="C64" s="44" t="s">
        <v>72</v>
      </c>
      <c r="D64" s="40" t="s">
        <v>132</v>
      </c>
      <c r="E64" s="40" t="s">
        <v>131</v>
      </c>
    </row>
    <row r="65" spans="1:7" ht="22">
      <c r="A65" s="37">
        <f t="shared" si="0"/>
        <v>63</v>
      </c>
      <c r="B65" s="35">
        <v>6.3310185185185197E-3</v>
      </c>
      <c r="C65" s="43" t="s">
        <v>184</v>
      </c>
      <c r="D65" s="38" t="s">
        <v>134</v>
      </c>
      <c r="E65" s="38" t="s">
        <v>68</v>
      </c>
    </row>
    <row r="66" spans="1:7">
      <c r="A66" s="37">
        <f t="shared" si="0"/>
        <v>64</v>
      </c>
      <c r="B66" s="35"/>
      <c r="C66" s="43" t="s">
        <v>72</v>
      </c>
      <c r="D66" s="38" t="s">
        <v>39</v>
      </c>
      <c r="E66" s="38" t="s">
        <v>131</v>
      </c>
      <c r="G66" s="1" t="s">
        <v>319</v>
      </c>
    </row>
    <row r="67" spans="1:7">
      <c r="A67" s="37">
        <f t="shared" si="0"/>
        <v>65</v>
      </c>
      <c r="B67" s="35"/>
      <c r="C67" s="43" t="s">
        <v>184</v>
      </c>
      <c r="D67" s="38" t="s">
        <v>133</v>
      </c>
      <c r="E67" s="38" t="s">
        <v>126</v>
      </c>
    </row>
    <row r="68" spans="1:7">
      <c r="A68" s="37">
        <f t="shared" si="0"/>
        <v>66</v>
      </c>
      <c r="B68" s="35"/>
      <c r="C68" s="43" t="s">
        <v>72</v>
      </c>
      <c r="D68" s="38" t="s">
        <v>38</v>
      </c>
      <c r="E68" s="38" t="s">
        <v>115</v>
      </c>
    </row>
    <row r="69" spans="1:7">
      <c r="A69" s="53">
        <f t="shared" si="0"/>
        <v>67</v>
      </c>
      <c r="B69" s="39"/>
      <c r="C69" s="44" t="s">
        <v>184</v>
      </c>
      <c r="D69" s="40" t="s">
        <v>37</v>
      </c>
      <c r="E69" s="40" t="s">
        <v>126</v>
      </c>
    </row>
    <row r="70" spans="1:7" ht="44">
      <c r="A70" s="37">
        <f t="shared" ref="A70:A134" si="1">ROW()-2</f>
        <v>68</v>
      </c>
      <c r="B70" s="35">
        <v>6.5856481481481469E-3</v>
      </c>
      <c r="C70" s="43" t="s">
        <v>177</v>
      </c>
      <c r="D70" s="38" t="s">
        <v>135</v>
      </c>
      <c r="E70" s="38" t="s">
        <v>89</v>
      </c>
      <c r="G70" s="1" t="s">
        <v>317</v>
      </c>
    </row>
    <row r="71" spans="1:7" ht="27.75" customHeight="1">
      <c r="A71" s="53">
        <f t="shared" si="1"/>
        <v>69</v>
      </c>
      <c r="B71" s="39"/>
      <c r="C71" s="44" t="s">
        <v>185</v>
      </c>
      <c r="D71" s="40" t="s">
        <v>136</v>
      </c>
      <c r="E71" s="40" t="s">
        <v>137</v>
      </c>
    </row>
    <row r="72" spans="1:7" ht="66">
      <c r="A72" s="37">
        <f t="shared" si="1"/>
        <v>70</v>
      </c>
      <c r="B72" s="35">
        <v>6.9097222222222225E-3</v>
      </c>
      <c r="C72" s="43" t="s">
        <v>72</v>
      </c>
      <c r="D72" s="38" t="s">
        <v>66</v>
      </c>
      <c r="E72" s="38" t="s">
        <v>62</v>
      </c>
    </row>
    <row r="73" spans="1:7">
      <c r="A73" s="37">
        <f t="shared" si="1"/>
        <v>71</v>
      </c>
      <c r="B73" s="35">
        <v>7.1296296296296307E-3</v>
      </c>
      <c r="C73" s="43"/>
      <c r="D73" s="38" t="s">
        <v>65</v>
      </c>
      <c r="E73" s="38" t="s">
        <v>138</v>
      </c>
      <c r="G73" s="1" t="s">
        <v>317</v>
      </c>
    </row>
    <row r="74" spans="1:7">
      <c r="A74" s="37">
        <f t="shared" si="1"/>
        <v>72</v>
      </c>
      <c r="B74" s="35">
        <v>7.6157407407407415E-3</v>
      </c>
      <c r="C74" s="43" t="s">
        <v>72</v>
      </c>
      <c r="D74" s="38" t="s">
        <v>36</v>
      </c>
      <c r="E74" s="38" t="s">
        <v>67</v>
      </c>
    </row>
    <row r="75" spans="1:7">
      <c r="A75" s="37">
        <f t="shared" si="1"/>
        <v>73</v>
      </c>
      <c r="B75" s="35"/>
      <c r="C75" s="43" t="s">
        <v>73</v>
      </c>
      <c r="D75" s="38" t="s">
        <v>102</v>
      </c>
      <c r="E75" s="38" t="s">
        <v>310</v>
      </c>
    </row>
    <row r="76" spans="1:7">
      <c r="A76" s="37">
        <f t="shared" si="1"/>
        <v>74</v>
      </c>
      <c r="B76" s="35"/>
      <c r="C76" s="43" t="s">
        <v>72</v>
      </c>
      <c r="D76" s="38" t="s">
        <v>139</v>
      </c>
      <c r="E76" s="38" t="s">
        <v>82</v>
      </c>
    </row>
    <row r="77" spans="1:7" ht="153" customHeight="1">
      <c r="A77" s="37">
        <f>ROW()-2</f>
        <v>75</v>
      </c>
      <c r="B77" s="35"/>
      <c r="C77" s="43" t="s">
        <v>144</v>
      </c>
      <c r="D77" s="38" t="s">
        <v>140</v>
      </c>
      <c r="E77" s="38" t="s">
        <v>141</v>
      </c>
    </row>
    <row r="78" spans="1:7">
      <c r="A78" s="37">
        <f t="shared" si="1"/>
        <v>76</v>
      </c>
      <c r="B78" s="39">
        <v>8.3680555555555557E-3</v>
      </c>
      <c r="C78" s="44" t="s">
        <v>72</v>
      </c>
      <c r="D78" s="40" t="s">
        <v>142</v>
      </c>
      <c r="E78" s="40" t="s">
        <v>57</v>
      </c>
    </row>
    <row r="79" spans="1:7">
      <c r="A79" s="37">
        <f t="shared" si="1"/>
        <v>77</v>
      </c>
      <c r="B79" s="35" t="s">
        <v>74</v>
      </c>
      <c r="C79" s="43"/>
      <c r="D79" s="38" t="s">
        <v>143</v>
      </c>
      <c r="E79" s="38" t="s">
        <v>67</v>
      </c>
    </row>
    <row r="80" spans="1:7">
      <c r="A80" s="37">
        <f t="shared" si="1"/>
        <v>78</v>
      </c>
      <c r="B80" s="35"/>
      <c r="C80" s="43"/>
      <c r="D80" s="38" t="s">
        <v>144</v>
      </c>
      <c r="E80" s="38" t="s">
        <v>62</v>
      </c>
    </row>
    <row r="81" spans="1:7" ht="22">
      <c r="A81" s="37">
        <f t="shared" si="1"/>
        <v>79</v>
      </c>
      <c r="B81" s="35"/>
      <c r="C81" s="43" t="s">
        <v>144</v>
      </c>
      <c r="D81" s="38" t="s">
        <v>145</v>
      </c>
      <c r="E81" s="38" t="s">
        <v>141</v>
      </c>
      <c r="G81" s="1" t="s">
        <v>317</v>
      </c>
    </row>
    <row r="82" spans="1:7">
      <c r="A82" s="37">
        <f t="shared" si="1"/>
        <v>80</v>
      </c>
      <c r="B82" s="39"/>
      <c r="C82" s="44" t="s">
        <v>72</v>
      </c>
      <c r="D82" s="40" t="s">
        <v>304</v>
      </c>
      <c r="E82" s="40" t="s">
        <v>78</v>
      </c>
    </row>
    <row r="83" spans="1:7" ht="15" customHeight="1">
      <c r="A83" s="37">
        <f t="shared" si="1"/>
        <v>81</v>
      </c>
      <c r="B83" s="35">
        <v>8.5995370370370357E-3</v>
      </c>
      <c r="C83" s="43" t="s">
        <v>72</v>
      </c>
      <c r="D83" s="38" t="s">
        <v>146</v>
      </c>
      <c r="E83" s="38" t="s">
        <v>57</v>
      </c>
    </row>
    <row r="84" spans="1:7" ht="15.75" customHeight="1">
      <c r="A84" s="37">
        <f t="shared" si="1"/>
        <v>82</v>
      </c>
      <c r="B84" s="35"/>
      <c r="C84" s="43" t="s">
        <v>72</v>
      </c>
      <c r="D84" s="38" t="s">
        <v>147</v>
      </c>
      <c r="E84" s="38" t="s">
        <v>62</v>
      </c>
    </row>
    <row r="85" spans="1:7" ht="15.75" customHeight="1">
      <c r="A85" s="37">
        <f t="shared" si="1"/>
        <v>83</v>
      </c>
      <c r="B85" s="35"/>
      <c r="C85" s="43" t="s">
        <v>72</v>
      </c>
      <c r="D85" s="38" t="s">
        <v>35</v>
      </c>
      <c r="E85" s="38" t="s">
        <v>67</v>
      </c>
    </row>
    <row r="86" spans="1:7" ht="165">
      <c r="A86" s="53">
        <f t="shared" si="1"/>
        <v>84</v>
      </c>
      <c r="B86" s="39"/>
      <c r="C86" s="44">
        <v>1</v>
      </c>
      <c r="D86" s="40" t="s">
        <v>148</v>
      </c>
      <c r="E86" s="40" t="s">
        <v>158</v>
      </c>
      <c r="G86" s="1" t="s">
        <v>317</v>
      </c>
    </row>
    <row r="87" spans="1:7" ht="55">
      <c r="A87" s="37">
        <f t="shared" si="1"/>
        <v>85</v>
      </c>
      <c r="B87" s="35">
        <v>9.525462962962963E-3</v>
      </c>
      <c r="C87" s="43" t="s">
        <v>72</v>
      </c>
      <c r="D87" s="38" t="s">
        <v>149</v>
      </c>
      <c r="E87" s="38" t="s">
        <v>62</v>
      </c>
    </row>
    <row r="88" spans="1:7" ht="22">
      <c r="A88" s="53">
        <f t="shared" si="1"/>
        <v>86</v>
      </c>
      <c r="B88" s="39"/>
      <c r="C88" s="44"/>
      <c r="D88" s="40" t="s">
        <v>312</v>
      </c>
      <c r="E88" s="40"/>
    </row>
    <row r="89" spans="1:7">
      <c r="A89" s="37">
        <f t="shared" si="1"/>
        <v>87</v>
      </c>
      <c r="B89" s="35">
        <v>1.0706018518518517E-2</v>
      </c>
      <c r="C89" s="43" t="s">
        <v>72</v>
      </c>
      <c r="D89" s="38" t="s">
        <v>34</v>
      </c>
      <c r="E89" s="38" t="s">
        <v>67</v>
      </c>
    </row>
    <row r="90" spans="1:7" ht="22">
      <c r="A90" s="37">
        <f t="shared" si="1"/>
        <v>88</v>
      </c>
      <c r="B90" s="35"/>
      <c r="C90" s="43" t="s">
        <v>77</v>
      </c>
      <c r="D90" s="38" t="s">
        <v>150</v>
      </c>
      <c r="E90" s="38" t="s">
        <v>83</v>
      </c>
    </row>
    <row r="91" spans="1:7">
      <c r="A91" s="37">
        <f t="shared" si="1"/>
        <v>89</v>
      </c>
      <c r="B91" s="35"/>
      <c r="C91" s="43" t="s">
        <v>72</v>
      </c>
      <c r="D91" s="38" t="s">
        <v>152</v>
      </c>
      <c r="E91" s="38" t="s">
        <v>78</v>
      </c>
      <c r="G91" s="1" t="s">
        <v>317</v>
      </c>
    </row>
    <row r="92" spans="1:7" ht="27" customHeight="1">
      <c r="A92" s="37">
        <f t="shared" si="1"/>
        <v>90</v>
      </c>
      <c r="B92" s="35"/>
      <c r="C92" s="43" t="s">
        <v>181</v>
      </c>
      <c r="D92" s="38" t="s">
        <v>151</v>
      </c>
      <c r="E92" s="38" t="s">
        <v>83</v>
      </c>
    </row>
    <row r="93" spans="1:7">
      <c r="A93" s="37">
        <f t="shared" si="1"/>
        <v>91</v>
      </c>
      <c r="B93" s="35"/>
      <c r="C93" s="43" t="s">
        <v>72</v>
      </c>
      <c r="D93" s="38" t="s">
        <v>86</v>
      </c>
      <c r="E93" s="38" t="s">
        <v>78</v>
      </c>
    </row>
    <row r="94" spans="1:7" ht="22">
      <c r="A94" s="37">
        <f t="shared" si="1"/>
        <v>92</v>
      </c>
      <c r="B94" s="35"/>
      <c r="C94" s="43" t="s">
        <v>153</v>
      </c>
      <c r="D94" s="38" t="s">
        <v>33</v>
      </c>
      <c r="E94" s="38" t="s">
        <v>83</v>
      </c>
    </row>
    <row r="95" spans="1:7">
      <c r="A95" s="37">
        <f t="shared" si="1"/>
        <v>93</v>
      </c>
      <c r="B95" s="35"/>
      <c r="C95" s="43" t="s">
        <v>72</v>
      </c>
      <c r="D95" s="38" t="s">
        <v>154</v>
      </c>
      <c r="E95" s="38" t="s">
        <v>313</v>
      </c>
    </row>
    <row r="96" spans="1:7" ht="22">
      <c r="A96" s="53">
        <f t="shared" si="1"/>
        <v>94</v>
      </c>
      <c r="B96" s="39"/>
      <c r="C96" s="44" t="s">
        <v>182</v>
      </c>
      <c r="D96" s="40" t="s">
        <v>156</v>
      </c>
      <c r="E96" s="40" t="s">
        <v>126</v>
      </c>
    </row>
    <row r="97" spans="1:7" ht="52.5" customHeight="1">
      <c r="A97" s="37">
        <f t="shared" si="1"/>
        <v>95</v>
      </c>
      <c r="B97" s="35">
        <v>1.1180555555555556E-2</v>
      </c>
      <c r="C97" s="43" t="s">
        <v>72</v>
      </c>
      <c r="D97" s="38" t="s">
        <v>155</v>
      </c>
      <c r="E97" s="38" t="s">
        <v>67</v>
      </c>
    </row>
    <row r="98" spans="1:7" ht="22">
      <c r="A98" s="37">
        <f t="shared" si="1"/>
        <v>96</v>
      </c>
      <c r="B98" s="35"/>
      <c r="C98" s="43" t="s">
        <v>75</v>
      </c>
      <c r="D98" s="38" t="s">
        <v>32</v>
      </c>
      <c r="E98" s="38" t="s">
        <v>126</v>
      </c>
      <c r="G98" s="1" t="s">
        <v>317</v>
      </c>
    </row>
    <row r="99" spans="1:7">
      <c r="A99" s="37">
        <f t="shared" si="1"/>
        <v>97</v>
      </c>
      <c r="B99" s="35"/>
      <c r="C99" s="43" t="s">
        <v>72</v>
      </c>
      <c r="D99" s="38" t="s">
        <v>31</v>
      </c>
      <c r="E99" s="38" t="s">
        <v>131</v>
      </c>
    </row>
    <row r="100" spans="1:7">
      <c r="A100" s="37">
        <f t="shared" si="1"/>
        <v>98</v>
      </c>
      <c r="B100" s="39"/>
      <c r="C100" s="44" t="s">
        <v>75</v>
      </c>
      <c r="D100" s="40" t="s">
        <v>157</v>
      </c>
      <c r="E100" s="40" t="s">
        <v>141</v>
      </c>
    </row>
    <row r="101" spans="1:7" ht="22">
      <c r="A101" s="37">
        <f t="shared" si="1"/>
        <v>99</v>
      </c>
      <c r="B101" s="35">
        <v>1.1481481481481483E-2</v>
      </c>
      <c r="C101" s="43" t="s">
        <v>186</v>
      </c>
      <c r="D101" s="38" t="s">
        <v>159</v>
      </c>
      <c r="E101" s="38" t="s">
        <v>68</v>
      </c>
    </row>
    <row r="102" spans="1:7">
      <c r="A102" s="37">
        <f t="shared" si="1"/>
        <v>100</v>
      </c>
      <c r="B102" s="35"/>
      <c r="C102" s="43" t="s">
        <v>72</v>
      </c>
      <c r="D102" s="38" t="s">
        <v>86</v>
      </c>
      <c r="E102" s="38" t="s">
        <v>78</v>
      </c>
    </row>
    <row r="103" spans="1:7" ht="52.5" customHeight="1">
      <c r="A103" s="37">
        <f t="shared" si="1"/>
        <v>101</v>
      </c>
      <c r="B103" s="35">
        <v>1.1562499999999998E-2</v>
      </c>
      <c r="C103" s="43" t="s">
        <v>72</v>
      </c>
      <c r="D103" s="38" t="s">
        <v>160</v>
      </c>
      <c r="E103" s="38" t="s">
        <v>97</v>
      </c>
    </row>
    <row r="104" spans="1:7">
      <c r="A104" s="37"/>
      <c r="B104" s="35"/>
      <c r="C104" s="43" t="s">
        <v>187</v>
      </c>
      <c r="D104" s="38" t="s">
        <v>314</v>
      </c>
      <c r="E104" s="38" t="s">
        <v>299</v>
      </c>
    </row>
    <row r="105" spans="1:7">
      <c r="A105" s="54">
        <f t="shared" si="1"/>
        <v>103</v>
      </c>
      <c r="B105" s="41"/>
      <c r="C105" s="45" t="s">
        <v>72</v>
      </c>
      <c r="D105" s="42" t="s">
        <v>90</v>
      </c>
      <c r="E105" s="42" t="s">
        <v>82</v>
      </c>
      <c r="F105" s="55"/>
      <c r="G105" s="55" t="s">
        <v>317</v>
      </c>
    </row>
    <row r="106" spans="1:7" ht="50.25" customHeight="1">
      <c r="A106" s="37">
        <f t="shared" si="1"/>
        <v>104</v>
      </c>
      <c r="B106" s="35">
        <v>1.1701388888888891E-2</v>
      </c>
      <c r="C106" s="43" t="s">
        <v>187</v>
      </c>
      <c r="D106" s="38" t="s">
        <v>161</v>
      </c>
      <c r="E106" s="38" t="s">
        <v>68</v>
      </c>
    </row>
    <row r="107" spans="1:7">
      <c r="A107" s="53">
        <f t="shared" si="1"/>
        <v>105</v>
      </c>
      <c r="B107" s="39"/>
      <c r="C107" s="44" t="s">
        <v>72</v>
      </c>
      <c r="D107" s="40" t="s">
        <v>86</v>
      </c>
      <c r="E107" s="40" t="s">
        <v>78</v>
      </c>
      <c r="F107" s="55"/>
    </row>
    <row r="108" spans="1:7" ht="33">
      <c r="A108" s="37">
        <f t="shared" si="1"/>
        <v>106</v>
      </c>
      <c r="B108" s="35">
        <v>1.1944444444444445E-2</v>
      </c>
      <c r="C108" s="43" t="s">
        <v>72</v>
      </c>
      <c r="D108" s="38" t="s">
        <v>162</v>
      </c>
      <c r="E108" s="38" t="s">
        <v>67</v>
      </c>
    </row>
    <row r="109" spans="1:7">
      <c r="A109" s="37">
        <f t="shared" si="1"/>
        <v>107</v>
      </c>
      <c r="B109" s="35"/>
      <c r="C109" s="43" t="s">
        <v>72</v>
      </c>
      <c r="D109" s="38" t="s">
        <v>163</v>
      </c>
      <c r="E109" s="38" t="s">
        <v>62</v>
      </c>
    </row>
    <row r="110" spans="1:7" ht="66">
      <c r="A110" s="37">
        <f t="shared" si="1"/>
        <v>108</v>
      </c>
      <c r="B110" s="35"/>
      <c r="C110" s="43" t="s">
        <v>163</v>
      </c>
      <c r="D110" s="38" t="s">
        <v>164</v>
      </c>
      <c r="E110" s="38" t="s">
        <v>126</v>
      </c>
      <c r="G110" s="1" t="s">
        <v>317</v>
      </c>
    </row>
    <row r="111" spans="1:7">
      <c r="A111" s="53">
        <f t="shared" si="1"/>
        <v>109</v>
      </c>
      <c r="B111" s="39"/>
      <c r="C111" s="44" t="s">
        <v>72</v>
      </c>
      <c r="D111" s="40" t="s">
        <v>80</v>
      </c>
      <c r="E111" s="40" t="s">
        <v>78</v>
      </c>
    </row>
    <row r="112" spans="1:7">
      <c r="A112" s="37">
        <f t="shared" si="1"/>
        <v>110</v>
      </c>
      <c r="B112" s="35"/>
      <c r="C112" s="43"/>
      <c r="D112" s="38" t="s">
        <v>77</v>
      </c>
      <c r="E112" s="38" t="s">
        <v>62</v>
      </c>
    </row>
    <row r="113" spans="1:7" ht="55">
      <c r="A113" s="37">
        <f t="shared" si="1"/>
        <v>111</v>
      </c>
      <c r="B113" s="35">
        <v>1.2395833333333335E-2</v>
      </c>
      <c r="C113" s="43" t="s">
        <v>77</v>
      </c>
      <c r="D113" s="38" t="s">
        <v>165</v>
      </c>
      <c r="E113" s="38" t="s">
        <v>126</v>
      </c>
      <c r="G113" s="1" t="s">
        <v>317</v>
      </c>
    </row>
    <row r="114" spans="1:7">
      <c r="A114" s="37">
        <f t="shared" si="1"/>
        <v>112</v>
      </c>
      <c r="B114" s="35"/>
      <c r="C114" s="43" t="s">
        <v>72</v>
      </c>
      <c r="D114" s="38" t="s">
        <v>167</v>
      </c>
      <c r="E114" s="38" t="s">
        <v>168</v>
      </c>
    </row>
    <row r="115" spans="1:7" ht="22">
      <c r="A115" s="37">
        <f t="shared" si="1"/>
        <v>113</v>
      </c>
      <c r="B115" s="35">
        <v>1.2650462962962962E-2</v>
      </c>
      <c r="C115" s="43" t="s">
        <v>183</v>
      </c>
      <c r="D115" s="38" t="s">
        <v>166</v>
      </c>
      <c r="E115" s="38" t="s">
        <v>89</v>
      </c>
    </row>
    <row r="116" spans="1:7">
      <c r="A116" s="53">
        <f t="shared" si="1"/>
        <v>114</v>
      </c>
      <c r="B116" s="39"/>
      <c r="C116" s="44" t="s">
        <v>72</v>
      </c>
      <c r="D116" s="40" t="s">
        <v>169</v>
      </c>
      <c r="E116" s="40" t="s">
        <v>128</v>
      </c>
    </row>
    <row r="117" spans="1:7" ht="74.25" customHeight="1">
      <c r="A117" s="37">
        <f t="shared" si="1"/>
        <v>115</v>
      </c>
      <c r="B117" s="35">
        <v>1.2812499999999999E-2</v>
      </c>
      <c r="C117" s="43" t="s">
        <v>178</v>
      </c>
      <c r="D117" s="38" t="s">
        <v>170</v>
      </c>
      <c r="E117" s="38" t="s">
        <v>68</v>
      </c>
      <c r="G117" s="1" t="s">
        <v>317</v>
      </c>
    </row>
    <row r="118" spans="1:7" ht="33">
      <c r="A118" s="53">
        <f t="shared" si="1"/>
        <v>116</v>
      </c>
      <c r="B118" s="39"/>
      <c r="C118" s="44" t="s">
        <v>72</v>
      </c>
      <c r="D118" s="40" t="s">
        <v>171</v>
      </c>
      <c r="E118" s="40" t="s">
        <v>115</v>
      </c>
    </row>
    <row r="119" spans="1:7" ht="93" customHeight="1">
      <c r="A119" s="37">
        <f t="shared" si="1"/>
        <v>117</v>
      </c>
      <c r="B119" s="35"/>
      <c r="C119" s="43" t="s">
        <v>72</v>
      </c>
      <c r="D119" s="38" t="s">
        <v>172</v>
      </c>
      <c r="E119" s="38" t="s">
        <v>57</v>
      </c>
    </row>
    <row r="120" spans="1:7">
      <c r="A120" s="37">
        <f t="shared" si="1"/>
        <v>118</v>
      </c>
      <c r="B120" s="35">
        <v>1.3472222222222221E-2</v>
      </c>
      <c r="C120" s="43" t="s">
        <v>72</v>
      </c>
      <c r="D120" s="38" t="s">
        <v>30</v>
      </c>
      <c r="E120" s="38" t="s">
        <v>67</v>
      </c>
    </row>
    <row r="121" spans="1:7">
      <c r="A121" s="37">
        <f t="shared" si="1"/>
        <v>119</v>
      </c>
      <c r="B121" s="35"/>
      <c r="C121" s="43" t="s">
        <v>72</v>
      </c>
      <c r="D121" s="38" t="s">
        <v>163</v>
      </c>
      <c r="E121" s="38" t="s">
        <v>62</v>
      </c>
    </row>
    <row r="122" spans="1:7" ht="44">
      <c r="A122" s="37">
        <f t="shared" si="1"/>
        <v>120</v>
      </c>
      <c r="B122" s="35"/>
      <c r="C122" s="43" t="s">
        <v>163</v>
      </c>
      <c r="D122" s="38" t="s">
        <v>173</v>
      </c>
      <c r="E122" s="38" t="s">
        <v>126</v>
      </c>
      <c r="G122" s="1" t="s">
        <v>317</v>
      </c>
    </row>
    <row r="123" spans="1:7">
      <c r="A123" s="56">
        <f t="shared" si="1"/>
        <v>121</v>
      </c>
      <c r="B123" s="57"/>
      <c r="C123" s="58" t="s">
        <v>72</v>
      </c>
      <c r="D123" s="59" t="s">
        <v>174</v>
      </c>
      <c r="E123" s="60" t="s">
        <v>175</v>
      </c>
    </row>
    <row r="124" spans="1:7">
      <c r="A124" s="37">
        <f t="shared" si="1"/>
        <v>122</v>
      </c>
      <c r="B124" s="35"/>
      <c r="C124" s="43" t="s">
        <v>72</v>
      </c>
      <c r="D124" s="38">
        <v>2</v>
      </c>
      <c r="E124" s="38" t="s">
        <v>62</v>
      </c>
    </row>
    <row r="125" spans="1:7" ht="22">
      <c r="A125" s="37">
        <f t="shared" si="1"/>
        <v>123</v>
      </c>
      <c r="B125" s="35">
        <v>1.3715277777777778E-2</v>
      </c>
      <c r="C125" s="43">
        <v>2</v>
      </c>
      <c r="D125" s="38" t="s">
        <v>176</v>
      </c>
      <c r="E125" s="38" t="s">
        <v>126</v>
      </c>
    </row>
    <row r="126" spans="1:7">
      <c r="A126" s="37">
        <f t="shared" si="1"/>
        <v>124</v>
      </c>
      <c r="B126" s="35"/>
      <c r="C126" s="43" t="s">
        <v>72</v>
      </c>
      <c r="D126" s="38" t="s">
        <v>86</v>
      </c>
      <c r="E126" s="38" t="s">
        <v>78</v>
      </c>
    </row>
    <row r="127" spans="1:7" ht="44">
      <c r="A127" s="37">
        <f t="shared" si="1"/>
        <v>125</v>
      </c>
      <c r="B127" s="35"/>
      <c r="C127" s="43" t="s">
        <v>185</v>
      </c>
      <c r="D127" s="38" t="s">
        <v>190</v>
      </c>
      <c r="E127" s="38" t="s">
        <v>126</v>
      </c>
      <c r="G127" s="1" t="s">
        <v>317</v>
      </c>
    </row>
    <row r="128" spans="1:7">
      <c r="A128" s="37">
        <f t="shared" si="1"/>
        <v>126</v>
      </c>
      <c r="B128" s="35"/>
      <c r="C128" s="43" t="s">
        <v>72</v>
      </c>
      <c r="D128" s="38" t="s">
        <v>192</v>
      </c>
      <c r="E128" s="38" t="s">
        <v>78</v>
      </c>
    </row>
    <row r="129" spans="1:7" ht="55">
      <c r="A129" s="37">
        <f t="shared" si="1"/>
        <v>127</v>
      </c>
      <c r="B129" s="35"/>
      <c r="C129" s="43" t="s">
        <v>76</v>
      </c>
      <c r="D129" s="38" t="s">
        <v>191</v>
      </c>
      <c r="E129" s="38" t="s">
        <v>83</v>
      </c>
    </row>
    <row r="130" spans="1:7">
      <c r="A130" s="53">
        <f t="shared" si="1"/>
        <v>128</v>
      </c>
      <c r="B130" s="39"/>
      <c r="C130" s="44" t="s">
        <v>72</v>
      </c>
      <c r="D130" s="40" t="s">
        <v>194</v>
      </c>
      <c r="E130" s="40" t="s">
        <v>78</v>
      </c>
    </row>
    <row r="131" spans="1:7" ht="74.25" customHeight="1">
      <c r="A131" s="37">
        <f t="shared" si="1"/>
        <v>129</v>
      </c>
      <c r="B131" s="35">
        <v>1.4212962962962962E-2</v>
      </c>
      <c r="C131" s="43" t="s">
        <v>72</v>
      </c>
      <c r="D131" s="38" t="s">
        <v>193</v>
      </c>
      <c r="E131" s="38" t="s">
        <v>67</v>
      </c>
    </row>
    <row r="132" spans="1:7">
      <c r="A132" s="37">
        <f t="shared" si="1"/>
        <v>130</v>
      </c>
      <c r="B132" s="35"/>
      <c r="C132" s="43" t="s">
        <v>72</v>
      </c>
      <c r="D132" s="38" t="s">
        <v>178</v>
      </c>
      <c r="E132" s="38" t="s">
        <v>82</v>
      </c>
    </row>
    <row r="133" spans="1:7" ht="97.5" customHeight="1">
      <c r="A133" s="53">
        <f t="shared" si="1"/>
        <v>131</v>
      </c>
      <c r="B133" s="39">
        <v>1.4467592592592593E-2</v>
      </c>
      <c r="C133" s="44" t="s">
        <v>178</v>
      </c>
      <c r="D133" s="40" t="s">
        <v>195</v>
      </c>
      <c r="E133" s="40" t="s">
        <v>126</v>
      </c>
      <c r="G133" s="1" t="s">
        <v>317</v>
      </c>
    </row>
    <row r="134" spans="1:7" ht="22">
      <c r="A134" s="37">
        <f t="shared" si="1"/>
        <v>132</v>
      </c>
      <c r="B134" s="35"/>
      <c r="C134" s="43" t="s">
        <v>72</v>
      </c>
      <c r="D134" s="38" t="s">
        <v>29</v>
      </c>
      <c r="E134" s="38" t="s">
        <v>67</v>
      </c>
      <c r="F134" s="1" t="s">
        <v>197</v>
      </c>
    </row>
    <row r="135" spans="1:7" ht="51" customHeight="1">
      <c r="A135" s="37">
        <f t="shared" ref="A135:A199" si="2">ROW()-2</f>
        <v>133</v>
      </c>
      <c r="B135" s="35"/>
      <c r="C135" s="43" t="s">
        <v>182</v>
      </c>
      <c r="D135" s="38" t="s">
        <v>196</v>
      </c>
      <c r="E135" s="38" t="s">
        <v>126</v>
      </c>
      <c r="G135" s="1" t="s">
        <v>317</v>
      </c>
    </row>
    <row r="136" spans="1:7">
      <c r="A136" s="37">
        <f t="shared" si="2"/>
        <v>134</v>
      </c>
      <c r="B136" s="35"/>
      <c r="C136" s="43" t="s">
        <v>72</v>
      </c>
      <c r="D136" s="38" t="s">
        <v>198</v>
      </c>
      <c r="E136" s="38" t="s">
        <v>120</v>
      </c>
    </row>
    <row r="137" spans="1:7">
      <c r="A137" s="37">
        <f t="shared" si="2"/>
        <v>135</v>
      </c>
      <c r="B137" s="35">
        <v>1.5011574074074075E-2</v>
      </c>
      <c r="C137" s="43"/>
      <c r="D137" s="38" t="s">
        <v>199</v>
      </c>
      <c r="E137" s="38" t="s">
        <v>131</v>
      </c>
    </row>
    <row r="138" spans="1:7" ht="74.25" customHeight="1">
      <c r="A138" s="37">
        <f t="shared" si="2"/>
        <v>136</v>
      </c>
      <c r="B138" s="35"/>
      <c r="C138" s="43" t="s">
        <v>77</v>
      </c>
      <c r="D138" s="38" t="s">
        <v>200</v>
      </c>
      <c r="E138" s="38" t="s">
        <v>126</v>
      </c>
    </row>
    <row r="139" spans="1:7">
      <c r="A139" s="37">
        <f t="shared" si="2"/>
        <v>137</v>
      </c>
      <c r="B139" s="35"/>
      <c r="C139" s="43" t="s">
        <v>72</v>
      </c>
      <c r="D139" s="38" t="s">
        <v>86</v>
      </c>
      <c r="E139" s="38" t="s">
        <v>78</v>
      </c>
    </row>
    <row r="140" spans="1:7">
      <c r="A140" s="53">
        <f t="shared" si="2"/>
        <v>138</v>
      </c>
      <c r="B140" s="39"/>
      <c r="C140" s="44"/>
      <c r="D140" s="40" t="s">
        <v>189</v>
      </c>
      <c r="E140" s="40" t="s">
        <v>62</v>
      </c>
    </row>
    <row r="141" spans="1:7" ht="33">
      <c r="A141" s="37">
        <f t="shared" si="2"/>
        <v>139</v>
      </c>
      <c r="B141" s="35">
        <v>1.5300925925925926E-2</v>
      </c>
      <c r="C141" s="43" t="s">
        <v>189</v>
      </c>
      <c r="D141" s="38" t="s">
        <v>201</v>
      </c>
      <c r="E141" s="38" t="s">
        <v>202</v>
      </c>
    </row>
    <row r="142" spans="1:7">
      <c r="A142" s="37">
        <f t="shared" si="2"/>
        <v>140</v>
      </c>
      <c r="B142" s="35"/>
      <c r="C142" s="43" t="s">
        <v>72</v>
      </c>
      <c r="D142" s="38" t="s">
        <v>28</v>
      </c>
      <c r="E142" s="38" t="s">
        <v>131</v>
      </c>
      <c r="G142" s="1" t="s">
        <v>317</v>
      </c>
    </row>
    <row r="143" spans="1:7" ht="22">
      <c r="A143" s="37">
        <f t="shared" si="2"/>
        <v>141</v>
      </c>
      <c r="B143" s="35"/>
      <c r="C143" s="43" t="s">
        <v>189</v>
      </c>
      <c r="D143" s="38" t="s">
        <v>27</v>
      </c>
      <c r="E143" s="38" t="s">
        <v>83</v>
      </c>
    </row>
    <row r="144" spans="1:7" ht="51.75" customHeight="1">
      <c r="A144" s="37">
        <f t="shared" si="2"/>
        <v>142</v>
      </c>
      <c r="B144" s="35"/>
      <c r="C144" s="43"/>
      <c r="D144" s="38" t="s">
        <v>203</v>
      </c>
      <c r="E144" s="38" t="s">
        <v>83</v>
      </c>
    </row>
    <row r="145" spans="1:7">
      <c r="A145" s="37">
        <f t="shared" si="2"/>
        <v>143</v>
      </c>
      <c r="B145" s="35"/>
      <c r="C145" s="43" t="s">
        <v>72</v>
      </c>
      <c r="D145" s="38" t="s">
        <v>26</v>
      </c>
      <c r="E145" s="38" t="s">
        <v>131</v>
      </c>
    </row>
    <row r="146" spans="1:7">
      <c r="A146" s="37">
        <f t="shared" si="2"/>
        <v>144</v>
      </c>
      <c r="B146" s="35"/>
      <c r="C146" s="43" t="s">
        <v>189</v>
      </c>
      <c r="D146" s="38" t="s">
        <v>25</v>
      </c>
      <c r="E146" s="38" t="s">
        <v>141</v>
      </c>
    </row>
    <row r="147" spans="1:7" ht="77">
      <c r="A147" s="37">
        <f t="shared" si="2"/>
        <v>145</v>
      </c>
      <c r="B147" s="35">
        <v>1.5648148148148151E-2</v>
      </c>
      <c r="C147" s="43" t="s">
        <v>76</v>
      </c>
      <c r="D147" s="38" t="s">
        <v>315</v>
      </c>
      <c r="E147" s="38" t="s">
        <v>126</v>
      </c>
    </row>
    <row r="148" spans="1:7">
      <c r="A148" s="53">
        <f t="shared" si="2"/>
        <v>146</v>
      </c>
      <c r="B148" s="39"/>
      <c r="C148" s="44" t="s">
        <v>72</v>
      </c>
      <c r="D148" s="40" t="s">
        <v>192</v>
      </c>
      <c r="E148" s="40" t="s">
        <v>78</v>
      </c>
    </row>
    <row r="149" spans="1:7">
      <c r="A149" s="37">
        <f t="shared" si="2"/>
        <v>147</v>
      </c>
      <c r="B149" s="37"/>
      <c r="C149" s="43" t="s">
        <v>72</v>
      </c>
      <c r="D149" s="38" t="s">
        <v>204</v>
      </c>
      <c r="E149" s="38" t="s">
        <v>97</v>
      </c>
    </row>
    <row r="150" spans="1:7">
      <c r="A150" s="37">
        <f t="shared" si="2"/>
        <v>148</v>
      </c>
      <c r="B150" s="35">
        <v>1.6006944444444445E-2</v>
      </c>
      <c r="C150" s="43" t="s">
        <v>72</v>
      </c>
      <c r="D150" s="38" t="s">
        <v>205</v>
      </c>
      <c r="E150" s="38" t="s">
        <v>67</v>
      </c>
    </row>
    <row r="151" spans="1:7" ht="48" customHeight="1">
      <c r="A151" s="37">
        <f t="shared" si="2"/>
        <v>149</v>
      </c>
      <c r="B151" s="35"/>
      <c r="C151" s="43" t="s">
        <v>72</v>
      </c>
      <c r="D151" s="38" t="s">
        <v>211</v>
      </c>
      <c r="E151" s="38" t="s">
        <v>97</v>
      </c>
      <c r="G151" s="1" t="s">
        <v>317</v>
      </c>
    </row>
    <row r="152" spans="1:7" ht="27" customHeight="1">
      <c r="A152" s="37">
        <f t="shared" si="2"/>
        <v>150</v>
      </c>
      <c r="B152" s="35"/>
      <c r="C152" s="43" t="s">
        <v>72</v>
      </c>
      <c r="D152" s="38" t="s">
        <v>212</v>
      </c>
      <c r="E152" s="38" t="s">
        <v>67</v>
      </c>
    </row>
    <row r="153" spans="1:7">
      <c r="A153" s="37">
        <f t="shared" si="2"/>
        <v>151</v>
      </c>
      <c r="B153" s="35"/>
      <c r="C153" s="43" t="s">
        <v>182</v>
      </c>
      <c r="D153" s="38" t="s">
        <v>24</v>
      </c>
      <c r="E153" s="38" t="s">
        <v>206</v>
      </c>
    </row>
    <row r="154" spans="1:7">
      <c r="A154" s="37">
        <f t="shared" si="2"/>
        <v>152</v>
      </c>
      <c r="B154" s="35"/>
      <c r="C154" s="43" t="s">
        <v>72</v>
      </c>
      <c r="D154" s="38" t="s">
        <v>113</v>
      </c>
      <c r="E154" s="38" t="s">
        <v>78</v>
      </c>
    </row>
    <row r="155" spans="1:7" ht="33">
      <c r="A155" s="37">
        <f t="shared" si="2"/>
        <v>153</v>
      </c>
      <c r="B155" s="35"/>
      <c r="C155" s="43" t="s">
        <v>144</v>
      </c>
      <c r="D155" s="38" t="s">
        <v>207</v>
      </c>
      <c r="E155" s="38" t="s">
        <v>83</v>
      </c>
    </row>
    <row r="156" spans="1:7">
      <c r="A156" s="54">
        <f t="shared" si="2"/>
        <v>154</v>
      </c>
      <c r="B156" s="41"/>
      <c r="C156" s="45" t="s">
        <v>72</v>
      </c>
      <c r="D156" s="42" t="s">
        <v>86</v>
      </c>
      <c r="E156" s="42" t="s">
        <v>78</v>
      </c>
      <c r="G156" s="1" t="s">
        <v>317</v>
      </c>
    </row>
    <row r="157" spans="1:7" ht="99" customHeight="1">
      <c r="A157" s="48">
        <f t="shared" si="2"/>
        <v>155</v>
      </c>
      <c r="B157" s="49"/>
      <c r="C157" s="50" t="s">
        <v>181</v>
      </c>
      <c r="D157" s="51" t="s">
        <v>208</v>
      </c>
      <c r="E157" s="51" t="s">
        <v>126</v>
      </c>
    </row>
    <row r="158" spans="1:7">
      <c r="A158" s="37">
        <f t="shared" si="2"/>
        <v>156</v>
      </c>
      <c r="B158" s="35"/>
      <c r="C158" s="43"/>
      <c r="D158" s="38" t="s">
        <v>209</v>
      </c>
    </row>
    <row r="159" spans="1:7" ht="37.5" customHeight="1">
      <c r="A159" s="37">
        <f t="shared" si="2"/>
        <v>157</v>
      </c>
      <c r="B159" s="35"/>
      <c r="C159" s="43" t="s">
        <v>0</v>
      </c>
      <c r="D159" s="38" t="s">
        <v>210</v>
      </c>
      <c r="E159" s="38" t="s">
        <v>97</v>
      </c>
    </row>
    <row r="160" spans="1:7" ht="22">
      <c r="A160" s="37">
        <f t="shared" si="2"/>
        <v>158</v>
      </c>
      <c r="B160" s="35"/>
      <c r="C160" s="43" t="s">
        <v>72</v>
      </c>
      <c r="D160" s="38" t="s">
        <v>213</v>
      </c>
      <c r="E160" s="38" t="s">
        <v>62</v>
      </c>
    </row>
    <row r="161" spans="1:7" ht="99" customHeight="1">
      <c r="A161" s="37">
        <f t="shared" si="2"/>
        <v>159</v>
      </c>
      <c r="B161" s="35">
        <v>1.6944444444444443E-2</v>
      </c>
      <c r="C161" s="43" t="s">
        <v>72</v>
      </c>
      <c r="D161" s="38" t="s">
        <v>214</v>
      </c>
      <c r="E161" s="38" t="s">
        <v>57</v>
      </c>
    </row>
    <row r="162" spans="1:7" ht="22">
      <c r="A162" s="37">
        <f t="shared" si="2"/>
        <v>160</v>
      </c>
      <c r="B162" s="35">
        <v>1.726851851851852E-2</v>
      </c>
      <c r="C162" s="43"/>
      <c r="D162" s="38" t="s">
        <v>215</v>
      </c>
    </row>
    <row r="163" spans="1:7">
      <c r="A163" s="37">
        <f t="shared" si="2"/>
        <v>161</v>
      </c>
      <c r="B163" s="35" t="s">
        <v>216</v>
      </c>
      <c r="C163" s="43" t="s">
        <v>72</v>
      </c>
      <c r="D163" s="38" t="s">
        <v>23</v>
      </c>
      <c r="E163" s="38" t="s">
        <v>62</v>
      </c>
      <c r="G163" s="1" t="s">
        <v>317</v>
      </c>
    </row>
    <row r="164" spans="1:7">
      <c r="A164" s="37">
        <f t="shared" si="2"/>
        <v>162</v>
      </c>
      <c r="B164" s="35"/>
      <c r="C164" s="43" t="s">
        <v>182</v>
      </c>
      <c r="D164" s="38" t="s">
        <v>22</v>
      </c>
      <c r="E164" s="38" t="s">
        <v>68</v>
      </c>
    </row>
    <row r="165" spans="1:7" ht="22">
      <c r="A165" s="53">
        <f t="shared" si="2"/>
        <v>163</v>
      </c>
      <c r="B165" s="39"/>
      <c r="C165" s="44" t="s">
        <v>72</v>
      </c>
      <c r="D165" s="40" t="s">
        <v>217</v>
      </c>
      <c r="E165" s="40" t="s">
        <v>120</v>
      </c>
      <c r="F165" s="1" t="s">
        <v>219</v>
      </c>
    </row>
    <row r="166" spans="1:7" ht="29.25" customHeight="1">
      <c r="A166" s="37">
        <f t="shared" si="2"/>
        <v>164</v>
      </c>
      <c r="B166" s="35">
        <v>1.9270833333333334E-2</v>
      </c>
      <c r="C166" s="43"/>
      <c r="D166" s="38" t="s">
        <v>218</v>
      </c>
      <c r="E166" s="38" t="s">
        <v>67</v>
      </c>
    </row>
    <row r="167" spans="1:7" ht="29.25" customHeight="1">
      <c r="A167" s="37">
        <f t="shared" si="2"/>
        <v>165</v>
      </c>
      <c r="B167" s="35"/>
      <c r="C167" s="43" t="s">
        <v>72</v>
      </c>
      <c r="D167" s="38" t="s">
        <v>220</v>
      </c>
      <c r="E167" s="38" t="s">
        <v>221</v>
      </c>
      <c r="G167" s="1" t="s">
        <v>317</v>
      </c>
    </row>
    <row r="168" spans="1:7" ht="22">
      <c r="A168" s="37">
        <f t="shared" si="2"/>
        <v>166</v>
      </c>
      <c r="B168" s="35"/>
      <c r="C168" s="43" t="s">
        <v>182</v>
      </c>
      <c r="D168" s="38" t="s">
        <v>21</v>
      </c>
      <c r="E168" s="38" t="s">
        <v>68</v>
      </c>
    </row>
    <row r="169" spans="1:7" ht="22">
      <c r="A169" s="53">
        <f t="shared" si="2"/>
        <v>167</v>
      </c>
      <c r="B169" s="39"/>
      <c r="C169" s="44" t="s">
        <v>72</v>
      </c>
      <c r="D169" s="40" t="s">
        <v>222</v>
      </c>
      <c r="E169" s="40" t="s">
        <v>271</v>
      </c>
    </row>
    <row r="170" spans="1:7">
      <c r="A170" s="37">
        <f t="shared" si="2"/>
        <v>168</v>
      </c>
      <c r="B170" s="35">
        <v>1.9525462962962963E-2</v>
      </c>
      <c r="C170" s="43"/>
      <c r="D170" s="38" t="s">
        <v>223</v>
      </c>
      <c r="E170" s="38" t="s">
        <v>67</v>
      </c>
    </row>
    <row r="171" spans="1:7">
      <c r="A171" s="37">
        <f t="shared" si="2"/>
        <v>169</v>
      </c>
      <c r="B171" s="35"/>
      <c r="C171" s="43"/>
      <c r="D171" s="38" t="s">
        <v>224</v>
      </c>
      <c r="E171" s="38" t="s">
        <v>226</v>
      </c>
    </row>
    <row r="172" spans="1:7" ht="33">
      <c r="A172" s="37">
        <f t="shared" si="2"/>
        <v>170</v>
      </c>
      <c r="B172" s="35"/>
      <c r="C172" s="43">
        <v>1</v>
      </c>
      <c r="D172" s="38" t="s">
        <v>225</v>
      </c>
      <c r="E172" s="38" t="s">
        <v>89</v>
      </c>
      <c r="G172" s="1" t="s">
        <v>319</v>
      </c>
    </row>
    <row r="173" spans="1:7">
      <c r="A173" s="37">
        <f t="shared" si="2"/>
        <v>171</v>
      </c>
      <c r="B173" s="41"/>
      <c r="C173" s="45" t="s">
        <v>72</v>
      </c>
      <c r="D173" s="40" t="s">
        <v>227</v>
      </c>
      <c r="E173" s="40" t="s">
        <v>229</v>
      </c>
    </row>
    <row r="174" spans="1:7">
      <c r="A174" s="61">
        <f t="shared" si="2"/>
        <v>172</v>
      </c>
      <c r="B174" s="62">
        <v>1.9756944444444445E-2</v>
      </c>
      <c r="C174" s="63"/>
      <c r="D174" s="38" t="s">
        <v>228</v>
      </c>
      <c r="E174" s="38" t="s">
        <v>67</v>
      </c>
    </row>
    <row r="175" spans="1:7">
      <c r="A175" s="37">
        <f t="shared" si="2"/>
        <v>173</v>
      </c>
      <c r="B175" s="35"/>
      <c r="C175" s="43" t="s">
        <v>181</v>
      </c>
      <c r="D175" s="38" t="s">
        <v>20</v>
      </c>
      <c r="E175" s="38" t="s">
        <v>83</v>
      </c>
    </row>
    <row r="176" spans="1:7" ht="22">
      <c r="A176" s="37">
        <f t="shared" si="2"/>
        <v>174</v>
      </c>
      <c r="B176" s="41"/>
      <c r="C176" s="45" t="s">
        <v>72</v>
      </c>
      <c r="D176" s="42" t="s">
        <v>230</v>
      </c>
      <c r="E176" s="40" t="s">
        <v>107</v>
      </c>
      <c r="G176" s="1" t="s">
        <v>319</v>
      </c>
    </row>
    <row r="177" spans="1:7" ht="112.5" customHeight="1">
      <c r="A177" s="61">
        <f t="shared" si="2"/>
        <v>175</v>
      </c>
      <c r="B177" s="62">
        <v>1.9895833333333331E-2</v>
      </c>
      <c r="C177" s="63" t="s">
        <v>72</v>
      </c>
      <c r="D177" s="64" t="s">
        <v>231</v>
      </c>
      <c r="E177" s="38" t="s">
        <v>62</v>
      </c>
      <c r="G177" s="1" t="s">
        <v>319</v>
      </c>
    </row>
    <row r="178" spans="1:7" ht="22">
      <c r="A178" s="37">
        <f t="shared" si="2"/>
        <v>176</v>
      </c>
      <c r="B178" s="35"/>
      <c r="C178" s="43" t="s">
        <v>72</v>
      </c>
      <c r="D178" s="38" t="s">
        <v>19</v>
      </c>
      <c r="E178" s="38" t="s">
        <v>107</v>
      </c>
    </row>
    <row r="179" spans="1:7" ht="22">
      <c r="A179" s="37">
        <f t="shared" si="2"/>
        <v>177</v>
      </c>
      <c r="B179" s="39">
        <v>2.0439814814814817E-2</v>
      </c>
      <c r="C179" s="44" t="s">
        <v>179</v>
      </c>
      <c r="D179" s="40" t="s">
        <v>232</v>
      </c>
      <c r="E179" s="40" t="s">
        <v>89</v>
      </c>
    </row>
    <row r="180" spans="1:7">
      <c r="A180" s="37">
        <f t="shared" si="2"/>
        <v>178</v>
      </c>
      <c r="B180" s="35"/>
      <c r="C180" s="43" t="s">
        <v>72</v>
      </c>
      <c r="D180" s="38" t="s">
        <v>18</v>
      </c>
      <c r="E180" s="38" t="s">
        <v>71</v>
      </c>
    </row>
    <row r="181" spans="1:7">
      <c r="A181" s="37">
        <f t="shared" si="2"/>
        <v>179</v>
      </c>
      <c r="B181" s="35"/>
      <c r="C181" s="43" t="s">
        <v>179</v>
      </c>
      <c r="D181" s="38" t="s">
        <v>17</v>
      </c>
      <c r="E181" s="38" t="s">
        <v>233</v>
      </c>
    </row>
    <row r="182" spans="1:7">
      <c r="A182" s="37">
        <f t="shared" si="2"/>
        <v>180</v>
      </c>
      <c r="B182" s="35"/>
      <c r="C182" s="43" t="s">
        <v>72</v>
      </c>
      <c r="D182" s="38" t="s">
        <v>16</v>
      </c>
      <c r="E182" s="38" t="s">
        <v>115</v>
      </c>
      <c r="G182" s="1" t="s">
        <v>317</v>
      </c>
    </row>
    <row r="183" spans="1:7">
      <c r="A183" s="37">
        <f t="shared" si="2"/>
        <v>181</v>
      </c>
      <c r="B183" s="39"/>
      <c r="C183" s="44" t="s">
        <v>179</v>
      </c>
      <c r="D183" s="40" t="s">
        <v>15</v>
      </c>
      <c r="E183" s="40" t="s">
        <v>141</v>
      </c>
    </row>
    <row r="184" spans="1:7">
      <c r="A184" s="37">
        <f t="shared" si="2"/>
        <v>182</v>
      </c>
      <c r="B184" s="35"/>
      <c r="C184" s="43"/>
      <c r="D184" s="38" t="s">
        <v>235</v>
      </c>
    </row>
    <row r="185" spans="1:7" ht="22">
      <c r="A185" s="37">
        <f t="shared" si="2"/>
        <v>183</v>
      </c>
      <c r="B185" s="35">
        <v>2.2175925925925929E-2</v>
      </c>
      <c r="C185" s="43" t="s">
        <v>72</v>
      </c>
      <c r="D185" s="38" t="s">
        <v>234</v>
      </c>
      <c r="E185" s="38" t="s">
        <v>62</v>
      </c>
    </row>
    <row r="186" spans="1:7">
      <c r="A186" s="37">
        <f t="shared" si="2"/>
        <v>184</v>
      </c>
      <c r="B186" s="35"/>
      <c r="C186" s="43"/>
      <c r="D186" s="38" t="s">
        <v>235</v>
      </c>
    </row>
    <row r="187" spans="1:7">
      <c r="A187" s="37">
        <f t="shared" si="2"/>
        <v>185</v>
      </c>
      <c r="B187" s="35">
        <v>2.3414351851851853E-2</v>
      </c>
      <c r="C187" s="43" t="s">
        <v>179</v>
      </c>
      <c r="D187" s="38" t="s">
        <v>14</v>
      </c>
      <c r="E187" s="38" t="s">
        <v>238</v>
      </c>
    </row>
    <row r="188" spans="1:7">
      <c r="A188" s="37">
        <f t="shared" si="2"/>
        <v>186</v>
      </c>
      <c r="B188" s="35"/>
      <c r="C188" s="43" t="s">
        <v>72</v>
      </c>
      <c r="D188" s="38" t="s">
        <v>236</v>
      </c>
      <c r="E188" s="38" t="s">
        <v>239</v>
      </c>
    </row>
    <row r="189" spans="1:7">
      <c r="A189" s="37">
        <f t="shared" si="2"/>
        <v>187</v>
      </c>
      <c r="B189" s="35"/>
      <c r="C189" s="43" t="s">
        <v>179</v>
      </c>
      <c r="D189" s="38" t="s">
        <v>14</v>
      </c>
      <c r="E189" s="38" t="s">
        <v>238</v>
      </c>
      <c r="G189" s="1" t="s">
        <v>317</v>
      </c>
    </row>
    <row r="190" spans="1:7">
      <c r="A190" s="37">
        <f t="shared" si="2"/>
        <v>188</v>
      </c>
      <c r="B190" s="35"/>
      <c r="C190" s="43" t="s">
        <v>72</v>
      </c>
      <c r="D190" s="38" t="s">
        <v>237</v>
      </c>
      <c r="E190" s="38" t="s">
        <v>128</v>
      </c>
    </row>
    <row r="191" spans="1:7" ht="63" customHeight="1">
      <c r="A191" s="37">
        <f t="shared" si="2"/>
        <v>189</v>
      </c>
      <c r="B191" s="35"/>
      <c r="C191" s="43" t="s">
        <v>72</v>
      </c>
      <c r="D191" s="38" t="s">
        <v>240</v>
      </c>
      <c r="E191" s="38" t="s">
        <v>62</v>
      </c>
      <c r="G191" s="1" t="s">
        <v>317</v>
      </c>
    </row>
    <row r="192" spans="1:7" ht="63" customHeight="1">
      <c r="A192" s="37">
        <f t="shared" si="2"/>
        <v>190</v>
      </c>
      <c r="B192" s="35">
        <v>2.3680555555555555E-2</v>
      </c>
      <c r="C192" s="43" t="s">
        <v>179</v>
      </c>
      <c r="D192" s="38" t="s">
        <v>241</v>
      </c>
      <c r="E192" s="38" t="s">
        <v>109</v>
      </c>
    </row>
    <row r="193" spans="1:7">
      <c r="A193" s="53">
        <f t="shared" si="2"/>
        <v>191</v>
      </c>
      <c r="B193" s="39"/>
      <c r="C193" s="44" t="s">
        <v>72</v>
      </c>
      <c r="D193" s="40" t="s">
        <v>86</v>
      </c>
      <c r="E193" s="40" t="s">
        <v>78</v>
      </c>
    </row>
    <row r="194" spans="1:7">
      <c r="A194" s="37">
        <f t="shared" si="2"/>
        <v>192</v>
      </c>
      <c r="B194" s="35"/>
      <c r="C194" s="43" t="s">
        <v>72</v>
      </c>
      <c r="D194" s="38" t="s">
        <v>243</v>
      </c>
      <c r="E194" s="38" t="s">
        <v>67</v>
      </c>
    </row>
    <row r="195" spans="1:7">
      <c r="A195" s="37"/>
      <c r="B195" s="35"/>
      <c r="C195" s="43" t="s">
        <v>186</v>
      </c>
      <c r="D195" s="38" t="s">
        <v>298</v>
      </c>
      <c r="E195" s="38" t="s">
        <v>300</v>
      </c>
    </row>
    <row r="196" spans="1:7">
      <c r="A196" s="37">
        <f t="shared" si="2"/>
        <v>194</v>
      </c>
      <c r="B196" s="35">
        <v>2.3993055555555556E-2</v>
      </c>
      <c r="C196" s="43"/>
      <c r="D196" s="38" t="s">
        <v>244</v>
      </c>
      <c r="E196" s="38" t="s">
        <v>131</v>
      </c>
    </row>
    <row r="197" spans="1:7">
      <c r="A197" s="37">
        <f t="shared" si="2"/>
        <v>195</v>
      </c>
      <c r="B197" s="35"/>
      <c r="C197" s="43"/>
      <c r="D197" s="38" t="s">
        <v>242</v>
      </c>
      <c r="E197" s="38" t="s">
        <v>82</v>
      </c>
    </row>
    <row r="198" spans="1:7" ht="44">
      <c r="A198" s="37">
        <f t="shared" si="2"/>
        <v>196</v>
      </c>
      <c r="B198" s="35"/>
      <c r="C198" s="43" t="s">
        <v>186</v>
      </c>
      <c r="D198" s="38" t="s">
        <v>245</v>
      </c>
      <c r="E198" s="38" t="s">
        <v>246</v>
      </c>
      <c r="F198" s="2" t="s">
        <v>246</v>
      </c>
      <c r="G198" s="1" t="s">
        <v>319</v>
      </c>
    </row>
    <row r="199" spans="1:7" ht="44">
      <c r="A199" s="37">
        <f t="shared" si="2"/>
        <v>197</v>
      </c>
      <c r="B199" s="35"/>
      <c r="C199" s="43" t="s">
        <v>179</v>
      </c>
      <c r="D199" s="38" t="s">
        <v>247</v>
      </c>
      <c r="E199" s="38" t="s">
        <v>246</v>
      </c>
    </row>
    <row r="200" spans="1:7" ht="55">
      <c r="A200" s="53">
        <f t="shared" ref="A200:A238" si="3">ROW()-2</f>
        <v>198</v>
      </c>
      <c r="B200" s="39">
        <v>2.4375000000000004E-2</v>
      </c>
      <c r="C200" s="44" t="s">
        <v>72</v>
      </c>
      <c r="D200" s="40" t="s">
        <v>248</v>
      </c>
      <c r="E200" s="40" t="s">
        <v>120</v>
      </c>
    </row>
    <row r="201" spans="1:7" ht="87.75" customHeight="1">
      <c r="A201" s="37">
        <f t="shared" si="3"/>
        <v>199</v>
      </c>
      <c r="B201" s="37"/>
      <c r="C201" s="47" t="s">
        <v>153</v>
      </c>
      <c r="D201" s="38" t="s">
        <v>249</v>
      </c>
      <c r="E201" s="38" t="s">
        <v>68</v>
      </c>
      <c r="G201" s="1" t="s">
        <v>319</v>
      </c>
    </row>
    <row r="202" spans="1:7">
      <c r="A202" s="37">
        <f t="shared" si="3"/>
        <v>200</v>
      </c>
      <c r="B202" s="35"/>
      <c r="C202" s="43" t="s">
        <v>72</v>
      </c>
      <c r="D202" s="38" t="s">
        <v>13</v>
      </c>
      <c r="E202" s="38" t="s">
        <v>67</v>
      </c>
    </row>
    <row r="203" spans="1:7">
      <c r="A203" s="37">
        <f t="shared" si="3"/>
        <v>201</v>
      </c>
      <c r="B203" s="35"/>
      <c r="C203" s="43" t="s">
        <v>144</v>
      </c>
      <c r="D203" s="38" t="s">
        <v>12</v>
      </c>
      <c r="E203" s="38" t="s">
        <v>250</v>
      </c>
    </row>
    <row r="204" spans="1:7">
      <c r="A204" s="37">
        <f t="shared" si="3"/>
        <v>202</v>
      </c>
      <c r="B204" s="35"/>
      <c r="C204" s="43" t="s">
        <v>72</v>
      </c>
      <c r="D204" s="38" t="s">
        <v>11</v>
      </c>
      <c r="E204" s="38" t="s">
        <v>131</v>
      </c>
    </row>
    <row r="205" spans="1:7">
      <c r="A205" s="37">
        <f t="shared" si="3"/>
        <v>203</v>
      </c>
      <c r="B205" s="35"/>
      <c r="C205" s="43" t="s">
        <v>144</v>
      </c>
      <c r="D205" s="38" t="s">
        <v>10</v>
      </c>
      <c r="E205" s="38" t="s">
        <v>126</v>
      </c>
    </row>
    <row r="206" spans="1:7">
      <c r="A206" s="37">
        <f t="shared" si="3"/>
        <v>204</v>
      </c>
      <c r="B206" s="35"/>
      <c r="C206" s="43" t="s">
        <v>72</v>
      </c>
      <c r="D206" s="38" t="s">
        <v>9</v>
      </c>
      <c r="E206" s="38" t="s">
        <v>82</v>
      </c>
    </row>
    <row r="207" spans="1:7" ht="22">
      <c r="A207" s="53">
        <f t="shared" si="3"/>
        <v>205</v>
      </c>
      <c r="B207" s="53"/>
      <c r="C207" s="44" t="s">
        <v>144</v>
      </c>
      <c r="D207" s="40" t="s">
        <v>8</v>
      </c>
      <c r="E207" s="40" t="s">
        <v>126</v>
      </c>
    </row>
    <row r="208" spans="1:7">
      <c r="A208" s="37">
        <f t="shared" si="3"/>
        <v>206</v>
      </c>
      <c r="B208" s="35">
        <v>2.5300925925925925E-2</v>
      </c>
      <c r="C208" s="43"/>
      <c r="D208" s="38" t="s">
        <v>251</v>
      </c>
      <c r="E208" s="38" t="s">
        <v>68</v>
      </c>
    </row>
    <row r="209" spans="1:7">
      <c r="A209" s="37">
        <f t="shared" si="3"/>
        <v>207</v>
      </c>
      <c r="B209" s="37"/>
      <c r="C209" s="43" t="s">
        <v>72</v>
      </c>
      <c r="D209" s="38" t="s">
        <v>252</v>
      </c>
      <c r="E209" s="38" t="s">
        <v>126</v>
      </c>
    </row>
    <row r="210" spans="1:7" ht="33">
      <c r="A210" s="37">
        <f t="shared" si="3"/>
        <v>208</v>
      </c>
      <c r="B210" s="35"/>
      <c r="C210" s="43"/>
      <c r="D210" s="38" t="s">
        <v>253</v>
      </c>
      <c r="E210" s="38" t="s">
        <v>97</v>
      </c>
    </row>
    <row r="211" spans="1:7" ht="33">
      <c r="A211" s="37">
        <f t="shared" si="3"/>
        <v>209</v>
      </c>
      <c r="B211" s="35">
        <v>2.5462962962962962E-2</v>
      </c>
      <c r="C211" s="43" t="s">
        <v>177</v>
      </c>
      <c r="D211" s="38" t="s">
        <v>254</v>
      </c>
      <c r="E211" s="38" t="s">
        <v>256</v>
      </c>
      <c r="F211" s="1" t="s">
        <v>255</v>
      </c>
      <c r="G211" s="1" t="s">
        <v>319</v>
      </c>
    </row>
    <row r="212" spans="1:7">
      <c r="A212" s="53">
        <f t="shared" si="3"/>
        <v>210</v>
      </c>
      <c r="B212" s="39"/>
      <c r="C212" s="44" t="s">
        <v>72</v>
      </c>
      <c r="D212" s="40" t="s">
        <v>7</v>
      </c>
      <c r="E212" s="40" t="s">
        <v>128</v>
      </c>
    </row>
    <row r="213" spans="1:7" ht="48" customHeight="1">
      <c r="A213" s="37">
        <f t="shared" si="3"/>
        <v>211</v>
      </c>
      <c r="B213" s="35">
        <v>2.56712962962963E-2</v>
      </c>
      <c r="C213" s="43" t="s">
        <v>301</v>
      </c>
      <c r="D213" s="38" t="s">
        <v>257</v>
      </c>
      <c r="E213" s="38" t="s">
        <v>68</v>
      </c>
    </row>
    <row r="214" spans="1:7">
      <c r="A214" s="37">
        <f t="shared" si="3"/>
        <v>212</v>
      </c>
      <c r="B214" s="35"/>
      <c r="C214" s="43" t="s">
        <v>72</v>
      </c>
      <c r="D214" s="38" t="s">
        <v>86</v>
      </c>
      <c r="E214" s="38" t="s">
        <v>78</v>
      </c>
      <c r="G214" s="1" t="s">
        <v>317</v>
      </c>
    </row>
    <row r="215" spans="1:7" ht="77">
      <c r="A215" s="37">
        <f t="shared" si="3"/>
        <v>213</v>
      </c>
      <c r="B215" s="35"/>
      <c r="C215" s="43" t="s">
        <v>72</v>
      </c>
      <c r="D215" s="38" t="s">
        <v>258</v>
      </c>
      <c r="E215" s="38" t="s">
        <v>97</v>
      </c>
    </row>
    <row r="216" spans="1:7" ht="22">
      <c r="A216" s="37">
        <f t="shared" si="3"/>
        <v>214</v>
      </c>
      <c r="B216" s="35"/>
      <c r="C216" s="43" t="s">
        <v>302</v>
      </c>
      <c r="D216" s="38" t="s">
        <v>6</v>
      </c>
      <c r="E216" s="38" t="s">
        <v>68</v>
      </c>
    </row>
    <row r="217" spans="1:7">
      <c r="A217" s="53">
        <f t="shared" si="3"/>
        <v>215</v>
      </c>
      <c r="B217" s="39"/>
      <c r="C217" s="44" t="s">
        <v>72</v>
      </c>
      <c r="D217" s="40" t="s">
        <v>259</v>
      </c>
      <c r="E217" s="40" t="s">
        <v>128</v>
      </c>
    </row>
    <row r="218" spans="1:7" ht="22">
      <c r="A218" s="37">
        <f t="shared" si="3"/>
        <v>216</v>
      </c>
      <c r="B218" s="35"/>
      <c r="C218" s="43" t="s">
        <v>186</v>
      </c>
      <c r="D218" s="38" t="s">
        <v>260</v>
      </c>
      <c r="E218" s="38" t="s">
        <v>68</v>
      </c>
    </row>
    <row r="219" spans="1:7">
      <c r="A219" s="37">
        <f t="shared" si="3"/>
        <v>217</v>
      </c>
      <c r="B219" s="35"/>
      <c r="C219" s="43" t="s">
        <v>72</v>
      </c>
      <c r="D219" s="38" t="s">
        <v>5</v>
      </c>
      <c r="E219" s="38" t="s">
        <v>261</v>
      </c>
    </row>
    <row r="220" spans="1:7">
      <c r="A220" s="53">
        <f t="shared" si="3"/>
        <v>218</v>
      </c>
      <c r="B220" s="39"/>
      <c r="C220" s="44" t="s">
        <v>186</v>
      </c>
      <c r="D220" s="40" t="s">
        <v>4</v>
      </c>
      <c r="E220" s="40" t="s">
        <v>126</v>
      </c>
    </row>
    <row r="221" spans="1:7" ht="44">
      <c r="A221" s="37">
        <f t="shared" si="3"/>
        <v>219</v>
      </c>
      <c r="B221" s="35"/>
      <c r="C221" s="43" t="s">
        <v>77</v>
      </c>
      <c r="D221" s="38" t="s">
        <v>262</v>
      </c>
      <c r="E221" s="38" t="s">
        <v>89</v>
      </c>
      <c r="G221" s="1" t="s">
        <v>317</v>
      </c>
    </row>
    <row r="222" spans="1:7" ht="33">
      <c r="A222" s="53">
        <f t="shared" si="3"/>
        <v>220</v>
      </c>
      <c r="B222" s="39"/>
      <c r="C222" s="44" t="s">
        <v>72</v>
      </c>
      <c r="D222" s="40" t="s">
        <v>263</v>
      </c>
      <c r="E222" s="40" t="s">
        <v>107</v>
      </c>
    </row>
    <row r="223" spans="1:7">
      <c r="A223" s="37">
        <f t="shared" si="3"/>
        <v>221</v>
      </c>
      <c r="B223" s="35">
        <v>2.704861111111111E-2</v>
      </c>
      <c r="C223" s="43" t="s">
        <v>72</v>
      </c>
      <c r="D223" s="38" t="s">
        <v>264</v>
      </c>
      <c r="E223" s="38" t="s">
        <v>97</v>
      </c>
    </row>
    <row r="224" spans="1:7">
      <c r="A224" s="37">
        <f t="shared" si="3"/>
        <v>222</v>
      </c>
      <c r="B224" s="35"/>
      <c r="C224" s="43" t="s">
        <v>72</v>
      </c>
      <c r="D224" s="38" t="s">
        <v>265</v>
      </c>
      <c r="E224" s="38" t="s">
        <v>266</v>
      </c>
    </row>
    <row r="225" spans="1:7" ht="22">
      <c r="A225" s="37">
        <f t="shared" si="3"/>
        <v>223</v>
      </c>
      <c r="B225" s="35"/>
      <c r="C225" s="43" t="s">
        <v>302</v>
      </c>
      <c r="D225" s="38" t="s">
        <v>268</v>
      </c>
      <c r="E225" s="38" t="s">
        <v>57</v>
      </c>
    </row>
    <row r="226" spans="1:7" ht="22">
      <c r="A226" s="37">
        <f t="shared" si="3"/>
        <v>224</v>
      </c>
      <c r="B226" s="35">
        <v>2.7986111111111111E-2</v>
      </c>
      <c r="C226" s="43"/>
      <c r="D226" s="38" t="s">
        <v>267</v>
      </c>
      <c r="E226" s="38" t="s">
        <v>57</v>
      </c>
      <c r="G226" s="1" t="s">
        <v>319</v>
      </c>
    </row>
    <row r="227" spans="1:7">
      <c r="A227" s="37">
        <f t="shared" si="3"/>
        <v>225</v>
      </c>
      <c r="B227" s="35"/>
      <c r="C227" s="43" t="s">
        <v>303</v>
      </c>
      <c r="D227" s="38" t="s">
        <v>3</v>
      </c>
      <c r="E227" s="38" t="s">
        <v>83</v>
      </c>
    </row>
    <row r="228" spans="1:7">
      <c r="A228" s="53">
        <f t="shared" si="3"/>
        <v>226</v>
      </c>
      <c r="B228" s="39"/>
      <c r="C228" s="44" t="s">
        <v>72</v>
      </c>
      <c r="D228" s="40" t="s">
        <v>154</v>
      </c>
      <c r="E228" s="40" t="s">
        <v>128</v>
      </c>
    </row>
    <row r="229" spans="1:7">
      <c r="A229" s="37">
        <f t="shared" si="3"/>
        <v>227</v>
      </c>
      <c r="B229" s="35"/>
      <c r="C229" s="43" t="s">
        <v>72</v>
      </c>
      <c r="D229" s="38" t="s">
        <v>2</v>
      </c>
      <c r="E229" s="38" t="s">
        <v>62</v>
      </c>
    </row>
    <row r="230" spans="1:7">
      <c r="A230" s="37">
        <f t="shared" si="3"/>
        <v>228</v>
      </c>
      <c r="B230" s="35">
        <v>2.8217592592592589E-2</v>
      </c>
      <c r="C230" s="43" t="s">
        <v>188</v>
      </c>
      <c r="D230" s="38" t="s">
        <v>269</v>
      </c>
      <c r="E230" s="38" t="s">
        <v>238</v>
      </c>
    </row>
    <row r="231" spans="1:7">
      <c r="A231" s="37">
        <f t="shared" si="3"/>
        <v>229</v>
      </c>
      <c r="B231" s="35"/>
      <c r="C231" s="43" t="s">
        <v>72</v>
      </c>
      <c r="D231" s="38" t="s">
        <v>265</v>
      </c>
      <c r="E231" s="38" t="s">
        <v>270</v>
      </c>
    </row>
    <row r="232" spans="1:7">
      <c r="A232" s="37">
        <f t="shared" si="3"/>
        <v>230</v>
      </c>
      <c r="B232" s="35"/>
      <c r="C232" s="43" t="s">
        <v>178</v>
      </c>
      <c r="D232" s="38" t="s">
        <v>1</v>
      </c>
      <c r="E232" s="38" t="s">
        <v>89</v>
      </c>
    </row>
    <row r="233" spans="1:7" ht="22">
      <c r="A233" s="37">
        <f t="shared" si="3"/>
        <v>231</v>
      </c>
      <c r="B233" s="35"/>
      <c r="C233" s="43" t="s">
        <v>72</v>
      </c>
      <c r="D233" s="38" t="s">
        <v>276</v>
      </c>
      <c r="E233" s="38" t="s">
        <v>271</v>
      </c>
      <c r="G233" s="1" t="s">
        <v>319</v>
      </c>
    </row>
    <row r="234" spans="1:7" ht="66">
      <c r="A234" s="37">
        <f t="shared" si="3"/>
        <v>232</v>
      </c>
      <c r="B234" s="35">
        <v>2.8761574074074075E-2</v>
      </c>
      <c r="C234" s="43" t="s">
        <v>72</v>
      </c>
      <c r="D234" s="38" t="s">
        <v>277</v>
      </c>
      <c r="E234" s="38" t="s">
        <v>57</v>
      </c>
    </row>
    <row r="235" spans="1:7" ht="66">
      <c r="A235" s="37">
        <f t="shared" si="3"/>
        <v>233</v>
      </c>
      <c r="B235" s="35"/>
      <c r="C235" s="43" t="s">
        <v>72</v>
      </c>
      <c r="D235" s="38" t="s">
        <v>272</v>
      </c>
      <c r="E235" s="38" t="s">
        <v>97</v>
      </c>
    </row>
    <row r="236" spans="1:7" ht="55">
      <c r="A236" s="37">
        <f t="shared" si="3"/>
        <v>234</v>
      </c>
      <c r="B236" s="35"/>
      <c r="C236" s="43" t="s">
        <v>72</v>
      </c>
      <c r="D236" s="38" t="s">
        <v>273</v>
      </c>
      <c r="E236" s="38" t="s">
        <v>97</v>
      </c>
    </row>
    <row r="237" spans="1:7">
      <c r="A237" s="37">
        <f t="shared" si="3"/>
        <v>235</v>
      </c>
      <c r="B237" s="35"/>
      <c r="C237" s="43"/>
      <c r="D237" s="38" t="s">
        <v>274</v>
      </c>
    </row>
    <row r="238" spans="1:7" ht="33">
      <c r="A238" s="37">
        <f t="shared" si="3"/>
        <v>236</v>
      </c>
      <c r="B238" s="35">
        <v>3.1354166666666662E-2</v>
      </c>
      <c r="C238" s="43" t="s">
        <v>72</v>
      </c>
      <c r="D238" s="38" t="s">
        <v>275</v>
      </c>
      <c r="E238" s="38" t="s">
        <v>316</v>
      </c>
    </row>
    <row r="239" spans="1:7">
      <c r="A239" s="37"/>
      <c r="B239" s="35"/>
      <c r="C239" s="43"/>
      <c r="D239" s="38"/>
    </row>
  </sheetData>
  <phoneticPr fontId="13" type="noConversion"/>
  <pageMargins left="1.1811023622047243" right="0.51181102362204722" top="0.78740157480314965" bottom="0.78740157480314965" header="0.31496062992125984" footer="0.31496062992125984"/>
  <pageSetup paperSize="9" fitToHeight="0" orientation="portrait" horizontalDpi="1200" verticalDpi="1200"/>
  <headerFooter>
    <oddHeader>&amp;L&amp;"Courier New,Standard"&amp;K000000Max Giebel&amp;C&amp;"Courier New,Standard"Lower Saxony
Transcript&amp;R&amp;"NeueHaasGroteskDisp Pro Md,Standard"&amp;12Anhang&amp;11
&amp;10Staatsexamensarbeit</oddHeader>
    <oddFooter>&amp;C&amp;"Courier New,Standard"SAX.&amp;P</oddFooter>
  </headerFooter>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B3:O238"/>
  <sheetViews>
    <sheetView workbookViewId="0">
      <selection activeCell="L19" sqref="L19"/>
    </sheetView>
  </sheetViews>
  <sheetFormatPr baseColWidth="10" defaultRowHeight="14" x14ac:dyDescent="0"/>
  <sheetData>
    <row r="3" spans="2:15" ht="16" thickBot="1">
      <c r="B3" s="7" t="s">
        <v>278</v>
      </c>
      <c r="C3" s="8" t="s">
        <v>279</v>
      </c>
      <c r="D3" s="9" t="s">
        <v>280</v>
      </c>
      <c r="E3" s="29" t="s">
        <v>92</v>
      </c>
      <c r="F3" s="29" t="s">
        <v>297</v>
      </c>
    </row>
    <row r="4" spans="2:15" ht="15">
      <c r="B4" s="10" t="s">
        <v>281</v>
      </c>
      <c r="C4" s="3">
        <f>COUNTIF('LOWER SAXONY '!E:E, "t*I*")</f>
        <v>67</v>
      </c>
      <c r="D4" s="11">
        <f>COUNTIF('LOWER SAXONY '!E:E, "s*I*")</f>
        <v>41</v>
      </c>
      <c r="E4" s="27">
        <f>C4/C25</f>
        <v>0.48201438848920863</v>
      </c>
      <c r="F4" s="27">
        <f>D4/D25</f>
        <v>0.42708333333333331</v>
      </c>
      <c r="M4">
        <f>LEN('LOWER SAXONY '!D4)-LEN(SUBSTITUTE('LOWER SAXONY '!D4," ",""))+1</f>
        <v>8</v>
      </c>
      <c r="N4">
        <f>LEN('LOWER SAXONY '!D4)-LEN(SUBSTITUTE('LOWER SAXONY '!D4," ",""))</f>
        <v>7</v>
      </c>
      <c r="O4" s="65">
        <f>AVERAGE(M:M)</f>
        <v>18.71063829787234</v>
      </c>
    </row>
    <row r="5" spans="2:15" ht="15">
      <c r="B5" s="12" t="s">
        <v>282</v>
      </c>
      <c r="C5" s="13">
        <f>COUNTIF('LOWER SAXONY '!E:E, "t*I*~.")</f>
        <v>11</v>
      </c>
      <c r="D5" s="14">
        <f>COUNTIF('LOWER SAXONY '!E:E, "s*I*~.")</f>
        <v>14</v>
      </c>
      <c r="I5" s="66"/>
      <c r="J5" s="66"/>
      <c r="M5">
        <f>LEN('LOWER SAXONY '!D5)-LEN(SUBSTITUTE('LOWER SAXONY '!D5," ",""))+1</f>
        <v>3</v>
      </c>
    </row>
    <row r="6" spans="2:15" ht="15">
      <c r="B6" s="12" t="s">
        <v>283</v>
      </c>
      <c r="C6" s="13">
        <f>COUNTIF('LOWER SAXONY '!E:E, "t*I*~?")</f>
        <v>20</v>
      </c>
      <c r="D6" s="14">
        <f>COUNTIF('LOWER SAXONY '!E:E, "s*I*~?")</f>
        <v>7</v>
      </c>
      <c r="I6" s="66"/>
      <c r="J6" s="66"/>
      <c r="M6">
        <f>LEN('LOWER SAXONY '!D6)-LEN(SUBSTITUTE('LOWER SAXONY '!D6," ",""))+1</f>
        <v>2</v>
      </c>
    </row>
    <row r="7" spans="2:15" ht="15">
      <c r="B7" s="12" t="s">
        <v>284</v>
      </c>
      <c r="C7" s="13">
        <f>COUNTIF('LOWER SAXONY '!E:E, "t*I*~!")</f>
        <v>24</v>
      </c>
      <c r="D7" s="14">
        <f>COUNTIF('LOWER SAXONY '!E:E, "s*I*~!")</f>
        <v>0</v>
      </c>
      <c r="M7">
        <f>LEN('LOWER SAXONY '!D7)-LEN(SUBSTITUTE('LOWER SAXONY '!D7," ",""))+1</f>
        <v>28</v>
      </c>
      <c r="O7">
        <f>SUM(M:M)</f>
        <v>4397</v>
      </c>
    </row>
    <row r="8" spans="2:15" ht="15">
      <c r="B8" s="15" t="s">
        <v>285</v>
      </c>
      <c r="C8" s="4">
        <f>COUNTIF('LOWER SAXONY '!E:E, "t*Ir*")</f>
        <v>0</v>
      </c>
      <c r="D8" s="16">
        <f>COUNTIF('LOWER SAXONY '!E:E, "s*Ir*")</f>
        <v>4</v>
      </c>
      <c r="E8" s="27">
        <f>C8/C25</f>
        <v>0</v>
      </c>
      <c r="F8" s="27">
        <f>D8/D25</f>
        <v>4.1666666666666664E-2</v>
      </c>
      <c r="M8">
        <f>LEN('LOWER SAXONY '!D8)-LEN(SUBSTITUTE('LOWER SAXONY '!D8," ",""))+1</f>
        <v>16</v>
      </c>
    </row>
    <row r="9" spans="2:15" ht="15">
      <c r="B9" s="15" t="s">
        <v>185</v>
      </c>
      <c r="C9" s="3">
        <f>COUNTIF('LOWER SAXONY '!E:E, "t*R*")</f>
        <v>45</v>
      </c>
      <c r="D9" s="11">
        <f>COUNTIF('LOWER SAXONY '!E:E, "*s*R*")</f>
        <v>49</v>
      </c>
      <c r="E9" s="27">
        <f>C9/C25</f>
        <v>0.32374100719424459</v>
      </c>
      <c r="F9" s="27">
        <f>D9/D25</f>
        <v>0.51041666666666663</v>
      </c>
      <c r="I9" s="67" t="s">
        <v>293</v>
      </c>
      <c r="J9" s="67"/>
      <c r="K9" s="67"/>
      <c r="M9">
        <f>LEN('LOWER SAXONY '!D9)-LEN(SUBSTITUTE('LOWER SAXONY '!D9," ",""))+1</f>
        <v>11</v>
      </c>
    </row>
    <row r="10" spans="2:15" ht="15">
      <c r="B10" s="12" t="s">
        <v>286</v>
      </c>
      <c r="C10" s="13">
        <f>COUNTIF('LOWER SAXONY '!E:E, "t*R*~.*")</f>
        <v>15</v>
      </c>
      <c r="D10" s="14">
        <f>COUNTIF('LOWER SAXONY '!E:E, "s*R*~.*")</f>
        <v>39</v>
      </c>
      <c r="I10" s="67"/>
      <c r="J10" s="67"/>
      <c r="K10" s="67"/>
      <c r="M10">
        <f>LEN('LOWER SAXONY '!D10)-LEN(SUBSTITUTE('LOWER SAXONY '!D10," ",""))+1</f>
        <v>14</v>
      </c>
    </row>
    <row r="11" spans="2:15" ht="15">
      <c r="B11" s="12" t="s">
        <v>287</v>
      </c>
      <c r="C11" s="13">
        <f>COUNTIF('LOWER SAXONY '!E:E, "t*R*~+*")</f>
        <v>15</v>
      </c>
      <c r="D11" s="14">
        <f>COUNTIF('LOWER SAXONY '!E:E, "s*R*~+")</f>
        <v>6</v>
      </c>
      <c r="I11" s="68">
        <f>AVERAGE(M:M)</f>
        <v>18.71063829787234</v>
      </c>
      <c r="J11" s="68"/>
      <c r="K11" s="68"/>
      <c r="M11">
        <f>LEN('LOWER SAXONY '!D11)-LEN(SUBSTITUTE('LOWER SAXONY '!D11," ",""))+1</f>
        <v>3</v>
      </c>
    </row>
    <row r="12" spans="2:15" ht="15">
      <c r="B12" s="12" t="s">
        <v>288</v>
      </c>
      <c r="C12" s="13">
        <f>COUNTIF('LOWER SAXONY '!E:E, "t*R*~-*")</f>
        <v>3</v>
      </c>
      <c r="D12" s="14">
        <f>COUNTIF('LOWER SAXONY '!E:E, "s*R*~-")</f>
        <v>1</v>
      </c>
      <c r="I12" s="68"/>
      <c r="J12" s="68"/>
      <c r="K12" s="68"/>
      <c r="M12">
        <f>LEN('LOWER SAXONY '!D12)-LEN(SUBSTITUTE('LOWER SAXONY '!D12," ",""))+1</f>
        <v>1</v>
      </c>
    </row>
    <row r="13" spans="2:15" ht="15">
      <c r="B13" s="12" t="s">
        <v>289</v>
      </c>
      <c r="C13" s="13">
        <f>COUNTIF('LOWER SAXONY '!E:E, "t*R*~=*")</f>
        <v>1</v>
      </c>
      <c r="D13" s="14">
        <f>COUNTIF('LOWER SAXONY '!E:E, "s*R*~=*")</f>
        <v>2</v>
      </c>
      <c r="M13">
        <f>LEN('LOWER SAXONY '!D13)-LEN(SUBSTITUTE('LOWER SAXONY '!D13," ",""))+1</f>
        <v>37</v>
      </c>
    </row>
    <row r="14" spans="2:15" ht="15">
      <c r="B14" s="12" t="s">
        <v>290</v>
      </c>
      <c r="C14" s="13">
        <f>COUNTIF('LOWER SAXONY '!E:E, "t*R*~!*")</f>
        <v>12</v>
      </c>
      <c r="D14" s="14">
        <f>COUNTIF('LOWER SAXONY '!E:E, "s*R*~!*")</f>
        <v>0</v>
      </c>
      <c r="M14">
        <f>LEN('LOWER SAXONY '!D14)-LEN(SUBSTITUTE('LOWER SAXONY '!D14," ",""))+1</f>
        <v>1</v>
      </c>
    </row>
    <row r="15" spans="2:15" ht="15">
      <c r="B15" s="12" t="s">
        <v>291</v>
      </c>
      <c r="C15" s="13">
        <f>COUNTIF('LOWER SAXONY '!E:E, "t*R*~?*")</f>
        <v>9</v>
      </c>
      <c r="D15" s="14">
        <f>COUNTIF('LOWER SAXONY '!E:E, "s*R*~?*")</f>
        <v>1</v>
      </c>
      <c r="M15">
        <f>LEN('LOWER SAXONY '!D15)-LEN(SUBSTITUTE('LOWER SAXONY '!D15," ",""))+1</f>
        <v>1</v>
      </c>
    </row>
    <row r="16" spans="2:15" ht="16" thickBot="1">
      <c r="B16" s="18" t="s">
        <v>182</v>
      </c>
      <c r="C16" s="5">
        <f>COUNTIF('LOWER SAXONY '!E:E, "t*E*")</f>
        <v>27</v>
      </c>
      <c r="D16" s="19">
        <f>COUNTIF('LOWER SAXONY '!E:E, "s*E*")</f>
        <v>2</v>
      </c>
      <c r="E16" s="27">
        <f>C16/C25</f>
        <v>0.19424460431654678</v>
      </c>
      <c r="F16" s="27">
        <f>D16/D25</f>
        <v>2.0833333333333332E-2</v>
      </c>
      <c r="M16">
        <f>LEN('LOWER SAXONY '!D16)-LEN(SUBSTITUTE('LOWER SAXONY '!D16," ",""))+1</f>
        <v>42</v>
      </c>
    </row>
    <row r="17" spans="2:13" ht="16" thickTop="1">
      <c r="B17" s="52" t="s">
        <v>305</v>
      </c>
      <c r="C17" s="13">
        <f>COUNTIF('LOWER SAXONY '!E:E, "t*E*~.*")</f>
        <v>1</v>
      </c>
      <c r="D17" s="14">
        <f>COUNTIF('LOWER SAXONY '!E:E, "s*E*~.*")</f>
        <v>0</v>
      </c>
      <c r="E17" s="27"/>
      <c r="F17" s="27"/>
      <c r="M17">
        <f>LEN('LOWER SAXONY '!D17)-LEN(SUBSTITUTE('LOWER SAXONY '!D17," ",""))+1</f>
        <v>2</v>
      </c>
    </row>
    <row r="18" spans="2:13" ht="15">
      <c r="B18" s="52" t="s">
        <v>306</v>
      </c>
      <c r="C18" s="13">
        <f>COUNTIF('LOWER SAXONY '!E:E, "t*E*~=*")</f>
        <v>0</v>
      </c>
      <c r="D18" s="14">
        <f>COUNTIF('LOWER SAXONY '!E:E, "s*E*~=*")</f>
        <v>0</v>
      </c>
      <c r="E18" s="27"/>
      <c r="F18" s="27"/>
      <c r="M18">
        <f>LEN('LOWER SAXONY '!D18)-LEN(SUBSTITUTE('LOWER SAXONY '!D18," ",""))+1</f>
        <v>1</v>
      </c>
    </row>
    <row r="19" spans="2:13" ht="15">
      <c r="B19" s="52" t="s">
        <v>308</v>
      </c>
      <c r="C19" s="13">
        <f>COUNTIF('LOWER SAXONY '!E:E, "t*E*~-*")</f>
        <v>0</v>
      </c>
      <c r="D19" s="14">
        <f>COUNTIF('LOWER SAXONY '!E:E, "s*E*~-*")</f>
        <v>0</v>
      </c>
      <c r="E19" s="27"/>
      <c r="F19" s="27"/>
      <c r="M19">
        <f>LEN('LOWER SAXONY '!D19)-LEN(SUBSTITUTE('LOWER SAXONY '!D19," ",""))+1</f>
        <v>1</v>
      </c>
    </row>
    <row r="20" spans="2:13" ht="15">
      <c r="B20" s="52" t="s">
        <v>309</v>
      </c>
      <c r="C20" s="13">
        <f>COUNTIF('LOWER SAXONY '!E:E, "t*E*~?*")</f>
        <v>1</v>
      </c>
      <c r="D20" s="14">
        <f>COUNTIF('LOWER SAXONY '!E:E, "s*E*~?*")</f>
        <v>0</v>
      </c>
      <c r="E20" s="27"/>
      <c r="F20" s="27"/>
      <c r="M20">
        <f>LEN('LOWER SAXONY '!D20)-LEN(SUBSTITUTE('LOWER SAXONY '!D20," ",""))+1</f>
        <v>52</v>
      </c>
    </row>
    <row r="21" spans="2:13" ht="15">
      <c r="B21" s="52" t="s">
        <v>307</v>
      </c>
      <c r="C21" s="13">
        <f>COUNTIF('LOWER SAXONY '!E:E, "t*E*~+*")</f>
        <v>1</v>
      </c>
      <c r="D21" s="14">
        <f>COUNTIF('LOWER SAXONY '!E:E, "s*E*~+*")</f>
        <v>1</v>
      </c>
      <c r="E21" s="27"/>
      <c r="F21" s="27"/>
      <c r="M21">
        <f>LEN('LOWER SAXONY '!D21)-LEN(SUBSTITUTE('LOWER SAXONY '!D21," ",""))+1</f>
        <v>1</v>
      </c>
    </row>
    <row r="22" spans="2:13" ht="15">
      <c r="B22" s="24" t="s">
        <v>294</v>
      </c>
      <c r="C22" s="6">
        <f>COUNTIF('LOWER SAXONY '!E:E, "t*v*")</f>
        <v>134</v>
      </c>
      <c r="D22" s="17">
        <f>COUNTIF('LOWER SAXONY '!E:E, "s*v*")</f>
        <v>79</v>
      </c>
      <c r="M22">
        <f>LEN('LOWER SAXONY '!D22)-LEN(SUBSTITUTE('LOWER SAXONY '!D22," ",""))+1</f>
        <v>2</v>
      </c>
    </row>
    <row r="23" spans="2:13" ht="15">
      <c r="B23" s="26" t="s">
        <v>295</v>
      </c>
      <c r="C23" s="25">
        <f>COUNTIF('LOWER SAXONY '!E:E, "t*b*")</f>
        <v>7</v>
      </c>
      <c r="D23" s="14">
        <f>COUNTIF('LOWER SAXONY '!E:E, "s*b*")</f>
        <v>7</v>
      </c>
      <c r="M23">
        <f>LEN('LOWER SAXONY '!D23)-LEN(SUBSTITUTE('LOWER SAXONY '!D23," ",""))+1</f>
        <v>9</v>
      </c>
    </row>
    <row r="24" spans="2:13" ht="15">
      <c r="B24" s="23" t="s">
        <v>296</v>
      </c>
      <c r="C24" s="13">
        <f>COUNTIF('LOWER SAXONY '!E:E, "t*m*")</f>
        <v>0</v>
      </c>
      <c r="D24" s="14">
        <f>COUNTIF('LOWER SAXONY '!E:E, "s*m*")</f>
        <v>0</v>
      </c>
      <c r="M24">
        <f>LEN('LOWER SAXONY '!D24)-LEN(SUBSTITUTE('LOWER SAXONY '!D24," ",""))+1</f>
        <v>1</v>
      </c>
    </row>
    <row r="25" spans="2:13" ht="15">
      <c r="B25" s="20" t="s">
        <v>292</v>
      </c>
      <c r="C25" s="21">
        <f>SUM(C4,C9,C8,C16)</f>
        <v>139</v>
      </c>
      <c r="D25" s="22">
        <f>SUM(D4,D8,D9,D16)</f>
        <v>96</v>
      </c>
      <c r="E25" s="27"/>
      <c r="F25" s="27"/>
      <c r="M25">
        <f>LEN('LOWER SAXONY '!D25)-LEN(SUBSTITUTE('LOWER SAXONY '!D25," ",""))+1</f>
        <v>1</v>
      </c>
    </row>
    <row r="26" spans="2:13">
      <c r="E26">
        <f>SUM(C25:D25)</f>
        <v>235</v>
      </c>
      <c r="M26">
        <f>LEN('LOWER SAXONY '!D26)-LEN(SUBSTITUTE('LOWER SAXONY '!D26," ",""))+1</f>
        <v>13</v>
      </c>
    </row>
    <row r="27" spans="2:13">
      <c r="E27" s="28"/>
      <c r="F27" s="27"/>
      <c r="M27">
        <f>LEN('LOWER SAXONY '!D27)-LEN(SUBSTITUTE('LOWER SAXONY '!D27," ",""))+1</f>
        <v>8</v>
      </c>
    </row>
    <row r="28" spans="2:13">
      <c r="M28">
        <f>LEN('LOWER SAXONY '!D28)-LEN(SUBSTITUTE('LOWER SAXONY '!D28," ",""))+1</f>
        <v>18</v>
      </c>
    </row>
    <row r="29" spans="2:13">
      <c r="B29" s="69"/>
      <c r="C29" s="70" t="s">
        <v>320</v>
      </c>
      <c r="D29" s="70" t="s">
        <v>321</v>
      </c>
      <c r="E29" s="70" t="s">
        <v>322</v>
      </c>
      <c r="F29" s="70" t="s">
        <v>323</v>
      </c>
      <c r="G29" s="70" t="s">
        <v>324</v>
      </c>
      <c r="M29">
        <f>LEN('LOWER SAXONY '!D29)-LEN(SUBSTITUTE('LOWER SAXONY '!D29," ",""))+1</f>
        <v>41</v>
      </c>
    </row>
    <row r="30" spans="2:13">
      <c r="B30" s="69"/>
      <c r="C30" s="70"/>
      <c r="D30" s="70"/>
      <c r="E30" s="70"/>
      <c r="F30" s="70"/>
      <c r="G30" s="70"/>
      <c r="M30">
        <f>LEN('LOWER SAXONY '!D30)-LEN(SUBSTITUTE('LOWER SAXONY '!D30," ",""))+1</f>
        <v>3</v>
      </c>
    </row>
    <row r="31" spans="2:13">
      <c r="B31" s="72" t="s">
        <v>325</v>
      </c>
      <c r="C31" s="71">
        <f>COUNTIF('LOWER SAXONY '!G:G, "x")</f>
        <v>36</v>
      </c>
      <c r="D31" s="71"/>
      <c r="E31" s="71"/>
      <c r="F31" s="71"/>
      <c r="G31" s="71">
        <f>SUM(C31:F34)</f>
        <v>36</v>
      </c>
      <c r="M31">
        <f>LEN('LOWER SAXONY '!D31)-LEN(SUBSTITUTE('LOWER SAXONY '!D31," ",""))+1</f>
        <v>26</v>
      </c>
    </row>
    <row r="32" spans="2:13">
      <c r="B32" s="72"/>
      <c r="C32" s="71"/>
      <c r="D32" s="71"/>
      <c r="E32" s="71"/>
      <c r="F32" s="71"/>
      <c r="G32" s="71"/>
      <c r="M32">
        <f>LEN('LOWER SAXONY '!D32)-LEN(SUBSTITUTE('LOWER SAXONY '!D32," ",""))+1</f>
        <v>9</v>
      </c>
    </row>
    <row r="33" spans="2:13">
      <c r="B33" s="72"/>
      <c r="C33" s="71"/>
      <c r="D33" s="71"/>
      <c r="E33" s="71"/>
      <c r="F33" s="71"/>
      <c r="G33" s="71"/>
      <c r="M33">
        <f>LEN('LOWER SAXONY '!D33)-LEN(SUBSTITUTE('LOWER SAXONY '!D33," ",""))+1</f>
        <v>31</v>
      </c>
    </row>
    <row r="34" spans="2:13">
      <c r="B34" s="72"/>
      <c r="C34" s="71"/>
      <c r="D34" s="71"/>
      <c r="E34" s="71"/>
      <c r="F34" s="71"/>
      <c r="G34" s="71"/>
      <c r="M34">
        <f>LEN('LOWER SAXONY '!D34)-LEN(SUBSTITUTE('LOWER SAXONY '!D34," ",""))+1</f>
        <v>35</v>
      </c>
    </row>
    <row r="35" spans="2:13" ht="15" customHeight="1">
      <c r="B35" s="72" t="s">
        <v>326</v>
      </c>
      <c r="C35" s="71">
        <f>COUNTIF('LOWER SAXONY '!G:G, "x+")</f>
        <v>10</v>
      </c>
      <c r="D35" s="71"/>
      <c r="E35" s="71"/>
      <c r="F35" s="71"/>
      <c r="G35" s="71">
        <f>SUM(C35:F38)</f>
        <v>10</v>
      </c>
      <c r="M35">
        <f>LEN('LOWER SAXONY '!D35)-LEN(SUBSTITUTE('LOWER SAXONY '!D35," ",""))+1</f>
        <v>2</v>
      </c>
    </row>
    <row r="36" spans="2:13" ht="15" customHeight="1">
      <c r="B36" s="72"/>
      <c r="C36" s="71"/>
      <c r="D36" s="71"/>
      <c r="E36" s="71"/>
      <c r="F36" s="71"/>
      <c r="G36" s="71"/>
      <c r="M36">
        <f>LEN('LOWER SAXONY '!D36)-LEN(SUBSTITUTE('LOWER SAXONY '!D36," ",""))+1</f>
        <v>2</v>
      </c>
    </row>
    <row r="37" spans="2:13" ht="15" customHeight="1">
      <c r="B37" s="72"/>
      <c r="C37" s="71"/>
      <c r="D37" s="71"/>
      <c r="E37" s="71"/>
      <c r="F37" s="71"/>
      <c r="G37" s="71"/>
      <c r="M37">
        <f>LEN('LOWER SAXONY '!D37)-LEN(SUBSTITUTE('LOWER SAXONY '!D37," ",""))+1</f>
        <v>9</v>
      </c>
    </row>
    <row r="38" spans="2:13" ht="15" customHeight="1">
      <c r="B38" s="72"/>
      <c r="C38" s="71"/>
      <c r="D38" s="71"/>
      <c r="E38" s="71"/>
      <c r="F38" s="71"/>
      <c r="G38" s="71"/>
      <c r="M38">
        <f>LEN('LOWER SAXONY '!D38)-LEN(SUBSTITUTE('LOWER SAXONY '!D38," ",""))+1</f>
        <v>3</v>
      </c>
    </row>
    <row r="39" spans="2:13">
      <c r="B39" s="72" t="s">
        <v>327</v>
      </c>
      <c r="C39" s="73">
        <v>0</v>
      </c>
      <c r="D39" s="71"/>
      <c r="E39" s="71"/>
      <c r="F39" s="71"/>
      <c r="G39" s="71"/>
      <c r="M39">
        <f>LEN('LOWER SAXONY '!D39)-LEN(SUBSTITUTE('LOWER SAXONY '!D39," ",""))+1</f>
        <v>12</v>
      </c>
    </row>
    <row r="40" spans="2:13">
      <c r="B40" s="72"/>
      <c r="C40" s="71"/>
      <c r="D40" s="71"/>
      <c r="E40" s="71"/>
      <c r="F40" s="71"/>
      <c r="G40" s="71"/>
      <c r="M40">
        <f>LEN('LOWER SAXONY '!D40)-LEN(SUBSTITUTE('LOWER SAXONY '!D40," ",""))+1</f>
        <v>18</v>
      </c>
    </row>
    <row r="41" spans="2:13">
      <c r="B41" s="72"/>
      <c r="C41" s="71"/>
      <c r="D41" s="71"/>
      <c r="E41" s="71"/>
      <c r="F41" s="71"/>
      <c r="G41" s="71"/>
      <c r="M41">
        <f>LEN('LOWER SAXONY '!D41)-LEN(SUBSTITUTE('LOWER SAXONY '!D41," ",""))+1</f>
        <v>16</v>
      </c>
    </row>
    <row r="42" spans="2:13">
      <c r="B42" s="72"/>
      <c r="C42" s="71"/>
      <c r="D42" s="71"/>
      <c r="E42" s="71"/>
      <c r="F42" s="71"/>
      <c r="G42" s="71"/>
      <c r="M42">
        <f>LEN('LOWER SAXONY '!D42)-LEN(SUBSTITUTE('LOWER SAXONY '!D42," ",""))+1</f>
        <v>1</v>
      </c>
    </row>
    <row r="43" spans="2:13">
      <c r="M43">
        <f>LEN('LOWER SAXONY '!D43)-LEN(SUBSTITUTE('LOWER SAXONY '!D43," ",""))+1</f>
        <v>32</v>
      </c>
    </row>
    <row r="44" spans="2:13">
      <c r="M44">
        <f>LEN('LOWER SAXONY '!D44)-LEN(SUBSTITUTE('LOWER SAXONY '!D44," ",""))+1</f>
        <v>2</v>
      </c>
    </row>
    <row r="45" spans="2:13">
      <c r="M45">
        <f>LEN('LOWER SAXONY '!D45)-LEN(SUBSTITUTE('LOWER SAXONY '!D45," ",""))+1</f>
        <v>50</v>
      </c>
    </row>
    <row r="46" spans="2:13">
      <c r="M46">
        <f>LEN('LOWER SAXONY '!D46)-LEN(SUBSTITUTE('LOWER SAXONY '!D46," ",""))+1</f>
        <v>2</v>
      </c>
    </row>
    <row r="47" spans="2:13">
      <c r="M47">
        <f>LEN('LOWER SAXONY '!D47)-LEN(SUBSTITUTE('LOWER SAXONY '!D47," ",""))+1</f>
        <v>1</v>
      </c>
    </row>
    <row r="48" spans="2:13">
      <c r="M48">
        <f>LEN('LOWER SAXONY '!D48)-LEN(SUBSTITUTE('LOWER SAXONY '!D48," ",""))+1</f>
        <v>34</v>
      </c>
    </row>
    <row r="49" spans="13:13">
      <c r="M49">
        <f>LEN('LOWER SAXONY '!D49)-LEN(SUBSTITUTE('LOWER SAXONY '!D49," ",""))+1</f>
        <v>15</v>
      </c>
    </row>
    <row r="50" spans="13:13">
      <c r="M50">
        <f>LEN('LOWER SAXONY '!D50)-LEN(SUBSTITUTE('LOWER SAXONY '!D50," ",""))+1</f>
        <v>1</v>
      </c>
    </row>
    <row r="51" spans="13:13">
      <c r="M51">
        <f>LEN('LOWER SAXONY '!D51)-LEN(SUBSTITUTE('LOWER SAXONY '!D51," ",""))+1</f>
        <v>16</v>
      </c>
    </row>
    <row r="52" spans="13:13">
      <c r="M52">
        <f>LEN('LOWER SAXONY '!D52)-LEN(SUBSTITUTE('LOWER SAXONY '!D52," ",""))+1</f>
        <v>13</v>
      </c>
    </row>
    <row r="53" spans="13:13">
      <c r="M53">
        <f>LEN('LOWER SAXONY '!D53)-LEN(SUBSTITUTE('LOWER SAXONY '!D53," ",""))+1</f>
        <v>8</v>
      </c>
    </row>
    <row r="54" spans="13:13">
      <c r="M54">
        <f>LEN('LOWER SAXONY '!D54)-LEN(SUBSTITUTE('LOWER SAXONY '!D54," ",""))+1</f>
        <v>37</v>
      </c>
    </row>
    <row r="55" spans="13:13">
      <c r="M55">
        <f>LEN('LOWER SAXONY '!D55)-LEN(SUBSTITUTE('LOWER SAXONY '!D55," ",""))+1</f>
        <v>6</v>
      </c>
    </row>
    <row r="56" spans="13:13">
      <c r="M56">
        <f>LEN('LOWER SAXONY '!D56)-LEN(SUBSTITUTE('LOWER SAXONY '!D56," ",""))+1</f>
        <v>2</v>
      </c>
    </row>
    <row r="57" spans="13:13">
      <c r="M57">
        <f>LEN('LOWER SAXONY '!D57)-LEN(SUBSTITUTE('LOWER SAXONY '!D57," ",""))+1</f>
        <v>3</v>
      </c>
    </row>
    <row r="58" spans="13:13">
      <c r="M58">
        <f>LEN('LOWER SAXONY '!D58)-LEN(SUBSTITUTE('LOWER SAXONY '!D58," ",""))+1</f>
        <v>49</v>
      </c>
    </row>
    <row r="59" spans="13:13">
      <c r="M59">
        <f>LEN('LOWER SAXONY '!D59)-LEN(SUBSTITUTE('LOWER SAXONY '!D59," ",""))+1</f>
        <v>7</v>
      </c>
    </row>
    <row r="60" spans="13:13">
      <c r="M60">
        <f>LEN('LOWER SAXONY '!D60)-LEN(SUBSTITUTE('LOWER SAXONY '!D60," ",""))+1</f>
        <v>7</v>
      </c>
    </row>
    <row r="61" spans="13:13">
      <c r="M61">
        <f>LEN('LOWER SAXONY '!D61)-LEN(SUBSTITUTE('LOWER SAXONY '!D61," ",""))+1</f>
        <v>2</v>
      </c>
    </row>
    <row r="62" spans="13:13">
      <c r="M62">
        <f>LEN('LOWER SAXONY '!D62)-LEN(SUBSTITUTE('LOWER SAXONY '!D62," ",""))+1</f>
        <v>1</v>
      </c>
    </row>
    <row r="63" spans="13:13">
      <c r="M63">
        <f>LEN('LOWER SAXONY '!D63)-LEN(SUBSTITUTE('LOWER SAXONY '!D63," ",""))+1</f>
        <v>42</v>
      </c>
    </row>
    <row r="64" spans="13:13">
      <c r="M64">
        <f>LEN('LOWER SAXONY '!D64)-LEN(SUBSTITUTE('LOWER SAXONY '!D64," ",""))+1</f>
        <v>39</v>
      </c>
    </row>
    <row r="65" spans="13:13">
      <c r="M65">
        <f>LEN('LOWER SAXONY '!D65)-LEN(SUBSTITUTE('LOWER SAXONY '!D65," ",""))+1</f>
        <v>17</v>
      </c>
    </row>
    <row r="66" spans="13:13">
      <c r="M66">
        <f>LEN('LOWER SAXONY '!D66)-LEN(SUBSTITUTE('LOWER SAXONY '!D66," ",""))+1</f>
        <v>7</v>
      </c>
    </row>
    <row r="67" spans="13:13">
      <c r="M67">
        <f>LEN('LOWER SAXONY '!D67)-LEN(SUBSTITUTE('LOWER SAXONY '!D67," ",""))+1</f>
        <v>6</v>
      </c>
    </row>
    <row r="68" spans="13:13">
      <c r="M68">
        <f>LEN('LOWER SAXONY '!D68)-LEN(SUBSTITUTE('LOWER SAXONY '!D68," ",""))+1</f>
        <v>10</v>
      </c>
    </row>
    <row r="69" spans="13:13">
      <c r="M69">
        <f>LEN('LOWER SAXONY '!D69)-LEN(SUBSTITUTE('LOWER SAXONY '!D69," ",""))+1</f>
        <v>7</v>
      </c>
    </row>
    <row r="70" spans="13:13">
      <c r="M70">
        <f>LEN('LOWER SAXONY '!D70)-LEN(SUBSTITUTE('LOWER SAXONY '!D70," ",""))+1</f>
        <v>49</v>
      </c>
    </row>
    <row r="71" spans="13:13">
      <c r="M71">
        <f>LEN('LOWER SAXONY '!D71)-LEN(SUBSTITUTE('LOWER SAXONY '!D71," ",""))+1</f>
        <v>30</v>
      </c>
    </row>
    <row r="72" spans="13:13">
      <c r="M72">
        <f>LEN('LOWER SAXONY '!D72)-LEN(SUBSTITUTE('LOWER SAXONY '!D72," ",""))+1</f>
        <v>65</v>
      </c>
    </row>
    <row r="73" spans="13:13">
      <c r="M73">
        <f>LEN('LOWER SAXONY '!D73)-LEN(SUBSTITUTE('LOWER SAXONY '!D73," ",""))+1</f>
        <v>5</v>
      </c>
    </row>
    <row r="74" spans="13:13">
      <c r="M74">
        <f>LEN('LOWER SAXONY '!D74)-LEN(SUBSTITUTE('LOWER SAXONY '!D74," ",""))+1</f>
        <v>7</v>
      </c>
    </row>
    <row r="75" spans="13:13">
      <c r="M75">
        <f>LEN('LOWER SAXONY '!D75)-LEN(SUBSTITUTE('LOWER SAXONY '!D75," ",""))+1</f>
        <v>2</v>
      </c>
    </row>
    <row r="76" spans="13:13">
      <c r="M76">
        <f>LEN('LOWER SAXONY '!D76)-LEN(SUBSTITUTE('LOWER SAXONY '!D76," ",""))+1</f>
        <v>2</v>
      </c>
    </row>
    <row r="77" spans="13:13">
      <c r="M77">
        <f>LEN('LOWER SAXONY '!D77)-LEN(SUBSTITUTE('LOWER SAXONY '!D77," ",""))+1</f>
        <v>164</v>
      </c>
    </row>
    <row r="78" spans="13:13">
      <c r="M78">
        <f>LEN('LOWER SAXONY '!D78)-LEN(SUBSTITUTE('LOWER SAXONY '!D78," ",""))+1</f>
        <v>6</v>
      </c>
    </row>
    <row r="79" spans="13:13">
      <c r="M79">
        <f>LEN('LOWER SAXONY '!D79)-LEN(SUBSTITUTE('LOWER SAXONY '!D79," ",""))+1</f>
        <v>11</v>
      </c>
    </row>
    <row r="80" spans="13:13">
      <c r="M80">
        <f>LEN('LOWER SAXONY '!D80)-LEN(SUBSTITUTE('LOWER SAXONY '!D80," ",""))+1</f>
        <v>1</v>
      </c>
    </row>
    <row r="81" spans="13:13">
      <c r="M81">
        <f>LEN('LOWER SAXONY '!D81)-LEN(SUBSTITUTE('LOWER SAXONY '!D81," ",""))+1</f>
        <v>15</v>
      </c>
    </row>
    <row r="82" spans="13:13">
      <c r="M82">
        <f>LEN('LOWER SAXONY '!D82)-LEN(SUBSTITUTE('LOWER SAXONY '!D82," ",""))+1</f>
        <v>1</v>
      </c>
    </row>
    <row r="83" spans="13:13">
      <c r="M83">
        <f>LEN('LOWER SAXONY '!D83)-LEN(SUBSTITUTE('LOWER SAXONY '!D83," ",""))+1</f>
        <v>13</v>
      </c>
    </row>
    <row r="84" spans="13:13">
      <c r="M84">
        <f>LEN('LOWER SAXONY '!D84)-LEN(SUBSTITUTE('LOWER SAXONY '!D84," ",""))+1</f>
        <v>3</v>
      </c>
    </row>
    <row r="85" spans="13:13">
      <c r="M85">
        <f>LEN('LOWER SAXONY '!D85)-LEN(SUBSTITUTE('LOWER SAXONY '!D85," ",""))+1</f>
        <v>16</v>
      </c>
    </row>
    <row r="86" spans="13:13">
      <c r="M86">
        <f>LEN('LOWER SAXONY '!D86)-LEN(SUBSTITUTE('LOWER SAXONY '!D86," ",""))+1</f>
        <v>160</v>
      </c>
    </row>
    <row r="87" spans="13:13">
      <c r="M87">
        <f>LEN('LOWER SAXONY '!D87)-LEN(SUBSTITUTE('LOWER SAXONY '!D87," ",""))+1</f>
        <v>49</v>
      </c>
    </row>
    <row r="88" spans="13:13">
      <c r="M88">
        <f>LEN('LOWER SAXONY '!D88)-LEN(SUBSTITUTE('LOWER SAXONY '!D88," ",""))+1</f>
        <v>10</v>
      </c>
    </row>
    <row r="89" spans="13:13">
      <c r="M89">
        <f>LEN('LOWER SAXONY '!D89)-LEN(SUBSTITUTE('LOWER SAXONY '!D89," ",""))+1</f>
        <v>8</v>
      </c>
    </row>
    <row r="90" spans="13:13">
      <c r="M90">
        <f>LEN('LOWER SAXONY '!D90)-LEN(SUBSTITUTE('LOWER SAXONY '!D90," ",""))+1</f>
        <v>21</v>
      </c>
    </row>
    <row r="91" spans="13:13">
      <c r="M91">
        <f>LEN('LOWER SAXONY '!D91)-LEN(SUBSTITUTE('LOWER SAXONY '!D91," ",""))+1</f>
        <v>2</v>
      </c>
    </row>
    <row r="92" spans="13:13">
      <c r="M92">
        <f>LEN('LOWER SAXONY '!D92)-LEN(SUBSTITUTE('LOWER SAXONY '!D92," ",""))+1</f>
        <v>30</v>
      </c>
    </row>
    <row r="93" spans="13:13">
      <c r="M93">
        <f>LEN('LOWER SAXONY '!D93)-LEN(SUBSTITUTE('LOWER SAXONY '!D93," ",""))+1</f>
        <v>1</v>
      </c>
    </row>
    <row r="94" spans="13:13">
      <c r="M94">
        <f>LEN('LOWER SAXONY '!D94)-LEN(SUBSTITUTE('LOWER SAXONY '!D94," ",""))+1</f>
        <v>16</v>
      </c>
    </row>
    <row r="95" spans="13:13">
      <c r="M95">
        <f>LEN('LOWER SAXONY '!D95)-LEN(SUBSTITUTE('LOWER SAXONY '!D95," ",""))+1</f>
        <v>1</v>
      </c>
    </row>
    <row r="96" spans="13:13">
      <c r="M96">
        <f>LEN('LOWER SAXONY '!D96)-LEN(SUBSTITUTE('LOWER SAXONY '!D96," ",""))+1</f>
        <v>17</v>
      </c>
    </row>
    <row r="97" spans="13:13">
      <c r="M97">
        <f>LEN('LOWER SAXONY '!D97)-LEN(SUBSTITUTE('LOWER SAXONY '!D97," ",""))+1</f>
        <v>37</v>
      </c>
    </row>
    <row r="98" spans="13:13">
      <c r="M98">
        <f>LEN('LOWER SAXONY '!D98)-LEN(SUBSTITUTE('LOWER SAXONY '!D98," ",""))+1</f>
        <v>13</v>
      </c>
    </row>
    <row r="99" spans="13:13">
      <c r="M99">
        <f>LEN('LOWER SAXONY '!D99)-LEN(SUBSTITUTE('LOWER SAXONY '!D99," ",""))+1</f>
        <v>10</v>
      </c>
    </row>
    <row r="100" spans="13:13">
      <c r="M100">
        <f>LEN('LOWER SAXONY '!D100)-LEN(SUBSTITUTE('LOWER SAXONY '!D100," ",""))+1</f>
        <v>2</v>
      </c>
    </row>
    <row r="101" spans="13:13">
      <c r="M101">
        <f>LEN('LOWER SAXONY '!D101)-LEN(SUBSTITUTE('LOWER SAXONY '!D101," ",""))+1</f>
        <v>23</v>
      </c>
    </row>
    <row r="102" spans="13:13">
      <c r="M102">
        <f>LEN('LOWER SAXONY '!D102)-LEN(SUBSTITUTE('LOWER SAXONY '!D102," ",""))+1</f>
        <v>1</v>
      </c>
    </row>
    <row r="103" spans="13:13">
      <c r="M103">
        <f>LEN('LOWER SAXONY '!D103)-LEN(SUBSTITUTE('LOWER SAXONY '!D103," ",""))+1</f>
        <v>36</v>
      </c>
    </row>
    <row r="104" spans="13:13">
      <c r="M104">
        <f>LEN('LOWER SAXONY '!D104)-LEN(SUBSTITUTE('LOWER SAXONY '!D104," ",""))+1</f>
        <v>4</v>
      </c>
    </row>
    <row r="105" spans="13:13">
      <c r="M105">
        <f>LEN('LOWER SAXONY '!D105)-LEN(SUBSTITUTE('LOWER SAXONY '!D105," ",""))+1</f>
        <v>1</v>
      </c>
    </row>
    <row r="106" spans="13:13">
      <c r="M106">
        <f>LEN('LOWER SAXONY '!D106)-LEN(SUBSTITUTE('LOWER SAXONY '!D106," ",""))+1</f>
        <v>36</v>
      </c>
    </row>
    <row r="107" spans="13:13">
      <c r="M107">
        <f>LEN('LOWER SAXONY '!D107)-LEN(SUBSTITUTE('LOWER SAXONY '!D107," ",""))+1</f>
        <v>1</v>
      </c>
    </row>
    <row r="108" spans="13:13">
      <c r="M108">
        <f>LEN('LOWER SAXONY '!D108)-LEN(SUBSTITUTE('LOWER SAXONY '!D108," ",""))+1</f>
        <v>32</v>
      </c>
    </row>
    <row r="109" spans="13:13">
      <c r="M109">
        <f>LEN('LOWER SAXONY '!D109)-LEN(SUBSTITUTE('LOWER SAXONY '!D109," ",""))+1</f>
        <v>1</v>
      </c>
    </row>
    <row r="110" spans="13:13">
      <c r="M110">
        <f>LEN('LOWER SAXONY '!D110)-LEN(SUBSTITUTE('LOWER SAXONY '!D110," ",""))+1</f>
        <v>59</v>
      </c>
    </row>
    <row r="111" spans="13:13">
      <c r="M111">
        <f>LEN('LOWER SAXONY '!D111)-LEN(SUBSTITUTE('LOWER SAXONY '!D111," ",""))+1</f>
        <v>2</v>
      </c>
    </row>
    <row r="112" spans="13:13">
      <c r="M112">
        <f>LEN('LOWER SAXONY '!D112)-LEN(SUBSTITUTE('LOWER SAXONY '!D112," ",""))+1</f>
        <v>1</v>
      </c>
    </row>
    <row r="113" spans="13:13">
      <c r="M113">
        <f>LEN('LOWER SAXONY '!D113)-LEN(SUBSTITUTE('LOWER SAXONY '!D113," ",""))+1</f>
        <v>43</v>
      </c>
    </row>
    <row r="114" spans="13:13">
      <c r="M114">
        <f>LEN('LOWER SAXONY '!D114)-LEN(SUBSTITUTE('LOWER SAXONY '!D114," ",""))+1</f>
        <v>1</v>
      </c>
    </row>
    <row r="115" spans="13:13">
      <c r="M115">
        <f>LEN('LOWER SAXONY '!D115)-LEN(SUBSTITUTE('LOWER SAXONY '!D115," ",""))+1</f>
        <v>15</v>
      </c>
    </row>
    <row r="116" spans="13:13">
      <c r="M116">
        <f>LEN('LOWER SAXONY '!D116)-LEN(SUBSTITUTE('LOWER SAXONY '!D116," ",""))+1</f>
        <v>3</v>
      </c>
    </row>
    <row r="117" spans="13:13">
      <c r="M117">
        <f>LEN('LOWER SAXONY '!D117)-LEN(SUBSTITUTE('LOWER SAXONY '!D117," ",""))+1</f>
        <v>54</v>
      </c>
    </row>
    <row r="118" spans="13:13">
      <c r="M118">
        <f>LEN('LOWER SAXONY '!D118)-LEN(SUBSTITUTE('LOWER SAXONY '!D118," ",""))+1</f>
        <v>27</v>
      </c>
    </row>
    <row r="119" spans="13:13">
      <c r="M119">
        <f>LEN('LOWER SAXONY '!D119)-LEN(SUBSTITUTE('LOWER SAXONY '!D119," ",""))+1</f>
        <v>63</v>
      </c>
    </row>
    <row r="120" spans="13:13">
      <c r="M120">
        <f>LEN('LOWER SAXONY '!D120)-LEN(SUBSTITUTE('LOWER SAXONY '!D120," ",""))+1</f>
        <v>6</v>
      </c>
    </row>
    <row r="121" spans="13:13">
      <c r="M121">
        <f>LEN('LOWER SAXONY '!D121)-LEN(SUBSTITUTE('LOWER SAXONY '!D121," ",""))+1</f>
        <v>1</v>
      </c>
    </row>
    <row r="122" spans="13:13">
      <c r="M122">
        <f>LEN('LOWER SAXONY '!D122)-LEN(SUBSTITUTE('LOWER SAXONY '!D122," ",""))+1</f>
        <v>42</v>
      </c>
    </row>
    <row r="123" spans="13:13">
      <c r="M123">
        <f>LEN('LOWER SAXONY '!D123)-LEN(SUBSTITUTE('LOWER SAXONY '!D123," ",""))+1</f>
        <v>2</v>
      </c>
    </row>
    <row r="124" spans="13:13">
      <c r="M124">
        <f>LEN('LOWER SAXONY '!D124)-LEN(SUBSTITUTE('LOWER SAXONY '!D124," ",""))+1</f>
        <v>1</v>
      </c>
    </row>
    <row r="125" spans="13:13">
      <c r="M125">
        <f>LEN('LOWER SAXONY '!D125)-LEN(SUBSTITUTE('LOWER SAXONY '!D125," ",""))+1</f>
        <v>16</v>
      </c>
    </row>
    <row r="126" spans="13:13">
      <c r="M126">
        <f>LEN('LOWER SAXONY '!D126)-LEN(SUBSTITUTE('LOWER SAXONY '!D126," ",""))+1</f>
        <v>1</v>
      </c>
    </row>
    <row r="127" spans="13:13">
      <c r="M127">
        <f>LEN('LOWER SAXONY '!D127)-LEN(SUBSTITUTE('LOWER SAXONY '!D127," ",""))+1</f>
        <v>36</v>
      </c>
    </row>
    <row r="128" spans="13:13">
      <c r="M128">
        <f>LEN('LOWER SAXONY '!D128)-LEN(SUBSTITUTE('LOWER SAXONY '!D128," ",""))+1</f>
        <v>1</v>
      </c>
    </row>
    <row r="129" spans="13:13">
      <c r="M129">
        <f>LEN('LOWER SAXONY '!D129)-LEN(SUBSTITUTE('LOWER SAXONY '!D129," ",""))+1</f>
        <v>49</v>
      </c>
    </row>
    <row r="130" spans="13:13">
      <c r="M130">
        <f>LEN('LOWER SAXONY '!D130)-LEN(SUBSTITUTE('LOWER SAXONY '!D130," ",""))+1</f>
        <v>2</v>
      </c>
    </row>
    <row r="131" spans="13:13">
      <c r="M131">
        <f>LEN('LOWER SAXONY '!D131)-LEN(SUBSTITUTE('LOWER SAXONY '!D131," ",""))+1</f>
        <v>64</v>
      </c>
    </row>
    <row r="132" spans="13:13">
      <c r="M132">
        <f>LEN('LOWER SAXONY '!D132)-LEN(SUBSTITUTE('LOWER SAXONY '!D132," ",""))+1</f>
        <v>1</v>
      </c>
    </row>
    <row r="133" spans="13:13">
      <c r="M133">
        <f>LEN('LOWER SAXONY '!D133)-LEN(SUBSTITUTE('LOWER SAXONY '!D133," ",""))+1</f>
        <v>79</v>
      </c>
    </row>
    <row r="134" spans="13:13">
      <c r="M134">
        <f>LEN('LOWER SAXONY '!D134)-LEN(SUBSTITUTE('LOWER SAXONY '!D134," ",""))+1</f>
        <v>18</v>
      </c>
    </row>
    <row r="135" spans="13:13">
      <c r="M135">
        <f>LEN('LOWER SAXONY '!D135)-LEN(SUBSTITUTE('LOWER SAXONY '!D135," ",""))+1</f>
        <v>36</v>
      </c>
    </row>
    <row r="136" spans="13:13">
      <c r="M136">
        <f>LEN('LOWER SAXONY '!D136)-LEN(SUBSTITUTE('LOWER SAXONY '!D136," ",""))+1</f>
        <v>6</v>
      </c>
    </row>
    <row r="137" spans="13:13">
      <c r="M137">
        <f>LEN('LOWER SAXONY '!D137)-LEN(SUBSTITUTE('LOWER SAXONY '!D137," ",""))+1</f>
        <v>5</v>
      </c>
    </row>
    <row r="138" spans="13:13">
      <c r="M138">
        <f>LEN('LOWER SAXONY '!D138)-LEN(SUBSTITUTE('LOWER SAXONY '!D138," ",""))+1</f>
        <v>62</v>
      </c>
    </row>
    <row r="139" spans="13:13">
      <c r="M139">
        <f>LEN('LOWER SAXONY '!D139)-LEN(SUBSTITUTE('LOWER SAXONY '!D139," ",""))+1</f>
        <v>1</v>
      </c>
    </row>
    <row r="140" spans="13:13">
      <c r="M140">
        <f>LEN('LOWER SAXONY '!D140)-LEN(SUBSTITUTE('LOWER SAXONY '!D140," ",""))+1</f>
        <v>1</v>
      </c>
    </row>
    <row r="141" spans="13:13">
      <c r="M141">
        <f>LEN('LOWER SAXONY '!D141)-LEN(SUBSTITUTE('LOWER SAXONY '!D141," ",""))+1</f>
        <v>31</v>
      </c>
    </row>
    <row r="142" spans="13:13">
      <c r="M142">
        <f>LEN('LOWER SAXONY '!D142)-LEN(SUBSTITUTE('LOWER SAXONY '!D142," ",""))+1</f>
        <v>2</v>
      </c>
    </row>
    <row r="143" spans="13:13">
      <c r="M143">
        <f>LEN('LOWER SAXONY '!D143)-LEN(SUBSTITUTE('LOWER SAXONY '!D143," ",""))+1</f>
        <v>14</v>
      </c>
    </row>
    <row r="144" spans="13:13">
      <c r="M144">
        <f>LEN('LOWER SAXONY '!D144)-LEN(SUBSTITUTE('LOWER SAXONY '!D144," ",""))+1</f>
        <v>37</v>
      </c>
    </row>
    <row r="145" spans="13:13">
      <c r="M145">
        <f>LEN('LOWER SAXONY '!D145)-LEN(SUBSTITUTE('LOWER SAXONY '!D145," ",""))+1</f>
        <v>9</v>
      </c>
    </row>
    <row r="146" spans="13:13">
      <c r="M146">
        <f>LEN('LOWER SAXONY '!D146)-LEN(SUBSTITUTE('LOWER SAXONY '!D146," ",""))+1</f>
        <v>1</v>
      </c>
    </row>
    <row r="147" spans="13:13">
      <c r="M147">
        <f>LEN('LOWER SAXONY '!D147)-LEN(SUBSTITUTE('LOWER SAXONY '!D147," ",""))+1</f>
        <v>82</v>
      </c>
    </row>
    <row r="148" spans="13:13">
      <c r="M148">
        <f>LEN('LOWER SAXONY '!D148)-LEN(SUBSTITUTE('LOWER SAXONY '!D148," ",""))+1</f>
        <v>1</v>
      </c>
    </row>
    <row r="149" spans="13:13">
      <c r="M149">
        <f>LEN('LOWER SAXONY '!D149)-LEN(SUBSTITUTE('LOWER SAXONY '!D149," ",""))+1</f>
        <v>11</v>
      </c>
    </row>
    <row r="150" spans="13:13">
      <c r="M150">
        <f>LEN('LOWER SAXONY '!D150)-LEN(SUBSTITUTE('LOWER SAXONY '!D150," ",""))+1</f>
        <v>14</v>
      </c>
    </row>
    <row r="151" spans="13:13">
      <c r="M151">
        <f>LEN('LOWER SAXONY '!D151)-LEN(SUBSTITUTE('LOWER SAXONY '!D151," ",""))+1</f>
        <v>37</v>
      </c>
    </row>
    <row r="152" spans="13:13">
      <c r="M152">
        <f>LEN('LOWER SAXONY '!D152)-LEN(SUBSTITUTE('LOWER SAXONY '!D152," ",""))+1</f>
        <v>13</v>
      </c>
    </row>
    <row r="153" spans="13:13">
      <c r="M153">
        <f>LEN('LOWER SAXONY '!D153)-LEN(SUBSTITUTE('LOWER SAXONY '!D153," ",""))+1</f>
        <v>4</v>
      </c>
    </row>
    <row r="154" spans="13:13">
      <c r="M154">
        <f>LEN('LOWER SAXONY '!D154)-LEN(SUBSTITUTE('LOWER SAXONY '!D154," ",""))+1</f>
        <v>2</v>
      </c>
    </row>
    <row r="155" spans="13:13">
      <c r="M155">
        <f>LEN('LOWER SAXONY '!D155)-LEN(SUBSTITUTE('LOWER SAXONY '!D155," ",""))+1</f>
        <v>26</v>
      </c>
    </row>
    <row r="156" spans="13:13">
      <c r="M156">
        <f>LEN('LOWER SAXONY '!D156)-LEN(SUBSTITUTE('LOWER SAXONY '!D156," ",""))+1</f>
        <v>1</v>
      </c>
    </row>
    <row r="157" spans="13:13">
      <c r="M157">
        <f>LEN('LOWER SAXONY '!D157)-LEN(SUBSTITUTE('LOWER SAXONY '!D157," ",""))+1</f>
        <v>84</v>
      </c>
    </row>
    <row r="158" spans="13:13">
      <c r="M158">
        <f>LEN('LOWER SAXONY '!D158)-LEN(SUBSTITUTE('LOWER SAXONY '!D158," ",""))+1</f>
        <v>1</v>
      </c>
    </row>
    <row r="159" spans="13:13">
      <c r="M159">
        <f>LEN('LOWER SAXONY '!D159)-LEN(SUBSTITUTE('LOWER SAXONY '!D159," ",""))+1</f>
        <v>22</v>
      </c>
    </row>
    <row r="160" spans="13:13">
      <c r="M160">
        <f>LEN('LOWER SAXONY '!D160)-LEN(SUBSTITUTE('LOWER SAXONY '!D160," ",""))+1</f>
        <v>16</v>
      </c>
    </row>
    <row r="161" spans="13:13">
      <c r="M161">
        <f>LEN('LOWER SAXONY '!D161)-LEN(SUBSTITUTE('LOWER SAXONY '!D161," ",""))+1</f>
        <v>76</v>
      </c>
    </row>
    <row r="162" spans="13:13">
      <c r="M162">
        <f>LEN('LOWER SAXONY '!D162)-LEN(SUBSTITUTE('LOWER SAXONY '!D162," ",""))+1</f>
        <v>11</v>
      </c>
    </row>
    <row r="163" spans="13:13">
      <c r="M163">
        <f>LEN('LOWER SAXONY '!D163)-LEN(SUBSTITUTE('LOWER SAXONY '!D163," ",""))+1</f>
        <v>6</v>
      </c>
    </row>
    <row r="164" spans="13:13">
      <c r="M164">
        <f>LEN('LOWER SAXONY '!D164)-LEN(SUBSTITUTE('LOWER SAXONY '!D164," ",""))+1</f>
        <v>12</v>
      </c>
    </row>
    <row r="165" spans="13:13">
      <c r="M165">
        <f>LEN('LOWER SAXONY '!D165)-LEN(SUBSTITUTE('LOWER SAXONY '!D165," ",""))+1</f>
        <v>25</v>
      </c>
    </row>
    <row r="166" spans="13:13">
      <c r="M166">
        <f>LEN('LOWER SAXONY '!D166)-LEN(SUBSTITUTE('LOWER SAXONY '!D166," ",""))+1</f>
        <v>16</v>
      </c>
    </row>
    <row r="167" spans="13:13">
      <c r="M167">
        <f>LEN('LOWER SAXONY '!D167)-LEN(SUBSTITUTE('LOWER SAXONY '!D167," ",""))+1</f>
        <v>4</v>
      </c>
    </row>
    <row r="168" spans="13:13">
      <c r="M168">
        <f>LEN('LOWER SAXONY '!D168)-LEN(SUBSTITUTE('LOWER SAXONY '!D168," ",""))+1</f>
        <v>17</v>
      </c>
    </row>
    <row r="169" spans="13:13">
      <c r="M169">
        <f>LEN('LOWER SAXONY '!D169)-LEN(SUBSTITUTE('LOWER SAXONY '!D169," ",""))+1</f>
        <v>14</v>
      </c>
    </row>
    <row r="170" spans="13:13">
      <c r="M170">
        <f>LEN('LOWER SAXONY '!D170)-LEN(SUBSTITUTE('LOWER SAXONY '!D170," ",""))+1</f>
        <v>5</v>
      </c>
    </row>
    <row r="171" spans="13:13">
      <c r="M171">
        <f>LEN('LOWER SAXONY '!D171)-LEN(SUBSTITUTE('LOWER SAXONY '!D171," ",""))+1</f>
        <v>3</v>
      </c>
    </row>
    <row r="172" spans="13:13">
      <c r="M172">
        <f>LEN('LOWER SAXONY '!D172)-LEN(SUBSTITUTE('LOWER SAXONY '!D172," ",""))+1</f>
        <v>31</v>
      </c>
    </row>
    <row r="173" spans="13:13">
      <c r="M173">
        <f>LEN('LOWER SAXONY '!D173)-LEN(SUBSTITUTE('LOWER SAXONY '!D173," ",""))+1</f>
        <v>7</v>
      </c>
    </row>
    <row r="174" spans="13:13">
      <c r="M174">
        <f>LEN('LOWER SAXONY '!D174)-LEN(SUBSTITUTE('LOWER SAXONY '!D174," ",""))+1</f>
        <v>3</v>
      </c>
    </row>
    <row r="175" spans="13:13">
      <c r="M175">
        <f>LEN('LOWER SAXONY '!D175)-LEN(SUBSTITUTE('LOWER SAXONY '!D175," ",""))+1</f>
        <v>5</v>
      </c>
    </row>
    <row r="176" spans="13:13">
      <c r="M176">
        <f>LEN('LOWER SAXONY '!D176)-LEN(SUBSTITUTE('LOWER SAXONY '!D176," ",""))+1</f>
        <v>15</v>
      </c>
    </row>
    <row r="177" spans="13:13">
      <c r="M177">
        <f>LEN('LOWER SAXONY '!D177)-LEN(SUBSTITUTE('LOWER SAXONY '!D177," ",""))+1</f>
        <v>92</v>
      </c>
    </row>
    <row r="178" spans="13:13">
      <c r="M178">
        <f>LEN('LOWER SAXONY '!D178)-LEN(SUBSTITUTE('LOWER SAXONY '!D178," ",""))+1</f>
        <v>16</v>
      </c>
    </row>
    <row r="179" spans="13:13">
      <c r="M179">
        <f>LEN('LOWER SAXONY '!D179)-LEN(SUBSTITUTE('LOWER SAXONY '!D179," ",""))+1</f>
        <v>19</v>
      </c>
    </row>
    <row r="180" spans="13:13">
      <c r="M180">
        <f>LEN('LOWER SAXONY '!D180)-LEN(SUBSTITUTE('LOWER SAXONY '!D180," ",""))+1</f>
        <v>6</v>
      </c>
    </row>
    <row r="181" spans="13:13">
      <c r="M181">
        <f>LEN('LOWER SAXONY '!D181)-LEN(SUBSTITUTE('LOWER SAXONY '!D181," ",""))+1</f>
        <v>5</v>
      </c>
    </row>
    <row r="182" spans="13:13">
      <c r="M182">
        <f>LEN('LOWER SAXONY '!D182)-LEN(SUBSTITUTE('LOWER SAXONY '!D182," ",""))+1</f>
        <v>6</v>
      </c>
    </row>
    <row r="183" spans="13:13">
      <c r="M183">
        <f>LEN('LOWER SAXONY '!D183)-LEN(SUBSTITUTE('LOWER SAXONY '!D183," ",""))+1</f>
        <v>3</v>
      </c>
    </row>
    <row r="184" spans="13:13">
      <c r="M184">
        <f>LEN('LOWER SAXONY '!D184)-LEN(SUBSTITUTE('LOWER SAXONY '!D184," ",""))+1</f>
        <v>5</v>
      </c>
    </row>
    <row r="185" spans="13:13">
      <c r="M185">
        <f>LEN('LOWER SAXONY '!D185)-LEN(SUBSTITUTE('LOWER SAXONY '!D185," ",""))+1</f>
        <v>22</v>
      </c>
    </row>
    <row r="186" spans="13:13">
      <c r="M186">
        <f>LEN('LOWER SAXONY '!D186)-LEN(SUBSTITUTE('LOWER SAXONY '!D186," ",""))+1</f>
        <v>5</v>
      </c>
    </row>
    <row r="187" spans="13:13">
      <c r="M187">
        <f>LEN('LOWER SAXONY '!D187)-LEN(SUBSTITUTE('LOWER SAXONY '!D187," ",""))+1</f>
        <v>4</v>
      </c>
    </row>
    <row r="188" spans="13:13">
      <c r="M188">
        <f>LEN('LOWER SAXONY '!D188)-LEN(SUBSTITUTE('LOWER SAXONY '!D188," ",""))+1</f>
        <v>1</v>
      </c>
    </row>
    <row r="189" spans="13:13">
      <c r="M189">
        <f>LEN('LOWER SAXONY '!D189)-LEN(SUBSTITUTE('LOWER SAXONY '!D189," ",""))+1</f>
        <v>4</v>
      </c>
    </row>
    <row r="190" spans="13:13">
      <c r="M190">
        <f>LEN('LOWER SAXONY '!D190)-LEN(SUBSTITUTE('LOWER SAXONY '!D190," ",""))+1</f>
        <v>2</v>
      </c>
    </row>
    <row r="191" spans="13:13">
      <c r="M191">
        <f>LEN('LOWER SAXONY '!D191)-LEN(SUBSTITUTE('LOWER SAXONY '!D191," ",""))+1</f>
        <v>42</v>
      </c>
    </row>
    <row r="192" spans="13:13">
      <c r="M192">
        <f>LEN('LOWER SAXONY '!D192)-LEN(SUBSTITUTE('LOWER SAXONY '!D192," ",""))+1</f>
        <v>58</v>
      </c>
    </row>
    <row r="193" spans="13:13">
      <c r="M193">
        <f>LEN('LOWER SAXONY '!D193)-LEN(SUBSTITUTE('LOWER SAXONY '!D193," ",""))+1</f>
        <v>1</v>
      </c>
    </row>
    <row r="194" spans="13:13">
      <c r="M194">
        <f>LEN('LOWER SAXONY '!D194)-LEN(SUBSTITUTE('LOWER SAXONY '!D194," ",""))+1</f>
        <v>8</v>
      </c>
    </row>
    <row r="195" spans="13:13">
      <c r="M195">
        <f>LEN('LOWER SAXONY '!D195)-LEN(SUBSTITUTE('LOWER SAXONY '!D195," ",""))+1</f>
        <v>2</v>
      </c>
    </row>
    <row r="196" spans="13:13">
      <c r="M196">
        <f>LEN('LOWER SAXONY '!D196)-LEN(SUBSTITUTE('LOWER SAXONY '!D196," ",""))+1</f>
        <v>7</v>
      </c>
    </row>
    <row r="197" spans="13:13">
      <c r="M197">
        <f>LEN('LOWER SAXONY '!D197)-LEN(SUBSTITUTE('LOWER SAXONY '!D197," ",""))+1</f>
        <v>2</v>
      </c>
    </row>
    <row r="198" spans="13:13">
      <c r="M198">
        <f>LEN('LOWER SAXONY '!D198)-LEN(SUBSTITUTE('LOWER SAXONY '!D198," ",""))+1</f>
        <v>39</v>
      </c>
    </row>
    <row r="199" spans="13:13">
      <c r="M199">
        <f>LEN('LOWER SAXONY '!D199)-LEN(SUBSTITUTE('LOWER SAXONY '!D199," ",""))+1</f>
        <v>53</v>
      </c>
    </row>
    <row r="200" spans="13:13">
      <c r="M200">
        <f>LEN('LOWER SAXONY '!D200)-LEN(SUBSTITUTE('LOWER SAXONY '!D200," ",""))+1</f>
        <v>57</v>
      </c>
    </row>
    <row r="201" spans="13:13">
      <c r="M201">
        <f>LEN('LOWER SAXONY '!D201)-LEN(SUBSTITUTE('LOWER SAXONY '!D201," ",""))+1</f>
        <v>83</v>
      </c>
    </row>
    <row r="202" spans="13:13">
      <c r="M202">
        <f>LEN('LOWER SAXONY '!D202)-LEN(SUBSTITUTE('LOWER SAXONY '!D202," ",""))+1</f>
        <v>5</v>
      </c>
    </row>
    <row r="203" spans="13:13">
      <c r="M203">
        <f>LEN('LOWER SAXONY '!D203)-LEN(SUBSTITUTE('LOWER SAXONY '!D203," ",""))+1</f>
        <v>1</v>
      </c>
    </row>
    <row r="204" spans="13:13">
      <c r="M204">
        <f>LEN('LOWER SAXONY '!D204)-LEN(SUBSTITUTE('LOWER SAXONY '!D204," ",""))+1</f>
        <v>5</v>
      </c>
    </row>
    <row r="205" spans="13:13">
      <c r="M205">
        <f>LEN('LOWER SAXONY '!D205)-LEN(SUBSTITUTE('LOWER SAXONY '!D205," ",""))+1</f>
        <v>9</v>
      </c>
    </row>
    <row r="206" spans="13:13">
      <c r="M206">
        <f>LEN('LOWER SAXONY '!D206)-LEN(SUBSTITUTE('LOWER SAXONY '!D206," ",""))+1</f>
        <v>6</v>
      </c>
    </row>
    <row r="207" spans="13:13">
      <c r="M207">
        <f>LEN('LOWER SAXONY '!D207)-LEN(SUBSTITUTE('LOWER SAXONY '!D207," ",""))+1</f>
        <v>17</v>
      </c>
    </row>
    <row r="208" spans="13:13">
      <c r="M208">
        <f>LEN('LOWER SAXONY '!D208)-LEN(SUBSTITUTE('LOWER SAXONY '!D208," ",""))+1</f>
        <v>4</v>
      </c>
    </row>
    <row r="209" spans="13:13">
      <c r="M209">
        <f>LEN('LOWER SAXONY '!D209)-LEN(SUBSTITUTE('LOWER SAXONY '!D209," ",""))+1</f>
        <v>4</v>
      </c>
    </row>
    <row r="210" spans="13:13">
      <c r="M210">
        <f>LEN('LOWER SAXONY '!D210)-LEN(SUBSTITUTE('LOWER SAXONY '!D210," ",""))+1</f>
        <v>23</v>
      </c>
    </row>
    <row r="211" spans="13:13">
      <c r="M211">
        <f>LEN('LOWER SAXONY '!D211)-LEN(SUBSTITUTE('LOWER SAXONY '!D211," ",""))+1</f>
        <v>36</v>
      </c>
    </row>
    <row r="212" spans="13:13">
      <c r="M212">
        <f>LEN('LOWER SAXONY '!D212)-LEN(SUBSTITUTE('LOWER SAXONY '!D212," ",""))+1</f>
        <v>3</v>
      </c>
    </row>
    <row r="213" spans="13:13">
      <c r="M213">
        <f>LEN('LOWER SAXONY '!D213)-LEN(SUBSTITUTE('LOWER SAXONY '!D213," ",""))+1</f>
        <v>46</v>
      </c>
    </row>
    <row r="214" spans="13:13">
      <c r="M214">
        <f>LEN('LOWER SAXONY '!D214)-LEN(SUBSTITUTE('LOWER SAXONY '!D214," ",""))+1</f>
        <v>1</v>
      </c>
    </row>
    <row r="215" spans="13:13">
      <c r="M215">
        <f>LEN('LOWER SAXONY '!D215)-LEN(SUBSTITUTE('LOWER SAXONY '!D215," ",""))+1</f>
        <v>78</v>
      </c>
    </row>
    <row r="216" spans="13:13">
      <c r="M216">
        <f>LEN('LOWER SAXONY '!D216)-LEN(SUBSTITUTE('LOWER SAXONY '!D216," ",""))+1</f>
        <v>14</v>
      </c>
    </row>
    <row r="217" spans="13:13">
      <c r="M217">
        <f>LEN('LOWER SAXONY '!D217)-LEN(SUBSTITUTE('LOWER SAXONY '!D217," ",""))+1</f>
        <v>1</v>
      </c>
    </row>
    <row r="218" spans="13:13">
      <c r="M218">
        <f>LEN('LOWER SAXONY '!D218)-LEN(SUBSTITUTE('LOWER SAXONY '!D218," ",""))+1</f>
        <v>23</v>
      </c>
    </row>
    <row r="219" spans="13:13">
      <c r="M219">
        <f>LEN('LOWER SAXONY '!D219)-LEN(SUBSTITUTE('LOWER SAXONY '!D219," ",""))+1</f>
        <v>10</v>
      </c>
    </row>
    <row r="220" spans="13:13">
      <c r="M220">
        <f>LEN('LOWER SAXONY '!D220)-LEN(SUBSTITUTE('LOWER SAXONY '!D220," ",""))+1</f>
        <v>9</v>
      </c>
    </row>
    <row r="221" spans="13:13">
      <c r="M221">
        <f>LEN('LOWER SAXONY '!D221)-LEN(SUBSTITUTE('LOWER SAXONY '!D221," ",""))+1</f>
        <v>46</v>
      </c>
    </row>
    <row r="222" spans="13:13">
      <c r="M222">
        <f>LEN('LOWER SAXONY '!D222)-LEN(SUBSTITUTE('LOWER SAXONY '!D222," ",""))+1</f>
        <v>28</v>
      </c>
    </row>
    <row r="223" spans="13:13">
      <c r="M223">
        <f>LEN('LOWER SAXONY '!D223)-LEN(SUBSTITUTE('LOWER SAXONY '!D223," ",""))+1</f>
        <v>10</v>
      </c>
    </row>
    <row r="224" spans="13:13">
      <c r="M224">
        <f>LEN('LOWER SAXONY '!D224)-LEN(SUBSTITUTE('LOWER SAXONY '!D224," ",""))+1</f>
        <v>3</v>
      </c>
    </row>
    <row r="225" spans="13:13">
      <c r="M225">
        <f>LEN('LOWER SAXONY '!D225)-LEN(SUBSTITUTE('LOWER SAXONY '!D225," ",""))+1</f>
        <v>23</v>
      </c>
    </row>
    <row r="226" spans="13:13">
      <c r="M226">
        <f>LEN('LOWER SAXONY '!D226)-LEN(SUBSTITUTE('LOWER SAXONY '!D226," ",""))+1</f>
        <v>16</v>
      </c>
    </row>
    <row r="227" spans="13:13">
      <c r="M227">
        <f>LEN('LOWER SAXONY '!D227)-LEN(SUBSTITUTE('LOWER SAXONY '!D227," ",""))+1</f>
        <v>3</v>
      </c>
    </row>
    <row r="228" spans="13:13">
      <c r="M228">
        <f>LEN('LOWER SAXONY '!D228)-LEN(SUBSTITUTE('LOWER SAXONY '!D228," ",""))+1</f>
        <v>1</v>
      </c>
    </row>
    <row r="229" spans="13:13">
      <c r="M229">
        <f>LEN('LOWER SAXONY '!D229)-LEN(SUBSTITUTE('LOWER SAXONY '!D229," ",""))+1</f>
        <v>6</v>
      </c>
    </row>
    <row r="230" spans="13:13">
      <c r="M230">
        <f>LEN('LOWER SAXONY '!D230)-LEN(SUBSTITUTE('LOWER SAXONY '!D230," ",""))+1</f>
        <v>5</v>
      </c>
    </row>
    <row r="231" spans="13:13">
      <c r="M231">
        <f>LEN('LOWER SAXONY '!D231)-LEN(SUBSTITUTE('LOWER SAXONY '!D231," ",""))+1</f>
        <v>3</v>
      </c>
    </row>
    <row r="232" spans="13:13">
      <c r="M232">
        <f>LEN('LOWER SAXONY '!D232)-LEN(SUBSTITUTE('LOWER SAXONY '!D232," ",""))+1</f>
        <v>8</v>
      </c>
    </row>
    <row r="233" spans="13:13">
      <c r="M233">
        <f>LEN('LOWER SAXONY '!D233)-LEN(SUBSTITUTE('LOWER SAXONY '!D233," ",""))+1</f>
        <v>16</v>
      </c>
    </row>
    <row r="234" spans="13:13">
      <c r="M234">
        <f>LEN('LOWER SAXONY '!D234)-LEN(SUBSTITUTE('LOWER SAXONY '!D234," ",""))+1</f>
        <v>71</v>
      </c>
    </row>
    <row r="235" spans="13:13">
      <c r="M235">
        <f>LEN('LOWER SAXONY '!D235)-LEN(SUBSTITUTE('LOWER SAXONY '!D235," ",""))+1</f>
        <v>66</v>
      </c>
    </row>
    <row r="236" spans="13:13">
      <c r="M236">
        <f>LEN('LOWER SAXONY '!D236)-LEN(SUBSTITUTE('LOWER SAXONY '!D236," ",""))+1</f>
        <v>55</v>
      </c>
    </row>
    <row r="237" spans="13:13">
      <c r="M237">
        <f>LEN('LOWER SAXONY '!D237)-LEN(SUBSTITUTE('LOWER SAXONY '!D237," ",""))+1</f>
        <v>10</v>
      </c>
    </row>
    <row r="238" spans="13:13">
      <c r="M238">
        <f>LEN('LOWER SAXONY '!D238)-LEN(SUBSTITUTE('LOWER SAXONY '!D238," ",""))+1</f>
        <v>32</v>
      </c>
    </row>
  </sheetData>
  <mergeCells count="27">
    <mergeCell ref="G39:G42"/>
    <mergeCell ref="B39:B42"/>
    <mergeCell ref="C39:C42"/>
    <mergeCell ref="D39:D42"/>
    <mergeCell ref="E39:E42"/>
    <mergeCell ref="F39:F42"/>
    <mergeCell ref="G31:G34"/>
    <mergeCell ref="B35:B38"/>
    <mergeCell ref="C35:C38"/>
    <mergeCell ref="D35:D38"/>
    <mergeCell ref="E35:E38"/>
    <mergeCell ref="F35:F38"/>
    <mergeCell ref="G35:G38"/>
    <mergeCell ref="B31:B34"/>
    <mergeCell ref="C31:C34"/>
    <mergeCell ref="D31:D34"/>
    <mergeCell ref="E31:E34"/>
    <mergeCell ref="F31:F34"/>
    <mergeCell ref="I5:J6"/>
    <mergeCell ref="I9:K10"/>
    <mergeCell ref="I11:K12"/>
    <mergeCell ref="B29:B30"/>
    <mergeCell ref="C29:C30"/>
    <mergeCell ref="D29:D30"/>
    <mergeCell ref="E29:E30"/>
    <mergeCell ref="F29:F30"/>
    <mergeCell ref="G29:G30"/>
  </mergeCells>
  <pageMargins left="0.7" right="0.7" top="0.78740157499999996" bottom="0.78740157499999996"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39997558519241921"/>
  </sheetPr>
  <dimension ref="B2:I17"/>
  <sheetViews>
    <sheetView workbookViewId="0">
      <selection activeCell="M20" sqref="M20"/>
    </sheetView>
  </sheetViews>
  <sheetFormatPr baseColWidth="10" defaultRowHeight="14" x14ac:dyDescent="0"/>
  <sheetData>
    <row r="2" spans="2:9">
      <c r="B2" s="74" t="s">
        <v>328</v>
      </c>
      <c r="C2" s="74"/>
      <c r="D2" s="74"/>
      <c r="E2" s="74"/>
      <c r="F2" s="74"/>
      <c r="G2" s="74"/>
      <c r="H2" s="74"/>
      <c r="I2" s="74"/>
    </row>
    <row r="3" spans="2:9">
      <c r="B3" s="74"/>
      <c r="C3" s="74"/>
      <c r="D3" s="74"/>
      <c r="E3" s="74"/>
      <c r="F3" s="74"/>
      <c r="G3" s="74"/>
      <c r="H3" s="74"/>
      <c r="I3" s="74"/>
    </row>
    <row r="4" spans="2:9">
      <c r="B4" s="74"/>
      <c r="C4" s="74"/>
      <c r="D4" s="74"/>
      <c r="E4" s="74"/>
      <c r="F4" s="74"/>
      <c r="G4" s="74"/>
      <c r="H4" s="74"/>
      <c r="I4" s="74"/>
    </row>
    <row r="5" spans="2:9">
      <c r="B5" s="74"/>
      <c r="C5" s="74"/>
      <c r="D5" s="74"/>
      <c r="E5" s="74"/>
      <c r="F5" s="74"/>
      <c r="G5" s="74"/>
      <c r="H5" s="74"/>
      <c r="I5" s="74"/>
    </row>
    <row r="6" spans="2:9">
      <c r="B6" s="74"/>
      <c r="C6" s="74"/>
      <c r="D6" s="74"/>
      <c r="E6" s="74"/>
      <c r="F6" s="74"/>
      <c r="G6" s="74"/>
      <c r="H6" s="74"/>
      <c r="I6" s="74"/>
    </row>
    <row r="7" spans="2:9">
      <c r="B7" s="74"/>
      <c r="C7" s="74"/>
      <c r="D7" s="74"/>
      <c r="E7" s="74"/>
      <c r="F7" s="74"/>
      <c r="G7" s="74"/>
      <c r="H7" s="74"/>
      <c r="I7" s="74"/>
    </row>
    <row r="8" spans="2:9">
      <c r="B8" s="74"/>
      <c r="C8" s="74"/>
      <c r="D8" s="74"/>
      <c r="E8" s="74"/>
      <c r="F8" s="74"/>
      <c r="G8" s="74"/>
      <c r="H8" s="74"/>
      <c r="I8" s="74"/>
    </row>
    <row r="9" spans="2:9">
      <c r="B9" s="74"/>
      <c r="C9" s="74"/>
      <c r="D9" s="74"/>
      <c r="E9" s="74"/>
      <c r="F9" s="74"/>
      <c r="G9" s="74"/>
      <c r="H9" s="74"/>
      <c r="I9" s="74"/>
    </row>
    <row r="10" spans="2:9">
      <c r="B10" s="74"/>
      <c r="C10" s="74"/>
      <c r="D10" s="74"/>
      <c r="E10" s="74"/>
      <c r="F10" s="74"/>
      <c r="G10" s="74"/>
      <c r="H10" s="74"/>
      <c r="I10" s="74"/>
    </row>
    <row r="11" spans="2:9">
      <c r="B11" s="74"/>
      <c r="C11" s="74"/>
      <c r="D11" s="74"/>
      <c r="E11" s="74"/>
      <c r="F11" s="74"/>
      <c r="G11" s="74"/>
      <c r="H11" s="74"/>
      <c r="I11" s="74"/>
    </row>
    <row r="12" spans="2:9">
      <c r="B12" s="74"/>
      <c r="C12" s="74"/>
      <c r="D12" s="74"/>
      <c r="E12" s="74"/>
      <c r="F12" s="74"/>
      <c r="G12" s="74"/>
      <c r="H12" s="74"/>
      <c r="I12" s="74"/>
    </row>
    <row r="13" spans="2:9">
      <c r="B13" s="74"/>
      <c r="C13" s="74"/>
      <c r="D13" s="74"/>
      <c r="E13" s="74"/>
      <c r="F13" s="74"/>
      <c r="G13" s="74"/>
      <c r="H13" s="74"/>
      <c r="I13" s="74"/>
    </row>
    <row r="14" spans="2:9">
      <c r="B14" s="74"/>
      <c r="C14" s="74"/>
      <c r="D14" s="74"/>
      <c r="E14" s="74"/>
      <c r="F14" s="74"/>
      <c r="G14" s="74"/>
      <c r="H14" s="74"/>
      <c r="I14" s="74"/>
    </row>
    <row r="15" spans="2:9">
      <c r="B15" s="74"/>
      <c r="C15" s="74"/>
      <c r="D15" s="74"/>
      <c r="E15" s="74"/>
      <c r="F15" s="74"/>
      <c r="G15" s="74"/>
      <c r="H15" s="74"/>
      <c r="I15" s="74"/>
    </row>
    <row r="16" spans="2:9">
      <c r="B16" s="74"/>
      <c r="C16" s="74"/>
      <c r="D16" s="74"/>
      <c r="E16" s="74"/>
      <c r="F16" s="74"/>
      <c r="G16" s="74"/>
      <c r="H16" s="74"/>
      <c r="I16" s="74"/>
    </row>
    <row r="17" spans="2:9">
      <c r="B17" s="74"/>
      <c r="C17" s="74"/>
      <c r="D17" s="74"/>
      <c r="E17" s="74"/>
      <c r="F17" s="74"/>
      <c r="G17" s="74"/>
      <c r="H17" s="74"/>
      <c r="I17" s="74"/>
    </row>
  </sheetData>
  <mergeCells count="1">
    <mergeCell ref="B2:I17"/>
  </mergeCells>
  <pageMargins left="0.7" right="0.7" top="0.78740157499999996" bottom="0.78740157499999996"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LOWER SAXONY </vt:lpstr>
      <vt:lpstr>SAX statistics</vt:lpstr>
      <vt:lpstr>Informationen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Giebel</dc:creator>
  <cp:lastModifiedBy>Benno  Lindner</cp:lastModifiedBy>
  <cp:lastPrinted>2019-05-27T14:09:28Z</cp:lastPrinted>
  <dcterms:created xsi:type="dcterms:W3CDTF">2019-03-19T09:12:29Z</dcterms:created>
  <dcterms:modified xsi:type="dcterms:W3CDTF">2020-10-31T23:37:04Z</dcterms:modified>
</cp:coreProperties>
</file>