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5440" windowHeight="15390" tabRatio="601" firstSheet="2" activeTab="3"/>
  </bookViews>
  <sheets>
    <sheet name="Allgemeine Infos" sheetId="1" r:id="rId1"/>
    <sheet name="Fahrplan" sheetId="2" r:id="rId2"/>
    <sheet name="Umlaufplan" sheetId="3" r:id="rId3"/>
    <sheet name="Dienstplan" sheetId="4" r:id="rId4"/>
    <sheet name="Energiekosten" sheetId="7" r:id="rId5"/>
    <sheet name="Personalkosten" sheetId="6" r:id="rId6"/>
    <sheet name="Trassen- und Stationsgebühren" sheetId="5" r:id="rId7"/>
    <sheet name="Laufleistungsabhängige Kosten" sheetId="8" r:id="rId8"/>
    <sheet name="Fahrzeugkauf" sheetId="10" r:id="rId9"/>
    <sheet name="Verwaltung und Vertrieb" sheetId="9" r:id="rId10"/>
    <sheet name="Gewinn" sheetId="11" r:id="rId1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R45" i="4"/>
  <c r="C86" i="4" l="1"/>
  <c r="H52" i="4" l="1"/>
  <c r="C56" i="4"/>
  <c r="C57" i="4" l="1"/>
  <c r="W76" i="4"/>
  <c r="AL74" i="4"/>
  <c r="AB74" i="4"/>
  <c r="R74" i="4"/>
  <c r="H84" i="4"/>
  <c r="AL45" i="4"/>
  <c r="AB45" i="4"/>
  <c r="M49" i="4"/>
  <c r="AL24" i="4"/>
  <c r="AB24" i="4"/>
  <c r="R24" i="4"/>
  <c r="F3" i="7"/>
  <c r="E3" i="7"/>
  <c r="D3" i="7"/>
  <c r="C11" i="10"/>
  <c r="D4" i="10"/>
  <c r="F5" i="8"/>
  <c r="E5" i="8"/>
  <c r="D5" i="8"/>
  <c r="C3" i="7"/>
  <c r="M78" i="4" l="1"/>
  <c r="M79" i="4" s="1"/>
  <c r="W78" i="4"/>
  <c r="W79" i="4" s="1"/>
  <c r="AG78" i="4"/>
  <c r="AG79" i="4" s="1"/>
  <c r="C88" i="4"/>
  <c r="C89" i="4" s="1"/>
  <c r="M28" i="4"/>
  <c r="M29" i="4" s="1"/>
  <c r="AG49" i="4"/>
  <c r="AG50" i="4" s="1"/>
  <c r="AG28" i="4"/>
  <c r="AG29" i="4" s="1"/>
  <c r="W49" i="4"/>
  <c r="W50" i="4" s="1"/>
  <c r="W28" i="4"/>
  <c r="W29" i="4" s="1"/>
  <c r="M50" i="4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B41" i="3"/>
  <c r="AB43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R43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H45" i="3"/>
  <c r="H12" i="3"/>
  <c r="AB42" i="3"/>
  <c r="R42" i="3"/>
  <c r="R41" i="3"/>
  <c r="R40" i="3"/>
  <c r="R39" i="3"/>
  <c r="R38" i="3"/>
  <c r="R37" i="3"/>
  <c r="R36" i="3"/>
  <c r="R35" i="3"/>
  <c r="R34" i="3"/>
  <c r="R33" i="3"/>
  <c r="R32" i="3"/>
  <c r="R31" i="3"/>
  <c r="H43" i="3"/>
  <c r="H42" i="3"/>
  <c r="H41" i="3"/>
  <c r="H40" i="3"/>
  <c r="H39" i="3"/>
  <c r="H38" i="3"/>
  <c r="H37" i="3"/>
  <c r="H36" i="3"/>
  <c r="H35" i="3"/>
  <c r="H34" i="3"/>
  <c r="H33" i="3"/>
  <c r="H31" i="3"/>
  <c r="H30" i="3"/>
  <c r="H29" i="3"/>
  <c r="H28" i="3"/>
  <c r="H27" i="3"/>
  <c r="H26" i="3"/>
  <c r="H25" i="3"/>
  <c r="H24" i="3"/>
  <c r="H22" i="3"/>
  <c r="H23" i="3"/>
  <c r="H21" i="3"/>
  <c r="H20" i="3"/>
  <c r="H19" i="3"/>
  <c r="H18" i="3"/>
  <c r="H16" i="3"/>
  <c r="H17" i="3"/>
  <c r="H15" i="3"/>
  <c r="H14" i="3"/>
  <c r="H13" i="3"/>
  <c r="N7" i="4" l="1"/>
  <c r="P7" i="4" s="1"/>
  <c r="N6" i="4"/>
  <c r="P6" i="4" s="1"/>
  <c r="N5" i="4"/>
  <c r="P5" i="4" s="1"/>
  <c r="B16" i="5"/>
  <c r="B14" i="5"/>
  <c r="B6" i="5"/>
  <c r="B5" i="5"/>
  <c r="B4" i="5"/>
  <c r="B3" i="5"/>
  <c r="D3" i="5"/>
  <c r="D4" i="5"/>
  <c r="D5" i="5"/>
  <c r="D6" i="5"/>
  <c r="D7" i="5"/>
  <c r="I6" i="5"/>
  <c r="I5" i="5"/>
  <c r="I4" i="5"/>
  <c r="I3" i="5"/>
  <c r="I7" i="5"/>
  <c r="B11" i="5"/>
  <c r="B26" i="5"/>
  <c r="B29" i="5"/>
  <c r="C6" i="8"/>
  <c r="D6" i="8"/>
  <c r="E6" i="8"/>
  <c r="F6" i="8"/>
  <c r="F7" i="8"/>
  <c r="E7" i="8"/>
  <c r="D7" i="8"/>
  <c r="C7" i="8"/>
  <c r="G4" i="7"/>
  <c r="C16" i="7"/>
  <c r="C21" i="7"/>
  <c r="G5" i="7"/>
  <c r="C17" i="7"/>
  <c r="C22" i="7"/>
  <c r="D5" i="10"/>
  <c r="D6" i="10"/>
  <c r="D7" i="10"/>
  <c r="C5" i="8"/>
  <c r="G3" i="7"/>
  <c r="C15" i="7" s="1"/>
  <c r="C20" i="7" s="1"/>
  <c r="H25" i="4"/>
  <c r="C26" i="4"/>
  <c r="C29" i="4" l="1"/>
  <c r="C30" i="4" s="1"/>
  <c r="N4" i="4" s="1"/>
  <c r="P4" i="4" s="1"/>
  <c r="P8" i="4" s="1"/>
  <c r="B3" i="6" s="1"/>
  <c r="B8" i="6" s="1"/>
  <c r="B12" i="6" s="1"/>
  <c r="C23" i="7"/>
  <c r="G5" i="8"/>
  <c r="C15" i="8" s="1"/>
  <c r="G7" i="8"/>
  <c r="C17" i="8" s="1"/>
  <c r="G6" i="8"/>
  <c r="C16" i="8" s="1"/>
  <c r="C18" i="8" l="1"/>
  <c r="D7" i="9" s="1"/>
  <c r="C3" i="11" s="1"/>
  <c r="C7" i="11" s="1"/>
</calcChain>
</file>

<file path=xl/comments1.xml><?xml version="1.0" encoding="utf-8"?>
<comments xmlns="http://schemas.openxmlformats.org/spreadsheetml/2006/main">
  <authors>
    <author>tc={78D0FC35-ED6E-498C-847B-2A43C0D3E41F}</author>
  </authors>
  <commentList>
    <comment ref="A48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Zwischen Ankunft einer Fahrt und der Abfahrt der Folgefahrt müssen mindestens 3 Minuten liegen</t>
        </r>
      </text>
    </comment>
  </commentList>
</comments>
</file>

<file path=xl/comments2.xml><?xml version="1.0" encoding="utf-8"?>
<comments xmlns="http://schemas.openxmlformats.org/spreadsheetml/2006/main">
  <authors>
    <author>tc={BFBAD600-1878-42C1-A3E4-6C71ABD8571B}</author>
    <author>tc={04290268-84B6-4F2E-99CD-753FF1844B50}</author>
    <author>tc={58DBA03E-694E-4204-900D-2751C26F2FDC}</author>
    <author>tc={7EC11ABB-BFAD-4E29-8AF3-2D78664C28A6}</author>
    <author>tc={2D9309CD-6587-4CF8-9F63-7D1EBA6CCACB}</author>
    <author>tc={5F1E2D51-361D-49FF-A8EB-FE6553129D35}</author>
    <author>tc={001043E3-BF8E-401E-A571-0B093DE51EE9}</author>
    <author>tc={247F1C78-9A9D-4DCE-9923-91C53B3E0D41}</author>
  </authors>
  <commentList>
    <comment ref="A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  </r>
      </text>
    </comment>
    <comment ref="B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  </r>
      </text>
    </comment>
    <comment ref="C11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  </r>
      </text>
    </comment>
    <comment ref="D11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  </r>
      </text>
    </comment>
    <comment ref="E11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F11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G11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  </r>
      </text>
    </comment>
    <comment ref="H11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  </r>
      </text>
    </comment>
    <comment ref="K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  </r>
      </text>
    </comment>
    <comment ref="L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  </r>
      </text>
    </comment>
    <comment ref="M11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  </r>
      </text>
    </comment>
    <comment ref="N11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  </r>
      </text>
    </comment>
    <comment ref="O11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P11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Q11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  </r>
      </text>
    </comment>
    <comment ref="R11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  </r>
      </text>
    </comment>
    <comment ref="U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  </r>
      </text>
    </comment>
    <comment ref="V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  </r>
      </text>
    </comment>
    <comment ref="W11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  </r>
      </text>
    </comment>
    <comment ref="X11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  </r>
      </text>
    </comment>
    <comment ref="Y11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Z11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AA11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  </r>
      </text>
    </comment>
    <comment ref="AB11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  </r>
      </text>
    </comment>
    <comment ref="AE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z.B: 650-1</t>
        </r>
      </text>
    </comment>
    <comment ref="AF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Zugnummer lt. Fahrplan; Für Rangierfahrten bitte "Lt" eintragen</t>
        </r>
      </text>
    </comment>
    <comment ref="AG11" authorId="2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Uhrzeit laut Fahrplan; bei Leerfahrten nach eigenem Ermessen unter Beachtung der 15min-Regel</t>
        </r>
      </text>
    </comment>
    <comment ref="AH11" authorId="3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Fahrplan</t>
        </r>
      </text>
    </comment>
    <comment ref="AI11" authorId="4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AJ11" authorId="5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Siehe Abfahrt</t>
        </r>
      </text>
    </comment>
    <comment ref="AK11" authorId="6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bitte eintragen, ob der Zug in Mehrfachtraktion verkehrt. Beispiel: Verkehrt der Zug in Doppeltraktion, so bitte "2 Triebwagen" eintragen</t>
        </r>
      </text>
    </comment>
    <comment ref="AL11" authorId="7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Gemäß beigefügter Info</t>
        </r>
      </text>
    </comment>
  </commentList>
</comments>
</file>

<file path=xl/comments3.xml><?xml version="1.0" encoding="utf-8"?>
<comments xmlns="http://schemas.openxmlformats.org/spreadsheetml/2006/main">
  <authors>
    <author>tc={6EA10582-B171-4D73-A63C-A83C6FAFBBEE}</author>
    <author>tc={6E628E81-D175-44DE-A8B4-28F1F91C560A}</author>
  </authors>
  <commentList>
    <comment ref="N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Achtung: Excel addiert Stunden häufig so, dass es nicht "schön" dargestellt wird. Ggf. händisch nachtragen.
Darstellung bitte in Dezimalzahlen!</t>
        </r>
      </text>
    </comment>
    <comment ref="B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L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V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AF1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L34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V34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AF34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B35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L6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V6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AF61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  <comment ref="B68" authorId="1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z.B. Aufrüsten, Rangieren, Fahren, Abrüsten</t>
        </r>
      </text>
    </comment>
  </commentList>
</comments>
</file>

<file path=xl/comments4.xml><?xml version="1.0" encoding="utf-8"?>
<comments xmlns="http://schemas.openxmlformats.org/spreadsheetml/2006/main">
  <authors>
    <author>tc={963CDB42-9430-4982-AE01-EAEA28895A70}</author>
  </authors>
  <commentList>
    <comment ref="B19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zählen nur Fahrgastfahrten</t>
        </r>
      </text>
    </comment>
  </commentList>
</comments>
</file>

<file path=xl/sharedStrings.xml><?xml version="1.0" encoding="utf-8"?>
<sst xmlns="http://schemas.openxmlformats.org/spreadsheetml/2006/main" count="1679" uniqueCount="238">
  <si>
    <t>Vorgegebene Kalkulationsparameter:</t>
  </si>
  <si>
    <t>Personalkosten Triebfahrzeugführer</t>
  </si>
  <si>
    <t>€/h</t>
  </si>
  <si>
    <t>Normjahr:</t>
  </si>
  <si>
    <t>Schultage</t>
  </si>
  <si>
    <t>Tage</t>
  </si>
  <si>
    <t>Ferientage</t>
  </si>
  <si>
    <t>Samstage</t>
  </si>
  <si>
    <t>Sonn- und Feiertage</t>
  </si>
  <si>
    <t>km einfach</t>
  </si>
  <si>
    <t>m</t>
  </si>
  <si>
    <t>Maximal mögliche Zuglänge für Fahrgastfahrten:</t>
  </si>
  <si>
    <t>Maximal mögliche Zuglänge für Leerfahrten</t>
  </si>
  <si>
    <t>Verkehrstage</t>
  </si>
  <si>
    <t>Zugnummer</t>
  </si>
  <si>
    <t>T</t>
  </si>
  <si>
    <t>Fahrzeug 1</t>
  </si>
  <si>
    <t>Fahrzeug 2</t>
  </si>
  <si>
    <t>Normjahr</t>
  </si>
  <si>
    <t>Schule</t>
  </si>
  <si>
    <t>Fahrzeugnummer</t>
  </si>
  <si>
    <t>So+F</t>
  </si>
  <si>
    <t>Bitte Fahrzeuge wie folgt bezeichnen:</t>
  </si>
  <si>
    <t>Beispiel: 5 Fahrzeuge Baureihe 650:</t>
  </si>
  <si>
    <t>…</t>
  </si>
  <si>
    <t>650-1</t>
  </si>
  <si>
    <t>650-2</t>
  </si>
  <si>
    <t>650-3</t>
  </si>
  <si>
    <t>Fahrzeugumlaufplan</t>
  </si>
  <si>
    <t>Fahrzeugumlauf Schultage</t>
  </si>
  <si>
    <t>Abfahrt</t>
  </si>
  <si>
    <t>Ort</t>
  </si>
  <si>
    <t xml:space="preserve">Ankunft </t>
  </si>
  <si>
    <t>Stellung im Zugverband</t>
  </si>
  <si>
    <t>- Beispiel</t>
  </si>
  <si>
    <t>Fahrzeugkm</t>
  </si>
  <si>
    <t>Vorgegebene Zeitparameter:</t>
  </si>
  <si>
    <t>Es gelten die gesetzlichen Ruhepausen</t>
  </si>
  <si>
    <t>Abrüsten Fahrzeug: 15min je Fahrzeug</t>
  </si>
  <si>
    <t>= Betriebsbereit machen</t>
  </si>
  <si>
    <t>= Bereit für eine Abstellung machen</t>
  </si>
  <si>
    <t>Ferien</t>
  </si>
  <si>
    <t>Samstag</t>
  </si>
  <si>
    <t>Trassenpreis</t>
  </si>
  <si>
    <t>€/km</t>
  </si>
  <si>
    <t>Trassenkosten pro Jahr</t>
  </si>
  <si>
    <t>Stationsgebühren</t>
  </si>
  <si>
    <t>Hinweis:</t>
  </si>
  <si>
    <t>Es kann bei der Umlaufplanung auch hilfreich sein, die einzelnen Fahrzeuge farbig im Fahrplan einzutragen, sodass ihr einen besseren Überblick bekommt,</t>
  </si>
  <si>
    <t>ob ihr schon alle Fahrten abgedeckt habt. Ihr dürft dazu gerne weitere Felder in der Fahrplantabelle einfügen.</t>
  </si>
  <si>
    <t>Fügt ihr dort farbig eure Zugbildung ein, so ist auch für mich das sehr hilfreich</t>
  </si>
  <si>
    <t>Betriebliche Begriffe:</t>
  </si>
  <si>
    <t>Fahrzeugkilometer</t>
  </si>
  <si>
    <t>= Kilometer, das jede einzelne Fahrzeug fährt</t>
  </si>
  <si>
    <t>Fahrplankilometer/Zugkilometer</t>
  </si>
  <si>
    <t>= Kilometer, die für Fahrgast- oder Leerfahrten aufgewendet werden. Dabei spielt es aber keine Rolle, wie viele Fahrzeuge für diese Fahrt zusammengekuppelt sind</t>
  </si>
  <si>
    <t>Beispiel:</t>
  </si>
  <si>
    <t>Stationspreis</t>
  </si>
  <si>
    <t>€</t>
  </si>
  <si>
    <t>Gesamtzahl</t>
  </si>
  <si>
    <t>Summe Tabellenblatt</t>
  </si>
  <si>
    <t>Dienstplan</t>
  </si>
  <si>
    <t>Bitte selbstständig erstellen</t>
  </si>
  <si>
    <t>Tätigkeit</t>
  </si>
  <si>
    <t>Beginn</t>
  </si>
  <si>
    <t>Ende</t>
  </si>
  <si>
    <t>von/in</t>
  </si>
  <si>
    <t>nach</t>
  </si>
  <si>
    <t>Traktion</t>
  </si>
  <si>
    <t>Aufrüsten</t>
  </si>
  <si>
    <t>Rangieren</t>
  </si>
  <si>
    <t>Aufrüsten Fahrzeug: 15min je Fahrzeug</t>
  </si>
  <si>
    <t>2 VT</t>
  </si>
  <si>
    <t>Fahrplanfahrt</t>
  </si>
  <si>
    <t>Pause</t>
  </si>
  <si>
    <t>Dauer Pause</t>
  </si>
  <si>
    <t>Abrüsten</t>
  </si>
  <si>
    <t>Dienstbeginn</t>
  </si>
  <si>
    <t>Dienstende</t>
  </si>
  <si>
    <t>Schichtdauer</t>
  </si>
  <si>
    <t>Schichtnummer 1021</t>
  </si>
  <si>
    <t>Summe Pause</t>
  </si>
  <si>
    <t>Bezahlte Zeit (abzgl. Pause)</t>
  </si>
  <si>
    <t>Schichtzusammenfassung</t>
  </si>
  <si>
    <t>Summe Schichtdauern Schultage</t>
  </si>
  <si>
    <t>Summe Schichtdauern Ferientage</t>
  </si>
  <si>
    <t>Summe Schichtdauern Samstage</t>
  </si>
  <si>
    <t>Summe Schichtdauern Sonn- und Feiertage</t>
  </si>
  <si>
    <t>[h] in Dezimal</t>
  </si>
  <si>
    <t>Jahreswert</t>
  </si>
  <si>
    <t>Summe</t>
  </si>
  <si>
    <t>Lt</t>
  </si>
  <si>
    <t>2 VT (mit 650-2)</t>
  </si>
  <si>
    <t>Personalkosten</t>
  </si>
  <si>
    <t>Summe Dienstplanstunden pro Jahr</t>
  </si>
  <si>
    <t>Zuschläge für Krankheit, Urlaub, Fortbildungen, Betriebsrat, etc</t>
  </si>
  <si>
    <t>in Dezimal</t>
  </si>
  <si>
    <t>Zuschlagsgrad</t>
  </si>
  <si>
    <t>Gesamt zu bezahlende Stunden</t>
  </si>
  <si>
    <t>Stundenlohn</t>
  </si>
  <si>
    <t>Personalkosten (Tf) pro Jahr</t>
  </si>
  <si>
    <t>Beispiel - Mögliche Optik:</t>
  </si>
  <si>
    <t>Energiekosten</t>
  </si>
  <si>
    <t>Fahrzeugkilometer Fahrzeugtyp 1</t>
  </si>
  <si>
    <t>Fahrzeugkilometer Fahrzeugtyp 2</t>
  </si>
  <si>
    <t>Fahrzeugkilometer Fahrzeugtyp 3</t>
  </si>
  <si>
    <t>BR 650</t>
  </si>
  <si>
    <t>BR 622</t>
  </si>
  <si>
    <t>BR 640</t>
  </si>
  <si>
    <t>Fzg.-km/Schultag</t>
  </si>
  <si>
    <t>Fzg.-km/Ferientag</t>
  </si>
  <si>
    <t>Fzg.-km/Samstag</t>
  </si>
  <si>
    <t>Fzg.-km/SoF</t>
  </si>
  <si>
    <t>Fzg.-km/Jahr</t>
  </si>
  <si>
    <t>Dieselpreis</t>
  </si>
  <si>
    <t>bitte aktuellen Einkuafspreis für Großverbraucher heraussuchen, z.B. beim Bundesverband Güterkraftverkehr Logistik und Entsorgung (BGL) e.V.</t>
  </si>
  <si>
    <t>Verbrauch</t>
  </si>
  <si>
    <t>Fahrzeugtyp 1</t>
  </si>
  <si>
    <t>Fahrzeugtyp 2</t>
  </si>
  <si>
    <t>Fahrzeugtyp 3</t>
  </si>
  <si>
    <t>l/km</t>
  </si>
  <si>
    <t>Verbrauchter Diesel pro Jahr</t>
  </si>
  <si>
    <t>l/Jahr</t>
  </si>
  <si>
    <t>€/Jahr</t>
  </si>
  <si>
    <t>Laufleistungsabhängigke Kosten</t>
  </si>
  <si>
    <t>= Kosten für Verschleiß, Wartung, etc.</t>
  </si>
  <si>
    <t>Kostensätze</t>
  </si>
  <si>
    <t>Laufleistungsabhängige Kosten</t>
  </si>
  <si>
    <t>Bitte Tabelle rechts ausfüllen. Hilft bei der automatischen Weiterberechnung!</t>
  </si>
  <si>
    <t>Verwaltung und Vertrieb</t>
  </si>
  <si>
    <t>Zwischensumme der anderen Kosten</t>
  </si>
  <si>
    <t>Aufschlag für Verwaltung und Vertrieb</t>
  </si>
  <si>
    <t>Fahrzeugkauf</t>
  </si>
  <si>
    <t>Fahrzeugtyp</t>
  </si>
  <si>
    <t>Neupreis</t>
  </si>
  <si>
    <t>Anzahl in der Flotte</t>
  </si>
  <si>
    <t>Gesamtkosten</t>
  </si>
  <si>
    <t>Abschreibungsdauer</t>
  </si>
  <si>
    <t>Jahre</t>
  </si>
  <si>
    <t>Abschreibungswert/Jahr</t>
  </si>
  <si>
    <t>Zwischensumme</t>
  </si>
  <si>
    <t>Gewinnzuschlag</t>
  </si>
  <si>
    <t>Gewinnfaktor</t>
  </si>
  <si>
    <t>Angebotssumme</t>
  </si>
  <si>
    <t>Personalkosten sind immer von Umlaufbeginn bis Umlaufende zu zahlen. D.h. Standzeiten sind durchzuzahlen, abzüglich gesetzliche Pausezeiten</t>
  </si>
  <si>
    <t>Auf- und Abrüsten nur erforderlich bei Standzeiten des Fahrzeugs &gt;5h</t>
  </si>
  <si>
    <t>Minimale Zeit für Fahrtrichtungswechsel: 3min -&gt;&gt; Überschlagene Wende nur bei Wendezeiten unter 3min nötig</t>
  </si>
  <si>
    <t>Stationsgebühren sind nur Abfahrten (keine Ankünfte) zu bezahlen. Für Abfahrten von Leerzügen (z.B. in die Abstellung) fallen keine Stationsgebühren an</t>
  </si>
  <si>
    <t>Kalkulationsvorlage Übungsausschreibung Kleine Teckbahn</t>
  </si>
  <si>
    <t>www.trassenfinder.de</t>
  </si>
  <si>
    <t>Informationen zu Trassenpreisen gibt es unter:</t>
  </si>
  <si>
    <t>https://www.deutschebahn.com/resource/blob/10549430/8b4014c743df66a357abf2c652860d8b/Anlage-1-Geplantes-Entgelt-pro-Station-alphabetisch-sortiert-getrennt-nach-Bahnhof-und-Bahnsteig_R1-data.pdf</t>
  </si>
  <si>
    <t>Informationen zu Stationspreisen gibt es unter (Stationspreisliste 2024 googeln ;-) ):</t>
  </si>
  <si>
    <t>Achtung: Es muss zwischen Leer- (ohne Fahrgäste) und Lastfahrten (mit Fahrgästen) unterschieden werden</t>
  </si>
  <si>
    <t>Information zu Abstellgebühren gibt es unter</t>
  </si>
  <si>
    <t>https://apn.noncd.db.de/APN2020.SucheServiceeinrichtungen</t>
  </si>
  <si>
    <t>Für Kirchheim(Teck) ist hier Gleis 21 anzumieten</t>
  </si>
  <si>
    <t>Für Plochingen ist hier Gleis 52 anzumieten</t>
  </si>
  <si>
    <t>Der Einfachhheit halber kann der Preis angesetzt werden, der für das Fahrplanjahr 2025 aufgerufen wird.</t>
  </si>
  <si>
    <t>Trassengebühren sind für jeden gefahrenen Meter einer Zugfahrt zu bezahlen. Für Last- und Leerfahrten fallen unterschiedliche Kilometersätze an. Für Rangierfahrten innerhalb eines Bahnhofs fallen keine Trassengebühren an</t>
  </si>
  <si>
    <t>Streckenlänge Kirchheim(Teck) - Oberlenningen:</t>
  </si>
  <si>
    <t>In Kirchheim(Teck) ist eine Abstellung eines Fahrzeugs während der Betriebszeit der Kleinen Teckbahn möglich. Über Nacht müssen alle Fahrzeuge in Plochingen abgestellt werden</t>
  </si>
  <si>
    <t>Es fallen der Einfachheit halber keine zusätzlichen Zuschläge für Nacht- oder Wochenendarbeit an</t>
  </si>
  <si>
    <t>Fahrt Bahnsteig Kirchheim(Teck) - Abstellung Kirchheim(Teck): 15min</t>
  </si>
  <si>
    <t>Fahrt Kirchheim(Teck) - Plochingen: 30min</t>
  </si>
  <si>
    <t>Fußweg Abstellung Kirchheim(Teck) &lt;-&gt; Bahnhof Kirchheim(Teck) 10min: Notwendig z.B. vor/nach Rangierfahrten</t>
  </si>
  <si>
    <t>Dienstbeginn/-ende muss immer in Plochingen oder Kirchheim(Teck) sein</t>
  </si>
  <si>
    <t>Pausenräume gibt es in den Bahnhöfen Plochingen und Kirchheim(Teck)</t>
  </si>
  <si>
    <t>Ein Zug fährt mit 2 Triebwagen von Kirchheim(Teck) nach Oberlenningen (Entfernung 10,957km)</t>
  </si>
  <si>
    <t>- Fahrplankilometer:/Zugkilometer 10,957km, da hier einfach nur die Entfernung zählt, die der Zugverband zurücklegt</t>
  </si>
  <si>
    <t>- Fahrzeugkilometer: 2*10,957km, da 2 Fahrzeuge die 10,957km fahren müssen</t>
  </si>
  <si>
    <t>Linie</t>
  </si>
  <si>
    <t>RB 64</t>
  </si>
  <si>
    <t>Verkehrstag</t>
  </si>
  <si>
    <t>Mo-Fr</t>
  </si>
  <si>
    <t>Mo-Sa</t>
  </si>
  <si>
    <t>Sa-SoF</t>
  </si>
  <si>
    <t>Zugbildung Schule</t>
  </si>
  <si>
    <t>Zugbildung Ferien</t>
  </si>
  <si>
    <t>Zugbildung Sa</t>
  </si>
  <si>
    <t>Zugbildung SoF</t>
  </si>
  <si>
    <t>Kirchheim (Teck)</t>
  </si>
  <si>
    <t>Kirchheim (Teck) Süd</t>
  </si>
  <si>
    <t>Dettingen (Teck)</t>
  </si>
  <si>
    <t>Owen (Teck)</t>
  </si>
  <si>
    <t>Brucken</t>
  </si>
  <si>
    <t>Unterlenningen</t>
  </si>
  <si>
    <t>Oberlenningen</t>
  </si>
  <si>
    <t>Abstellgebühren</t>
  </si>
  <si>
    <t>Summe Abstellgebühren</t>
  </si>
  <si>
    <t>Plochingen</t>
  </si>
  <si>
    <t>Kirchheim(Teck)</t>
  </si>
  <si>
    <t>Jahrespreis</t>
  </si>
  <si>
    <t>gesetzliche Pause ist nicht zu bezahlen. Wenn es darüber hinaus zusätzliche Pausen gibt, sind diese zu bezahlen!</t>
  </si>
  <si>
    <t>Trassengebühren Fahrgastfahrten</t>
  </si>
  <si>
    <t>Fahrgastfahrten/Tag</t>
  </si>
  <si>
    <t>Fahrten/Jahr</t>
  </si>
  <si>
    <t>€/Fahrt</t>
  </si>
  <si>
    <t>Trassengebühren Leerfahrten</t>
  </si>
  <si>
    <t>Leerfahrten/Tag</t>
  </si>
  <si>
    <t>Stationskosten/Jahr</t>
  </si>
  <si>
    <t>€/Hin- und Rückfahrt</t>
  </si>
  <si>
    <t>650-1-3</t>
  </si>
  <si>
    <t>Plochingen Abstellung</t>
  </si>
  <si>
    <t>Kirchheim T</t>
  </si>
  <si>
    <t>3 VT (mit 650-3)</t>
  </si>
  <si>
    <t>650-1-2</t>
  </si>
  <si>
    <t>Fahrzeugumlauf Ferien</t>
  </si>
  <si>
    <t>Fahrzeugumlauf Samstage</t>
  </si>
  <si>
    <t>Fahrzeugumlauf Sonntag+Feiertag</t>
  </si>
  <si>
    <t>Abstellung Kirchheim T</t>
  </si>
  <si>
    <t>Abstellung Krichheim T</t>
  </si>
  <si>
    <t>1 VT (mit 650-1)</t>
  </si>
  <si>
    <t>Plochungen Abstellung</t>
  </si>
  <si>
    <t>Schichtnummer 1022</t>
  </si>
  <si>
    <t>Schicht</t>
  </si>
  <si>
    <t>früh</t>
  </si>
  <si>
    <t>Mittag</t>
  </si>
  <si>
    <t>Spät</t>
  </si>
  <si>
    <t>Sonn+Feiertag</t>
  </si>
  <si>
    <t>Schichtnummer 1023</t>
  </si>
  <si>
    <t>Schichtnummer 1121</t>
  </si>
  <si>
    <t>Schichtnummer 1122</t>
  </si>
  <si>
    <t>Schichtnummer 1123</t>
  </si>
  <si>
    <t>Schichtnummer 1221</t>
  </si>
  <si>
    <t>Schichtnummer 1222</t>
  </si>
  <si>
    <t>Schichtnummer 1223</t>
  </si>
  <si>
    <t>Schichtnummer 1321</t>
  </si>
  <si>
    <t>Schichtnummer 1322</t>
  </si>
  <si>
    <t>Schichtnummer 1323</t>
  </si>
  <si>
    <t>3 VT</t>
  </si>
  <si>
    <t>Plochigen Abstellung</t>
  </si>
  <si>
    <t>Oberlinningen</t>
  </si>
  <si>
    <t>1 VT</t>
  </si>
  <si>
    <t>Abstellung Kirchhei  T</t>
  </si>
  <si>
    <t>0000:00</t>
  </si>
  <si>
    <t>Abstellung Kirchheim  T</t>
  </si>
  <si>
    <t>2. Pause Dauer 22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</si>
</sst>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#,##0.00\ &quot;€&quot;"/>
    <numFmt numFmtId="166" formatCode="h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20" fontId="0" fillId="0" borderId="0" xfId="0" applyNumberFormat="1"/>
    <xf numFmtId="0" fontId="4" fillId="0" borderId="0" xfId="0" applyFont="1" applyFill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20" fontId="7" fillId="0" borderId="9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0" fontId="5" fillId="2" borderId="12" xfId="2" applyNumberFormat="1" applyFont="1" applyFill="1" applyBorder="1" applyAlignment="1">
      <alignment vertical="center"/>
    </xf>
    <xf numFmtId="20" fontId="5" fillId="0" borderId="12" xfId="2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0" fontId="6" fillId="2" borderId="0" xfId="0" applyNumberFormat="1" applyFont="1" applyFill="1" applyAlignment="1">
      <alignment horizontal="center"/>
    </xf>
    <xf numFmtId="20" fontId="6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13" xfId="0" applyBorder="1"/>
    <xf numFmtId="0" fontId="0" fillId="0" borderId="0" xfId="0" quotePrefix="1"/>
    <xf numFmtId="0" fontId="1" fillId="0" borderId="0" xfId="0" quotePrefix="1" applyFont="1"/>
    <xf numFmtId="20" fontId="1" fillId="0" borderId="0" xfId="0" applyNumberFormat="1" applyFont="1"/>
    <xf numFmtId="0" fontId="0" fillId="3" borderId="13" xfId="0" applyFill="1" applyBorder="1"/>
    <xf numFmtId="0" fontId="1" fillId="4" borderId="13" xfId="0" applyFont="1" applyFill="1" applyBorder="1"/>
    <xf numFmtId="0" fontId="0" fillId="0" borderId="17" xfId="0" applyBorder="1"/>
    <xf numFmtId="0" fontId="0" fillId="0" borderId="18" xfId="0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1" fillId="4" borderId="23" xfId="0" applyFont="1" applyFill="1" applyBorder="1"/>
    <xf numFmtId="0" fontId="10" fillId="0" borderId="0" xfId="0" applyFont="1"/>
    <xf numFmtId="0" fontId="11" fillId="0" borderId="0" xfId="0" applyFont="1"/>
    <xf numFmtId="0" fontId="11" fillId="5" borderId="15" xfId="0" applyFont="1" applyFill="1" applyBorder="1"/>
    <xf numFmtId="0" fontId="1" fillId="0" borderId="13" xfId="0" applyFont="1" applyBorder="1"/>
    <xf numFmtId="20" fontId="0" fillId="0" borderId="13" xfId="0" applyNumberFormat="1" applyBorder="1"/>
    <xf numFmtId="0" fontId="0" fillId="0" borderId="13" xfId="0" quotePrefix="1" applyBorder="1"/>
    <xf numFmtId="0" fontId="0" fillId="0" borderId="13" xfId="0" applyFill="1" applyBorder="1"/>
    <xf numFmtId="164" fontId="0" fillId="0" borderId="13" xfId="0" applyNumberFormat="1" applyBorder="1"/>
    <xf numFmtId="20" fontId="12" fillId="0" borderId="13" xfId="0" applyNumberFormat="1" applyFont="1" applyBorder="1"/>
    <xf numFmtId="0" fontId="1" fillId="0" borderId="16" xfId="0" applyFont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horizontal="right"/>
    </xf>
    <xf numFmtId="0" fontId="12" fillId="0" borderId="15" xfId="0" applyFont="1" applyFill="1" applyBorder="1"/>
    <xf numFmtId="20" fontId="0" fillId="3" borderId="13" xfId="0" applyNumberFormat="1" applyFill="1" applyBorder="1"/>
    <xf numFmtId="0" fontId="0" fillId="0" borderId="15" xfId="0" applyBorder="1"/>
    <xf numFmtId="0" fontId="0" fillId="3" borderId="15" xfId="0" applyFill="1" applyBorder="1"/>
    <xf numFmtId="0" fontId="0" fillId="0" borderId="16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3" borderId="21" xfId="0" applyFill="1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0" borderId="0" xfId="0" applyFill="1" applyBorder="1"/>
    <xf numFmtId="0" fontId="0" fillId="0" borderId="34" xfId="0" applyBorder="1"/>
    <xf numFmtId="0" fontId="1" fillId="0" borderId="35" xfId="0" applyFont="1" applyFill="1" applyBorder="1"/>
    <xf numFmtId="0" fontId="12" fillId="5" borderId="15" xfId="0" applyFont="1" applyFill="1" applyBorder="1"/>
    <xf numFmtId="0" fontId="1" fillId="5" borderId="36" xfId="0" applyFont="1" applyFill="1" applyBorder="1"/>
    <xf numFmtId="0" fontId="0" fillId="0" borderId="27" xfId="0" applyFill="1" applyBorder="1"/>
    <xf numFmtId="0" fontId="0" fillId="0" borderId="35" xfId="0" applyFill="1" applyBorder="1"/>
    <xf numFmtId="0" fontId="0" fillId="5" borderId="36" xfId="0" applyFill="1" applyBorder="1"/>
    <xf numFmtId="165" fontId="0" fillId="0" borderId="13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5" borderId="15" xfId="0" applyFont="1" applyFill="1" applyBorder="1"/>
    <xf numFmtId="0" fontId="13" fillId="6" borderId="35" xfId="0" applyFont="1" applyFill="1" applyBorder="1"/>
    <xf numFmtId="0" fontId="13" fillId="6" borderId="37" xfId="0" applyFont="1" applyFill="1" applyBorder="1"/>
    <xf numFmtId="0" fontId="13" fillId="6" borderId="36" xfId="0" applyFont="1" applyFill="1" applyBorder="1"/>
    <xf numFmtId="0" fontId="0" fillId="0" borderId="13" xfId="0" applyBorder="1" applyAlignment="1">
      <alignment horizontal="left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horizontal="left"/>
    </xf>
    <xf numFmtId="166" fontId="14" fillId="0" borderId="13" xfId="0" applyNumberFormat="1" applyFont="1" applyBorder="1" applyAlignment="1">
      <alignment horizontal="center"/>
    </xf>
    <xf numFmtId="166" fontId="14" fillId="7" borderId="13" xfId="0" applyNumberFormat="1" applyFont="1" applyFill="1" applyBorder="1" applyAlignment="1">
      <alignment horizontal="center"/>
    </xf>
    <xf numFmtId="0" fontId="0" fillId="4" borderId="13" xfId="0" applyFill="1" applyBorder="1"/>
    <xf numFmtId="20" fontId="0" fillId="4" borderId="13" xfId="0" applyNumberFormat="1" applyFill="1" applyBorder="1"/>
    <xf numFmtId="165" fontId="1" fillId="5" borderId="15" xfId="0" applyNumberFormat="1" applyFont="1" applyFill="1" applyBorder="1"/>
    <xf numFmtId="0" fontId="1" fillId="0" borderId="0" xfId="0" applyFont="1" applyBorder="1"/>
    <xf numFmtId="0" fontId="0" fillId="0" borderId="0" xfId="0" applyBorder="1"/>
    <xf numFmtId="20" fontId="0" fillId="0" borderId="0" xfId="0" applyNumberFormat="1" applyBorder="1"/>
    <xf numFmtId="164" fontId="0" fillId="0" borderId="0" xfId="0" applyNumberFormat="1" applyBorder="1"/>
    <xf numFmtId="0" fontId="0" fillId="0" borderId="9" xfId="0" applyBorder="1"/>
    <xf numFmtId="20" fontId="0" fillId="8" borderId="39" xfId="0" applyNumberFormat="1" applyFill="1" applyBorder="1"/>
    <xf numFmtId="20" fontId="0" fillId="8" borderId="13" xfId="0" applyNumberFormat="1" applyFill="1" applyBorder="1"/>
    <xf numFmtId="20" fontId="15" fillId="9" borderId="0" xfId="0" applyNumberFormat="1" applyFont="1" applyFill="1"/>
    <xf numFmtId="20" fontId="15" fillId="9" borderId="38" xfId="0" applyNumberFormat="1" applyFont="1" applyFill="1" applyBorder="1"/>
    <xf numFmtId="20" fontId="15" fillId="9" borderId="13" xfId="0" applyNumberFormat="1" applyFont="1" applyFill="1" applyBorder="1"/>
    <xf numFmtId="20" fontId="0" fillId="9" borderId="13" xfId="0" applyNumberFormat="1" applyFill="1" applyBorder="1"/>
    <xf numFmtId="0" fontId="0" fillId="8" borderId="13" xfId="0" applyFill="1" applyBorder="1"/>
    <xf numFmtId="20" fontId="0" fillId="0" borderId="40" xfId="0" applyNumberFormat="1" applyBorder="1"/>
    <xf numFmtId="0" fontId="0" fillId="9" borderId="13" xfId="0" applyFill="1" applyBorder="1"/>
    <xf numFmtId="20" fontId="15" fillId="8" borderId="13" xfId="0" applyNumberFormat="1" applyFont="1" applyFill="1" applyBorder="1"/>
    <xf numFmtId="0" fontId="1" fillId="4" borderId="2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</cellXfs>
  <cellStyles count="3">
    <cellStyle name="Hyperlink" xfId="1" builtinId="8"/>
    <cellStyle name="Standard" xfId="0" builtinId="0"/>
    <cellStyle name="Standard_20110513OA_ Fahrplan Zielzustand (Intraplan) mit Schülerzug V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920750</xdr:colOff>
      <xdr:row>5</xdr:row>
      <xdr:rowOff>152400</xdr:rowOff>
    </xdr:from>
    <xdr:to>
      <xdr:col>6</xdr:col>
      <xdr:colOff>977900</xdr:colOff>
      <xdr:row>9</xdr:row>
      <xdr:rowOff>133350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xmlns="" id="{999FEE3D-F23D-4D1E-AD07-6EAE3AEE2A47}"/>
            </a:ext>
          </a:extLst>
        </xdr:cNvPr>
        <xdr:cNvCxnSpPr/>
      </xdr:nvCxnSpPr>
      <xdr:spPr>
        <a:xfrm flipH="1">
          <a:off x="6299200" y="1073150"/>
          <a:ext cx="5715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hillinger, Jan" id="{548D0E48-CF67-41A4-8F4F-F7580B3F31BC}" userId="S::jaschill@transdev.de::8c1b34d0-674f-4e05-bec0-697ed2f2b55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" dT="2020-11-23T07:15:28.36" personId="{548D0E48-CF67-41A4-8F4F-F7580B3F31BC}" id="{78D0FC35-ED6E-498C-847B-2A43C0D3E41F}">
    <text>Zwischen Ankunft einer Fahrt und der Abfahrt der Folgefahrt müssen mindestens 3 Minuten liegen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1-23T07:21:52.47" personId="{548D0E48-CF67-41A4-8F4F-F7580B3F31BC}" id="{BFBAD600-1878-42C1-A3E4-6C71ABD8571B}">
    <text>z.B: 650-1</text>
  </threadedComment>
  <threadedComment ref="B11" dT="2020-11-23T07:22:16.79" personId="{548D0E48-CF67-41A4-8F4F-F7580B3F31BC}" id="{04290268-84B6-4F2E-99CD-753FF1844B50}">
    <text>Zugnummer lt. Fahrplan; Für Rangierfahrten bitte "Lt" eintragen</text>
  </threadedComment>
  <threadedComment ref="C11" dT="2020-11-23T07:22:45.64" personId="{548D0E48-CF67-41A4-8F4F-F7580B3F31BC}" id="{58DBA03E-694E-4204-900D-2751C26F2FDC}">
    <text>Uhrzeit laut Fahrplan; bei Leerfahrten nach eigenem Ermessen unter Beachtung der 15min-Regel</text>
  </threadedComment>
  <threadedComment ref="D11" dT="2020-11-23T07:23:09.89" personId="{548D0E48-CF67-41A4-8F4F-F7580B3F31BC}" id="{7EC11ABB-BFAD-4E29-8AF3-2D78664C28A6}">
    <text>Gemäß Fahrplan</text>
  </threadedComment>
  <threadedComment ref="E11" dT="2020-11-23T07:23:18.88" personId="{548D0E48-CF67-41A4-8F4F-F7580B3F31BC}" id="{2D9309CD-6587-4CF8-9F63-7D1EBA6CCACB}">
    <text>Siehe Abfahrt</text>
  </threadedComment>
  <threadedComment ref="F11" dT="2020-11-23T07:23:26.88" personId="{548D0E48-CF67-41A4-8F4F-F7580B3F31BC}" id="{5F1E2D51-361D-49FF-A8EB-FE6553129D35}">
    <text>Siehe Abfahrt</text>
  </threadedComment>
  <threadedComment ref="G11" dT="2020-11-23T07:24:09.76" personId="{548D0E48-CF67-41A4-8F4F-F7580B3F31BC}" id="{001043E3-BF8E-401E-A571-0B093DE51EE9}">
    <text>Hier bitte eintragen, ob der Zug in Mehrfachtraktion verkehrt. Beispiel: Verkehrt der Zug in Doppeltraktion, so bitte "2 Triebwagen" eintragen</text>
  </threadedComment>
  <threadedComment ref="H11" dT="2020-11-23T07:24:25.57" personId="{548D0E48-CF67-41A4-8F4F-F7580B3F31BC}" id="{247F1C78-9A9D-4DCE-9923-91C53B3E0D41}">
    <text>Gemäß beigefügter Info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3" dT="2020-11-23T07:59:12.65" personId="{548D0E48-CF67-41A4-8F4F-F7580B3F31BC}" id="{6EA10582-B171-4D73-A63C-A83C6FAFBBEE}">
    <text>Achtung: Excel addiert Stunden häufig so, dass es nicht "schön" dargestellt wird. Ggf. händisch nachtragen.
Darstellung bitte in Dezimalzahlen!</text>
  </threadedComment>
  <threadedComment ref="B9" dT="2020-11-23T07:41:05.42" personId="{548D0E48-CF67-41A4-8F4F-F7580B3F31BC}" id="{6E628E81-D175-44DE-A8B4-28F1F91C560A}">
    <text>z.B. Aufrüsten, Rangieren, Fahren, Abrüsten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9" dT="2020-11-23T07:34:04.19" personId="{548D0E48-CF67-41A4-8F4F-F7580B3F31BC}" id="{963CDB42-9430-4982-AE01-EAEA28895A70}">
    <text>Es zählen nur Fahrgastfahrten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utschebahn.com/resource/blob/10549430/8b4014c743df66a357abf2c652860d8b/Anlage-1-Geplantes-Entgelt-pro-Station-alphabetisch-sortiert-getrennt-nach-Bahnhof-und-Bahnsteig_R1-data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n.noncd.db.de/APN2020.SucheServiceeinrichtungen" TargetMode="External"/><Relationship Id="rId1" Type="http://schemas.openxmlformats.org/officeDocument/2006/relationships/hyperlink" Target="http://www.trassenfinder.d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workbookViewId="0">
      <selection activeCell="A54" sqref="A54"/>
    </sheetView>
  </sheetViews>
  <sheetFormatPr baseColWidth="10" defaultColWidth="10.7109375" defaultRowHeight="15" x14ac:dyDescent="0.25"/>
  <sheetData>
    <row r="1" spans="1:1" ht="26.25" x14ac:dyDescent="0.4">
      <c r="A1" s="1" t="s">
        <v>148</v>
      </c>
    </row>
    <row r="3" spans="1:1" x14ac:dyDescent="0.25">
      <c r="A3" t="s">
        <v>150</v>
      </c>
    </row>
    <row r="4" spans="1:1" x14ac:dyDescent="0.25">
      <c r="A4" s="2" t="s">
        <v>149</v>
      </c>
    </row>
    <row r="5" spans="1:1" x14ac:dyDescent="0.25">
      <c r="A5" t="s">
        <v>153</v>
      </c>
    </row>
    <row r="6" spans="1:1" x14ac:dyDescent="0.25">
      <c r="A6" s="2"/>
    </row>
    <row r="7" spans="1:1" x14ac:dyDescent="0.25">
      <c r="A7" t="s">
        <v>152</v>
      </c>
    </row>
    <row r="8" spans="1:1" x14ac:dyDescent="0.25">
      <c r="A8" s="2" t="s">
        <v>151</v>
      </c>
    </row>
    <row r="10" spans="1:1" x14ac:dyDescent="0.25">
      <c r="A10" t="s">
        <v>154</v>
      </c>
    </row>
    <row r="11" spans="1:1" x14ac:dyDescent="0.25">
      <c r="A11" s="2" t="s">
        <v>155</v>
      </c>
    </row>
    <row r="12" spans="1:1" x14ac:dyDescent="0.25">
      <c r="A12" t="s">
        <v>156</v>
      </c>
    </row>
    <row r="13" spans="1:1" x14ac:dyDescent="0.25">
      <c r="A13" t="s">
        <v>157</v>
      </c>
    </row>
    <row r="14" spans="1:1" x14ac:dyDescent="0.25">
      <c r="A14" t="s">
        <v>158</v>
      </c>
    </row>
    <row r="16" spans="1:1" x14ac:dyDescent="0.25">
      <c r="A16" t="s">
        <v>147</v>
      </c>
    </row>
    <row r="17" spans="1:6" x14ac:dyDescent="0.25">
      <c r="A17" t="s">
        <v>159</v>
      </c>
    </row>
    <row r="19" spans="1:6" x14ac:dyDescent="0.25">
      <c r="A19" s="3" t="s">
        <v>0</v>
      </c>
    </row>
    <row r="20" spans="1:6" x14ac:dyDescent="0.25">
      <c r="A20" t="s">
        <v>1</v>
      </c>
      <c r="D20">
        <v>40</v>
      </c>
      <c r="E20" t="s">
        <v>2</v>
      </c>
      <c r="F20" t="s">
        <v>162</v>
      </c>
    </row>
    <row r="22" spans="1:6" x14ac:dyDescent="0.25">
      <c r="A22" t="s">
        <v>3</v>
      </c>
    </row>
    <row r="23" spans="1:6" x14ac:dyDescent="0.25">
      <c r="A23" t="s">
        <v>4</v>
      </c>
      <c r="B23">
        <v>188</v>
      </c>
      <c r="C23" t="s">
        <v>5</v>
      </c>
    </row>
    <row r="24" spans="1:6" x14ac:dyDescent="0.25">
      <c r="A24" t="s">
        <v>6</v>
      </c>
      <c r="B24">
        <v>62</v>
      </c>
      <c r="C24" t="s">
        <v>5</v>
      </c>
    </row>
    <row r="25" spans="1:6" x14ac:dyDescent="0.25">
      <c r="A25" t="s">
        <v>7</v>
      </c>
      <c r="B25">
        <v>52</v>
      </c>
      <c r="C25" t="s">
        <v>5</v>
      </c>
    </row>
    <row r="26" spans="1:6" x14ac:dyDescent="0.25">
      <c r="A26" t="s">
        <v>8</v>
      </c>
      <c r="B26">
        <v>63</v>
      </c>
      <c r="C26" t="s">
        <v>5</v>
      </c>
    </row>
    <row r="28" spans="1:6" x14ac:dyDescent="0.25">
      <c r="A28" t="s">
        <v>144</v>
      </c>
    </row>
    <row r="30" spans="1:6" x14ac:dyDescent="0.25">
      <c r="A30" t="s">
        <v>160</v>
      </c>
      <c r="E30">
        <v>10.957000000000001</v>
      </c>
      <c r="F30" t="s">
        <v>9</v>
      </c>
    </row>
    <row r="31" spans="1:6" x14ac:dyDescent="0.25">
      <c r="A31" t="s">
        <v>11</v>
      </c>
      <c r="E31">
        <v>81</v>
      </c>
      <c r="F31" t="s">
        <v>10</v>
      </c>
    </row>
    <row r="32" spans="1:6" x14ac:dyDescent="0.25">
      <c r="A32" t="s">
        <v>12</v>
      </c>
      <c r="E32">
        <v>108</v>
      </c>
      <c r="F32" t="s">
        <v>10</v>
      </c>
    </row>
    <row r="34" spans="1:5" x14ac:dyDescent="0.25">
      <c r="A34" s="4" t="s">
        <v>161</v>
      </c>
    </row>
    <row r="35" spans="1:5" x14ac:dyDescent="0.25">
      <c r="A35" s="4"/>
    </row>
    <row r="36" spans="1:5" x14ac:dyDescent="0.25">
      <c r="A36" s="19" t="s">
        <v>36</v>
      </c>
      <c r="B36" s="4"/>
    </row>
    <row r="37" spans="1:5" x14ac:dyDescent="0.25">
      <c r="A37" s="15" t="s">
        <v>37</v>
      </c>
    </row>
    <row r="39" spans="1:5" x14ac:dyDescent="0.25">
      <c r="A39" t="s">
        <v>163</v>
      </c>
    </row>
    <row r="40" spans="1:5" x14ac:dyDescent="0.25">
      <c r="A40" t="s">
        <v>164</v>
      </c>
    </row>
    <row r="41" spans="1:5" x14ac:dyDescent="0.25">
      <c r="A41" t="s">
        <v>71</v>
      </c>
      <c r="E41" s="17" t="s">
        <v>39</v>
      </c>
    </row>
    <row r="42" spans="1:5" x14ac:dyDescent="0.25">
      <c r="A42" t="s">
        <v>38</v>
      </c>
      <c r="E42" s="17" t="s">
        <v>40</v>
      </c>
    </row>
    <row r="43" spans="1:5" x14ac:dyDescent="0.25">
      <c r="A43" t="s">
        <v>145</v>
      </c>
    </row>
    <row r="44" spans="1:5" x14ac:dyDescent="0.25">
      <c r="A44" t="s">
        <v>165</v>
      </c>
    </row>
    <row r="45" spans="1:5" x14ac:dyDescent="0.25">
      <c r="A45" t="s">
        <v>166</v>
      </c>
    </row>
    <row r="46" spans="1:5" x14ac:dyDescent="0.25">
      <c r="A46" t="s">
        <v>167</v>
      </c>
    </row>
    <row r="48" spans="1:5" x14ac:dyDescent="0.25">
      <c r="A48" t="s">
        <v>146</v>
      </c>
    </row>
    <row r="50" spans="1:4" x14ac:dyDescent="0.25">
      <c r="A50" s="3" t="s">
        <v>51</v>
      </c>
    </row>
    <row r="51" spans="1:4" x14ac:dyDescent="0.25">
      <c r="A51" t="s">
        <v>52</v>
      </c>
      <c r="D51" s="17" t="s">
        <v>53</v>
      </c>
    </row>
    <row r="52" spans="1:4" x14ac:dyDescent="0.25">
      <c r="A52" t="s">
        <v>54</v>
      </c>
      <c r="D52" s="17" t="s">
        <v>55</v>
      </c>
    </row>
    <row r="54" spans="1:4" x14ac:dyDescent="0.25">
      <c r="A54" s="33" t="s">
        <v>56</v>
      </c>
    </row>
    <row r="55" spans="1:4" x14ac:dyDescent="0.25">
      <c r="A55" t="s">
        <v>168</v>
      </c>
    </row>
    <row r="56" spans="1:4" x14ac:dyDescent="0.25">
      <c r="A56" s="17" t="s">
        <v>169</v>
      </c>
    </row>
    <row r="57" spans="1:4" x14ac:dyDescent="0.25">
      <c r="A57" s="17" t="s">
        <v>170</v>
      </c>
    </row>
  </sheetData>
  <hyperlinks>
    <hyperlink ref="A4" r:id="rId1"/>
    <hyperlink ref="A11" r:id="rId2"/>
    <hyperlink ref="A8" r:id="rId3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5" sqref="G5"/>
    </sheetView>
  </sheetViews>
  <sheetFormatPr baseColWidth="10" defaultColWidth="10.7109375" defaultRowHeight="15" x14ac:dyDescent="0.25"/>
  <cols>
    <col min="3" max="3" width="13.28515625" customWidth="1"/>
  </cols>
  <sheetData>
    <row r="1" spans="1:5" x14ac:dyDescent="0.25">
      <c r="A1" s="3" t="s">
        <v>129</v>
      </c>
    </row>
    <row r="2" spans="1:5" ht="15.75" thickBot="1" x14ac:dyDescent="0.3"/>
    <row r="3" spans="1:5" ht="15.75" thickBot="1" x14ac:dyDescent="0.3">
      <c r="A3" t="s">
        <v>130</v>
      </c>
      <c r="D3" s="56">
        <f>'Laufleistungsabhängige Kosten'!C18+Energiekosten!C23+Personalkosten!B12+'Trassen- und Stationsgebühren'!B29+Fahrzeugkauf!C11</f>
        <v>2872430.8040024261</v>
      </c>
      <c r="E3" t="s">
        <v>58</v>
      </c>
    </row>
    <row r="5" spans="1:5" x14ac:dyDescent="0.25">
      <c r="A5" t="s">
        <v>131</v>
      </c>
      <c r="D5" s="20">
        <v>1.2</v>
      </c>
      <c r="E5" t="s">
        <v>96</v>
      </c>
    </row>
    <row r="6" spans="1:5" ht="15.75" thickBot="1" x14ac:dyDescent="0.3"/>
    <row r="7" spans="1:5" ht="15.75" thickBot="1" x14ac:dyDescent="0.3">
      <c r="A7" s="3" t="s">
        <v>140</v>
      </c>
      <c r="B7" s="3"/>
      <c r="C7" s="3"/>
      <c r="D7" s="80">
        <f>D3*D5</f>
        <v>3446916.964802911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" sqref="C3"/>
    </sheetView>
  </sheetViews>
  <sheetFormatPr baseColWidth="10" defaultColWidth="10.7109375" defaultRowHeight="15" x14ac:dyDescent="0.25"/>
  <cols>
    <col min="3" max="3" width="12.28515625" bestFit="1" customWidth="1"/>
  </cols>
  <sheetData>
    <row r="1" spans="1:4" x14ac:dyDescent="0.25">
      <c r="A1" s="3" t="s">
        <v>141</v>
      </c>
    </row>
    <row r="3" spans="1:4" x14ac:dyDescent="0.25">
      <c r="A3" t="s">
        <v>140</v>
      </c>
      <c r="C3">
        <f>'Verwaltung und Vertrieb'!D7</f>
        <v>3446916.964802911</v>
      </c>
    </row>
    <row r="5" spans="1:4" x14ac:dyDescent="0.25">
      <c r="A5" t="s">
        <v>142</v>
      </c>
      <c r="C5" s="20">
        <v>1.1000000000000001</v>
      </c>
      <c r="D5" t="s">
        <v>96</v>
      </c>
    </row>
    <row r="6" spans="1:4" ht="15.75" thickBot="1" x14ac:dyDescent="0.3"/>
    <row r="7" spans="1:4" ht="21.75" thickBot="1" x14ac:dyDescent="0.4">
      <c r="A7" s="81" t="s">
        <v>143</v>
      </c>
      <c r="B7" s="82"/>
      <c r="C7" s="83">
        <f>C5*C3</f>
        <v>3791608.6612832025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B1" zoomScale="60" zoomScaleNormal="60" workbookViewId="0">
      <selection activeCell="U29" sqref="U29"/>
    </sheetView>
  </sheetViews>
  <sheetFormatPr baseColWidth="10" defaultColWidth="10.7109375" defaultRowHeight="15" x14ac:dyDescent="0.25"/>
  <cols>
    <col min="1" max="1" width="0" hidden="1" customWidth="1"/>
    <col min="2" max="2" width="21.85546875" customWidth="1"/>
  </cols>
  <sheetData>
    <row r="1" spans="1:18" x14ac:dyDescent="0.25">
      <c r="A1" s="5"/>
      <c r="B1" s="84" t="s">
        <v>171</v>
      </c>
      <c r="C1" s="85" t="s">
        <v>172</v>
      </c>
      <c r="D1" s="85" t="s">
        <v>172</v>
      </c>
      <c r="E1" s="85" t="s">
        <v>172</v>
      </c>
      <c r="F1" s="85" t="s">
        <v>172</v>
      </c>
      <c r="G1" s="85" t="s">
        <v>172</v>
      </c>
      <c r="H1" s="85" t="s">
        <v>172</v>
      </c>
      <c r="I1" s="85" t="s">
        <v>172</v>
      </c>
      <c r="J1" s="85" t="s">
        <v>172</v>
      </c>
      <c r="K1" s="85" t="s">
        <v>172</v>
      </c>
      <c r="L1" s="85" t="s">
        <v>172</v>
      </c>
      <c r="M1" s="85" t="s">
        <v>172</v>
      </c>
      <c r="N1" s="85" t="s">
        <v>172</v>
      </c>
      <c r="O1" s="85" t="s">
        <v>172</v>
      </c>
      <c r="P1" s="85" t="s">
        <v>172</v>
      </c>
      <c r="Q1" s="85" t="s">
        <v>172</v>
      </c>
      <c r="R1" s="85" t="s">
        <v>172</v>
      </c>
    </row>
    <row r="2" spans="1:18" x14ac:dyDescent="0.25">
      <c r="A2" s="5"/>
      <c r="B2" s="16" t="s">
        <v>173</v>
      </c>
      <c r="C2" s="86" t="s">
        <v>174</v>
      </c>
      <c r="D2" s="86" t="s">
        <v>175</v>
      </c>
      <c r="E2" s="86" t="s">
        <v>15</v>
      </c>
      <c r="F2" s="86" t="s">
        <v>15</v>
      </c>
      <c r="G2" s="86" t="s">
        <v>15</v>
      </c>
      <c r="H2" s="86" t="s">
        <v>15</v>
      </c>
      <c r="I2" s="86" t="s">
        <v>15</v>
      </c>
      <c r="J2" s="86" t="s">
        <v>15</v>
      </c>
      <c r="K2" s="86" t="s">
        <v>15</v>
      </c>
      <c r="L2" s="86" t="s">
        <v>15</v>
      </c>
      <c r="M2" s="86" t="s">
        <v>15</v>
      </c>
      <c r="N2" s="86" t="s">
        <v>15</v>
      </c>
      <c r="O2" s="86" t="s">
        <v>15</v>
      </c>
      <c r="P2" s="86" t="s">
        <v>15</v>
      </c>
      <c r="Q2" s="86" t="s">
        <v>15</v>
      </c>
      <c r="R2" s="85" t="s">
        <v>176</v>
      </c>
    </row>
    <row r="3" spans="1:18" x14ac:dyDescent="0.25">
      <c r="A3" s="5"/>
      <c r="B3" s="16" t="s">
        <v>14</v>
      </c>
      <c r="C3" s="87">
        <v>37951</v>
      </c>
      <c r="D3" s="87">
        <v>37953</v>
      </c>
      <c r="E3" s="87">
        <v>37955</v>
      </c>
      <c r="F3" s="87">
        <v>37957</v>
      </c>
      <c r="G3" s="87">
        <v>37959</v>
      </c>
      <c r="H3" s="87">
        <v>37961</v>
      </c>
      <c r="I3" s="87">
        <v>37963</v>
      </c>
      <c r="J3" s="87">
        <v>37965</v>
      </c>
      <c r="K3" s="87">
        <v>37967</v>
      </c>
      <c r="L3" s="87">
        <v>37969</v>
      </c>
      <c r="M3" s="87">
        <v>37971</v>
      </c>
      <c r="N3" s="87">
        <v>37973</v>
      </c>
      <c r="O3" s="87">
        <v>37975</v>
      </c>
      <c r="P3" s="87">
        <v>37977</v>
      </c>
      <c r="Q3" s="87">
        <v>37979</v>
      </c>
      <c r="R3" s="87">
        <v>37981</v>
      </c>
    </row>
    <row r="4" spans="1:18" s="15" customFormat="1" x14ac:dyDescent="0.25">
      <c r="A4" s="5"/>
      <c r="B4" s="16" t="s">
        <v>177</v>
      </c>
      <c r="C4" s="85">
        <v>3</v>
      </c>
      <c r="D4" s="85">
        <v>3</v>
      </c>
      <c r="E4" s="85">
        <v>3</v>
      </c>
      <c r="F4" s="85">
        <v>3</v>
      </c>
      <c r="G4" s="85">
        <v>3</v>
      </c>
      <c r="H4" s="85">
        <v>3</v>
      </c>
      <c r="I4" s="85">
        <v>3</v>
      </c>
      <c r="J4" s="85">
        <v>3</v>
      </c>
      <c r="K4" s="85">
        <v>3</v>
      </c>
      <c r="L4" s="85">
        <v>2</v>
      </c>
      <c r="M4" s="85">
        <v>2</v>
      </c>
      <c r="N4" s="85">
        <v>2</v>
      </c>
      <c r="O4" s="85">
        <v>2</v>
      </c>
      <c r="P4" s="85">
        <v>2</v>
      </c>
      <c r="Q4" s="85">
        <v>2</v>
      </c>
      <c r="R4" s="85">
        <v>0</v>
      </c>
    </row>
    <row r="5" spans="1:18" s="15" customFormat="1" x14ac:dyDescent="0.25">
      <c r="A5" s="5"/>
      <c r="B5" s="16" t="s">
        <v>178</v>
      </c>
      <c r="C5" s="85">
        <v>2</v>
      </c>
      <c r="D5" s="85">
        <v>2</v>
      </c>
      <c r="E5" s="85">
        <v>2</v>
      </c>
      <c r="F5" s="85">
        <v>2</v>
      </c>
      <c r="G5" s="85">
        <v>2</v>
      </c>
      <c r="H5" s="85">
        <v>2</v>
      </c>
      <c r="I5" s="85">
        <v>2</v>
      </c>
      <c r="J5" s="85">
        <v>2</v>
      </c>
      <c r="K5" s="85">
        <v>2</v>
      </c>
      <c r="L5" s="85">
        <v>2</v>
      </c>
      <c r="M5" s="85">
        <v>2</v>
      </c>
      <c r="N5" s="85">
        <v>2</v>
      </c>
      <c r="O5" s="85">
        <v>2</v>
      </c>
      <c r="P5" s="85">
        <v>2</v>
      </c>
      <c r="Q5" s="85">
        <v>2</v>
      </c>
      <c r="R5" s="85">
        <v>0</v>
      </c>
    </row>
    <row r="6" spans="1:18" s="15" customFormat="1" x14ac:dyDescent="0.25">
      <c r="A6" s="5"/>
      <c r="B6" s="16" t="s">
        <v>179</v>
      </c>
      <c r="C6" s="85">
        <v>0</v>
      </c>
      <c r="D6" s="85">
        <v>2</v>
      </c>
      <c r="E6" s="85">
        <v>2</v>
      </c>
      <c r="F6" s="85">
        <v>2</v>
      </c>
      <c r="G6" s="85">
        <v>2</v>
      </c>
      <c r="H6" s="85">
        <v>2</v>
      </c>
      <c r="I6" s="85">
        <v>2</v>
      </c>
      <c r="J6" s="85">
        <v>2</v>
      </c>
      <c r="K6" s="85">
        <v>2</v>
      </c>
      <c r="L6" s="85">
        <v>2</v>
      </c>
      <c r="M6" s="85">
        <v>2</v>
      </c>
      <c r="N6" s="85">
        <v>2</v>
      </c>
      <c r="O6" s="85">
        <v>2</v>
      </c>
      <c r="P6" s="85">
        <v>2</v>
      </c>
      <c r="Q6" s="85">
        <v>2</v>
      </c>
      <c r="R6" s="88">
        <v>2</v>
      </c>
    </row>
    <row r="7" spans="1:18" s="15" customFormat="1" x14ac:dyDescent="0.25">
      <c r="A7" s="5"/>
      <c r="B7" s="16" t="s">
        <v>180</v>
      </c>
      <c r="C7" s="85">
        <v>0</v>
      </c>
      <c r="D7" s="85">
        <v>0</v>
      </c>
      <c r="E7" s="85">
        <v>2</v>
      </c>
      <c r="F7" s="85">
        <v>2</v>
      </c>
      <c r="G7" s="85">
        <v>2</v>
      </c>
      <c r="H7" s="85">
        <v>2</v>
      </c>
      <c r="I7" s="85">
        <v>2</v>
      </c>
      <c r="J7" s="85">
        <v>2</v>
      </c>
      <c r="K7" s="85">
        <v>2</v>
      </c>
      <c r="L7" s="85">
        <v>2</v>
      </c>
      <c r="M7" s="85">
        <v>2</v>
      </c>
      <c r="N7" s="85">
        <v>2</v>
      </c>
      <c r="O7" s="85">
        <v>2</v>
      </c>
      <c r="P7" s="85">
        <v>2</v>
      </c>
      <c r="Q7" s="85">
        <v>2</v>
      </c>
      <c r="R7" s="85">
        <v>2</v>
      </c>
    </row>
    <row r="8" spans="1:18" x14ac:dyDescent="0.25">
      <c r="A8" s="8"/>
      <c r="B8" s="89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 x14ac:dyDescent="0.25">
      <c r="A9" s="9"/>
      <c r="B9" s="89" t="s">
        <v>181</v>
      </c>
      <c r="C9" s="90">
        <v>0.22013888888888888</v>
      </c>
      <c r="D9" s="90">
        <v>0.26180555555555557</v>
      </c>
      <c r="E9" s="90">
        <v>0.30347222222222198</v>
      </c>
      <c r="F9" s="90">
        <v>0.34513888888888899</v>
      </c>
      <c r="G9" s="90">
        <v>0.38680555555555601</v>
      </c>
      <c r="H9" s="90">
        <v>0.42847222222222198</v>
      </c>
      <c r="I9" s="90">
        <v>0.47013888888888899</v>
      </c>
      <c r="J9" s="90">
        <v>0.51180555555555596</v>
      </c>
      <c r="K9" s="90">
        <v>0.55347222222222203</v>
      </c>
      <c r="L9" s="90">
        <v>0.59513888888888899</v>
      </c>
      <c r="M9" s="90">
        <v>0.63680555555555596</v>
      </c>
      <c r="N9" s="90">
        <v>0.67847222222222303</v>
      </c>
      <c r="O9" s="90">
        <v>0.72013888888888899</v>
      </c>
      <c r="P9" s="90">
        <v>0.76180555555555596</v>
      </c>
      <c r="Q9" s="90">
        <v>0.80347222222222303</v>
      </c>
      <c r="R9" s="90">
        <v>0.84513888888888999</v>
      </c>
    </row>
    <row r="10" spans="1:18" x14ac:dyDescent="0.25">
      <c r="A10" s="10">
        <v>3.472222222222222E-3</v>
      </c>
      <c r="B10" s="89" t="s">
        <v>182</v>
      </c>
      <c r="C10" s="90">
        <v>0.22222222222222221</v>
      </c>
      <c r="D10" s="90">
        <v>0.2638888888888889</v>
      </c>
      <c r="E10" s="90">
        <v>0.30555555555555602</v>
      </c>
      <c r="F10" s="90">
        <v>0.34722222222222199</v>
      </c>
      <c r="G10" s="90">
        <v>0.38888888888888901</v>
      </c>
      <c r="H10" s="90">
        <v>0.43055555555555503</v>
      </c>
      <c r="I10" s="90">
        <v>0.47222222222222199</v>
      </c>
      <c r="J10" s="90">
        <v>0.51388888888888895</v>
      </c>
      <c r="K10" s="90">
        <v>0.55555555555555503</v>
      </c>
      <c r="L10" s="90">
        <v>0.59722222222222199</v>
      </c>
      <c r="M10" s="90">
        <v>0.63888888888888895</v>
      </c>
      <c r="N10" s="90">
        <v>0.68055555555555602</v>
      </c>
      <c r="O10" s="90">
        <v>0.72222222222222199</v>
      </c>
      <c r="P10" s="90">
        <v>0.76388888888888895</v>
      </c>
      <c r="Q10" s="90">
        <v>0.80555555555555602</v>
      </c>
      <c r="R10" s="90">
        <v>0.84722222222222299</v>
      </c>
    </row>
    <row r="11" spans="1:18" x14ac:dyDescent="0.25">
      <c r="A11" s="9">
        <v>0</v>
      </c>
      <c r="B11" s="89" t="s">
        <v>183</v>
      </c>
      <c r="C11" s="90">
        <v>0.22500000000000001</v>
      </c>
      <c r="D11" s="90">
        <v>0.26666666666666666</v>
      </c>
      <c r="E11" s="90">
        <v>0.30833333333333302</v>
      </c>
      <c r="F11" s="90">
        <v>0.35</v>
      </c>
      <c r="G11" s="90">
        <v>0.391666666666667</v>
      </c>
      <c r="H11" s="90">
        <v>0.43333333333333302</v>
      </c>
      <c r="I11" s="90">
        <v>0.47499999999999998</v>
      </c>
      <c r="J11" s="90">
        <v>0.51666666666666705</v>
      </c>
      <c r="K11" s="90">
        <v>0.55833333333333302</v>
      </c>
      <c r="L11" s="90">
        <v>0.6</v>
      </c>
      <c r="M11" s="90">
        <v>0.64166666666666705</v>
      </c>
      <c r="N11" s="90">
        <v>0.68333333333333302</v>
      </c>
      <c r="O11" s="90">
        <v>0.72499999999999998</v>
      </c>
      <c r="P11" s="90">
        <v>0.76666666666666705</v>
      </c>
      <c r="Q11" s="90">
        <v>0.80833333333333302</v>
      </c>
      <c r="R11" s="90">
        <v>0.85000000000000098</v>
      </c>
    </row>
    <row r="12" spans="1:18" x14ac:dyDescent="0.25">
      <c r="A12" s="10">
        <v>3.472222222222222E-3</v>
      </c>
      <c r="B12" s="89" t="s">
        <v>184</v>
      </c>
      <c r="C12" s="90">
        <v>0.22777777777777777</v>
      </c>
      <c r="D12" s="90">
        <v>0.26944444444444443</v>
      </c>
      <c r="E12" s="90">
        <v>0.31111111111111101</v>
      </c>
      <c r="F12" s="90">
        <v>0.35277777777777802</v>
      </c>
      <c r="G12" s="90">
        <v>0.39444444444444499</v>
      </c>
      <c r="H12" s="90">
        <v>0.43611111111111101</v>
      </c>
      <c r="I12" s="90">
        <v>0.47777777777777802</v>
      </c>
      <c r="J12" s="90">
        <v>0.51944444444444504</v>
      </c>
      <c r="K12" s="90">
        <v>0.56111111111111101</v>
      </c>
      <c r="L12" s="90">
        <v>0.60277777777777797</v>
      </c>
      <c r="M12" s="90">
        <v>0.64444444444444504</v>
      </c>
      <c r="N12" s="90">
        <v>0.68611111111111101</v>
      </c>
      <c r="O12" s="90">
        <v>0.72777777777777797</v>
      </c>
      <c r="P12" s="90">
        <v>0.76944444444444504</v>
      </c>
      <c r="Q12" s="90">
        <v>0.81111111111111101</v>
      </c>
      <c r="R12" s="90">
        <v>0.85277777777777897</v>
      </c>
    </row>
    <row r="13" spans="1:18" x14ac:dyDescent="0.25">
      <c r="A13" s="9">
        <v>0</v>
      </c>
      <c r="B13" s="89" t="s">
        <v>185</v>
      </c>
      <c r="C13" s="90">
        <v>0.2298611111111111</v>
      </c>
      <c r="D13" s="90">
        <v>0.27152777777777776</v>
      </c>
      <c r="E13" s="90">
        <v>0.313194444444444</v>
      </c>
      <c r="F13" s="90">
        <v>0.35486111111111102</v>
      </c>
      <c r="G13" s="90">
        <v>0.39652777777777798</v>
      </c>
      <c r="H13" s="90">
        <v>0.438194444444444</v>
      </c>
      <c r="I13" s="90">
        <v>0.47986111111111102</v>
      </c>
      <c r="J13" s="90">
        <v>0.52152777777777803</v>
      </c>
      <c r="K13" s="90">
        <v>0.563194444444444</v>
      </c>
      <c r="L13" s="90">
        <v>0.60486111111111096</v>
      </c>
      <c r="M13" s="90">
        <v>0.64652777777777803</v>
      </c>
      <c r="N13" s="90">
        <v>0.688194444444444</v>
      </c>
      <c r="O13" s="90">
        <v>0.72986111111111096</v>
      </c>
      <c r="P13" s="90">
        <v>0.77152777777777803</v>
      </c>
      <c r="Q13" s="90">
        <v>0.813194444444444</v>
      </c>
      <c r="R13" s="90">
        <v>0.85486111111111196</v>
      </c>
    </row>
    <row r="14" spans="1:18" x14ac:dyDescent="0.25">
      <c r="A14" s="10">
        <v>2.0833333333333333E-3</v>
      </c>
      <c r="B14" s="89" t="s">
        <v>186</v>
      </c>
      <c r="C14" s="90">
        <v>0.23194444444444443</v>
      </c>
      <c r="D14" s="90">
        <v>0.27361111111111108</v>
      </c>
      <c r="E14" s="90">
        <v>0.31527777777777799</v>
      </c>
      <c r="F14" s="90">
        <v>0.35694444444444401</v>
      </c>
      <c r="G14" s="90">
        <v>0.39861111111111103</v>
      </c>
      <c r="H14" s="90">
        <v>0.44027777777777699</v>
      </c>
      <c r="I14" s="90">
        <v>0.48194444444444401</v>
      </c>
      <c r="J14" s="90">
        <v>0.52361111111111103</v>
      </c>
      <c r="K14" s="90">
        <v>0.56527777777777699</v>
      </c>
      <c r="L14" s="90">
        <v>0.60694444444444395</v>
      </c>
      <c r="M14" s="90">
        <v>0.64861111111111103</v>
      </c>
      <c r="N14" s="90">
        <v>0.69027777777777699</v>
      </c>
      <c r="O14" s="90">
        <v>0.73194444444444395</v>
      </c>
      <c r="P14" s="90">
        <v>0.77361111111111103</v>
      </c>
      <c r="Q14" s="90">
        <v>0.81527777777777699</v>
      </c>
      <c r="R14" s="90">
        <v>0.85694444444444495</v>
      </c>
    </row>
    <row r="15" spans="1:18" x14ac:dyDescent="0.25">
      <c r="A15" s="9">
        <v>1.3888888888888889E-3</v>
      </c>
      <c r="B15" s="89" t="s">
        <v>187</v>
      </c>
      <c r="C15" s="91">
        <v>0.23402777777777781</v>
      </c>
      <c r="D15" s="91">
        <v>0.27569444444444446</v>
      </c>
      <c r="E15" s="91">
        <v>0.31736111111111098</v>
      </c>
      <c r="F15" s="91">
        <v>0.359027777777778</v>
      </c>
      <c r="G15" s="91">
        <v>0.40069444444444502</v>
      </c>
      <c r="H15" s="91">
        <v>0.44236111111111098</v>
      </c>
      <c r="I15" s="91">
        <v>0.484027777777778</v>
      </c>
      <c r="J15" s="91">
        <v>0.52569444444444502</v>
      </c>
      <c r="K15" s="91">
        <v>0.56736111111111098</v>
      </c>
      <c r="L15" s="91">
        <v>0.60902777777777795</v>
      </c>
      <c r="M15" s="91">
        <v>0.65069444444444502</v>
      </c>
      <c r="N15" s="91">
        <v>0.69236111111111098</v>
      </c>
      <c r="O15" s="91">
        <v>0.73402777777777795</v>
      </c>
      <c r="P15" s="91">
        <v>0.77569444444444502</v>
      </c>
      <c r="Q15" s="91">
        <v>0.81736111111111098</v>
      </c>
      <c r="R15" s="91">
        <v>0.85902777777777595</v>
      </c>
    </row>
    <row r="16" spans="1:18" x14ac:dyDescent="0.25">
      <c r="A16" s="10">
        <v>1.3888888888888889E-3</v>
      </c>
    </row>
    <row r="17" spans="1:18" x14ac:dyDescent="0.25">
      <c r="A17" s="9">
        <v>2.0833333333333333E-3</v>
      </c>
      <c r="B17" s="84" t="s">
        <v>171</v>
      </c>
      <c r="C17" s="85" t="s">
        <v>172</v>
      </c>
      <c r="D17" s="85" t="s">
        <v>172</v>
      </c>
      <c r="E17" s="85" t="s">
        <v>172</v>
      </c>
      <c r="F17" s="85" t="s">
        <v>172</v>
      </c>
      <c r="G17" s="85" t="s">
        <v>172</v>
      </c>
      <c r="H17" s="85" t="s">
        <v>172</v>
      </c>
      <c r="I17" s="85" t="s">
        <v>172</v>
      </c>
      <c r="J17" s="85" t="s">
        <v>172</v>
      </c>
      <c r="K17" s="85" t="s">
        <v>172</v>
      </c>
      <c r="L17" s="85" t="s">
        <v>172</v>
      </c>
      <c r="M17" s="85" t="s">
        <v>172</v>
      </c>
      <c r="N17" s="85" t="s">
        <v>172</v>
      </c>
      <c r="O17" s="85" t="s">
        <v>172</v>
      </c>
      <c r="P17" s="85" t="s">
        <v>172</v>
      </c>
      <c r="Q17" s="85" t="s">
        <v>172</v>
      </c>
      <c r="R17" s="85" t="s">
        <v>172</v>
      </c>
    </row>
    <row r="18" spans="1:18" x14ac:dyDescent="0.25">
      <c r="A18" s="10">
        <v>2.0833333333333333E-3</v>
      </c>
      <c r="B18" s="16" t="s">
        <v>173</v>
      </c>
      <c r="C18" s="86" t="s">
        <v>174</v>
      </c>
      <c r="D18" s="86" t="s">
        <v>175</v>
      </c>
      <c r="E18" s="86" t="s">
        <v>15</v>
      </c>
      <c r="F18" s="86" t="s">
        <v>15</v>
      </c>
      <c r="G18" s="86" t="s">
        <v>15</v>
      </c>
      <c r="H18" s="86" t="s">
        <v>15</v>
      </c>
      <c r="I18" s="86" t="s">
        <v>15</v>
      </c>
      <c r="J18" s="86" t="s">
        <v>15</v>
      </c>
      <c r="K18" s="86" t="s">
        <v>15</v>
      </c>
      <c r="L18" s="86" t="s">
        <v>15</v>
      </c>
      <c r="M18" s="86" t="s">
        <v>15</v>
      </c>
      <c r="N18" s="86" t="s">
        <v>15</v>
      </c>
      <c r="O18" s="86" t="s">
        <v>15</v>
      </c>
      <c r="P18" s="86" t="s">
        <v>15</v>
      </c>
      <c r="Q18" s="86" t="s">
        <v>15</v>
      </c>
      <c r="R18" s="85" t="s">
        <v>176</v>
      </c>
    </row>
    <row r="19" spans="1:18" x14ac:dyDescent="0.25">
      <c r="A19" s="11"/>
      <c r="B19" s="89" t="s">
        <v>14</v>
      </c>
      <c r="C19" s="87">
        <v>37950</v>
      </c>
      <c r="D19" s="87">
        <v>37954</v>
      </c>
      <c r="E19" s="87">
        <v>37956</v>
      </c>
      <c r="F19" s="87">
        <v>37958</v>
      </c>
      <c r="G19" s="87">
        <v>37960</v>
      </c>
      <c r="H19" s="87">
        <v>37962</v>
      </c>
      <c r="I19" s="87">
        <v>37964</v>
      </c>
      <c r="J19" s="87">
        <v>37966</v>
      </c>
      <c r="K19" s="87">
        <v>37968</v>
      </c>
      <c r="L19" s="87">
        <v>37970</v>
      </c>
      <c r="M19" s="87">
        <v>37972</v>
      </c>
      <c r="N19" s="87">
        <v>37974</v>
      </c>
      <c r="O19" s="87">
        <v>37976</v>
      </c>
      <c r="P19" s="87">
        <v>37978</v>
      </c>
      <c r="Q19" s="87">
        <v>37980</v>
      </c>
      <c r="R19" s="87">
        <v>37982</v>
      </c>
    </row>
    <row r="20" spans="1:18" x14ac:dyDescent="0.25">
      <c r="A20" s="7">
        <v>9.0277777777777787E-3</v>
      </c>
      <c r="B20" s="16" t="s">
        <v>177</v>
      </c>
      <c r="C20" s="85">
        <v>3</v>
      </c>
      <c r="D20" s="85">
        <v>3</v>
      </c>
      <c r="E20" s="85">
        <v>3</v>
      </c>
      <c r="F20" s="85">
        <v>3</v>
      </c>
      <c r="G20" s="85">
        <v>3</v>
      </c>
      <c r="H20" s="85">
        <v>3</v>
      </c>
      <c r="I20" s="85">
        <v>3</v>
      </c>
      <c r="J20" s="85">
        <v>3</v>
      </c>
      <c r="K20" s="85">
        <v>3</v>
      </c>
      <c r="L20" s="85">
        <v>2</v>
      </c>
      <c r="M20" s="85">
        <v>2</v>
      </c>
      <c r="N20" s="85">
        <v>2</v>
      </c>
      <c r="O20" s="85">
        <v>2</v>
      </c>
      <c r="P20" s="85">
        <v>2</v>
      </c>
      <c r="Q20" s="85">
        <v>2</v>
      </c>
      <c r="R20" s="85">
        <v>0</v>
      </c>
    </row>
    <row r="21" spans="1:18" x14ac:dyDescent="0.25">
      <c r="A21" s="11"/>
      <c r="B21" s="16" t="s">
        <v>178</v>
      </c>
      <c r="C21" s="85">
        <v>2</v>
      </c>
      <c r="D21" s="85">
        <v>2</v>
      </c>
      <c r="E21" s="85">
        <v>2</v>
      </c>
      <c r="F21" s="85">
        <v>2</v>
      </c>
      <c r="G21" s="85">
        <v>2</v>
      </c>
      <c r="H21" s="85">
        <v>2</v>
      </c>
      <c r="I21" s="85">
        <v>2</v>
      </c>
      <c r="J21" s="85">
        <v>2</v>
      </c>
      <c r="K21" s="85">
        <v>2</v>
      </c>
      <c r="L21" s="85">
        <v>2</v>
      </c>
      <c r="M21" s="85">
        <v>2</v>
      </c>
      <c r="N21" s="85">
        <v>2</v>
      </c>
      <c r="O21" s="85">
        <v>2</v>
      </c>
      <c r="P21" s="85">
        <v>2</v>
      </c>
      <c r="Q21" s="85">
        <v>2</v>
      </c>
      <c r="R21" s="85">
        <v>0</v>
      </c>
    </row>
    <row r="22" spans="1:18" x14ac:dyDescent="0.25">
      <c r="A22" s="7">
        <v>8.3333333333333332E-3</v>
      </c>
      <c r="B22" s="16" t="s">
        <v>179</v>
      </c>
      <c r="C22" s="85">
        <v>0</v>
      </c>
      <c r="D22" s="85">
        <v>2</v>
      </c>
      <c r="E22" s="85">
        <v>2</v>
      </c>
      <c r="F22" s="85">
        <v>2</v>
      </c>
      <c r="G22" s="85">
        <v>2</v>
      </c>
      <c r="H22" s="85">
        <v>2</v>
      </c>
      <c r="I22" s="85">
        <v>2</v>
      </c>
      <c r="J22" s="85">
        <v>2</v>
      </c>
      <c r="K22" s="85">
        <v>2</v>
      </c>
      <c r="L22" s="85">
        <v>2</v>
      </c>
      <c r="M22" s="85">
        <v>2</v>
      </c>
      <c r="N22" s="85">
        <v>2</v>
      </c>
      <c r="O22" s="85">
        <v>2</v>
      </c>
      <c r="P22" s="85">
        <v>2</v>
      </c>
      <c r="Q22" s="85">
        <v>2</v>
      </c>
      <c r="R22" s="88">
        <v>2</v>
      </c>
    </row>
    <row r="23" spans="1:18" x14ac:dyDescent="0.25">
      <c r="A23" s="6"/>
      <c r="B23" s="16" t="s">
        <v>180</v>
      </c>
      <c r="C23" s="85">
        <v>0</v>
      </c>
      <c r="D23" s="85">
        <v>0</v>
      </c>
      <c r="E23" s="85">
        <v>2</v>
      </c>
      <c r="F23" s="85">
        <v>2</v>
      </c>
      <c r="G23" s="85">
        <v>2</v>
      </c>
      <c r="H23" s="85">
        <v>2</v>
      </c>
      <c r="I23" s="85">
        <v>2</v>
      </c>
      <c r="J23" s="85">
        <v>2</v>
      </c>
      <c r="K23" s="85">
        <v>2</v>
      </c>
      <c r="L23" s="85">
        <v>2</v>
      </c>
      <c r="M23" s="85">
        <v>2</v>
      </c>
      <c r="N23" s="85">
        <v>2</v>
      </c>
      <c r="O23" s="85">
        <v>2</v>
      </c>
      <c r="P23" s="85">
        <v>2</v>
      </c>
      <c r="Q23" s="85">
        <v>2</v>
      </c>
      <c r="R23" s="85">
        <v>2</v>
      </c>
    </row>
    <row r="24" spans="1:18" x14ac:dyDescent="0.25">
      <c r="A24" s="6"/>
      <c r="B24" s="89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</row>
    <row r="25" spans="1:18" x14ac:dyDescent="0.25">
      <c r="A25" s="6"/>
      <c r="B25" s="89" t="s">
        <v>187</v>
      </c>
      <c r="C25" s="90">
        <v>0.24513888888888888</v>
      </c>
      <c r="D25" s="90">
        <v>0.28611111111111115</v>
      </c>
      <c r="E25" s="90">
        <v>0.32847222222222222</v>
      </c>
      <c r="F25" s="90">
        <v>0.37013888888888885</v>
      </c>
      <c r="G25" s="90">
        <v>0.41180555555555598</v>
      </c>
      <c r="H25" s="90">
        <v>0.453472222222222</v>
      </c>
      <c r="I25" s="90">
        <v>0.49513888888888902</v>
      </c>
      <c r="J25" s="90">
        <v>0.53680555555555498</v>
      </c>
      <c r="K25" s="90">
        <v>0.57847222222222205</v>
      </c>
      <c r="L25" s="90">
        <v>0.62013888888888802</v>
      </c>
      <c r="M25" s="90">
        <v>0.66180555555555498</v>
      </c>
      <c r="N25" s="90">
        <v>0.70347222222222205</v>
      </c>
      <c r="O25" s="90">
        <v>0.74513888888888802</v>
      </c>
      <c r="P25" s="90">
        <v>0.78680555555555498</v>
      </c>
      <c r="Q25" s="90">
        <v>0.82847222222222205</v>
      </c>
      <c r="R25" s="90">
        <v>0.87013888888888802</v>
      </c>
    </row>
    <row r="26" spans="1:18" x14ac:dyDescent="0.25">
      <c r="A26" s="6"/>
      <c r="B26" s="89" t="s">
        <v>186</v>
      </c>
      <c r="C26" s="91">
        <v>0.24722222222222223</v>
      </c>
      <c r="D26" s="91">
        <v>0.28819444444444448</v>
      </c>
      <c r="E26" s="91">
        <v>0.33055555555555555</v>
      </c>
      <c r="F26" s="91">
        <v>0.37222222222222223</v>
      </c>
      <c r="G26" s="91">
        <v>0.41388888888888897</v>
      </c>
      <c r="H26" s="91">
        <v>0.45555555555555599</v>
      </c>
      <c r="I26" s="91">
        <v>0.49722222222222301</v>
      </c>
      <c r="J26" s="91">
        <v>0.53888888888888897</v>
      </c>
      <c r="K26" s="91">
        <v>0.58055555555555505</v>
      </c>
      <c r="L26" s="91">
        <v>0.62222222222222301</v>
      </c>
      <c r="M26" s="91">
        <v>0.66388888888888897</v>
      </c>
      <c r="N26" s="91">
        <v>0.70555555555555505</v>
      </c>
      <c r="O26" s="91">
        <v>0.74722222222222301</v>
      </c>
      <c r="P26" s="91">
        <v>0.78888888888888997</v>
      </c>
      <c r="Q26" s="91">
        <v>0.83055555555555505</v>
      </c>
      <c r="R26" s="91">
        <v>0.87222222222222201</v>
      </c>
    </row>
    <row r="27" spans="1:18" x14ac:dyDescent="0.25">
      <c r="A27" s="6"/>
      <c r="B27" s="89" t="s">
        <v>185</v>
      </c>
      <c r="C27" s="91">
        <v>0.24930555555555556</v>
      </c>
      <c r="D27" s="91">
        <v>0.29097222222222224</v>
      </c>
      <c r="E27" s="91">
        <v>0.33263888888888887</v>
      </c>
      <c r="F27" s="91">
        <v>0.3743055555555555</v>
      </c>
      <c r="G27" s="91">
        <v>0.41597222222222202</v>
      </c>
      <c r="H27" s="91">
        <v>0.45763888888888898</v>
      </c>
      <c r="I27" s="91">
        <v>0.499305555555556</v>
      </c>
      <c r="J27" s="91">
        <v>0.54097222222222197</v>
      </c>
      <c r="K27" s="91">
        <v>0.58263888888888904</v>
      </c>
      <c r="L27" s="91">
        <v>0.624305555555555</v>
      </c>
      <c r="M27" s="91">
        <v>0.66597222222222197</v>
      </c>
      <c r="N27" s="91">
        <v>0.70763888888888904</v>
      </c>
      <c r="O27" s="91">
        <v>0.749305555555555</v>
      </c>
      <c r="P27" s="91">
        <v>0.79097222222222197</v>
      </c>
      <c r="Q27" s="91">
        <v>0.83263888888888904</v>
      </c>
      <c r="R27" s="91">
        <v>0.874305555555555</v>
      </c>
    </row>
    <row r="28" spans="1:18" x14ac:dyDescent="0.25">
      <c r="A28" s="6"/>
      <c r="B28" s="89" t="s">
        <v>184</v>
      </c>
      <c r="C28" s="91">
        <v>0.25138888888888888</v>
      </c>
      <c r="D28" s="91">
        <v>0.29305555555555557</v>
      </c>
      <c r="E28" s="91">
        <v>0.3347222222222222</v>
      </c>
      <c r="F28" s="91">
        <v>0.37638888888888888</v>
      </c>
      <c r="G28" s="91">
        <v>0.41805555555555601</v>
      </c>
      <c r="H28" s="91">
        <v>0.45972222222222198</v>
      </c>
      <c r="I28" s="91">
        <v>0.50138888888888899</v>
      </c>
      <c r="J28" s="91">
        <v>0.54305555555555496</v>
      </c>
      <c r="K28" s="91">
        <v>0.58472222222222203</v>
      </c>
      <c r="L28" s="91">
        <v>0.62638888888888899</v>
      </c>
      <c r="M28" s="91">
        <v>0.66805555555555496</v>
      </c>
      <c r="N28" s="91">
        <v>0.70972222222222203</v>
      </c>
      <c r="O28" s="91">
        <v>0.75138888888888899</v>
      </c>
      <c r="P28" s="91">
        <v>0.79305555555555596</v>
      </c>
      <c r="Q28" s="91">
        <v>0.83472222222222203</v>
      </c>
      <c r="R28" s="91">
        <v>0.87638888888888899</v>
      </c>
    </row>
    <row r="29" spans="1:18" x14ac:dyDescent="0.25">
      <c r="A29" s="6"/>
      <c r="B29" s="89" t="s">
        <v>183</v>
      </c>
      <c r="C29" s="90">
        <v>0.25416666666666665</v>
      </c>
      <c r="D29" s="90">
        <v>0.29583333333333334</v>
      </c>
      <c r="E29" s="90">
        <v>0.33749999999999997</v>
      </c>
      <c r="F29" s="90">
        <v>0.37916666666666665</v>
      </c>
      <c r="G29" s="90">
        <v>0.420833333333333</v>
      </c>
      <c r="H29" s="90">
        <v>0.46250000000000002</v>
      </c>
      <c r="I29" s="90">
        <v>0.50416666666666698</v>
      </c>
      <c r="J29" s="90">
        <v>0.54583333333333295</v>
      </c>
      <c r="K29" s="90">
        <v>0.58750000000000002</v>
      </c>
      <c r="L29" s="90">
        <v>0.62916666666666698</v>
      </c>
      <c r="M29" s="90">
        <v>0.67083333333333295</v>
      </c>
      <c r="N29" s="90">
        <v>0.71250000000000002</v>
      </c>
      <c r="O29" s="90">
        <v>0.75416666666666698</v>
      </c>
      <c r="P29" s="90">
        <v>0.79583333333333395</v>
      </c>
      <c r="Q29" s="90">
        <v>0.83750000000000002</v>
      </c>
      <c r="R29" s="90">
        <v>0.87916666666666698</v>
      </c>
    </row>
    <row r="30" spans="1:18" x14ac:dyDescent="0.25">
      <c r="A30" s="6"/>
      <c r="B30" s="89" t="s">
        <v>182</v>
      </c>
      <c r="C30" s="91">
        <v>0.25694444444444448</v>
      </c>
      <c r="D30" s="91">
        <v>0.2986111111111111</v>
      </c>
      <c r="E30" s="91">
        <v>0.34027777777777773</v>
      </c>
      <c r="F30" s="91">
        <v>0.38194444444444442</v>
      </c>
      <c r="G30" s="91">
        <v>0.42361111111111099</v>
      </c>
      <c r="H30" s="91">
        <v>0.46527777777777801</v>
      </c>
      <c r="I30" s="91">
        <v>0.50694444444444497</v>
      </c>
      <c r="J30" s="91">
        <v>0.54861111111111105</v>
      </c>
      <c r="K30" s="91">
        <v>0.59027777777777801</v>
      </c>
      <c r="L30" s="91">
        <v>0.63194444444444497</v>
      </c>
      <c r="M30" s="91">
        <v>0.67361111111111105</v>
      </c>
      <c r="N30" s="91">
        <v>0.71527777777777801</v>
      </c>
      <c r="O30" s="91">
        <v>0.75694444444444497</v>
      </c>
      <c r="P30" s="91">
        <v>0.79861111111111205</v>
      </c>
      <c r="Q30" s="91">
        <v>0.84027777777777801</v>
      </c>
      <c r="R30" s="91">
        <v>0.88194444444444497</v>
      </c>
    </row>
    <row r="31" spans="1:18" x14ac:dyDescent="0.25">
      <c r="A31" s="6"/>
      <c r="B31" s="89" t="s">
        <v>181</v>
      </c>
      <c r="C31" s="90">
        <v>0.25833333333333336</v>
      </c>
      <c r="D31" s="90">
        <v>0.3</v>
      </c>
      <c r="E31" s="90">
        <v>0.34166666666666662</v>
      </c>
      <c r="F31" s="90">
        <v>0.3833333333333333</v>
      </c>
      <c r="G31" s="90">
        <v>0.42499999999999999</v>
      </c>
      <c r="H31" s="90">
        <v>0.46666666666666701</v>
      </c>
      <c r="I31" s="90">
        <v>0.50833333333333397</v>
      </c>
      <c r="J31" s="90">
        <v>0.55000000000000004</v>
      </c>
      <c r="K31" s="90">
        <v>0.59166666666666701</v>
      </c>
      <c r="L31" s="90">
        <v>0.63333333333333397</v>
      </c>
      <c r="M31" s="90">
        <v>0.67500000000000004</v>
      </c>
      <c r="N31" s="90">
        <v>0.71666666666666701</v>
      </c>
      <c r="O31" s="90">
        <v>0.75833333333333397</v>
      </c>
      <c r="P31" s="90">
        <v>0.80000000000000104</v>
      </c>
      <c r="Q31" s="90">
        <v>0.84166666666666701</v>
      </c>
      <c r="R31" s="90">
        <v>0.88333333333333397</v>
      </c>
    </row>
    <row r="32" spans="1:18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s="15" customFormat="1" x14ac:dyDescent="0.25">
      <c r="A39" s="5"/>
    </row>
    <row r="40" spans="1:1" s="15" customFormat="1" x14ac:dyDescent="0.25">
      <c r="A40" s="5"/>
    </row>
    <row r="41" spans="1:1" s="15" customFormat="1" x14ac:dyDescent="0.25">
      <c r="A41" s="5"/>
    </row>
    <row r="42" spans="1:1" s="15" customFormat="1" x14ac:dyDescent="0.25">
      <c r="A42" s="5"/>
    </row>
    <row r="43" spans="1:1" x14ac:dyDescent="0.25">
      <c r="A43" s="8"/>
    </row>
    <row r="44" spans="1:1" x14ac:dyDescent="0.25">
      <c r="A44" s="11"/>
    </row>
    <row r="45" spans="1:1" x14ac:dyDescent="0.25">
      <c r="A45" s="7">
        <v>8.3333333333333332E-3</v>
      </c>
    </row>
    <row r="46" spans="1:1" x14ac:dyDescent="0.25">
      <c r="A46" s="11"/>
    </row>
    <row r="47" spans="1:1" x14ac:dyDescent="0.25">
      <c r="A47" s="7">
        <v>9.0277777777777787E-3</v>
      </c>
    </row>
    <row r="48" spans="1:1" x14ac:dyDescent="0.25">
      <c r="A48" s="12"/>
    </row>
    <row r="49" spans="1:1" x14ac:dyDescent="0.25">
      <c r="A49" s="13">
        <v>2.0833333333333333E-3</v>
      </c>
    </row>
    <row r="50" spans="1:1" x14ac:dyDescent="0.25">
      <c r="A50" s="14">
        <v>2.0833333333333333E-3</v>
      </c>
    </row>
    <row r="51" spans="1:1" x14ac:dyDescent="0.25">
      <c r="A51" s="13">
        <v>1.3888888888888889E-3</v>
      </c>
    </row>
    <row r="52" spans="1:1" x14ac:dyDescent="0.25">
      <c r="A52" s="14">
        <v>1.3888888888888889E-3</v>
      </c>
    </row>
    <row r="53" spans="1:1" x14ac:dyDescent="0.25">
      <c r="A53" s="13">
        <v>2.0833333333333333E-3</v>
      </c>
    </row>
    <row r="54" spans="1:1" x14ac:dyDescent="0.25">
      <c r="A54" s="14">
        <v>6.9444444444444447E-4</v>
      </c>
    </row>
    <row r="55" spans="1:1" x14ac:dyDescent="0.25">
      <c r="A55" s="13">
        <v>2.0833333333333333E-3</v>
      </c>
    </row>
    <row r="56" spans="1:1" x14ac:dyDescent="0.25">
      <c r="A56" s="14">
        <v>6.9444444444444447E-4</v>
      </c>
    </row>
    <row r="57" spans="1:1" x14ac:dyDescent="0.25">
      <c r="A57" s="13">
        <v>3.472222222222222E-3</v>
      </c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5"/>
  <sheetViews>
    <sheetView topLeftCell="U1" zoomScaleNormal="100" workbookViewId="0">
      <selection activeCell="Z45" sqref="Z45"/>
    </sheetView>
  </sheetViews>
  <sheetFormatPr baseColWidth="10" defaultColWidth="10.7109375" defaultRowHeight="15" x14ac:dyDescent="0.25"/>
  <cols>
    <col min="1" max="1" width="16.85546875" customWidth="1"/>
    <col min="4" max="4" width="13.7109375" bestFit="1" customWidth="1"/>
    <col min="6" max="6" width="13.7109375" bestFit="1" customWidth="1"/>
    <col min="7" max="7" width="22.85546875" customWidth="1"/>
    <col min="14" max="14" width="13.28515625" customWidth="1"/>
    <col min="16" max="16" width="13" customWidth="1"/>
    <col min="17" max="17" width="16.140625" customWidth="1"/>
    <col min="36" max="36" width="14.85546875" customWidth="1"/>
  </cols>
  <sheetData>
    <row r="1" spans="1:38" x14ac:dyDescent="0.25">
      <c r="A1" s="3" t="s">
        <v>28</v>
      </c>
      <c r="C1" s="18" t="s">
        <v>34</v>
      </c>
      <c r="G1" s="32" t="s">
        <v>47</v>
      </c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38" x14ac:dyDescent="0.25">
      <c r="G2" s="26" t="s">
        <v>48</v>
      </c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38" x14ac:dyDescent="0.25">
      <c r="A3" t="s">
        <v>22</v>
      </c>
      <c r="G3" s="26" t="s">
        <v>49</v>
      </c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1:38" x14ac:dyDescent="0.25">
      <c r="A4" t="s">
        <v>23</v>
      </c>
      <c r="G4" s="26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38" x14ac:dyDescent="0.25">
      <c r="A5" t="s">
        <v>16</v>
      </c>
      <c r="B5" t="s">
        <v>25</v>
      </c>
      <c r="G5" s="26" t="s">
        <v>50</v>
      </c>
      <c r="H5" s="27"/>
      <c r="I5" s="27"/>
      <c r="J5" s="27"/>
      <c r="K5" s="27"/>
      <c r="L5" s="27"/>
      <c r="M5" s="27"/>
      <c r="N5" s="27"/>
      <c r="O5" s="27"/>
      <c r="P5" s="27"/>
      <c r="Q5" s="28"/>
    </row>
    <row r="6" spans="1:38" x14ac:dyDescent="0.25">
      <c r="A6" t="s">
        <v>17</v>
      </c>
      <c r="B6" t="s">
        <v>26</v>
      </c>
      <c r="G6" s="26"/>
      <c r="H6" s="27"/>
      <c r="I6" s="27"/>
      <c r="J6" s="27"/>
      <c r="K6" s="27"/>
      <c r="L6" s="27"/>
      <c r="M6" s="27"/>
      <c r="N6" s="27"/>
      <c r="O6" s="27"/>
      <c r="P6" s="27"/>
      <c r="Q6" s="28"/>
    </row>
    <row r="7" spans="1:38" ht="15.75" thickBot="1" x14ac:dyDescent="0.3">
      <c r="A7" t="s">
        <v>24</v>
      </c>
      <c r="B7" t="s">
        <v>27</v>
      </c>
      <c r="G7" s="29"/>
      <c r="H7" s="30"/>
      <c r="I7" s="30"/>
      <c r="J7" s="30"/>
      <c r="K7" s="30"/>
      <c r="L7" s="30"/>
      <c r="M7" s="30"/>
      <c r="N7" s="30"/>
      <c r="O7" s="30"/>
      <c r="P7" s="30"/>
      <c r="Q7" s="31"/>
    </row>
    <row r="9" spans="1:38" s="3" customFormat="1" x14ac:dyDescent="0.25">
      <c r="A9" s="3" t="s">
        <v>29</v>
      </c>
      <c r="K9" s="3" t="s">
        <v>207</v>
      </c>
      <c r="U9" s="3" t="s">
        <v>208</v>
      </c>
      <c r="AE9" s="3" t="s">
        <v>209</v>
      </c>
    </row>
    <row r="11" spans="1:38" x14ac:dyDescent="0.25">
      <c r="A11" s="16" t="s">
        <v>20</v>
      </c>
      <c r="B11" s="16" t="s">
        <v>14</v>
      </c>
      <c r="C11" s="16" t="s">
        <v>30</v>
      </c>
      <c r="D11" s="16" t="s">
        <v>31</v>
      </c>
      <c r="E11" s="16" t="s">
        <v>32</v>
      </c>
      <c r="F11" s="16" t="s">
        <v>31</v>
      </c>
      <c r="G11" s="16" t="s">
        <v>33</v>
      </c>
      <c r="H11" s="16" t="s">
        <v>35</v>
      </c>
      <c r="K11" s="16" t="s">
        <v>20</v>
      </c>
      <c r="L11" s="16" t="s">
        <v>14</v>
      </c>
      <c r="M11" s="16" t="s">
        <v>30</v>
      </c>
      <c r="N11" s="16" t="s">
        <v>31</v>
      </c>
      <c r="O11" s="16" t="s">
        <v>32</v>
      </c>
      <c r="P11" s="16" t="s">
        <v>31</v>
      </c>
      <c r="Q11" s="16" t="s">
        <v>33</v>
      </c>
      <c r="R11" s="16" t="s">
        <v>35</v>
      </c>
      <c r="U11" s="16" t="s">
        <v>20</v>
      </c>
      <c r="V11" s="16" t="s">
        <v>14</v>
      </c>
      <c r="W11" s="16" t="s">
        <v>30</v>
      </c>
      <c r="X11" s="16" t="s">
        <v>31</v>
      </c>
      <c r="Y11" s="16" t="s">
        <v>32</v>
      </c>
      <c r="Z11" s="16" t="s">
        <v>31</v>
      </c>
      <c r="AA11" s="16" t="s">
        <v>33</v>
      </c>
      <c r="AB11" s="16" t="s">
        <v>35</v>
      </c>
      <c r="AE11" s="16" t="s">
        <v>20</v>
      </c>
      <c r="AF11" s="16" t="s">
        <v>14</v>
      </c>
      <c r="AG11" s="16" t="s">
        <v>30</v>
      </c>
      <c r="AH11" s="16" t="s">
        <v>31</v>
      </c>
      <c r="AI11" s="16" t="s">
        <v>32</v>
      </c>
      <c r="AJ11" s="16" t="s">
        <v>31</v>
      </c>
      <c r="AK11" s="16" t="s">
        <v>33</v>
      </c>
      <c r="AL11" s="16" t="s">
        <v>35</v>
      </c>
    </row>
    <row r="12" spans="1:38" x14ac:dyDescent="0.25">
      <c r="A12" s="92" t="s">
        <v>202</v>
      </c>
      <c r="B12" s="92" t="s">
        <v>91</v>
      </c>
      <c r="C12" s="93">
        <v>0.19722222222222222</v>
      </c>
      <c r="D12" s="92" t="s">
        <v>203</v>
      </c>
      <c r="E12" s="93">
        <v>0.21805555555555556</v>
      </c>
      <c r="F12" s="92" t="s">
        <v>204</v>
      </c>
      <c r="G12" s="92" t="s">
        <v>205</v>
      </c>
      <c r="H12" s="92">
        <f>3*12.9</f>
        <v>38.700000000000003</v>
      </c>
      <c r="K12" s="92" t="s">
        <v>206</v>
      </c>
      <c r="L12" s="92" t="s">
        <v>91</v>
      </c>
      <c r="M12" s="93">
        <v>0.19722222222222222</v>
      </c>
      <c r="N12" s="92" t="s">
        <v>203</v>
      </c>
      <c r="O12" s="93">
        <v>0.21805555555555556</v>
      </c>
      <c r="P12" s="92" t="s">
        <v>204</v>
      </c>
      <c r="Q12" s="92" t="s">
        <v>92</v>
      </c>
      <c r="R12" s="92">
        <f>2*12.9</f>
        <v>25.8</v>
      </c>
      <c r="U12" s="92" t="s">
        <v>206</v>
      </c>
      <c r="V12" s="92" t="s">
        <v>91</v>
      </c>
      <c r="W12" s="93">
        <v>0.2388888888888889</v>
      </c>
      <c r="X12" s="92" t="s">
        <v>203</v>
      </c>
      <c r="Y12" s="93">
        <v>0.25972222222222224</v>
      </c>
      <c r="Z12" s="92" t="s">
        <v>204</v>
      </c>
      <c r="AA12" s="92" t="s">
        <v>92</v>
      </c>
      <c r="AB12" s="92">
        <f>2*12.9</f>
        <v>25.8</v>
      </c>
      <c r="AE12" s="92" t="s">
        <v>206</v>
      </c>
      <c r="AF12" s="92" t="s">
        <v>91</v>
      </c>
      <c r="AG12" s="93">
        <v>0.28055555555555556</v>
      </c>
      <c r="AH12" s="92" t="s">
        <v>203</v>
      </c>
      <c r="AI12" s="93">
        <v>0.30138888888888887</v>
      </c>
      <c r="AJ12" s="92" t="s">
        <v>204</v>
      </c>
      <c r="AK12" s="92" t="s">
        <v>92</v>
      </c>
      <c r="AL12" s="92">
        <f>2*12.9</f>
        <v>25.8</v>
      </c>
    </row>
    <row r="13" spans="1:38" x14ac:dyDescent="0.25">
      <c r="A13" s="20" t="s">
        <v>202</v>
      </c>
      <c r="B13" s="20">
        <v>37951</v>
      </c>
      <c r="C13" s="55">
        <v>0.22013888888888888</v>
      </c>
      <c r="D13" s="20" t="s">
        <v>204</v>
      </c>
      <c r="E13" s="55">
        <v>0.23402777777777781</v>
      </c>
      <c r="F13" s="20" t="s">
        <v>187</v>
      </c>
      <c r="G13" s="20" t="s">
        <v>205</v>
      </c>
      <c r="H13" s="20">
        <f t="shared" ref="H13:H30" si="0">3*10.957</f>
        <v>32.871000000000002</v>
      </c>
      <c r="K13" s="20" t="s">
        <v>206</v>
      </c>
      <c r="L13" s="20">
        <v>37951</v>
      </c>
      <c r="M13" s="55">
        <v>0.22013888888888888</v>
      </c>
      <c r="N13" s="20" t="s">
        <v>204</v>
      </c>
      <c r="O13" s="55">
        <v>0.23402777777777781</v>
      </c>
      <c r="P13" s="20" t="s">
        <v>187</v>
      </c>
      <c r="Q13" s="20" t="s">
        <v>92</v>
      </c>
      <c r="R13" s="20">
        <f t="shared" ref="R13:R42" si="1">2*10.957</f>
        <v>21.914000000000001</v>
      </c>
      <c r="U13" s="20" t="s">
        <v>206</v>
      </c>
      <c r="V13" s="20">
        <v>37953</v>
      </c>
      <c r="W13" s="55">
        <v>0.26180555555555557</v>
      </c>
      <c r="X13" s="20" t="s">
        <v>204</v>
      </c>
      <c r="Y13" s="55">
        <v>0.27569444444444446</v>
      </c>
      <c r="Z13" s="20" t="s">
        <v>187</v>
      </c>
      <c r="AA13" s="20" t="s">
        <v>92</v>
      </c>
      <c r="AB13" s="20">
        <f t="shared" ref="AB13:AB42" si="2">2*10.957</f>
        <v>21.914000000000001</v>
      </c>
      <c r="AE13" s="20" t="s">
        <v>206</v>
      </c>
      <c r="AF13" s="20">
        <v>37955</v>
      </c>
      <c r="AG13" s="55">
        <v>0.3034722222222222</v>
      </c>
      <c r="AH13" s="20" t="s">
        <v>204</v>
      </c>
      <c r="AI13" s="55">
        <v>0.31736111111111115</v>
      </c>
      <c r="AJ13" s="20" t="s">
        <v>187</v>
      </c>
      <c r="AK13" s="20" t="s">
        <v>92</v>
      </c>
      <c r="AL13" s="20">
        <f t="shared" ref="AL13:AL40" si="3">2*10.957</f>
        <v>21.914000000000001</v>
      </c>
    </row>
    <row r="14" spans="1:38" x14ac:dyDescent="0.25">
      <c r="A14" s="20" t="s">
        <v>202</v>
      </c>
      <c r="B14" s="20">
        <v>37950</v>
      </c>
      <c r="C14" s="55">
        <v>0.24513888888888888</v>
      </c>
      <c r="D14" s="20" t="s">
        <v>187</v>
      </c>
      <c r="E14" s="55">
        <v>0.25833333333333336</v>
      </c>
      <c r="F14" s="20" t="s">
        <v>204</v>
      </c>
      <c r="G14" s="20" t="s">
        <v>205</v>
      </c>
      <c r="H14" s="20">
        <f t="shared" si="0"/>
        <v>32.871000000000002</v>
      </c>
      <c r="K14" s="20" t="s">
        <v>206</v>
      </c>
      <c r="L14" s="20">
        <v>37950</v>
      </c>
      <c r="M14" s="55">
        <v>0.24513888888888888</v>
      </c>
      <c r="N14" s="20" t="s">
        <v>187</v>
      </c>
      <c r="O14" s="55">
        <v>0.25833333333333336</v>
      </c>
      <c r="P14" s="20" t="s">
        <v>204</v>
      </c>
      <c r="Q14" s="20" t="s">
        <v>92</v>
      </c>
      <c r="R14" s="20">
        <f t="shared" si="1"/>
        <v>21.914000000000001</v>
      </c>
      <c r="U14" s="20" t="s">
        <v>206</v>
      </c>
      <c r="V14" s="20">
        <v>37954</v>
      </c>
      <c r="W14" s="55">
        <v>0.28611111111111115</v>
      </c>
      <c r="X14" s="20" t="s">
        <v>187</v>
      </c>
      <c r="Y14" s="55">
        <v>0.3</v>
      </c>
      <c r="Z14" s="20" t="s">
        <v>204</v>
      </c>
      <c r="AA14" s="20" t="s">
        <v>92</v>
      </c>
      <c r="AB14" s="20">
        <f t="shared" si="2"/>
        <v>21.914000000000001</v>
      </c>
      <c r="AE14" s="20" t="s">
        <v>206</v>
      </c>
      <c r="AF14" s="20">
        <v>37956</v>
      </c>
      <c r="AG14" s="55">
        <v>0.32847222222222222</v>
      </c>
      <c r="AH14" s="20" t="s">
        <v>187</v>
      </c>
      <c r="AI14" s="55">
        <v>0.34166666666666662</v>
      </c>
      <c r="AJ14" s="20" t="s">
        <v>204</v>
      </c>
      <c r="AK14" s="20" t="s">
        <v>92</v>
      </c>
      <c r="AL14" s="20">
        <f t="shared" si="3"/>
        <v>21.914000000000001</v>
      </c>
    </row>
    <row r="15" spans="1:38" x14ac:dyDescent="0.25">
      <c r="A15" s="20" t="s">
        <v>202</v>
      </c>
      <c r="B15" s="20">
        <v>37953</v>
      </c>
      <c r="C15" s="55">
        <v>0.26180555555555557</v>
      </c>
      <c r="D15" s="20" t="s">
        <v>204</v>
      </c>
      <c r="E15" s="55">
        <v>0.27569444444444446</v>
      </c>
      <c r="F15" s="20" t="s">
        <v>187</v>
      </c>
      <c r="G15" s="20" t="s">
        <v>205</v>
      </c>
      <c r="H15" s="20">
        <f t="shared" si="0"/>
        <v>32.871000000000002</v>
      </c>
      <c r="K15" s="20" t="s">
        <v>206</v>
      </c>
      <c r="L15" s="20">
        <v>37953</v>
      </c>
      <c r="M15" s="55">
        <v>0.26180555555555557</v>
      </c>
      <c r="N15" s="20" t="s">
        <v>204</v>
      </c>
      <c r="O15" s="55">
        <v>0.27569444444444446</v>
      </c>
      <c r="P15" s="20" t="s">
        <v>187</v>
      </c>
      <c r="Q15" s="20" t="s">
        <v>92</v>
      </c>
      <c r="R15" s="20">
        <f t="shared" si="1"/>
        <v>21.914000000000001</v>
      </c>
      <c r="U15" s="20" t="s">
        <v>206</v>
      </c>
      <c r="V15" s="20">
        <v>37955</v>
      </c>
      <c r="W15" s="55">
        <v>0.3034722222222222</v>
      </c>
      <c r="X15" s="20" t="s">
        <v>204</v>
      </c>
      <c r="Y15" s="55">
        <v>0.31736111111111115</v>
      </c>
      <c r="Z15" s="20" t="s">
        <v>187</v>
      </c>
      <c r="AA15" s="20" t="s">
        <v>92</v>
      </c>
      <c r="AB15" s="20">
        <f t="shared" si="2"/>
        <v>21.914000000000001</v>
      </c>
      <c r="AE15" s="20" t="s">
        <v>206</v>
      </c>
      <c r="AF15" s="20">
        <v>37957</v>
      </c>
      <c r="AG15" s="55">
        <v>0.34513888888888888</v>
      </c>
      <c r="AH15" s="20" t="s">
        <v>204</v>
      </c>
      <c r="AI15" s="55">
        <v>0.35902777777777778</v>
      </c>
      <c r="AJ15" s="20" t="s">
        <v>187</v>
      </c>
      <c r="AK15" s="20" t="s">
        <v>92</v>
      </c>
      <c r="AL15" s="20">
        <f t="shared" si="3"/>
        <v>21.914000000000001</v>
      </c>
    </row>
    <row r="16" spans="1:38" x14ac:dyDescent="0.25">
      <c r="A16" s="20" t="s">
        <v>202</v>
      </c>
      <c r="B16" s="20">
        <v>37954</v>
      </c>
      <c r="C16" s="55">
        <v>0.28611111111111115</v>
      </c>
      <c r="D16" s="20" t="s">
        <v>187</v>
      </c>
      <c r="E16" s="55">
        <v>0.3</v>
      </c>
      <c r="F16" s="20" t="s">
        <v>204</v>
      </c>
      <c r="G16" s="20" t="s">
        <v>205</v>
      </c>
      <c r="H16" s="20">
        <f t="shared" si="0"/>
        <v>32.871000000000002</v>
      </c>
      <c r="K16" s="20" t="s">
        <v>206</v>
      </c>
      <c r="L16" s="20">
        <v>37954</v>
      </c>
      <c r="M16" s="55">
        <v>0.28611111111111115</v>
      </c>
      <c r="N16" s="20" t="s">
        <v>187</v>
      </c>
      <c r="O16" s="55">
        <v>0.3</v>
      </c>
      <c r="P16" s="20" t="s">
        <v>204</v>
      </c>
      <c r="Q16" s="20" t="s">
        <v>92</v>
      </c>
      <c r="R16" s="20">
        <f t="shared" si="1"/>
        <v>21.914000000000001</v>
      </c>
      <c r="U16" s="20" t="s">
        <v>206</v>
      </c>
      <c r="V16" s="20">
        <v>37956</v>
      </c>
      <c r="W16" s="55">
        <v>0.32847222222222222</v>
      </c>
      <c r="X16" s="20" t="s">
        <v>187</v>
      </c>
      <c r="Y16" s="55">
        <v>0.34166666666666662</v>
      </c>
      <c r="Z16" s="20" t="s">
        <v>204</v>
      </c>
      <c r="AA16" s="20" t="s">
        <v>92</v>
      </c>
      <c r="AB16" s="20">
        <f t="shared" si="2"/>
        <v>21.914000000000001</v>
      </c>
      <c r="AE16" s="20" t="s">
        <v>206</v>
      </c>
      <c r="AF16" s="20">
        <v>37958</v>
      </c>
      <c r="AG16" s="55">
        <v>0.37013888888888885</v>
      </c>
      <c r="AH16" s="20" t="s">
        <v>187</v>
      </c>
      <c r="AI16" s="55">
        <v>0.3833333333333333</v>
      </c>
      <c r="AJ16" s="20" t="s">
        <v>204</v>
      </c>
      <c r="AK16" s="20" t="s">
        <v>92</v>
      </c>
      <c r="AL16" s="20">
        <f t="shared" si="3"/>
        <v>21.914000000000001</v>
      </c>
    </row>
    <row r="17" spans="1:38" x14ac:dyDescent="0.25">
      <c r="A17" s="20" t="s">
        <v>202</v>
      </c>
      <c r="B17" s="20">
        <v>37955</v>
      </c>
      <c r="C17" s="55">
        <v>0.3034722222222222</v>
      </c>
      <c r="D17" s="20" t="s">
        <v>204</v>
      </c>
      <c r="E17" s="55">
        <v>0.31736111111111115</v>
      </c>
      <c r="F17" s="20" t="s">
        <v>187</v>
      </c>
      <c r="G17" s="20" t="s">
        <v>205</v>
      </c>
      <c r="H17" s="20">
        <f t="shared" si="0"/>
        <v>32.871000000000002</v>
      </c>
      <c r="K17" s="20" t="s">
        <v>206</v>
      </c>
      <c r="L17" s="20">
        <v>37955</v>
      </c>
      <c r="M17" s="55">
        <v>0.3034722222222222</v>
      </c>
      <c r="N17" s="20" t="s">
        <v>204</v>
      </c>
      <c r="O17" s="55">
        <v>0.31736111111111115</v>
      </c>
      <c r="P17" s="20" t="s">
        <v>187</v>
      </c>
      <c r="Q17" s="20" t="s">
        <v>92</v>
      </c>
      <c r="R17" s="20">
        <f t="shared" si="1"/>
        <v>21.914000000000001</v>
      </c>
      <c r="U17" s="20" t="s">
        <v>206</v>
      </c>
      <c r="V17" s="20">
        <v>37957</v>
      </c>
      <c r="W17" s="55">
        <v>0.34513888888888888</v>
      </c>
      <c r="X17" s="20" t="s">
        <v>204</v>
      </c>
      <c r="Y17" s="55">
        <v>0.35902777777777778</v>
      </c>
      <c r="Z17" s="20" t="s">
        <v>187</v>
      </c>
      <c r="AA17" s="20" t="s">
        <v>92</v>
      </c>
      <c r="AB17" s="20">
        <f t="shared" si="2"/>
        <v>21.914000000000001</v>
      </c>
      <c r="AE17" s="20" t="s">
        <v>206</v>
      </c>
      <c r="AF17" s="20">
        <v>37959</v>
      </c>
      <c r="AG17" s="55">
        <v>0.38680555555555557</v>
      </c>
      <c r="AH17" s="20" t="s">
        <v>204</v>
      </c>
      <c r="AI17" s="55">
        <v>0.40069444444444446</v>
      </c>
      <c r="AJ17" s="20" t="s">
        <v>187</v>
      </c>
      <c r="AK17" s="20" t="s">
        <v>92</v>
      </c>
      <c r="AL17" s="20">
        <f t="shared" si="3"/>
        <v>21.914000000000001</v>
      </c>
    </row>
    <row r="18" spans="1:38" x14ac:dyDescent="0.25">
      <c r="A18" s="20" t="s">
        <v>202</v>
      </c>
      <c r="B18" s="20">
        <v>37956</v>
      </c>
      <c r="C18" s="55">
        <v>0.32847222222222222</v>
      </c>
      <c r="D18" s="20" t="s">
        <v>187</v>
      </c>
      <c r="E18" s="55">
        <v>0.34166666666666662</v>
      </c>
      <c r="F18" s="20" t="s">
        <v>204</v>
      </c>
      <c r="G18" s="20" t="s">
        <v>205</v>
      </c>
      <c r="H18" s="20">
        <f t="shared" si="0"/>
        <v>32.871000000000002</v>
      </c>
      <c r="K18" s="20" t="s">
        <v>206</v>
      </c>
      <c r="L18" s="20">
        <v>37956</v>
      </c>
      <c r="M18" s="55">
        <v>0.32847222222222222</v>
      </c>
      <c r="N18" s="20" t="s">
        <v>187</v>
      </c>
      <c r="O18" s="55">
        <v>0.34166666666666662</v>
      </c>
      <c r="P18" s="20" t="s">
        <v>204</v>
      </c>
      <c r="Q18" s="20" t="s">
        <v>92</v>
      </c>
      <c r="R18" s="20">
        <f t="shared" si="1"/>
        <v>21.914000000000001</v>
      </c>
      <c r="U18" s="20" t="s">
        <v>206</v>
      </c>
      <c r="V18" s="20">
        <v>37958</v>
      </c>
      <c r="W18" s="55">
        <v>0.37013888888888885</v>
      </c>
      <c r="X18" s="20" t="s">
        <v>187</v>
      </c>
      <c r="Y18" s="55">
        <v>0.3833333333333333</v>
      </c>
      <c r="Z18" s="20" t="s">
        <v>204</v>
      </c>
      <c r="AA18" s="20" t="s">
        <v>92</v>
      </c>
      <c r="AB18" s="20">
        <f t="shared" si="2"/>
        <v>21.914000000000001</v>
      </c>
      <c r="AE18" s="20" t="s">
        <v>206</v>
      </c>
      <c r="AF18" s="20">
        <v>37960</v>
      </c>
      <c r="AG18" s="55">
        <v>0.41180555555555554</v>
      </c>
      <c r="AH18" s="20" t="s">
        <v>187</v>
      </c>
      <c r="AI18" s="55">
        <v>0.42499999999999999</v>
      </c>
      <c r="AJ18" s="20" t="s">
        <v>204</v>
      </c>
      <c r="AK18" s="20" t="s">
        <v>92</v>
      </c>
      <c r="AL18" s="20">
        <f t="shared" si="3"/>
        <v>21.914000000000001</v>
      </c>
    </row>
    <row r="19" spans="1:38" x14ac:dyDescent="0.25">
      <c r="A19" s="20" t="s">
        <v>202</v>
      </c>
      <c r="B19" s="20">
        <v>37957</v>
      </c>
      <c r="C19" s="55">
        <v>0.34513888888888888</v>
      </c>
      <c r="D19" s="20" t="s">
        <v>204</v>
      </c>
      <c r="E19" s="55">
        <v>0.35902777777777778</v>
      </c>
      <c r="F19" s="20" t="s">
        <v>187</v>
      </c>
      <c r="G19" s="20" t="s">
        <v>205</v>
      </c>
      <c r="H19" s="20">
        <f t="shared" si="0"/>
        <v>32.871000000000002</v>
      </c>
      <c r="K19" s="20" t="s">
        <v>206</v>
      </c>
      <c r="L19" s="20">
        <v>37957</v>
      </c>
      <c r="M19" s="55">
        <v>0.34513888888888888</v>
      </c>
      <c r="N19" s="20" t="s">
        <v>204</v>
      </c>
      <c r="O19" s="55">
        <v>0.35902777777777778</v>
      </c>
      <c r="P19" s="20" t="s">
        <v>187</v>
      </c>
      <c r="Q19" s="20" t="s">
        <v>92</v>
      </c>
      <c r="R19" s="20">
        <f t="shared" si="1"/>
        <v>21.914000000000001</v>
      </c>
      <c r="U19" s="20" t="s">
        <v>206</v>
      </c>
      <c r="V19" s="20">
        <v>37959</v>
      </c>
      <c r="W19" s="55">
        <v>0.38680555555555557</v>
      </c>
      <c r="X19" s="20" t="s">
        <v>204</v>
      </c>
      <c r="Y19" s="55">
        <v>0.40069444444444446</v>
      </c>
      <c r="Z19" s="20" t="s">
        <v>187</v>
      </c>
      <c r="AA19" s="20" t="s">
        <v>92</v>
      </c>
      <c r="AB19" s="20">
        <f t="shared" si="2"/>
        <v>21.914000000000001</v>
      </c>
      <c r="AE19" s="20" t="s">
        <v>206</v>
      </c>
      <c r="AF19" s="20">
        <v>37961</v>
      </c>
      <c r="AG19" s="55">
        <v>0.4284722222222222</v>
      </c>
      <c r="AH19" s="20" t="s">
        <v>204</v>
      </c>
      <c r="AI19" s="55">
        <v>0.44236111111111115</v>
      </c>
      <c r="AJ19" s="20" t="s">
        <v>187</v>
      </c>
      <c r="AK19" s="20" t="s">
        <v>92</v>
      </c>
      <c r="AL19" s="20">
        <f t="shared" si="3"/>
        <v>21.914000000000001</v>
      </c>
    </row>
    <row r="20" spans="1:38" x14ac:dyDescent="0.25">
      <c r="A20" s="20" t="s">
        <v>202</v>
      </c>
      <c r="B20" s="20">
        <v>37958</v>
      </c>
      <c r="C20" s="55">
        <v>0.37013888888888885</v>
      </c>
      <c r="D20" s="20" t="s">
        <v>187</v>
      </c>
      <c r="E20" s="55">
        <v>0.3833333333333333</v>
      </c>
      <c r="F20" s="20" t="s">
        <v>204</v>
      </c>
      <c r="G20" s="20" t="s">
        <v>205</v>
      </c>
      <c r="H20" s="20">
        <f t="shared" si="0"/>
        <v>32.871000000000002</v>
      </c>
      <c r="K20" s="20" t="s">
        <v>206</v>
      </c>
      <c r="L20" s="20">
        <v>37958</v>
      </c>
      <c r="M20" s="55">
        <v>0.37013888888888885</v>
      </c>
      <c r="N20" s="20" t="s">
        <v>187</v>
      </c>
      <c r="O20" s="55">
        <v>0.3833333333333333</v>
      </c>
      <c r="P20" s="20" t="s">
        <v>204</v>
      </c>
      <c r="Q20" s="20" t="s">
        <v>92</v>
      </c>
      <c r="R20" s="20">
        <f t="shared" si="1"/>
        <v>21.914000000000001</v>
      </c>
      <c r="U20" s="20" t="s">
        <v>206</v>
      </c>
      <c r="V20" s="20">
        <v>37960</v>
      </c>
      <c r="W20" s="55">
        <v>0.41180555555555554</v>
      </c>
      <c r="X20" s="20" t="s">
        <v>187</v>
      </c>
      <c r="Y20" s="55">
        <v>0.42499999999999999</v>
      </c>
      <c r="Z20" s="20" t="s">
        <v>204</v>
      </c>
      <c r="AA20" s="20" t="s">
        <v>92</v>
      </c>
      <c r="AB20" s="20">
        <f t="shared" si="2"/>
        <v>21.914000000000001</v>
      </c>
      <c r="AE20" s="20" t="s">
        <v>206</v>
      </c>
      <c r="AF20" s="20">
        <v>37962</v>
      </c>
      <c r="AG20" s="55">
        <v>0.45347222222222222</v>
      </c>
      <c r="AH20" s="20" t="s">
        <v>187</v>
      </c>
      <c r="AI20" s="55">
        <v>0.46666666666666662</v>
      </c>
      <c r="AJ20" s="20" t="s">
        <v>204</v>
      </c>
      <c r="AK20" s="20" t="s">
        <v>92</v>
      </c>
      <c r="AL20" s="20">
        <f t="shared" si="3"/>
        <v>21.914000000000001</v>
      </c>
    </row>
    <row r="21" spans="1:38" x14ac:dyDescent="0.25">
      <c r="A21" s="20" t="s">
        <v>202</v>
      </c>
      <c r="B21" s="20">
        <v>37959</v>
      </c>
      <c r="C21" s="55">
        <v>0.38680555555555557</v>
      </c>
      <c r="D21" s="20" t="s">
        <v>204</v>
      </c>
      <c r="E21" s="55">
        <v>0.40069444444444446</v>
      </c>
      <c r="F21" s="20" t="s">
        <v>187</v>
      </c>
      <c r="G21" s="20" t="s">
        <v>205</v>
      </c>
      <c r="H21" s="20">
        <f t="shared" si="0"/>
        <v>32.871000000000002</v>
      </c>
      <c r="K21" s="20" t="s">
        <v>206</v>
      </c>
      <c r="L21" s="20">
        <v>37959</v>
      </c>
      <c r="M21" s="55">
        <v>0.38680555555555557</v>
      </c>
      <c r="N21" s="20" t="s">
        <v>204</v>
      </c>
      <c r="O21" s="55">
        <v>0.40069444444444446</v>
      </c>
      <c r="P21" s="20" t="s">
        <v>187</v>
      </c>
      <c r="Q21" s="20" t="s">
        <v>92</v>
      </c>
      <c r="R21" s="20">
        <f t="shared" si="1"/>
        <v>21.914000000000001</v>
      </c>
      <c r="U21" s="20" t="s">
        <v>206</v>
      </c>
      <c r="V21" s="20">
        <v>37961</v>
      </c>
      <c r="W21" s="55">
        <v>0.4284722222222222</v>
      </c>
      <c r="X21" s="20" t="s">
        <v>204</v>
      </c>
      <c r="Y21" s="55">
        <v>0.44236111111111115</v>
      </c>
      <c r="Z21" s="20" t="s">
        <v>187</v>
      </c>
      <c r="AA21" s="20" t="s">
        <v>92</v>
      </c>
      <c r="AB21" s="20">
        <f t="shared" si="2"/>
        <v>21.914000000000001</v>
      </c>
      <c r="AE21" s="20" t="s">
        <v>206</v>
      </c>
      <c r="AF21" s="20">
        <v>37963</v>
      </c>
      <c r="AG21" s="55">
        <v>0.47013888888888888</v>
      </c>
      <c r="AH21" s="20" t="s">
        <v>204</v>
      </c>
      <c r="AI21" s="55">
        <v>0.48402777777777778</v>
      </c>
      <c r="AJ21" s="20" t="s">
        <v>187</v>
      </c>
      <c r="AK21" s="20" t="s">
        <v>92</v>
      </c>
      <c r="AL21" s="20">
        <f t="shared" si="3"/>
        <v>21.914000000000001</v>
      </c>
    </row>
    <row r="22" spans="1:38" x14ac:dyDescent="0.25">
      <c r="A22" s="20" t="s">
        <v>202</v>
      </c>
      <c r="B22" s="20">
        <v>37960</v>
      </c>
      <c r="C22" s="55">
        <v>0.41180555555555554</v>
      </c>
      <c r="D22" s="20" t="s">
        <v>187</v>
      </c>
      <c r="E22" s="55">
        <v>0.42499999999999999</v>
      </c>
      <c r="F22" s="20" t="s">
        <v>204</v>
      </c>
      <c r="G22" s="20" t="s">
        <v>205</v>
      </c>
      <c r="H22" s="20">
        <f t="shared" si="0"/>
        <v>32.871000000000002</v>
      </c>
      <c r="K22" s="20" t="s">
        <v>206</v>
      </c>
      <c r="L22" s="20">
        <v>37960</v>
      </c>
      <c r="M22" s="55">
        <v>0.41180555555555554</v>
      </c>
      <c r="N22" s="20" t="s">
        <v>187</v>
      </c>
      <c r="O22" s="55">
        <v>0.42499999999999999</v>
      </c>
      <c r="P22" s="20" t="s">
        <v>204</v>
      </c>
      <c r="Q22" s="20" t="s">
        <v>92</v>
      </c>
      <c r="R22" s="20">
        <f t="shared" si="1"/>
        <v>21.914000000000001</v>
      </c>
      <c r="U22" s="20" t="s">
        <v>206</v>
      </c>
      <c r="V22" s="20">
        <v>37962</v>
      </c>
      <c r="W22" s="55">
        <v>0.45347222222222222</v>
      </c>
      <c r="X22" s="20" t="s">
        <v>187</v>
      </c>
      <c r="Y22" s="55">
        <v>0.46666666666666662</v>
      </c>
      <c r="Z22" s="20" t="s">
        <v>204</v>
      </c>
      <c r="AA22" s="20" t="s">
        <v>92</v>
      </c>
      <c r="AB22" s="20">
        <f t="shared" si="2"/>
        <v>21.914000000000001</v>
      </c>
      <c r="AE22" s="20" t="s">
        <v>206</v>
      </c>
      <c r="AF22" s="20">
        <v>37964</v>
      </c>
      <c r="AG22" s="55">
        <v>0.49513888888888885</v>
      </c>
      <c r="AH22" s="20" t="s">
        <v>187</v>
      </c>
      <c r="AI22" s="55">
        <v>0.5083333333333333</v>
      </c>
      <c r="AJ22" s="20" t="s">
        <v>204</v>
      </c>
      <c r="AK22" s="20" t="s">
        <v>92</v>
      </c>
      <c r="AL22" s="20">
        <f t="shared" si="3"/>
        <v>21.914000000000001</v>
      </c>
    </row>
    <row r="23" spans="1:38" x14ac:dyDescent="0.25">
      <c r="A23" s="20" t="s">
        <v>202</v>
      </c>
      <c r="B23" s="20">
        <v>37961</v>
      </c>
      <c r="C23" s="55">
        <v>0.4284722222222222</v>
      </c>
      <c r="D23" s="20" t="s">
        <v>204</v>
      </c>
      <c r="E23" s="55">
        <v>0.44236111111111115</v>
      </c>
      <c r="F23" s="20" t="s">
        <v>187</v>
      </c>
      <c r="G23" s="20" t="s">
        <v>205</v>
      </c>
      <c r="H23" s="20">
        <f t="shared" si="0"/>
        <v>32.871000000000002</v>
      </c>
      <c r="K23" s="20" t="s">
        <v>206</v>
      </c>
      <c r="L23" s="20">
        <v>37961</v>
      </c>
      <c r="M23" s="55">
        <v>0.4284722222222222</v>
      </c>
      <c r="N23" s="20" t="s">
        <v>204</v>
      </c>
      <c r="O23" s="55">
        <v>0.44236111111111115</v>
      </c>
      <c r="P23" s="20" t="s">
        <v>187</v>
      </c>
      <c r="Q23" s="20" t="s">
        <v>92</v>
      </c>
      <c r="R23" s="20">
        <f t="shared" si="1"/>
        <v>21.914000000000001</v>
      </c>
      <c r="U23" s="20" t="s">
        <v>206</v>
      </c>
      <c r="V23" s="20">
        <v>37963</v>
      </c>
      <c r="W23" s="55">
        <v>0.47013888888888888</v>
      </c>
      <c r="X23" s="20" t="s">
        <v>204</v>
      </c>
      <c r="Y23" s="55">
        <v>0.48402777777777778</v>
      </c>
      <c r="Z23" s="20" t="s">
        <v>187</v>
      </c>
      <c r="AA23" s="20" t="s">
        <v>92</v>
      </c>
      <c r="AB23" s="20">
        <f t="shared" si="2"/>
        <v>21.914000000000001</v>
      </c>
      <c r="AE23" s="20" t="s">
        <v>206</v>
      </c>
      <c r="AF23" s="20">
        <v>37965</v>
      </c>
      <c r="AG23" s="55">
        <v>0.51180555555555551</v>
      </c>
      <c r="AH23" s="20" t="s">
        <v>204</v>
      </c>
      <c r="AI23" s="55">
        <v>0.52569444444444446</v>
      </c>
      <c r="AJ23" s="20" t="s">
        <v>187</v>
      </c>
      <c r="AK23" s="20" t="s">
        <v>92</v>
      </c>
      <c r="AL23" s="20">
        <f t="shared" si="3"/>
        <v>21.914000000000001</v>
      </c>
    </row>
    <row r="24" spans="1:38" x14ac:dyDescent="0.25">
      <c r="A24" s="20" t="s">
        <v>202</v>
      </c>
      <c r="B24" s="20">
        <v>37962</v>
      </c>
      <c r="C24" s="55">
        <v>0.45347222222222222</v>
      </c>
      <c r="D24" s="20" t="s">
        <v>187</v>
      </c>
      <c r="E24" s="55">
        <v>0.46666666666666662</v>
      </c>
      <c r="F24" s="20" t="s">
        <v>204</v>
      </c>
      <c r="G24" s="20" t="s">
        <v>205</v>
      </c>
      <c r="H24" s="20">
        <f t="shared" si="0"/>
        <v>32.871000000000002</v>
      </c>
      <c r="K24" s="20" t="s">
        <v>206</v>
      </c>
      <c r="L24" s="20">
        <v>37962</v>
      </c>
      <c r="M24" s="55">
        <v>0.45347222222222222</v>
      </c>
      <c r="N24" s="20" t="s">
        <v>187</v>
      </c>
      <c r="O24" s="55">
        <v>0.46666666666666662</v>
      </c>
      <c r="P24" s="20" t="s">
        <v>204</v>
      </c>
      <c r="Q24" s="20" t="s">
        <v>92</v>
      </c>
      <c r="R24" s="20">
        <f t="shared" si="1"/>
        <v>21.914000000000001</v>
      </c>
      <c r="U24" s="20" t="s">
        <v>206</v>
      </c>
      <c r="V24" s="20">
        <v>37964</v>
      </c>
      <c r="W24" s="55">
        <v>0.49513888888888885</v>
      </c>
      <c r="X24" s="20" t="s">
        <v>187</v>
      </c>
      <c r="Y24" s="55">
        <v>0.5083333333333333</v>
      </c>
      <c r="Z24" s="20" t="s">
        <v>204</v>
      </c>
      <c r="AA24" s="20" t="s">
        <v>92</v>
      </c>
      <c r="AB24" s="20">
        <f t="shared" si="2"/>
        <v>21.914000000000001</v>
      </c>
      <c r="AE24" s="20" t="s">
        <v>206</v>
      </c>
      <c r="AF24" s="20">
        <v>37966</v>
      </c>
      <c r="AG24" s="55">
        <v>0.53680555555555554</v>
      </c>
      <c r="AH24" s="20" t="s">
        <v>187</v>
      </c>
      <c r="AI24" s="55">
        <v>0.54999999999999993</v>
      </c>
      <c r="AJ24" s="20" t="s">
        <v>204</v>
      </c>
      <c r="AK24" s="20" t="s">
        <v>92</v>
      </c>
      <c r="AL24" s="20">
        <f t="shared" si="3"/>
        <v>21.914000000000001</v>
      </c>
    </row>
    <row r="25" spans="1:38" x14ac:dyDescent="0.25">
      <c r="A25" s="20" t="s">
        <v>202</v>
      </c>
      <c r="B25" s="20">
        <v>37963</v>
      </c>
      <c r="C25" s="55">
        <v>0.47013888888888888</v>
      </c>
      <c r="D25" s="20" t="s">
        <v>204</v>
      </c>
      <c r="E25" s="55">
        <v>0.48402777777777778</v>
      </c>
      <c r="F25" s="20" t="s">
        <v>187</v>
      </c>
      <c r="G25" s="20" t="s">
        <v>205</v>
      </c>
      <c r="H25" s="20">
        <f t="shared" si="0"/>
        <v>32.871000000000002</v>
      </c>
      <c r="K25" s="20" t="s">
        <v>206</v>
      </c>
      <c r="L25" s="20">
        <v>37963</v>
      </c>
      <c r="M25" s="55">
        <v>0.47013888888888888</v>
      </c>
      <c r="N25" s="20" t="s">
        <v>204</v>
      </c>
      <c r="O25" s="55">
        <v>0.48402777777777778</v>
      </c>
      <c r="P25" s="20" t="s">
        <v>187</v>
      </c>
      <c r="Q25" s="20" t="s">
        <v>92</v>
      </c>
      <c r="R25" s="20">
        <f t="shared" si="1"/>
        <v>21.914000000000001</v>
      </c>
      <c r="U25" s="20" t="s">
        <v>206</v>
      </c>
      <c r="V25" s="20">
        <v>37965</v>
      </c>
      <c r="W25" s="55">
        <v>0.51180555555555551</v>
      </c>
      <c r="X25" s="20" t="s">
        <v>204</v>
      </c>
      <c r="Y25" s="55">
        <v>0.52569444444444446</v>
      </c>
      <c r="Z25" s="20" t="s">
        <v>187</v>
      </c>
      <c r="AA25" s="20" t="s">
        <v>92</v>
      </c>
      <c r="AB25" s="20">
        <f t="shared" si="2"/>
        <v>21.914000000000001</v>
      </c>
      <c r="AE25" s="20" t="s">
        <v>206</v>
      </c>
      <c r="AF25" s="20">
        <v>37967</v>
      </c>
      <c r="AG25" s="55">
        <v>0.55347222222222225</v>
      </c>
      <c r="AH25" s="20" t="s">
        <v>204</v>
      </c>
      <c r="AI25" s="55">
        <v>0.56736111111111109</v>
      </c>
      <c r="AJ25" s="20" t="s">
        <v>187</v>
      </c>
      <c r="AK25" s="20" t="s">
        <v>92</v>
      </c>
      <c r="AL25" s="20">
        <f t="shared" si="3"/>
        <v>21.914000000000001</v>
      </c>
    </row>
    <row r="26" spans="1:38" x14ac:dyDescent="0.25">
      <c r="A26" s="20" t="s">
        <v>202</v>
      </c>
      <c r="B26" s="20">
        <v>37964</v>
      </c>
      <c r="C26" s="55">
        <v>0.49513888888888885</v>
      </c>
      <c r="D26" s="20" t="s">
        <v>187</v>
      </c>
      <c r="E26" s="55">
        <v>0.5083333333333333</v>
      </c>
      <c r="F26" s="20" t="s">
        <v>204</v>
      </c>
      <c r="G26" s="20" t="s">
        <v>205</v>
      </c>
      <c r="H26" s="20">
        <f t="shared" si="0"/>
        <v>32.871000000000002</v>
      </c>
      <c r="K26" s="20" t="s">
        <v>206</v>
      </c>
      <c r="L26" s="20">
        <v>37964</v>
      </c>
      <c r="M26" s="55">
        <v>0.49513888888888885</v>
      </c>
      <c r="N26" s="20" t="s">
        <v>187</v>
      </c>
      <c r="O26" s="55">
        <v>0.5083333333333333</v>
      </c>
      <c r="P26" s="20" t="s">
        <v>204</v>
      </c>
      <c r="Q26" s="20" t="s">
        <v>92</v>
      </c>
      <c r="R26" s="20">
        <f t="shared" si="1"/>
        <v>21.914000000000001</v>
      </c>
      <c r="U26" s="20" t="s">
        <v>206</v>
      </c>
      <c r="V26" s="20">
        <v>37966</v>
      </c>
      <c r="W26" s="55">
        <v>0.53680555555555554</v>
      </c>
      <c r="X26" s="20" t="s">
        <v>187</v>
      </c>
      <c r="Y26" s="55">
        <v>0.54999999999999993</v>
      </c>
      <c r="Z26" s="20" t="s">
        <v>204</v>
      </c>
      <c r="AA26" s="20" t="s">
        <v>92</v>
      </c>
      <c r="AB26" s="20">
        <f t="shared" si="2"/>
        <v>21.914000000000001</v>
      </c>
      <c r="AE26" s="20" t="s">
        <v>206</v>
      </c>
      <c r="AF26" s="20">
        <v>37968</v>
      </c>
      <c r="AG26" s="55">
        <v>0.57847222222222217</v>
      </c>
      <c r="AH26" s="20" t="s">
        <v>187</v>
      </c>
      <c r="AI26" s="55">
        <v>0.59166666666666667</v>
      </c>
      <c r="AJ26" s="20" t="s">
        <v>204</v>
      </c>
      <c r="AK26" s="20" t="s">
        <v>92</v>
      </c>
      <c r="AL26" s="20">
        <f t="shared" si="3"/>
        <v>21.914000000000001</v>
      </c>
    </row>
    <row r="27" spans="1:38" x14ac:dyDescent="0.25">
      <c r="A27" s="20" t="s">
        <v>202</v>
      </c>
      <c r="B27" s="20">
        <v>37965</v>
      </c>
      <c r="C27" s="55">
        <v>0.51180555555555551</v>
      </c>
      <c r="D27" s="20" t="s">
        <v>204</v>
      </c>
      <c r="E27" s="55">
        <v>0.52569444444444446</v>
      </c>
      <c r="F27" s="20" t="s">
        <v>187</v>
      </c>
      <c r="G27" s="20" t="s">
        <v>205</v>
      </c>
      <c r="H27" s="20">
        <f t="shared" si="0"/>
        <v>32.871000000000002</v>
      </c>
      <c r="K27" s="20" t="s">
        <v>206</v>
      </c>
      <c r="L27" s="20">
        <v>37965</v>
      </c>
      <c r="M27" s="55">
        <v>0.51180555555555551</v>
      </c>
      <c r="N27" s="20" t="s">
        <v>204</v>
      </c>
      <c r="O27" s="55">
        <v>0.52569444444444446</v>
      </c>
      <c r="P27" s="20" t="s">
        <v>187</v>
      </c>
      <c r="Q27" s="20" t="s">
        <v>92</v>
      </c>
      <c r="R27" s="20">
        <f t="shared" si="1"/>
        <v>21.914000000000001</v>
      </c>
      <c r="U27" s="20" t="s">
        <v>206</v>
      </c>
      <c r="V27" s="20">
        <v>37967</v>
      </c>
      <c r="W27" s="55">
        <v>0.55347222222222225</v>
      </c>
      <c r="X27" s="20" t="s">
        <v>204</v>
      </c>
      <c r="Y27" s="55">
        <v>0.56736111111111109</v>
      </c>
      <c r="Z27" s="20" t="s">
        <v>187</v>
      </c>
      <c r="AA27" s="20" t="s">
        <v>92</v>
      </c>
      <c r="AB27" s="20">
        <f t="shared" si="2"/>
        <v>21.914000000000001</v>
      </c>
      <c r="AE27" s="20" t="s">
        <v>206</v>
      </c>
      <c r="AF27" s="20">
        <v>37969</v>
      </c>
      <c r="AG27" s="55">
        <v>0.59513888888888888</v>
      </c>
      <c r="AH27" s="20" t="s">
        <v>204</v>
      </c>
      <c r="AI27" s="55">
        <v>0.60902777777777783</v>
      </c>
      <c r="AJ27" s="20" t="s">
        <v>187</v>
      </c>
      <c r="AK27" s="20" t="s">
        <v>92</v>
      </c>
      <c r="AL27" s="20">
        <f t="shared" si="3"/>
        <v>21.914000000000001</v>
      </c>
    </row>
    <row r="28" spans="1:38" x14ac:dyDescent="0.25">
      <c r="A28" s="20" t="s">
        <v>202</v>
      </c>
      <c r="B28" s="20">
        <v>37966</v>
      </c>
      <c r="C28" s="55">
        <v>0.53680555555555554</v>
      </c>
      <c r="D28" s="20" t="s">
        <v>187</v>
      </c>
      <c r="E28" s="55">
        <v>0.54999999999999993</v>
      </c>
      <c r="F28" s="20" t="s">
        <v>204</v>
      </c>
      <c r="G28" s="20" t="s">
        <v>205</v>
      </c>
      <c r="H28" s="20">
        <f t="shared" si="0"/>
        <v>32.871000000000002</v>
      </c>
      <c r="K28" s="20" t="s">
        <v>206</v>
      </c>
      <c r="L28" s="20">
        <v>37966</v>
      </c>
      <c r="M28" s="55">
        <v>0.53680555555555554</v>
      </c>
      <c r="N28" s="20" t="s">
        <v>187</v>
      </c>
      <c r="O28" s="55">
        <v>0.54999999999999993</v>
      </c>
      <c r="P28" s="20" t="s">
        <v>204</v>
      </c>
      <c r="Q28" s="20" t="s">
        <v>92</v>
      </c>
      <c r="R28" s="20">
        <f t="shared" si="1"/>
        <v>21.914000000000001</v>
      </c>
      <c r="U28" s="20" t="s">
        <v>206</v>
      </c>
      <c r="V28" s="20">
        <v>37968</v>
      </c>
      <c r="W28" s="55">
        <v>0.57847222222222217</v>
      </c>
      <c r="X28" s="20" t="s">
        <v>187</v>
      </c>
      <c r="Y28" s="55">
        <v>0.59166666666666667</v>
      </c>
      <c r="Z28" s="20" t="s">
        <v>204</v>
      </c>
      <c r="AA28" s="20" t="s">
        <v>92</v>
      </c>
      <c r="AB28" s="20">
        <f t="shared" si="2"/>
        <v>21.914000000000001</v>
      </c>
      <c r="AE28" s="20" t="s">
        <v>206</v>
      </c>
      <c r="AF28" s="20">
        <v>37970</v>
      </c>
      <c r="AG28" s="55">
        <v>0.62013888888888891</v>
      </c>
      <c r="AH28" s="20" t="s">
        <v>187</v>
      </c>
      <c r="AI28" s="55">
        <v>0.6333333333333333</v>
      </c>
      <c r="AJ28" s="20" t="s">
        <v>204</v>
      </c>
      <c r="AK28" s="20" t="s">
        <v>92</v>
      </c>
      <c r="AL28" s="20">
        <f t="shared" si="3"/>
        <v>21.914000000000001</v>
      </c>
    </row>
    <row r="29" spans="1:38" x14ac:dyDescent="0.25">
      <c r="A29" s="20" t="s">
        <v>202</v>
      </c>
      <c r="B29" s="20">
        <v>37967</v>
      </c>
      <c r="C29" s="55">
        <v>0.55347222222222225</v>
      </c>
      <c r="D29" s="20" t="s">
        <v>204</v>
      </c>
      <c r="E29" s="55">
        <v>0.56736111111111109</v>
      </c>
      <c r="F29" s="20" t="s">
        <v>187</v>
      </c>
      <c r="G29" s="20" t="s">
        <v>205</v>
      </c>
      <c r="H29" s="20">
        <f t="shared" si="0"/>
        <v>32.871000000000002</v>
      </c>
      <c r="K29" s="20" t="s">
        <v>206</v>
      </c>
      <c r="L29" s="20">
        <v>37967</v>
      </c>
      <c r="M29" s="55">
        <v>0.55347222222222225</v>
      </c>
      <c r="N29" s="20" t="s">
        <v>204</v>
      </c>
      <c r="O29" s="55">
        <v>0.56736111111111109</v>
      </c>
      <c r="P29" s="20" t="s">
        <v>187</v>
      </c>
      <c r="Q29" s="20" t="s">
        <v>92</v>
      </c>
      <c r="R29" s="20">
        <f t="shared" si="1"/>
        <v>21.914000000000001</v>
      </c>
      <c r="U29" s="20" t="s">
        <v>206</v>
      </c>
      <c r="V29" s="20">
        <v>37969</v>
      </c>
      <c r="W29" s="55">
        <v>0.59513888888888888</v>
      </c>
      <c r="X29" s="20" t="s">
        <v>204</v>
      </c>
      <c r="Y29" s="55">
        <v>0.60902777777777783</v>
      </c>
      <c r="Z29" s="20" t="s">
        <v>187</v>
      </c>
      <c r="AA29" s="20" t="s">
        <v>92</v>
      </c>
      <c r="AB29" s="20">
        <f t="shared" si="2"/>
        <v>21.914000000000001</v>
      </c>
      <c r="AE29" s="20" t="s">
        <v>206</v>
      </c>
      <c r="AF29" s="20">
        <v>37971</v>
      </c>
      <c r="AG29" s="55">
        <v>0.63680555555555551</v>
      </c>
      <c r="AH29" s="20" t="s">
        <v>204</v>
      </c>
      <c r="AI29" s="55">
        <v>0.65069444444444446</v>
      </c>
      <c r="AJ29" s="20" t="s">
        <v>187</v>
      </c>
      <c r="AK29" s="20" t="s">
        <v>92</v>
      </c>
      <c r="AL29" s="20">
        <f t="shared" si="3"/>
        <v>21.914000000000001</v>
      </c>
    </row>
    <row r="30" spans="1:38" x14ac:dyDescent="0.25">
      <c r="A30" s="20" t="s">
        <v>202</v>
      </c>
      <c r="B30" s="20">
        <v>37968</v>
      </c>
      <c r="C30" s="55">
        <v>0.57847222222222217</v>
      </c>
      <c r="D30" s="20" t="s">
        <v>187</v>
      </c>
      <c r="E30" s="55">
        <v>0.59166666666666667</v>
      </c>
      <c r="F30" s="20" t="s">
        <v>204</v>
      </c>
      <c r="G30" s="20" t="s">
        <v>205</v>
      </c>
      <c r="H30" s="20">
        <f t="shared" si="0"/>
        <v>32.871000000000002</v>
      </c>
      <c r="K30" s="20" t="s">
        <v>206</v>
      </c>
      <c r="L30" s="20">
        <v>37968</v>
      </c>
      <c r="M30" s="55">
        <v>0.57847222222222217</v>
      </c>
      <c r="N30" s="20" t="s">
        <v>187</v>
      </c>
      <c r="O30" s="55">
        <v>0.59166666666666667</v>
      </c>
      <c r="P30" s="20" t="s">
        <v>204</v>
      </c>
      <c r="Q30" s="20" t="s">
        <v>92</v>
      </c>
      <c r="R30" s="20">
        <f t="shared" si="1"/>
        <v>21.914000000000001</v>
      </c>
      <c r="U30" s="20" t="s">
        <v>206</v>
      </c>
      <c r="V30" s="20">
        <v>37970</v>
      </c>
      <c r="W30" s="55">
        <v>0.62013888888888891</v>
      </c>
      <c r="X30" s="20" t="s">
        <v>187</v>
      </c>
      <c r="Y30" s="55">
        <v>0.6333333333333333</v>
      </c>
      <c r="Z30" s="20" t="s">
        <v>204</v>
      </c>
      <c r="AA30" s="20" t="s">
        <v>92</v>
      </c>
      <c r="AB30" s="20">
        <f t="shared" si="2"/>
        <v>21.914000000000001</v>
      </c>
      <c r="AE30" s="20" t="s">
        <v>206</v>
      </c>
      <c r="AF30" s="20">
        <v>37972</v>
      </c>
      <c r="AG30" s="55">
        <v>0.66180555555555554</v>
      </c>
      <c r="AH30" s="20" t="s">
        <v>187</v>
      </c>
      <c r="AI30" s="55">
        <v>0.67499999999999993</v>
      </c>
      <c r="AJ30" s="20" t="s">
        <v>204</v>
      </c>
      <c r="AK30" s="20" t="s">
        <v>92</v>
      </c>
      <c r="AL30" s="20">
        <f t="shared" si="3"/>
        <v>21.914000000000001</v>
      </c>
    </row>
    <row r="31" spans="1:38" x14ac:dyDescent="0.25">
      <c r="A31" s="20" t="s">
        <v>206</v>
      </c>
      <c r="B31" s="20">
        <v>37969</v>
      </c>
      <c r="C31" s="55">
        <v>0.59513888888888888</v>
      </c>
      <c r="D31" s="20" t="s">
        <v>204</v>
      </c>
      <c r="E31" s="55">
        <v>0.60902777777777783</v>
      </c>
      <c r="F31" s="20" t="s">
        <v>187</v>
      </c>
      <c r="G31" s="20" t="s">
        <v>92</v>
      </c>
      <c r="H31" s="20">
        <f>2*10.957</f>
        <v>21.914000000000001</v>
      </c>
      <c r="K31" s="20" t="s">
        <v>206</v>
      </c>
      <c r="L31" s="20">
        <v>37969</v>
      </c>
      <c r="M31" s="55">
        <v>0.59513888888888888</v>
      </c>
      <c r="N31" s="20" t="s">
        <v>204</v>
      </c>
      <c r="O31" s="55">
        <v>0.60902777777777783</v>
      </c>
      <c r="P31" s="20" t="s">
        <v>187</v>
      </c>
      <c r="Q31" s="20" t="s">
        <v>92</v>
      </c>
      <c r="R31" s="20">
        <f t="shared" si="1"/>
        <v>21.914000000000001</v>
      </c>
      <c r="U31" s="20" t="s">
        <v>206</v>
      </c>
      <c r="V31" s="20">
        <v>37971</v>
      </c>
      <c r="W31" s="55">
        <v>0.63680555555555551</v>
      </c>
      <c r="X31" s="20" t="s">
        <v>204</v>
      </c>
      <c r="Y31" s="55">
        <v>0.65069444444444446</v>
      </c>
      <c r="Z31" s="20" t="s">
        <v>187</v>
      </c>
      <c r="AA31" s="20" t="s">
        <v>92</v>
      </c>
      <c r="AB31" s="20">
        <f t="shared" si="2"/>
        <v>21.914000000000001</v>
      </c>
      <c r="AE31" s="20" t="s">
        <v>206</v>
      </c>
      <c r="AF31" s="20">
        <v>37973</v>
      </c>
      <c r="AG31" s="55">
        <v>0.67847222222222225</v>
      </c>
      <c r="AH31" s="20" t="s">
        <v>204</v>
      </c>
      <c r="AI31" s="55">
        <v>0.69236111111111109</v>
      </c>
      <c r="AJ31" s="20" t="s">
        <v>187</v>
      </c>
      <c r="AK31" s="20" t="s">
        <v>92</v>
      </c>
      <c r="AL31" s="20">
        <f t="shared" si="3"/>
        <v>21.914000000000001</v>
      </c>
    </row>
    <row r="32" spans="1:38" x14ac:dyDescent="0.25">
      <c r="A32" s="92" t="s">
        <v>27</v>
      </c>
      <c r="B32" s="92" t="s">
        <v>91</v>
      </c>
      <c r="C32" s="93">
        <v>0.59722222222222221</v>
      </c>
      <c r="D32" s="92" t="s">
        <v>204</v>
      </c>
      <c r="E32" s="93">
        <v>0.60416666666666663</v>
      </c>
      <c r="F32" s="92" t="s">
        <v>210</v>
      </c>
      <c r="G32" s="92" t="s">
        <v>212</v>
      </c>
      <c r="H32" s="92">
        <v>0.4</v>
      </c>
      <c r="K32" s="20" t="s">
        <v>206</v>
      </c>
      <c r="L32" s="20">
        <v>37970</v>
      </c>
      <c r="M32" s="55">
        <v>0.62013888888888891</v>
      </c>
      <c r="N32" s="20" t="s">
        <v>187</v>
      </c>
      <c r="O32" s="55">
        <v>0.6333333333333333</v>
      </c>
      <c r="P32" s="20" t="s">
        <v>204</v>
      </c>
      <c r="Q32" s="20" t="s">
        <v>92</v>
      </c>
      <c r="R32" s="20">
        <f t="shared" si="1"/>
        <v>21.914000000000001</v>
      </c>
      <c r="U32" s="20" t="s">
        <v>206</v>
      </c>
      <c r="V32" s="20">
        <v>37972</v>
      </c>
      <c r="W32" s="55">
        <v>0.66180555555555554</v>
      </c>
      <c r="X32" s="20" t="s">
        <v>187</v>
      </c>
      <c r="Y32" s="55">
        <v>0.67499999999999993</v>
      </c>
      <c r="Z32" s="20" t="s">
        <v>204</v>
      </c>
      <c r="AA32" s="20" t="s">
        <v>92</v>
      </c>
      <c r="AB32" s="20">
        <f t="shared" si="2"/>
        <v>21.914000000000001</v>
      </c>
      <c r="AE32" s="20" t="s">
        <v>206</v>
      </c>
      <c r="AF32" s="20">
        <v>37974</v>
      </c>
      <c r="AG32" s="55">
        <v>0.70347222222222217</v>
      </c>
      <c r="AH32" s="20" t="s">
        <v>187</v>
      </c>
      <c r="AI32" s="55">
        <v>0.71666666666666667</v>
      </c>
      <c r="AJ32" s="20" t="s">
        <v>204</v>
      </c>
      <c r="AK32" s="20" t="s">
        <v>92</v>
      </c>
      <c r="AL32" s="20">
        <f t="shared" si="3"/>
        <v>21.914000000000001</v>
      </c>
    </row>
    <row r="33" spans="1:38" x14ac:dyDescent="0.25">
      <c r="A33" s="20" t="s">
        <v>206</v>
      </c>
      <c r="B33" s="20">
        <v>37970</v>
      </c>
      <c r="C33" s="55">
        <v>0.62013888888888891</v>
      </c>
      <c r="D33" s="20" t="s">
        <v>187</v>
      </c>
      <c r="E33" s="55">
        <v>0.6333333333333333</v>
      </c>
      <c r="F33" s="20" t="s">
        <v>204</v>
      </c>
      <c r="G33" s="20" t="s">
        <v>92</v>
      </c>
      <c r="H33" s="20">
        <f t="shared" ref="H33:H43" si="4">2*10.957</f>
        <v>21.914000000000001</v>
      </c>
      <c r="K33" s="20" t="s">
        <v>206</v>
      </c>
      <c r="L33" s="20">
        <v>37971</v>
      </c>
      <c r="M33" s="55">
        <v>0.63680555555555551</v>
      </c>
      <c r="N33" s="20" t="s">
        <v>204</v>
      </c>
      <c r="O33" s="55">
        <v>0.65069444444444446</v>
      </c>
      <c r="P33" s="20" t="s">
        <v>187</v>
      </c>
      <c r="Q33" s="20" t="s">
        <v>92</v>
      </c>
      <c r="R33" s="20">
        <f t="shared" si="1"/>
        <v>21.914000000000001</v>
      </c>
      <c r="U33" s="20" t="s">
        <v>206</v>
      </c>
      <c r="V33" s="20">
        <v>37973</v>
      </c>
      <c r="W33" s="55">
        <v>0.67847222222222225</v>
      </c>
      <c r="X33" s="20" t="s">
        <v>204</v>
      </c>
      <c r="Y33" s="55">
        <v>0.69236111111111109</v>
      </c>
      <c r="Z33" s="20" t="s">
        <v>187</v>
      </c>
      <c r="AA33" s="20" t="s">
        <v>92</v>
      </c>
      <c r="AB33" s="20">
        <f t="shared" si="2"/>
        <v>21.914000000000001</v>
      </c>
      <c r="AE33" s="20" t="s">
        <v>206</v>
      </c>
      <c r="AF33" s="20">
        <v>37975</v>
      </c>
      <c r="AG33" s="55">
        <v>0.72013888888888899</v>
      </c>
      <c r="AH33" s="20" t="s">
        <v>204</v>
      </c>
      <c r="AI33" s="55">
        <v>0.73402777777777783</v>
      </c>
      <c r="AJ33" s="20" t="s">
        <v>187</v>
      </c>
      <c r="AK33" s="20" t="s">
        <v>92</v>
      </c>
      <c r="AL33" s="20">
        <f t="shared" si="3"/>
        <v>21.914000000000001</v>
      </c>
    </row>
    <row r="34" spans="1:38" x14ac:dyDescent="0.25">
      <c r="A34" s="20" t="s">
        <v>206</v>
      </c>
      <c r="B34" s="20">
        <v>37971</v>
      </c>
      <c r="C34" s="55">
        <v>0.63680555555555551</v>
      </c>
      <c r="D34" s="20" t="s">
        <v>204</v>
      </c>
      <c r="E34" s="55">
        <v>0.65069444444444446</v>
      </c>
      <c r="F34" s="20" t="s">
        <v>187</v>
      </c>
      <c r="G34" s="20" t="s">
        <v>92</v>
      </c>
      <c r="H34" s="20">
        <f t="shared" si="4"/>
        <v>21.914000000000001</v>
      </c>
      <c r="K34" s="20" t="s">
        <v>206</v>
      </c>
      <c r="L34" s="20">
        <v>37972</v>
      </c>
      <c r="M34" s="55">
        <v>0.66180555555555554</v>
      </c>
      <c r="N34" s="20" t="s">
        <v>187</v>
      </c>
      <c r="O34" s="55">
        <v>0.67499999999999993</v>
      </c>
      <c r="P34" s="20" t="s">
        <v>204</v>
      </c>
      <c r="Q34" s="20" t="s">
        <v>92</v>
      </c>
      <c r="R34" s="20">
        <f t="shared" si="1"/>
        <v>21.914000000000001</v>
      </c>
      <c r="U34" s="20" t="s">
        <v>206</v>
      </c>
      <c r="V34" s="20">
        <v>37974</v>
      </c>
      <c r="W34" s="55">
        <v>0.70347222222222217</v>
      </c>
      <c r="X34" s="20" t="s">
        <v>187</v>
      </c>
      <c r="Y34" s="55">
        <v>0.71666666666666667</v>
      </c>
      <c r="Z34" s="20" t="s">
        <v>204</v>
      </c>
      <c r="AA34" s="20" t="s">
        <v>92</v>
      </c>
      <c r="AB34" s="20">
        <f t="shared" si="2"/>
        <v>21.914000000000001</v>
      </c>
      <c r="AE34" s="20" t="s">
        <v>206</v>
      </c>
      <c r="AF34" s="20">
        <v>37976</v>
      </c>
      <c r="AG34" s="55">
        <v>0.74513888888888891</v>
      </c>
      <c r="AH34" s="20" t="s">
        <v>187</v>
      </c>
      <c r="AI34" s="55">
        <v>0.7583333333333333</v>
      </c>
      <c r="AJ34" s="20" t="s">
        <v>204</v>
      </c>
      <c r="AK34" s="20" t="s">
        <v>92</v>
      </c>
      <c r="AL34" s="20">
        <f t="shared" si="3"/>
        <v>21.914000000000001</v>
      </c>
    </row>
    <row r="35" spans="1:38" x14ac:dyDescent="0.25">
      <c r="A35" s="20" t="s">
        <v>206</v>
      </c>
      <c r="B35" s="20">
        <v>37972</v>
      </c>
      <c r="C35" s="55">
        <v>0.66180555555555554</v>
      </c>
      <c r="D35" s="20" t="s">
        <v>187</v>
      </c>
      <c r="E35" s="55">
        <v>0.67499999999999993</v>
      </c>
      <c r="F35" s="20" t="s">
        <v>204</v>
      </c>
      <c r="G35" s="20" t="s">
        <v>92</v>
      </c>
      <c r="H35" s="20">
        <f t="shared" si="4"/>
        <v>21.914000000000001</v>
      </c>
      <c r="K35" s="20" t="s">
        <v>206</v>
      </c>
      <c r="L35" s="20">
        <v>37973</v>
      </c>
      <c r="M35" s="55">
        <v>0.67847222222222225</v>
      </c>
      <c r="N35" s="20" t="s">
        <v>204</v>
      </c>
      <c r="O35" s="55">
        <v>0.69236111111111109</v>
      </c>
      <c r="P35" s="20" t="s">
        <v>187</v>
      </c>
      <c r="Q35" s="20" t="s">
        <v>92</v>
      </c>
      <c r="R35" s="20">
        <f t="shared" si="1"/>
        <v>21.914000000000001</v>
      </c>
      <c r="U35" s="20" t="s">
        <v>206</v>
      </c>
      <c r="V35" s="20">
        <v>37975</v>
      </c>
      <c r="W35" s="55">
        <v>0.72013888888888899</v>
      </c>
      <c r="X35" s="20" t="s">
        <v>204</v>
      </c>
      <c r="Y35" s="55">
        <v>0.73402777777777783</v>
      </c>
      <c r="Z35" s="20" t="s">
        <v>187</v>
      </c>
      <c r="AA35" s="20" t="s">
        <v>92</v>
      </c>
      <c r="AB35" s="20">
        <f t="shared" si="2"/>
        <v>21.914000000000001</v>
      </c>
      <c r="AE35" s="20" t="s">
        <v>206</v>
      </c>
      <c r="AF35" s="20">
        <v>37977</v>
      </c>
      <c r="AG35" s="55">
        <v>0.76180555555555562</v>
      </c>
      <c r="AH35" s="20" t="s">
        <v>204</v>
      </c>
      <c r="AI35" s="55">
        <v>0.77569444444444446</v>
      </c>
      <c r="AJ35" s="20" t="s">
        <v>187</v>
      </c>
      <c r="AK35" s="20" t="s">
        <v>92</v>
      </c>
      <c r="AL35" s="20">
        <f t="shared" si="3"/>
        <v>21.914000000000001</v>
      </c>
    </row>
    <row r="36" spans="1:38" x14ac:dyDescent="0.25">
      <c r="A36" s="20" t="s">
        <v>206</v>
      </c>
      <c r="B36" s="20">
        <v>37973</v>
      </c>
      <c r="C36" s="55">
        <v>0.67847222222222225</v>
      </c>
      <c r="D36" s="20" t="s">
        <v>204</v>
      </c>
      <c r="E36" s="55">
        <v>0.69236111111111109</v>
      </c>
      <c r="F36" s="20" t="s">
        <v>187</v>
      </c>
      <c r="G36" s="20" t="s">
        <v>92</v>
      </c>
      <c r="H36" s="20">
        <f t="shared" si="4"/>
        <v>21.914000000000001</v>
      </c>
      <c r="K36" s="20" t="s">
        <v>206</v>
      </c>
      <c r="L36" s="20">
        <v>37974</v>
      </c>
      <c r="M36" s="55">
        <v>0.70347222222222217</v>
      </c>
      <c r="N36" s="20" t="s">
        <v>187</v>
      </c>
      <c r="O36" s="55">
        <v>0.71666666666666667</v>
      </c>
      <c r="P36" s="20" t="s">
        <v>204</v>
      </c>
      <c r="Q36" s="20" t="s">
        <v>92</v>
      </c>
      <c r="R36" s="20">
        <f t="shared" si="1"/>
        <v>21.914000000000001</v>
      </c>
      <c r="U36" s="20" t="s">
        <v>206</v>
      </c>
      <c r="V36" s="20">
        <v>37976</v>
      </c>
      <c r="W36" s="55">
        <v>0.74513888888888891</v>
      </c>
      <c r="X36" s="20" t="s">
        <v>187</v>
      </c>
      <c r="Y36" s="55">
        <v>0.7583333333333333</v>
      </c>
      <c r="Z36" s="20" t="s">
        <v>204</v>
      </c>
      <c r="AA36" s="20" t="s">
        <v>92</v>
      </c>
      <c r="AB36" s="20">
        <f t="shared" si="2"/>
        <v>21.914000000000001</v>
      </c>
      <c r="AE36" s="20" t="s">
        <v>206</v>
      </c>
      <c r="AF36" s="20">
        <v>37978</v>
      </c>
      <c r="AG36" s="55">
        <v>0.78680555555555554</v>
      </c>
      <c r="AH36" s="20" t="s">
        <v>187</v>
      </c>
      <c r="AI36" s="55">
        <v>0.79999999999999993</v>
      </c>
      <c r="AJ36" s="20" t="s">
        <v>204</v>
      </c>
      <c r="AK36" s="20" t="s">
        <v>92</v>
      </c>
      <c r="AL36" s="20">
        <f t="shared" si="3"/>
        <v>21.914000000000001</v>
      </c>
    </row>
    <row r="37" spans="1:38" x14ac:dyDescent="0.25">
      <c r="A37" s="20" t="s">
        <v>206</v>
      </c>
      <c r="B37" s="20">
        <v>37974</v>
      </c>
      <c r="C37" s="55">
        <v>0.70347222222222217</v>
      </c>
      <c r="D37" s="20" t="s">
        <v>187</v>
      </c>
      <c r="E37" s="55">
        <v>0.71666666666666667</v>
      </c>
      <c r="F37" s="20" t="s">
        <v>204</v>
      </c>
      <c r="G37" s="20" t="s">
        <v>92</v>
      </c>
      <c r="H37" s="20">
        <f t="shared" si="4"/>
        <v>21.914000000000001</v>
      </c>
      <c r="K37" s="20" t="s">
        <v>206</v>
      </c>
      <c r="L37" s="20">
        <v>37975</v>
      </c>
      <c r="M37" s="55">
        <v>0.72013888888888899</v>
      </c>
      <c r="N37" s="20" t="s">
        <v>204</v>
      </c>
      <c r="O37" s="55">
        <v>0.73402777777777783</v>
      </c>
      <c r="P37" s="20" t="s">
        <v>187</v>
      </c>
      <c r="Q37" s="20" t="s">
        <v>92</v>
      </c>
      <c r="R37" s="20">
        <f t="shared" si="1"/>
        <v>21.914000000000001</v>
      </c>
      <c r="U37" s="20" t="s">
        <v>206</v>
      </c>
      <c r="V37" s="20">
        <v>37977</v>
      </c>
      <c r="W37" s="55">
        <v>0.76180555555555562</v>
      </c>
      <c r="X37" s="20" t="s">
        <v>204</v>
      </c>
      <c r="Y37" s="55">
        <v>0.77569444444444446</v>
      </c>
      <c r="Z37" s="20" t="s">
        <v>187</v>
      </c>
      <c r="AA37" s="20" t="s">
        <v>92</v>
      </c>
      <c r="AB37" s="20">
        <f t="shared" si="2"/>
        <v>21.914000000000001</v>
      </c>
      <c r="AE37" s="20" t="s">
        <v>206</v>
      </c>
      <c r="AF37" s="20">
        <v>37979</v>
      </c>
      <c r="AG37" s="55">
        <v>0.80347222222222225</v>
      </c>
      <c r="AH37" s="20" t="s">
        <v>204</v>
      </c>
      <c r="AI37" s="55">
        <v>0.81736111111111109</v>
      </c>
      <c r="AJ37" s="20" t="s">
        <v>187</v>
      </c>
      <c r="AK37" s="20" t="s">
        <v>92</v>
      </c>
      <c r="AL37" s="20">
        <f t="shared" si="3"/>
        <v>21.914000000000001</v>
      </c>
    </row>
    <row r="38" spans="1:38" x14ac:dyDescent="0.25">
      <c r="A38" s="20" t="s">
        <v>206</v>
      </c>
      <c r="B38" s="20">
        <v>37975</v>
      </c>
      <c r="C38" s="55">
        <v>0.72013888888888899</v>
      </c>
      <c r="D38" s="20" t="s">
        <v>204</v>
      </c>
      <c r="E38" s="55">
        <v>0.73402777777777783</v>
      </c>
      <c r="F38" s="20" t="s">
        <v>187</v>
      </c>
      <c r="G38" s="20" t="s">
        <v>92</v>
      </c>
      <c r="H38" s="20">
        <f t="shared" si="4"/>
        <v>21.914000000000001</v>
      </c>
      <c r="K38" s="20" t="s">
        <v>206</v>
      </c>
      <c r="L38" s="20">
        <v>37976</v>
      </c>
      <c r="M38" s="55">
        <v>0.74513888888888891</v>
      </c>
      <c r="N38" s="20" t="s">
        <v>187</v>
      </c>
      <c r="O38" s="55">
        <v>0.7583333333333333</v>
      </c>
      <c r="P38" s="20" t="s">
        <v>204</v>
      </c>
      <c r="Q38" s="20" t="s">
        <v>92</v>
      </c>
      <c r="R38" s="20">
        <f t="shared" si="1"/>
        <v>21.914000000000001</v>
      </c>
      <c r="U38" s="20" t="s">
        <v>206</v>
      </c>
      <c r="V38" s="20">
        <v>37978</v>
      </c>
      <c r="W38" s="55">
        <v>0.78680555555555554</v>
      </c>
      <c r="X38" s="20" t="s">
        <v>187</v>
      </c>
      <c r="Y38" s="55">
        <v>0.79999999999999993</v>
      </c>
      <c r="Z38" s="20" t="s">
        <v>204</v>
      </c>
      <c r="AA38" s="20" t="s">
        <v>92</v>
      </c>
      <c r="AB38" s="20">
        <f t="shared" si="2"/>
        <v>21.914000000000001</v>
      </c>
      <c r="AE38" s="20" t="s">
        <v>206</v>
      </c>
      <c r="AF38" s="20">
        <v>37980</v>
      </c>
      <c r="AG38" s="55">
        <v>0.82847222222222217</v>
      </c>
      <c r="AH38" s="20" t="s">
        <v>187</v>
      </c>
      <c r="AI38" s="55">
        <v>0.84166666666666667</v>
      </c>
      <c r="AJ38" s="20" t="s">
        <v>204</v>
      </c>
      <c r="AK38" s="20" t="s">
        <v>92</v>
      </c>
      <c r="AL38" s="20">
        <f t="shared" si="3"/>
        <v>21.914000000000001</v>
      </c>
    </row>
    <row r="39" spans="1:38" x14ac:dyDescent="0.25">
      <c r="A39" s="20" t="s">
        <v>206</v>
      </c>
      <c r="B39" s="20">
        <v>37976</v>
      </c>
      <c r="C39" s="55">
        <v>0.74513888888888891</v>
      </c>
      <c r="D39" s="20" t="s">
        <v>187</v>
      </c>
      <c r="E39" s="55">
        <v>0.7583333333333333</v>
      </c>
      <c r="F39" s="20" t="s">
        <v>204</v>
      </c>
      <c r="G39" s="20" t="s">
        <v>92</v>
      </c>
      <c r="H39" s="20">
        <f t="shared" si="4"/>
        <v>21.914000000000001</v>
      </c>
      <c r="K39" s="20" t="s">
        <v>206</v>
      </c>
      <c r="L39" s="20">
        <v>37977</v>
      </c>
      <c r="M39" s="55">
        <v>0.76180555555555562</v>
      </c>
      <c r="N39" s="20" t="s">
        <v>204</v>
      </c>
      <c r="O39" s="55">
        <v>0.77569444444444446</v>
      </c>
      <c r="P39" s="20" t="s">
        <v>187</v>
      </c>
      <c r="Q39" s="20" t="s">
        <v>92</v>
      </c>
      <c r="R39" s="20">
        <f t="shared" si="1"/>
        <v>21.914000000000001</v>
      </c>
      <c r="U39" s="20" t="s">
        <v>206</v>
      </c>
      <c r="V39" s="20">
        <v>37979</v>
      </c>
      <c r="W39" s="55">
        <v>0.80347222222222225</v>
      </c>
      <c r="X39" s="20" t="s">
        <v>204</v>
      </c>
      <c r="Y39" s="55">
        <v>0.81736111111111109</v>
      </c>
      <c r="Z39" s="20" t="s">
        <v>187</v>
      </c>
      <c r="AA39" s="20" t="s">
        <v>92</v>
      </c>
      <c r="AB39" s="20">
        <f t="shared" si="2"/>
        <v>21.914000000000001</v>
      </c>
      <c r="AE39" s="20" t="s">
        <v>206</v>
      </c>
      <c r="AF39" s="20">
        <v>37981</v>
      </c>
      <c r="AG39" s="55">
        <v>0.84513888888888899</v>
      </c>
      <c r="AH39" s="20" t="s">
        <v>204</v>
      </c>
      <c r="AI39" s="55">
        <v>0.85902777777777783</v>
      </c>
      <c r="AJ39" s="20" t="s">
        <v>187</v>
      </c>
      <c r="AK39" s="20" t="s">
        <v>92</v>
      </c>
      <c r="AL39" s="20">
        <f t="shared" si="3"/>
        <v>21.914000000000001</v>
      </c>
    </row>
    <row r="40" spans="1:38" x14ac:dyDescent="0.25">
      <c r="A40" s="20" t="s">
        <v>206</v>
      </c>
      <c r="B40" s="20">
        <v>37977</v>
      </c>
      <c r="C40" s="55">
        <v>0.76180555555555562</v>
      </c>
      <c r="D40" s="20" t="s">
        <v>204</v>
      </c>
      <c r="E40" s="55">
        <v>0.77569444444444446</v>
      </c>
      <c r="F40" s="20" t="s">
        <v>187</v>
      </c>
      <c r="G40" s="20" t="s">
        <v>92</v>
      </c>
      <c r="H40" s="20">
        <f t="shared" si="4"/>
        <v>21.914000000000001</v>
      </c>
      <c r="K40" s="20" t="s">
        <v>206</v>
      </c>
      <c r="L40" s="20">
        <v>37978</v>
      </c>
      <c r="M40" s="55">
        <v>0.78680555555555554</v>
      </c>
      <c r="N40" s="20" t="s">
        <v>187</v>
      </c>
      <c r="O40" s="55">
        <v>0.79999999999999993</v>
      </c>
      <c r="P40" s="20" t="s">
        <v>204</v>
      </c>
      <c r="Q40" s="20" t="s">
        <v>92</v>
      </c>
      <c r="R40" s="20">
        <f t="shared" si="1"/>
        <v>21.914000000000001</v>
      </c>
      <c r="U40" s="20" t="s">
        <v>206</v>
      </c>
      <c r="V40" s="20">
        <v>37980</v>
      </c>
      <c r="W40" s="55">
        <v>0.82847222222222217</v>
      </c>
      <c r="X40" s="20" t="s">
        <v>187</v>
      </c>
      <c r="Y40" s="55">
        <v>0.84166666666666667</v>
      </c>
      <c r="Z40" s="20" t="s">
        <v>204</v>
      </c>
      <c r="AA40" s="20" t="s">
        <v>92</v>
      </c>
      <c r="AB40" s="20">
        <f t="shared" si="2"/>
        <v>21.914000000000001</v>
      </c>
      <c r="AE40" s="20" t="s">
        <v>206</v>
      </c>
      <c r="AF40" s="20">
        <v>37982</v>
      </c>
      <c r="AG40" s="55">
        <v>0.87013888888888891</v>
      </c>
      <c r="AH40" s="20" t="s">
        <v>187</v>
      </c>
      <c r="AI40" s="55">
        <v>0.8833333333333333</v>
      </c>
      <c r="AJ40" s="20" t="s">
        <v>204</v>
      </c>
      <c r="AK40" s="20" t="s">
        <v>205</v>
      </c>
      <c r="AL40" s="20">
        <f t="shared" si="3"/>
        <v>21.914000000000001</v>
      </c>
    </row>
    <row r="41" spans="1:38" x14ac:dyDescent="0.25">
      <c r="A41" s="20" t="s">
        <v>206</v>
      </c>
      <c r="B41" s="20">
        <v>37978</v>
      </c>
      <c r="C41" s="55">
        <v>0.78680555555555554</v>
      </c>
      <c r="D41" s="20" t="s">
        <v>187</v>
      </c>
      <c r="E41" s="55">
        <v>0.79999999999999993</v>
      </c>
      <c r="F41" s="20" t="s">
        <v>204</v>
      </c>
      <c r="G41" s="20" t="s">
        <v>92</v>
      </c>
      <c r="H41" s="20">
        <f t="shared" si="4"/>
        <v>21.914000000000001</v>
      </c>
      <c r="K41" s="20" t="s">
        <v>206</v>
      </c>
      <c r="L41" s="20">
        <v>37979</v>
      </c>
      <c r="M41" s="55">
        <v>0.80347222222222225</v>
      </c>
      <c r="N41" s="20" t="s">
        <v>204</v>
      </c>
      <c r="O41" s="55">
        <v>0.81736111111111109</v>
      </c>
      <c r="P41" s="20" t="s">
        <v>187</v>
      </c>
      <c r="Q41" s="20" t="s">
        <v>92</v>
      </c>
      <c r="R41" s="20">
        <f t="shared" si="1"/>
        <v>21.914000000000001</v>
      </c>
      <c r="U41" s="20" t="s">
        <v>206</v>
      </c>
      <c r="V41" s="20">
        <v>37981</v>
      </c>
      <c r="W41" s="55">
        <v>0.84513888888888899</v>
      </c>
      <c r="X41" s="20" t="s">
        <v>204</v>
      </c>
      <c r="Y41" s="55">
        <v>0.85902777777777783</v>
      </c>
      <c r="Z41" s="20" t="s">
        <v>187</v>
      </c>
      <c r="AA41" s="20" t="s">
        <v>92</v>
      </c>
      <c r="AB41" s="20">
        <f t="shared" si="2"/>
        <v>21.914000000000001</v>
      </c>
      <c r="AE41" s="92" t="s">
        <v>206</v>
      </c>
      <c r="AF41" s="92" t="s">
        <v>91</v>
      </c>
      <c r="AG41" s="93">
        <v>0.88541666666666663</v>
      </c>
      <c r="AH41" s="92" t="s">
        <v>204</v>
      </c>
      <c r="AI41" s="93">
        <v>0.90625</v>
      </c>
      <c r="AJ41" s="92" t="s">
        <v>203</v>
      </c>
      <c r="AK41" s="92" t="s">
        <v>92</v>
      </c>
      <c r="AL41" s="92">
        <f>2*12.9</f>
        <v>25.8</v>
      </c>
    </row>
    <row r="42" spans="1:38" x14ac:dyDescent="0.25">
      <c r="A42" s="20" t="s">
        <v>206</v>
      </c>
      <c r="B42" s="20">
        <v>37979</v>
      </c>
      <c r="C42" s="55">
        <v>0.80347222222222225</v>
      </c>
      <c r="D42" s="20" t="s">
        <v>204</v>
      </c>
      <c r="E42" s="55">
        <v>0.81736111111111109</v>
      </c>
      <c r="F42" s="20" t="s">
        <v>187</v>
      </c>
      <c r="G42" s="20" t="s">
        <v>92</v>
      </c>
      <c r="H42" s="20">
        <f t="shared" si="4"/>
        <v>21.914000000000001</v>
      </c>
      <c r="K42" s="20" t="s">
        <v>206</v>
      </c>
      <c r="L42" s="20">
        <v>37980</v>
      </c>
      <c r="M42" s="55">
        <v>0.82847222222222217</v>
      </c>
      <c r="N42" s="20" t="s">
        <v>187</v>
      </c>
      <c r="O42" s="55">
        <v>0.84166666666666667</v>
      </c>
      <c r="P42" s="20" t="s">
        <v>204</v>
      </c>
      <c r="Q42" s="20" t="s">
        <v>92</v>
      </c>
      <c r="R42" s="20">
        <f t="shared" si="1"/>
        <v>21.914000000000001</v>
      </c>
      <c r="U42" s="20" t="s">
        <v>206</v>
      </c>
      <c r="V42" s="20">
        <v>37982</v>
      </c>
      <c r="W42" s="55">
        <v>0.87013888888888891</v>
      </c>
      <c r="X42" s="20" t="s">
        <v>187</v>
      </c>
      <c r="Y42" s="55">
        <v>0.8833333333333333</v>
      </c>
      <c r="Z42" s="20" t="s">
        <v>204</v>
      </c>
      <c r="AA42" s="20" t="s">
        <v>205</v>
      </c>
      <c r="AB42" s="20">
        <f t="shared" si="2"/>
        <v>21.914000000000001</v>
      </c>
    </row>
    <row r="43" spans="1:38" x14ac:dyDescent="0.25">
      <c r="A43" s="20" t="s">
        <v>206</v>
      </c>
      <c r="B43" s="20">
        <v>37980</v>
      </c>
      <c r="C43" s="55">
        <v>0.82847222222222217</v>
      </c>
      <c r="D43" s="20" t="s">
        <v>187</v>
      </c>
      <c r="E43" s="55">
        <v>0.84166666666666667</v>
      </c>
      <c r="F43" s="20" t="s">
        <v>204</v>
      </c>
      <c r="G43" s="20" t="s">
        <v>92</v>
      </c>
      <c r="H43" s="20">
        <f t="shared" si="4"/>
        <v>21.914000000000001</v>
      </c>
      <c r="K43" s="92" t="s">
        <v>206</v>
      </c>
      <c r="L43" s="92" t="s">
        <v>91</v>
      </c>
      <c r="M43" s="93">
        <v>0.84375</v>
      </c>
      <c r="N43" s="92" t="s">
        <v>204</v>
      </c>
      <c r="O43" s="93">
        <v>0.86458333333333337</v>
      </c>
      <c r="P43" s="92" t="s">
        <v>203</v>
      </c>
      <c r="Q43" s="92" t="s">
        <v>92</v>
      </c>
      <c r="R43" s="92">
        <f>2*12.9</f>
        <v>25.8</v>
      </c>
      <c r="U43" s="92" t="s">
        <v>206</v>
      </c>
      <c r="V43" s="92" t="s">
        <v>91</v>
      </c>
      <c r="W43" s="93">
        <v>0.88541666666666663</v>
      </c>
      <c r="X43" s="92" t="s">
        <v>204</v>
      </c>
      <c r="Y43" s="93">
        <v>0.90625</v>
      </c>
      <c r="Z43" s="92" t="s">
        <v>203</v>
      </c>
      <c r="AA43" s="92" t="s">
        <v>92</v>
      </c>
      <c r="AB43" s="92">
        <f>2*12.9</f>
        <v>25.8</v>
      </c>
    </row>
    <row r="44" spans="1:38" x14ac:dyDescent="0.25">
      <c r="A44" s="92" t="s">
        <v>27</v>
      </c>
      <c r="B44" s="92" t="s">
        <v>91</v>
      </c>
      <c r="C44" s="93">
        <v>0.86111111111111116</v>
      </c>
      <c r="D44" s="92" t="s">
        <v>211</v>
      </c>
      <c r="E44" s="93">
        <v>0.86805555555555547</v>
      </c>
      <c r="F44" s="92" t="s">
        <v>204</v>
      </c>
      <c r="G44" s="92" t="s">
        <v>212</v>
      </c>
      <c r="H44" s="92">
        <v>0.4</v>
      </c>
    </row>
    <row r="45" spans="1:38" x14ac:dyDescent="0.25">
      <c r="A45" s="92" t="s">
        <v>202</v>
      </c>
      <c r="B45" s="92" t="s">
        <v>91</v>
      </c>
      <c r="C45" s="93">
        <v>0.87013888888888891</v>
      </c>
      <c r="D45" s="92" t="s">
        <v>204</v>
      </c>
      <c r="E45" s="93">
        <v>0.89097222222222217</v>
      </c>
      <c r="F45" s="92" t="s">
        <v>213</v>
      </c>
      <c r="G45" s="92" t="s">
        <v>205</v>
      </c>
      <c r="H45" s="92">
        <f>3*12.9</f>
        <v>38.700000000000003</v>
      </c>
    </row>
  </sheetData>
  <pageMargins left="0.7" right="0.7" top="0.78740157499999996" bottom="0.78740157499999996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9"/>
  <sheetViews>
    <sheetView tabSelected="1" zoomScale="70" zoomScaleNormal="70" workbookViewId="0">
      <selection activeCell="H3" sqref="H3:K4"/>
    </sheetView>
  </sheetViews>
  <sheetFormatPr baseColWidth="10" defaultColWidth="10.7109375" defaultRowHeight="15" x14ac:dyDescent="0.25"/>
  <cols>
    <col min="2" max="2" width="13.85546875" customWidth="1"/>
    <col min="5" max="5" width="14.85546875" bestFit="1" customWidth="1"/>
    <col min="6" max="6" width="15.28515625" bestFit="1" customWidth="1"/>
    <col min="7" max="7" width="13.42578125" bestFit="1" customWidth="1"/>
    <col min="12" max="12" width="18.42578125" customWidth="1"/>
    <col min="13" max="13" width="39.7109375" bestFit="1" customWidth="1"/>
    <col min="14" max="14" width="13.28515625" bestFit="1" customWidth="1"/>
    <col min="22" max="22" width="15.140625" customWidth="1"/>
  </cols>
  <sheetData>
    <row r="1" spans="1:38" ht="15.75" thickBot="1" x14ac:dyDescent="0.3">
      <c r="A1" s="3" t="s">
        <v>61</v>
      </c>
    </row>
    <row r="2" spans="1:38" ht="15.75" thickBot="1" x14ac:dyDescent="0.3">
      <c r="M2" s="42" t="s">
        <v>83</v>
      </c>
      <c r="N2" s="22"/>
    </row>
    <row r="3" spans="1:38" ht="15.75" thickBot="1" x14ac:dyDescent="0.3">
      <c r="A3" t="s">
        <v>62</v>
      </c>
      <c r="H3" s="110" t="s">
        <v>128</v>
      </c>
      <c r="I3" s="111"/>
      <c r="J3" s="111"/>
      <c r="K3" s="112"/>
      <c r="M3" s="23"/>
      <c r="N3" s="45" t="s">
        <v>88</v>
      </c>
      <c r="O3" s="52" t="s">
        <v>18</v>
      </c>
      <c r="P3" s="49" t="s">
        <v>89</v>
      </c>
    </row>
    <row r="4" spans="1:38" ht="15.75" thickBot="1" x14ac:dyDescent="0.3">
      <c r="H4" s="113"/>
      <c r="I4" s="114"/>
      <c r="J4" s="114"/>
      <c r="K4" s="115"/>
      <c r="M4" s="43" t="s">
        <v>84</v>
      </c>
      <c r="N4" s="46">
        <f>(C30+C57+C89)*24</f>
        <v>21.166666666666664</v>
      </c>
      <c r="O4" s="43">
        <v>188</v>
      </c>
      <c r="P4" s="50">
        <f>O4*N4</f>
        <v>3979.333333333333</v>
      </c>
    </row>
    <row r="5" spans="1:38" x14ac:dyDescent="0.25">
      <c r="A5" t="s">
        <v>101</v>
      </c>
      <c r="M5" s="43" t="s">
        <v>85</v>
      </c>
      <c r="N5" s="47">
        <f>(M29+M50+M79)*24</f>
        <v>18.25</v>
      </c>
      <c r="O5" s="43">
        <v>62</v>
      </c>
      <c r="P5" s="50">
        <f>O5*N5</f>
        <v>1131.5</v>
      </c>
    </row>
    <row r="6" spans="1:38" x14ac:dyDescent="0.25">
      <c r="M6" s="43" t="s">
        <v>86</v>
      </c>
      <c r="N6" s="47">
        <f>(W29+W50+W79)*24</f>
        <v>17.166666666666664</v>
      </c>
      <c r="O6" s="43">
        <v>52</v>
      </c>
      <c r="P6" s="50">
        <f>O6*N6</f>
        <v>892.66666666666652</v>
      </c>
    </row>
    <row r="7" spans="1:38" ht="15.75" thickBot="1" x14ac:dyDescent="0.3">
      <c r="M7" s="44" t="s">
        <v>87</v>
      </c>
      <c r="N7" s="48">
        <f>(AG29+AG50+AG79)*24</f>
        <v>16.333333333333336</v>
      </c>
      <c r="O7" s="44">
        <v>63</v>
      </c>
      <c r="P7" s="51">
        <f>O7*N7</f>
        <v>1029.0000000000002</v>
      </c>
    </row>
    <row r="8" spans="1:38" ht="15.75" thickBot="1" x14ac:dyDescent="0.3">
      <c r="E8" s="99"/>
      <c r="O8" s="53" t="s">
        <v>90</v>
      </c>
      <c r="P8" s="54">
        <f>P7+P6+P5+P4</f>
        <v>7032.5</v>
      </c>
    </row>
    <row r="9" spans="1:38" x14ac:dyDescent="0.25">
      <c r="A9" s="3" t="s">
        <v>80</v>
      </c>
      <c r="C9" t="s">
        <v>13</v>
      </c>
      <c r="E9" t="s">
        <v>19</v>
      </c>
      <c r="F9" t="s">
        <v>215</v>
      </c>
      <c r="G9" t="s">
        <v>216</v>
      </c>
      <c r="K9" s="3" t="s">
        <v>221</v>
      </c>
      <c r="M9" t="s">
        <v>13</v>
      </c>
      <c r="O9" t="s">
        <v>41</v>
      </c>
      <c r="P9" t="s">
        <v>215</v>
      </c>
      <c r="Q9" t="s">
        <v>216</v>
      </c>
      <c r="U9" s="3" t="s">
        <v>224</v>
      </c>
      <c r="W9" t="s">
        <v>13</v>
      </c>
      <c r="Y9" t="s">
        <v>42</v>
      </c>
      <c r="Z9" t="s">
        <v>215</v>
      </c>
      <c r="AA9" t="s">
        <v>216</v>
      </c>
      <c r="AE9" s="3" t="s">
        <v>227</v>
      </c>
      <c r="AG9" t="s">
        <v>13</v>
      </c>
      <c r="AI9" t="s">
        <v>219</v>
      </c>
      <c r="AJ9" t="s">
        <v>215</v>
      </c>
      <c r="AK9" t="s">
        <v>216</v>
      </c>
    </row>
    <row r="11" spans="1:38" x14ac:dyDescent="0.25">
      <c r="A11" s="36" t="s">
        <v>14</v>
      </c>
      <c r="B11" s="36" t="s">
        <v>63</v>
      </c>
      <c r="C11" s="36" t="s">
        <v>64</v>
      </c>
      <c r="D11" s="36" t="s">
        <v>65</v>
      </c>
      <c r="E11" s="36" t="s">
        <v>66</v>
      </c>
      <c r="F11" s="36" t="s">
        <v>67</v>
      </c>
      <c r="G11" s="36" t="s">
        <v>68</v>
      </c>
      <c r="H11" s="36" t="s">
        <v>75</v>
      </c>
      <c r="I11" s="95"/>
      <c r="K11" s="36" t="s">
        <v>14</v>
      </c>
      <c r="L11" s="36" t="s">
        <v>63</v>
      </c>
      <c r="M11" s="36" t="s">
        <v>64</v>
      </c>
      <c r="N11" s="36" t="s">
        <v>65</v>
      </c>
      <c r="O11" s="36" t="s">
        <v>66</v>
      </c>
      <c r="P11" s="36" t="s">
        <v>67</v>
      </c>
      <c r="Q11" s="36" t="s">
        <v>68</v>
      </c>
      <c r="R11" s="36" t="s">
        <v>75</v>
      </c>
      <c r="U11" s="36" t="s">
        <v>14</v>
      </c>
      <c r="V11" s="36" t="s">
        <v>63</v>
      </c>
      <c r="W11" s="36" t="s">
        <v>64</v>
      </c>
      <c r="X11" s="36" t="s">
        <v>65</v>
      </c>
      <c r="Y11" s="36" t="s">
        <v>66</v>
      </c>
      <c r="Z11" s="36" t="s">
        <v>67</v>
      </c>
      <c r="AA11" s="36" t="s">
        <v>68</v>
      </c>
      <c r="AB11" s="36" t="s">
        <v>75</v>
      </c>
      <c r="AE11" s="36" t="s">
        <v>14</v>
      </c>
      <c r="AF11" s="36" t="s">
        <v>63</v>
      </c>
      <c r="AG11" s="36" t="s">
        <v>64</v>
      </c>
      <c r="AH11" s="36" t="s">
        <v>65</v>
      </c>
      <c r="AI11" s="36" t="s">
        <v>66</v>
      </c>
      <c r="AJ11" s="36" t="s">
        <v>67</v>
      </c>
      <c r="AK11" s="36" t="s">
        <v>68</v>
      </c>
      <c r="AL11" s="36" t="s">
        <v>75</v>
      </c>
    </row>
    <row r="12" spans="1:38" x14ac:dyDescent="0.25">
      <c r="A12" s="16"/>
      <c r="B12" s="16" t="s">
        <v>69</v>
      </c>
      <c r="C12" s="37">
        <v>0.15972222222222224</v>
      </c>
      <c r="D12" s="37">
        <v>0.19444444444444445</v>
      </c>
      <c r="E12" s="16" t="s">
        <v>231</v>
      </c>
      <c r="F12" s="16"/>
      <c r="G12" s="16" t="s">
        <v>230</v>
      </c>
      <c r="H12" s="16"/>
      <c r="I12" s="96"/>
      <c r="K12" s="16"/>
      <c r="L12" s="16" t="s">
        <v>69</v>
      </c>
      <c r="M12" s="37">
        <v>0.1763888888888889</v>
      </c>
      <c r="N12" s="37">
        <v>0.19722222222222222</v>
      </c>
      <c r="O12" s="16" t="s">
        <v>231</v>
      </c>
      <c r="P12" s="16"/>
      <c r="Q12" s="16" t="s">
        <v>72</v>
      </c>
      <c r="R12" s="16"/>
      <c r="U12" s="16"/>
      <c r="V12" s="16" t="s">
        <v>69</v>
      </c>
      <c r="W12" s="37">
        <v>0.21805555555555556</v>
      </c>
      <c r="X12" s="37">
        <v>0.2388888888888889</v>
      </c>
      <c r="Y12" s="16" t="s">
        <v>231</v>
      </c>
      <c r="Z12" s="16"/>
      <c r="AA12" s="16" t="s">
        <v>72</v>
      </c>
      <c r="AB12" s="16"/>
      <c r="AE12" s="16"/>
      <c r="AF12" s="16" t="s">
        <v>69</v>
      </c>
      <c r="AG12" s="37">
        <v>0.25972222222222224</v>
      </c>
      <c r="AH12" s="37">
        <v>0.28055555555555556</v>
      </c>
      <c r="AI12" s="16" t="s">
        <v>231</v>
      </c>
      <c r="AJ12" s="16"/>
      <c r="AK12" s="16" t="s">
        <v>72</v>
      </c>
      <c r="AL12" s="16"/>
    </row>
    <row r="13" spans="1:38" x14ac:dyDescent="0.25">
      <c r="A13" s="16" t="s">
        <v>91</v>
      </c>
      <c r="B13" s="16" t="s">
        <v>70</v>
      </c>
      <c r="C13" s="37">
        <v>0.19444444444444445</v>
      </c>
      <c r="D13" s="37">
        <v>0.21527777777777779</v>
      </c>
      <c r="E13" s="16" t="s">
        <v>231</v>
      </c>
      <c r="F13" s="16" t="s">
        <v>204</v>
      </c>
      <c r="G13" s="16" t="s">
        <v>230</v>
      </c>
      <c r="H13" s="16"/>
      <c r="I13" s="96"/>
      <c r="K13" s="16" t="s">
        <v>91</v>
      </c>
      <c r="L13" s="16" t="s">
        <v>70</v>
      </c>
      <c r="M13" s="37">
        <v>0.19722222222222222</v>
      </c>
      <c r="N13" s="37">
        <v>0.21805555555555556</v>
      </c>
      <c r="O13" s="16" t="s">
        <v>231</v>
      </c>
      <c r="P13" s="16" t="s">
        <v>204</v>
      </c>
      <c r="Q13" s="16" t="s">
        <v>72</v>
      </c>
      <c r="R13" s="16"/>
      <c r="U13" s="16" t="s">
        <v>91</v>
      </c>
      <c r="V13" s="16" t="s">
        <v>70</v>
      </c>
      <c r="W13" s="37">
        <v>0.2388888888888889</v>
      </c>
      <c r="X13" s="37">
        <v>0.25972222222222224</v>
      </c>
      <c r="Y13" s="16" t="s">
        <v>231</v>
      </c>
      <c r="Z13" s="16" t="s">
        <v>204</v>
      </c>
      <c r="AA13" s="16" t="s">
        <v>72</v>
      </c>
      <c r="AB13" s="16"/>
      <c r="AE13" s="16" t="s">
        <v>91</v>
      </c>
      <c r="AF13" s="16" t="s">
        <v>70</v>
      </c>
      <c r="AG13" s="37">
        <v>0.28055555555555556</v>
      </c>
      <c r="AH13" s="37">
        <v>0.30138888888888887</v>
      </c>
      <c r="AI13" s="16" t="s">
        <v>231</v>
      </c>
      <c r="AJ13" s="16" t="s">
        <v>204</v>
      </c>
      <c r="AK13" s="16" t="s">
        <v>72</v>
      </c>
      <c r="AL13" s="16"/>
    </row>
    <row r="14" spans="1:38" x14ac:dyDescent="0.25">
      <c r="A14" s="20">
        <v>37951</v>
      </c>
      <c r="B14" s="16" t="s">
        <v>73</v>
      </c>
      <c r="C14" s="37">
        <v>0.22013888888888888</v>
      </c>
      <c r="D14" s="37">
        <v>0.23402777777777781</v>
      </c>
      <c r="E14" s="16" t="s">
        <v>204</v>
      </c>
      <c r="F14" s="16" t="s">
        <v>232</v>
      </c>
      <c r="G14" s="16" t="s">
        <v>230</v>
      </c>
      <c r="H14" s="16"/>
      <c r="I14" s="96"/>
      <c r="K14" s="20">
        <v>37951</v>
      </c>
      <c r="L14" s="16" t="s">
        <v>73</v>
      </c>
      <c r="M14" s="37">
        <v>0.22013888888888888</v>
      </c>
      <c r="N14" s="37">
        <v>0.23402777777777781</v>
      </c>
      <c r="O14" s="16" t="s">
        <v>204</v>
      </c>
      <c r="P14" s="16" t="s">
        <v>232</v>
      </c>
      <c r="Q14" s="16" t="s">
        <v>72</v>
      </c>
      <c r="R14" s="16"/>
      <c r="U14" s="20">
        <v>37953</v>
      </c>
      <c r="V14" s="16" t="s">
        <v>73</v>
      </c>
      <c r="W14" s="101">
        <v>0.26180555555555557</v>
      </c>
      <c r="X14" s="101">
        <v>0.27569444444444446</v>
      </c>
      <c r="Y14" s="16" t="s">
        <v>204</v>
      </c>
      <c r="Z14" s="16" t="s">
        <v>232</v>
      </c>
      <c r="AA14" s="16" t="s">
        <v>72</v>
      </c>
      <c r="AB14" s="16"/>
      <c r="AE14" s="20">
        <v>37953</v>
      </c>
      <c r="AF14" s="16" t="s">
        <v>73</v>
      </c>
      <c r="AG14" s="101">
        <v>0.26180555555555557</v>
      </c>
      <c r="AH14" s="101">
        <v>0.27569444444444446</v>
      </c>
      <c r="AI14" s="16" t="s">
        <v>204</v>
      </c>
      <c r="AJ14" s="16" t="s">
        <v>232</v>
      </c>
      <c r="AK14" s="16" t="s">
        <v>72</v>
      </c>
      <c r="AL14" s="16"/>
    </row>
    <row r="15" spans="1:38" x14ac:dyDescent="0.25">
      <c r="A15" s="20">
        <v>37950</v>
      </c>
      <c r="B15" s="16" t="s">
        <v>73</v>
      </c>
      <c r="C15" s="101">
        <v>0.24513888888888888</v>
      </c>
      <c r="D15" s="101">
        <v>0.25833333333333336</v>
      </c>
      <c r="E15" s="16" t="s">
        <v>232</v>
      </c>
      <c r="F15" s="16" t="s">
        <v>204</v>
      </c>
      <c r="G15" s="16" t="s">
        <v>230</v>
      </c>
      <c r="H15" s="16"/>
      <c r="I15" s="96"/>
      <c r="K15" s="20">
        <v>37950</v>
      </c>
      <c r="L15" s="16" t="s">
        <v>73</v>
      </c>
      <c r="M15" s="101">
        <v>0.24513888888888888</v>
      </c>
      <c r="N15" s="101">
        <v>0.25833333333333336</v>
      </c>
      <c r="O15" s="16" t="s">
        <v>232</v>
      </c>
      <c r="P15" s="16" t="s">
        <v>204</v>
      </c>
      <c r="Q15" s="16" t="s">
        <v>72</v>
      </c>
      <c r="R15" s="16"/>
      <c r="U15" s="20">
        <v>37954</v>
      </c>
      <c r="V15" s="16" t="s">
        <v>73</v>
      </c>
      <c r="W15" s="101">
        <v>0.28611111111111115</v>
      </c>
      <c r="X15" s="101">
        <v>0.3</v>
      </c>
      <c r="Y15" s="16" t="s">
        <v>232</v>
      </c>
      <c r="Z15" s="16" t="s">
        <v>204</v>
      </c>
      <c r="AA15" s="16" t="s">
        <v>72</v>
      </c>
      <c r="AB15" s="16"/>
      <c r="AE15" s="20">
        <v>37954</v>
      </c>
      <c r="AF15" s="16" t="s">
        <v>73</v>
      </c>
      <c r="AG15" s="101">
        <v>0.28611111111111115</v>
      </c>
      <c r="AH15" s="101">
        <v>0.3</v>
      </c>
      <c r="AI15" s="16" t="s">
        <v>232</v>
      </c>
      <c r="AJ15" s="16" t="s">
        <v>204</v>
      </c>
      <c r="AK15" s="16" t="s">
        <v>72</v>
      </c>
      <c r="AL15" s="16"/>
    </row>
    <row r="16" spans="1:38" x14ac:dyDescent="0.25">
      <c r="A16" s="20">
        <v>37953</v>
      </c>
      <c r="B16" s="16" t="s">
        <v>73</v>
      </c>
      <c r="C16" s="101">
        <v>0.26180555555555557</v>
      </c>
      <c r="D16" s="101">
        <v>0.27569444444444446</v>
      </c>
      <c r="E16" s="16" t="s">
        <v>204</v>
      </c>
      <c r="F16" s="16" t="s">
        <v>232</v>
      </c>
      <c r="G16" s="16" t="s">
        <v>230</v>
      </c>
      <c r="H16" s="16"/>
      <c r="I16" s="97"/>
      <c r="K16" s="20">
        <v>37953</v>
      </c>
      <c r="L16" s="16" t="s">
        <v>73</v>
      </c>
      <c r="M16" s="101">
        <v>0.26180555555555557</v>
      </c>
      <c r="N16" s="101">
        <v>0.27569444444444446</v>
      </c>
      <c r="O16" s="16" t="s">
        <v>204</v>
      </c>
      <c r="P16" s="16" t="s">
        <v>232</v>
      </c>
      <c r="Q16" s="16" t="s">
        <v>72</v>
      </c>
      <c r="R16" s="16"/>
      <c r="U16" s="20">
        <v>37955</v>
      </c>
      <c r="V16" s="16" t="s">
        <v>73</v>
      </c>
      <c r="W16" s="101">
        <v>0.30347222222222198</v>
      </c>
      <c r="X16" s="101">
        <v>0.31736111111111098</v>
      </c>
      <c r="Y16" s="16" t="s">
        <v>204</v>
      </c>
      <c r="Z16" s="16" t="s">
        <v>232</v>
      </c>
      <c r="AA16" s="16" t="s">
        <v>72</v>
      </c>
      <c r="AB16" s="16"/>
      <c r="AE16" s="20">
        <v>37955</v>
      </c>
      <c r="AF16" s="16" t="s">
        <v>73</v>
      </c>
      <c r="AG16" s="101">
        <v>0.30347222222222198</v>
      </c>
      <c r="AH16" s="101">
        <v>0.31736111111111098</v>
      </c>
      <c r="AI16" s="16" t="s">
        <v>204</v>
      </c>
      <c r="AJ16" s="16" t="s">
        <v>232</v>
      </c>
      <c r="AK16" s="16" t="s">
        <v>72</v>
      </c>
      <c r="AL16" s="16"/>
    </row>
    <row r="17" spans="1:38" x14ac:dyDescent="0.25">
      <c r="A17" s="20">
        <v>37954</v>
      </c>
      <c r="B17" s="16" t="s">
        <v>73</v>
      </c>
      <c r="C17" s="101">
        <v>0.28611111111111115</v>
      </c>
      <c r="D17" s="101">
        <v>0.3</v>
      </c>
      <c r="E17" s="16" t="s">
        <v>232</v>
      </c>
      <c r="F17" s="16" t="s">
        <v>204</v>
      </c>
      <c r="G17" s="16" t="s">
        <v>230</v>
      </c>
      <c r="H17" s="16"/>
      <c r="I17" s="96"/>
      <c r="K17" s="20">
        <v>37954</v>
      </c>
      <c r="L17" s="16" t="s">
        <v>73</v>
      </c>
      <c r="M17" s="101">
        <v>0.28611111111111115</v>
      </c>
      <c r="N17" s="101">
        <v>0.3</v>
      </c>
      <c r="O17" s="16" t="s">
        <v>232</v>
      </c>
      <c r="P17" s="16" t="s">
        <v>204</v>
      </c>
      <c r="Q17" s="16" t="s">
        <v>72</v>
      </c>
      <c r="R17" s="16"/>
      <c r="U17" s="20">
        <v>37956</v>
      </c>
      <c r="V17" s="16" t="s">
        <v>73</v>
      </c>
      <c r="W17" s="101">
        <v>0.328472222222222</v>
      </c>
      <c r="X17" s="101">
        <v>0.34166666666666701</v>
      </c>
      <c r="Y17" s="16" t="s">
        <v>232</v>
      </c>
      <c r="Z17" s="16" t="s">
        <v>204</v>
      </c>
      <c r="AA17" s="16" t="s">
        <v>72</v>
      </c>
      <c r="AB17" s="16"/>
      <c r="AE17" s="20">
        <v>37956</v>
      </c>
      <c r="AF17" s="16" t="s">
        <v>73</v>
      </c>
      <c r="AG17" s="101">
        <v>0.328472222222222</v>
      </c>
      <c r="AH17" s="101">
        <v>0.34166666666666701</v>
      </c>
      <c r="AI17" s="16" t="s">
        <v>232</v>
      </c>
      <c r="AJ17" s="16" t="s">
        <v>204</v>
      </c>
      <c r="AK17" s="16" t="s">
        <v>72</v>
      </c>
      <c r="AL17" s="16"/>
    </row>
    <row r="18" spans="1:38" x14ac:dyDescent="0.25">
      <c r="A18" s="20">
        <v>37955</v>
      </c>
      <c r="B18" s="16" t="s">
        <v>73</v>
      </c>
      <c r="C18" s="101">
        <v>0.30347222222222198</v>
      </c>
      <c r="D18" s="101">
        <v>0.31736111111111098</v>
      </c>
      <c r="E18" s="16" t="s">
        <v>204</v>
      </c>
      <c r="F18" s="16" t="s">
        <v>232</v>
      </c>
      <c r="G18" s="16" t="s">
        <v>230</v>
      </c>
      <c r="H18" s="16"/>
      <c r="I18" s="96"/>
      <c r="K18" s="20">
        <v>37955</v>
      </c>
      <c r="L18" s="16" t="s">
        <v>73</v>
      </c>
      <c r="M18" s="101">
        <v>0.30347222222222198</v>
      </c>
      <c r="N18" s="101">
        <v>0.31736111111111098</v>
      </c>
      <c r="O18" s="16" t="s">
        <v>204</v>
      </c>
      <c r="P18" s="16" t="s">
        <v>232</v>
      </c>
      <c r="Q18" s="16" t="s">
        <v>72</v>
      </c>
      <c r="R18" s="16"/>
      <c r="U18" s="20">
        <v>37957</v>
      </c>
      <c r="V18" s="16" t="s">
        <v>73</v>
      </c>
      <c r="W18" s="101">
        <v>0.34513888888888899</v>
      </c>
      <c r="X18" s="101">
        <v>0.359027777777778</v>
      </c>
      <c r="Y18" s="16" t="s">
        <v>204</v>
      </c>
      <c r="Z18" s="16" t="s">
        <v>232</v>
      </c>
      <c r="AA18" s="16" t="s">
        <v>72</v>
      </c>
      <c r="AB18" s="16"/>
      <c r="AE18" s="20">
        <v>37957</v>
      </c>
      <c r="AF18" s="16" t="s">
        <v>73</v>
      </c>
      <c r="AG18" s="101">
        <v>0.34513888888888899</v>
      </c>
      <c r="AH18" s="101">
        <v>0.359027777777778</v>
      </c>
      <c r="AI18" s="16" t="s">
        <v>204</v>
      </c>
      <c r="AJ18" s="16" t="s">
        <v>232</v>
      </c>
      <c r="AK18" s="16" t="s">
        <v>72</v>
      </c>
      <c r="AL18" s="16"/>
    </row>
    <row r="19" spans="1:38" x14ac:dyDescent="0.25">
      <c r="A19" s="20">
        <v>37956</v>
      </c>
      <c r="B19" s="16" t="s">
        <v>73</v>
      </c>
      <c r="C19" s="101">
        <v>0.328472222222222</v>
      </c>
      <c r="D19" s="101">
        <v>0.34166666666666701</v>
      </c>
      <c r="E19" s="16" t="s">
        <v>232</v>
      </c>
      <c r="F19" s="16" t="s">
        <v>204</v>
      </c>
      <c r="G19" s="16" t="s">
        <v>230</v>
      </c>
      <c r="H19" s="16"/>
      <c r="I19" s="96"/>
      <c r="K19" s="20">
        <v>37956</v>
      </c>
      <c r="L19" s="16" t="s">
        <v>73</v>
      </c>
      <c r="M19" s="101">
        <v>0.328472222222222</v>
      </c>
      <c r="N19" s="101">
        <v>0.34166666666666701</v>
      </c>
      <c r="O19" s="16" t="s">
        <v>232</v>
      </c>
      <c r="P19" s="16" t="s">
        <v>204</v>
      </c>
      <c r="Q19" s="16" t="s">
        <v>72</v>
      </c>
      <c r="R19" s="16"/>
      <c r="U19" s="20">
        <v>37958</v>
      </c>
      <c r="V19" s="16" t="s">
        <v>73</v>
      </c>
      <c r="W19" s="101">
        <v>0.37013888888888902</v>
      </c>
      <c r="X19" s="101">
        <v>0.38333333333333303</v>
      </c>
      <c r="Y19" s="16" t="s">
        <v>232</v>
      </c>
      <c r="Z19" s="16" t="s">
        <v>204</v>
      </c>
      <c r="AA19" s="16" t="s">
        <v>72</v>
      </c>
      <c r="AB19" s="16"/>
      <c r="AE19" s="20">
        <v>37958</v>
      </c>
      <c r="AF19" s="16" t="s">
        <v>73</v>
      </c>
      <c r="AG19" s="101">
        <v>0.37013888888888902</v>
      </c>
      <c r="AH19" s="101">
        <v>0.38333333333333303</v>
      </c>
      <c r="AI19" s="16" t="s">
        <v>232</v>
      </c>
      <c r="AJ19" s="16" t="s">
        <v>204</v>
      </c>
      <c r="AK19" s="16" t="s">
        <v>72</v>
      </c>
      <c r="AL19" s="16"/>
    </row>
    <row r="20" spans="1:38" x14ac:dyDescent="0.25">
      <c r="A20" s="20">
        <v>37957</v>
      </c>
      <c r="B20" s="16" t="s">
        <v>73</v>
      </c>
      <c r="C20" s="101">
        <v>0.34513888888888899</v>
      </c>
      <c r="D20" s="101">
        <v>0.359027777777778</v>
      </c>
      <c r="E20" s="16" t="s">
        <v>204</v>
      </c>
      <c r="F20" s="16" t="s">
        <v>232</v>
      </c>
      <c r="G20" s="16" t="s">
        <v>230</v>
      </c>
      <c r="H20" s="16"/>
      <c r="I20" s="96"/>
      <c r="K20" s="20">
        <v>37957</v>
      </c>
      <c r="L20" s="16" t="s">
        <v>73</v>
      </c>
      <c r="M20" s="101">
        <v>0.34513888888888899</v>
      </c>
      <c r="N20" s="101">
        <v>0.359027777777778</v>
      </c>
      <c r="O20" s="16" t="s">
        <v>204</v>
      </c>
      <c r="P20" s="16" t="s">
        <v>232</v>
      </c>
      <c r="Q20" s="16" t="s">
        <v>72</v>
      </c>
      <c r="R20" s="16"/>
      <c r="U20" s="106">
        <v>37959</v>
      </c>
      <c r="V20" s="16" t="s">
        <v>73</v>
      </c>
      <c r="W20" s="104">
        <v>0.38680555555555557</v>
      </c>
      <c r="X20" s="102">
        <v>0.40069444444444502</v>
      </c>
      <c r="Y20" s="16" t="s">
        <v>204</v>
      </c>
      <c r="Z20" s="16" t="s">
        <v>232</v>
      </c>
      <c r="AA20" s="16" t="s">
        <v>72</v>
      </c>
      <c r="AB20" s="16"/>
      <c r="AE20" s="106">
        <v>37959</v>
      </c>
      <c r="AF20" s="16" t="s">
        <v>73</v>
      </c>
      <c r="AG20" s="104">
        <v>0.38680555555555557</v>
      </c>
      <c r="AH20" s="102">
        <v>0.40069444444444502</v>
      </c>
      <c r="AI20" s="16" t="s">
        <v>204</v>
      </c>
      <c r="AJ20" s="16" t="s">
        <v>232</v>
      </c>
      <c r="AK20" s="16" t="s">
        <v>72</v>
      </c>
      <c r="AL20" s="16"/>
    </row>
    <row r="21" spans="1:38" x14ac:dyDescent="0.25">
      <c r="A21" s="20">
        <v>37958</v>
      </c>
      <c r="B21" s="16" t="s">
        <v>73</v>
      </c>
      <c r="C21" s="101">
        <v>0.37013888888888902</v>
      </c>
      <c r="D21" s="101">
        <v>0.38333333333333303</v>
      </c>
      <c r="E21" s="16" t="s">
        <v>232</v>
      </c>
      <c r="F21" s="16" t="s">
        <v>204</v>
      </c>
      <c r="G21" s="16" t="s">
        <v>230</v>
      </c>
      <c r="H21" s="16"/>
      <c r="I21" s="98"/>
      <c r="K21" s="20">
        <v>37958</v>
      </c>
      <c r="L21" s="16" t="s">
        <v>73</v>
      </c>
      <c r="M21" s="101">
        <v>0.37013888888888902</v>
      </c>
      <c r="N21" s="101">
        <v>0.38333333333333303</v>
      </c>
      <c r="O21" s="16" t="s">
        <v>232</v>
      </c>
      <c r="P21" s="16" t="s">
        <v>204</v>
      </c>
      <c r="Q21" s="16" t="s">
        <v>72</v>
      </c>
      <c r="R21" s="16"/>
      <c r="U21" s="106">
        <v>37960</v>
      </c>
      <c r="V21" s="16" t="s">
        <v>73</v>
      </c>
      <c r="W21" s="104">
        <v>0.41180555555555598</v>
      </c>
      <c r="X21" s="104">
        <v>0.42499999999999999</v>
      </c>
      <c r="Y21" s="16" t="s">
        <v>232</v>
      </c>
      <c r="Z21" s="16" t="s">
        <v>204</v>
      </c>
      <c r="AA21" s="16" t="s">
        <v>72</v>
      </c>
      <c r="AB21" s="16"/>
      <c r="AE21" s="106">
        <v>37960</v>
      </c>
      <c r="AF21" s="16" t="s">
        <v>73</v>
      </c>
      <c r="AG21" s="104">
        <v>0.41180555555555598</v>
      </c>
      <c r="AH21" s="104">
        <v>0.42499999999999999</v>
      </c>
      <c r="AI21" s="16" t="s">
        <v>232</v>
      </c>
      <c r="AJ21" s="16" t="s">
        <v>204</v>
      </c>
      <c r="AK21" s="16" t="s">
        <v>72</v>
      </c>
      <c r="AL21" s="16"/>
    </row>
    <row r="22" spans="1:38" x14ac:dyDescent="0.25">
      <c r="A22" s="16"/>
      <c r="B22" s="16" t="s">
        <v>74</v>
      </c>
      <c r="C22" s="100">
        <v>0.38680555555555557</v>
      </c>
      <c r="D22" s="37">
        <v>0.42499999999999999</v>
      </c>
      <c r="E22" s="16"/>
      <c r="F22" s="16"/>
      <c r="G22" s="16"/>
      <c r="H22" s="37">
        <v>2.0833333333333332E-2</v>
      </c>
      <c r="K22" s="106">
        <v>37959</v>
      </c>
      <c r="L22" s="16" t="s">
        <v>73</v>
      </c>
      <c r="M22" s="104">
        <v>0.38680555555555557</v>
      </c>
      <c r="N22" s="102">
        <v>0.40069444444444502</v>
      </c>
      <c r="O22" s="16" t="s">
        <v>204</v>
      </c>
      <c r="P22" s="16" t="s">
        <v>232</v>
      </c>
      <c r="Q22" s="16" t="s">
        <v>72</v>
      </c>
      <c r="R22" s="37"/>
      <c r="U22" s="20">
        <v>37961</v>
      </c>
      <c r="V22" s="106" t="s">
        <v>73</v>
      </c>
      <c r="W22" s="101">
        <v>0.4284722222222222</v>
      </c>
      <c r="X22" s="101">
        <v>0.44236111111111098</v>
      </c>
      <c r="Y22" s="16" t="s">
        <v>204</v>
      </c>
      <c r="Z22" s="16" t="s">
        <v>232</v>
      </c>
      <c r="AA22" s="16" t="s">
        <v>72</v>
      </c>
      <c r="AB22" s="37"/>
      <c r="AE22" s="20">
        <v>37961</v>
      </c>
      <c r="AF22" s="106" t="s">
        <v>73</v>
      </c>
      <c r="AG22" s="101">
        <v>0.4284722222222222</v>
      </c>
      <c r="AH22" s="101">
        <v>0.44236111111111098</v>
      </c>
      <c r="AI22" s="16" t="s">
        <v>204</v>
      </c>
      <c r="AJ22" s="16" t="s">
        <v>232</v>
      </c>
      <c r="AK22" s="16" t="s">
        <v>72</v>
      </c>
      <c r="AL22" s="37"/>
    </row>
    <row r="23" spans="1:38" x14ac:dyDescent="0.25">
      <c r="A23" s="20">
        <v>37961</v>
      </c>
      <c r="B23" s="106" t="s">
        <v>73</v>
      </c>
      <c r="C23" s="101">
        <v>0.42847222222222198</v>
      </c>
      <c r="D23" s="101">
        <v>0.44236111111111098</v>
      </c>
      <c r="E23" s="16" t="s">
        <v>204</v>
      </c>
      <c r="F23" s="16" t="s">
        <v>232</v>
      </c>
      <c r="G23" s="16" t="s">
        <v>230</v>
      </c>
      <c r="H23" s="16"/>
      <c r="K23" s="106">
        <v>37960</v>
      </c>
      <c r="L23" s="16" t="s">
        <v>73</v>
      </c>
      <c r="M23" s="104">
        <v>0.41180555555555598</v>
      </c>
      <c r="N23" s="104">
        <v>0.42499999999999999</v>
      </c>
      <c r="O23" s="16" t="s">
        <v>232</v>
      </c>
      <c r="P23" s="16" t="s">
        <v>204</v>
      </c>
      <c r="Q23" s="16" t="s">
        <v>72</v>
      </c>
      <c r="R23" s="16"/>
      <c r="U23" s="20">
        <v>37962</v>
      </c>
      <c r="V23" s="106" t="s">
        <v>73</v>
      </c>
      <c r="W23" s="101">
        <v>0.453472222222222</v>
      </c>
      <c r="X23" s="101">
        <v>0.46666666666666662</v>
      </c>
      <c r="Y23" s="16" t="s">
        <v>232</v>
      </c>
      <c r="Z23" s="16" t="s">
        <v>204</v>
      </c>
      <c r="AA23" s="16" t="s">
        <v>72</v>
      </c>
      <c r="AB23" s="16"/>
      <c r="AE23" s="20">
        <v>37962</v>
      </c>
      <c r="AF23" s="106" t="s">
        <v>73</v>
      </c>
      <c r="AG23" s="101">
        <v>0.453472222222222</v>
      </c>
      <c r="AH23" s="101">
        <v>0.46666666666666662</v>
      </c>
      <c r="AI23" s="16" t="s">
        <v>232</v>
      </c>
      <c r="AJ23" s="16" t="s">
        <v>204</v>
      </c>
      <c r="AK23" s="16" t="s">
        <v>72</v>
      </c>
      <c r="AL23" s="16"/>
    </row>
    <row r="24" spans="1:38" x14ac:dyDescent="0.25">
      <c r="A24" s="20">
        <v>37962</v>
      </c>
      <c r="B24" s="106" t="s">
        <v>73</v>
      </c>
      <c r="C24" s="101">
        <v>0.453472222222222</v>
      </c>
      <c r="D24" s="101">
        <v>0.46666666666666662</v>
      </c>
      <c r="E24" s="16" t="s">
        <v>232</v>
      </c>
      <c r="F24" s="16" t="s">
        <v>204</v>
      </c>
      <c r="G24" s="16" t="s">
        <v>230</v>
      </c>
      <c r="H24" s="16"/>
      <c r="Q24" s="39" t="s">
        <v>81</v>
      </c>
      <c r="R24" s="40">
        <f>SUM(R12:R23)</f>
        <v>0</v>
      </c>
      <c r="AA24" s="39" t="s">
        <v>81</v>
      </c>
      <c r="AB24" s="40">
        <f>SUM(AB12:AB23)</f>
        <v>0</v>
      </c>
      <c r="AK24" s="39" t="s">
        <v>81</v>
      </c>
      <c r="AL24" s="40">
        <f>SUM(AL12:AL23)</f>
        <v>0</v>
      </c>
    </row>
    <row r="25" spans="1:38" x14ac:dyDescent="0.25">
      <c r="G25" s="39" t="s">
        <v>81</v>
      </c>
      <c r="H25" s="40">
        <f>SUM(H12:H24)</f>
        <v>2.0833333333333332E-2</v>
      </c>
      <c r="K25" s="3" t="s">
        <v>77</v>
      </c>
      <c r="M25" s="37">
        <v>0.1763888888888889</v>
      </c>
      <c r="U25" s="3" t="s">
        <v>77</v>
      </c>
      <c r="W25" s="37">
        <v>0.21805555555555556</v>
      </c>
      <c r="AE25" s="3" t="s">
        <v>77</v>
      </c>
      <c r="AG25" s="37">
        <v>0.25694444444444448</v>
      </c>
    </row>
    <row r="26" spans="1:38" x14ac:dyDescent="0.25">
      <c r="A26" s="3" t="s">
        <v>77</v>
      </c>
      <c r="C26" s="37">
        <f>C12</f>
        <v>0.15972222222222224</v>
      </c>
      <c r="K26" s="3" t="s">
        <v>78</v>
      </c>
      <c r="M26" s="37">
        <v>0.42638888888888887</v>
      </c>
      <c r="U26" s="3" t="s">
        <v>78</v>
      </c>
      <c r="W26" s="37">
        <v>0.4680555555555555</v>
      </c>
      <c r="AE26" s="3" t="s">
        <v>78</v>
      </c>
      <c r="AG26" s="37">
        <v>0.47222222222222227</v>
      </c>
    </row>
    <row r="27" spans="1:38" x14ac:dyDescent="0.25">
      <c r="A27" s="3" t="s">
        <v>78</v>
      </c>
      <c r="C27" s="4">
        <v>0.47222222222222227</v>
      </c>
    </row>
    <row r="28" spans="1:38" x14ac:dyDescent="0.25">
      <c r="K28" s="3" t="s">
        <v>79</v>
      </c>
      <c r="M28" s="37">
        <f>M26-M25</f>
        <v>0.24999999999999997</v>
      </c>
      <c r="U28" s="3" t="s">
        <v>79</v>
      </c>
      <c r="W28" s="37">
        <f>W26-W25</f>
        <v>0.24999999999999994</v>
      </c>
      <c r="AE28" s="3" t="s">
        <v>79</v>
      </c>
      <c r="AG28" s="37">
        <f>AG26-AG25</f>
        <v>0.21527777777777779</v>
      </c>
    </row>
    <row r="29" spans="1:38" x14ac:dyDescent="0.25">
      <c r="A29" s="3" t="s">
        <v>79</v>
      </c>
      <c r="C29" s="37">
        <f>C27-C26</f>
        <v>0.3125</v>
      </c>
      <c r="K29" s="3" t="s">
        <v>82</v>
      </c>
      <c r="M29" s="41">
        <f>M28-R24</f>
        <v>0.24999999999999997</v>
      </c>
      <c r="N29" t="s">
        <v>193</v>
      </c>
      <c r="U29" s="3" t="s">
        <v>82</v>
      </c>
      <c r="W29" s="41">
        <f>W28-AB24</f>
        <v>0.24999999999999994</v>
      </c>
      <c r="X29" t="s">
        <v>193</v>
      </c>
      <c r="AE29" s="3" t="s">
        <v>82</v>
      </c>
      <c r="AG29" s="41">
        <f>AG28-AL24</f>
        <v>0.21527777777777779</v>
      </c>
      <c r="AH29" t="s">
        <v>193</v>
      </c>
    </row>
    <row r="30" spans="1:38" x14ac:dyDescent="0.25">
      <c r="A30" s="3" t="s">
        <v>82</v>
      </c>
      <c r="C30" s="41">
        <f>C29-H25</f>
        <v>0.29166666666666669</v>
      </c>
      <c r="D30" t="s">
        <v>193</v>
      </c>
    </row>
    <row r="32" spans="1:38" x14ac:dyDescent="0.25">
      <c r="K32" s="3" t="s">
        <v>222</v>
      </c>
      <c r="M32" t="s">
        <v>13</v>
      </c>
      <c r="O32" t="s">
        <v>41</v>
      </c>
      <c r="P32" t="s">
        <v>215</v>
      </c>
      <c r="Q32" t="s">
        <v>217</v>
      </c>
      <c r="U32" s="3" t="s">
        <v>225</v>
      </c>
      <c r="W32" t="s">
        <v>13</v>
      </c>
      <c r="Y32" t="s">
        <v>42</v>
      </c>
      <c r="Z32" t="s">
        <v>215</v>
      </c>
      <c r="AA32" t="s">
        <v>217</v>
      </c>
      <c r="AE32" s="3" t="s">
        <v>228</v>
      </c>
      <c r="AG32" t="s">
        <v>13</v>
      </c>
      <c r="AI32" t="s">
        <v>219</v>
      </c>
      <c r="AJ32" t="s">
        <v>215</v>
      </c>
      <c r="AK32" t="s">
        <v>217</v>
      </c>
    </row>
    <row r="33" spans="1:38" x14ac:dyDescent="0.25">
      <c r="A33" s="3" t="s">
        <v>214</v>
      </c>
      <c r="C33" t="s">
        <v>13</v>
      </c>
      <c r="E33" t="s">
        <v>19</v>
      </c>
      <c r="F33" t="s">
        <v>215</v>
      </c>
      <c r="G33" t="s">
        <v>217</v>
      </c>
    </row>
    <row r="34" spans="1:38" x14ac:dyDescent="0.25">
      <c r="K34" s="36" t="s">
        <v>14</v>
      </c>
      <c r="L34" s="36" t="s">
        <v>63</v>
      </c>
      <c r="M34" s="36" t="s">
        <v>64</v>
      </c>
      <c r="N34" s="36" t="s">
        <v>65</v>
      </c>
      <c r="O34" s="36" t="s">
        <v>66</v>
      </c>
      <c r="P34" s="36" t="s">
        <v>67</v>
      </c>
      <c r="Q34" s="36" t="s">
        <v>68</v>
      </c>
      <c r="R34" s="36" t="s">
        <v>75</v>
      </c>
      <c r="U34" s="36" t="s">
        <v>14</v>
      </c>
      <c r="V34" s="36" t="s">
        <v>63</v>
      </c>
      <c r="W34" s="36" t="s">
        <v>64</v>
      </c>
      <c r="X34" s="36" t="s">
        <v>65</v>
      </c>
      <c r="Y34" s="36" t="s">
        <v>66</v>
      </c>
      <c r="Z34" s="36" t="s">
        <v>67</v>
      </c>
      <c r="AA34" s="36" t="s">
        <v>68</v>
      </c>
      <c r="AB34" s="36" t="s">
        <v>75</v>
      </c>
      <c r="AE34" s="36" t="s">
        <v>14</v>
      </c>
      <c r="AF34" s="36" t="s">
        <v>63</v>
      </c>
      <c r="AG34" s="36" t="s">
        <v>64</v>
      </c>
      <c r="AH34" s="36" t="s">
        <v>65</v>
      </c>
      <c r="AI34" s="36" t="s">
        <v>66</v>
      </c>
      <c r="AJ34" s="36" t="s">
        <v>67</v>
      </c>
      <c r="AK34" s="36" t="s">
        <v>68</v>
      </c>
      <c r="AL34" s="36" t="s">
        <v>75</v>
      </c>
    </row>
    <row r="35" spans="1:38" x14ac:dyDescent="0.25">
      <c r="A35" s="36" t="s">
        <v>14</v>
      </c>
      <c r="B35" s="36" t="s">
        <v>63</v>
      </c>
      <c r="C35" s="36" t="s">
        <v>64</v>
      </c>
      <c r="D35" s="36" t="s">
        <v>65</v>
      </c>
      <c r="E35" s="36" t="s">
        <v>66</v>
      </c>
      <c r="F35" s="36" t="s">
        <v>67</v>
      </c>
      <c r="G35" s="36" t="s">
        <v>68</v>
      </c>
      <c r="H35" s="36" t="s">
        <v>75</v>
      </c>
      <c r="K35" s="20">
        <v>37961</v>
      </c>
      <c r="L35" s="106" t="s">
        <v>73</v>
      </c>
      <c r="M35" s="101">
        <v>0.4284722222222222</v>
      </c>
      <c r="N35" s="101">
        <v>0.44236111111111098</v>
      </c>
      <c r="O35" s="16" t="s">
        <v>204</v>
      </c>
      <c r="P35" s="16" t="s">
        <v>232</v>
      </c>
      <c r="Q35" s="16" t="s">
        <v>72</v>
      </c>
      <c r="R35" s="16"/>
      <c r="U35" s="108">
        <v>37963</v>
      </c>
      <c r="V35" s="16" t="s">
        <v>73</v>
      </c>
      <c r="W35" s="103">
        <v>0.47013888888888899</v>
      </c>
      <c r="X35" s="104">
        <v>0.484027777777778</v>
      </c>
      <c r="Y35" s="16" t="s">
        <v>204</v>
      </c>
      <c r="Z35" s="16" t="s">
        <v>232</v>
      </c>
      <c r="AA35" s="16" t="s">
        <v>72</v>
      </c>
      <c r="AB35" s="16"/>
      <c r="AE35" s="108">
        <v>37963</v>
      </c>
      <c r="AF35" s="16" t="s">
        <v>73</v>
      </c>
      <c r="AG35" s="103">
        <v>0.47013888888888899</v>
      </c>
      <c r="AH35" s="104">
        <v>0.484027777777778</v>
      </c>
      <c r="AI35" s="16" t="s">
        <v>204</v>
      </c>
      <c r="AJ35" s="16" t="s">
        <v>232</v>
      </c>
      <c r="AK35" s="16" t="s">
        <v>72</v>
      </c>
      <c r="AL35" s="16"/>
    </row>
    <row r="36" spans="1:38" x14ac:dyDescent="0.25">
      <c r="A36" s="106">
        <v>37959</v>
      </c>
      <c r="B36" s="16" t="s">
        <v>73</v>
      </c>
      <c r="C36" s="104">
        <v>0.38680555555555557</v>
      </c>
      <c r="D36" s="102">
        <v>0.40069444444444502</v>
      </c>
      <c r="E36" s="16" t="s">
        <v>204</v>
      </c>
      <c r="F36" s="16" t="s">
        <v>232</v>
      </c>
      <c r="G36" s="16" t="s">
        <v>230</v>
      </c>
      <c r="H36" s="16"/>
      <c r="K36" s="20">
        <v>37962</v>
      </c>
      <c r="L36" s="106" t="s">
        <v>73</v>
      </c>
      <c r="M36" s="101">
        <v>0.453472222222222</v>
      </c>
      <c r="N36" s="101">
        <v>0.46666666666666662</v>
      </c>
      <c r="O36" s="16" t="s">
        <v>232</v>
      </c>
      <c r="P36" s="16" t="s">
        <v>204</v>
      </c>
      <c r="Q36" s="16" t="s">
        <v>72</v>
      </c>
      <c r="R36" s="16"/>
      <c r="U36" s="108">
        <v>37964</v>
      </c>
      <c r="V36" s="16" t="s">
        <v>73</v>
      </c>
      <c r="W36" s="103">
        <v>0.49513888888888902</v>
      </c>
      <c r="X36" s="104">
        <v>0.50833333333333297</v>
      </c>
      <c r="Y36" s="16" t="s">
        <v>232</v>
      </c>
      <c r="Z36" s="16" t="s">
        <v>204</v>
      </c>
      <c r="AA36" s="16" t="s">
        <v>72</v>
      </c>
      <c r="AB36" s="16"/>
      <c r="AE36" s="108">
        <v>37964</v>
      </c>
      <c r="AF36" s="16" t="s">
        <v>73</v>
      </c>
      <c r="AG36" s="103">
        <v>0.49513888888888902</v>
      </c>
      <c r="AH36" s="104">
        <v>0.50833333333333297</v>
      </c>
      <c r="AI36" s="16" t="s">
        <v>232</v>
      </c>
      <c r="AJ36" s="16" t="s">
        <v>204</v>
      </c>
      <c r="AK36" s="16" t="s">
        <v>72</v>
      </c>
      <c r="AL36" s="16"/>
    </row>
    <row r="37" spans="1:38" x14ac:dyDescent="0.25">
      <c r="A37" s="106">
        <v>37960</v>
      </c>
      <c r="B37" s="16" t="s">
        <v>73</v>
      </c>
      <c r="C37" s="104">
        <v>0.41180555555555598</v>
      </c>
      <c r="D37" s="104">
        <v>0.42499999999999999</v>
      </c>
      <c r="E37" s="16" t="s">
        <v>232</v>
      </c>
      <c r="F37" s="16" t="s">
        <v>204</v>
      </c>
      <c r="G37" s="16" t="s">
        <v>230</v>
      </c>
      <c r="H37" s="16"/>
      <c r="K37" s="108">
        <v>37963</v>
      </c>
      <c r="L37" s="16" t="s">
        <v>73</v>
      </c>
      <c r="M37" s="103">
        <v>0.47013888888888899</v>
      </c>
      <c r="N37" s="104">
        <v>0.484027777777778</v>
      </c>
      <c r="O37" s="16" t="s">
        <v>204</v>
      </c>
      <c r="P37" s="16" t="s">
        <v>232</v>
      </c>
      <c r="Q37" s="16" t="s">
        <v>72</v>
      </c>
      <c r="R37" s="16"/>
      <c r="U37" s="108">
        <v>37965</v>
      </c>
      <c r="V37" s="16" t="s">
        <v>73</v>
      </c>
      <c r="W37" s="101">
        <v>0.51180555555555596</v>
      </c>
      <c r="X37" s="101">
        <v>0.52569444444444502</v>
      </c>
      <c r="Y37" s="16" t="s">
        <v>204</v>
      </c>
      <c r="Z37" s="16" t="s">
        <v>232</v>
      </c>
      <c r="AA37" s="16" t="s">
        <v>72</v>
      </c>
      <c r="AB37" s="16"/>
      <c r="AE37" s="108">
        <v>37965</v>
      </c>
      <c r="AF37" s="16" t="s">
        <v>73</v>
      </c>
      <c r="AG37" s="101">
        <v>0.51180555555555596</v>
      </c>
      <c r="AH37" s="101">
        <v>0.52569444444444502</v>
      </c>
      <c r="AI37" s="16" t="s">
        <v>204</v>
      </c>
      <c r="AJ37" s="16" t="s">
        <v>232</v>
      </c>
      <c r="AK37" s="16" t="s">
        <v>72</v>
      </c>
      <c r="AL37" s="16"/>
    </row>
    <row r="38" spans="1:38" x14ac:dyDescent="0.25">
      <c r="A38" s="16"/>
      <c r="B38" s="16" t="s">
        <v>74</v>
      </c>
      <c r="C38" s="103">
        <v>0.4284722222222222</v>
      </c>
      <c r="D38" s="104">
        <v>0.46666666666666662</v>
      </c>
      <c r="E38" s="16"/>
      <c r="F38" s="16"/>
      <c r="G38" s="16"/>
      <c r="H38" s="37">
        <v>2.0833333333333332E-2</v>
      </c>
      <c r="K38" s="108">
        <v>37964</v>
      </c>
      <c r="L38" s="16" t="s">
        <v>73</v>
      </c>
      <c r="M38" s="103">
        <v>0.49513888888888902</v>
      </c>
      <c r="N38" s="104">
        <v>0.50833333333333297</v>
      </c>
      <c r="O38" s="16" t="s">
        <v>232</v>
      </c>
      <c r="P38" s="16" t="s">
        <v>204</v>
      </c>
      <c r="Q38" s="16" t="s">
        <v>72</v>
      </c>
      <c r="R38" s="16"/>
      <c r="U38" s="108">
        <v>37966</v>
      </c>
      <c r="V38" s="16" t="s">
        <v>73</v>
      </c>
      <c r="W38" s="101">
        <v>0.53680555555555598</v>
      </c>
      <c r="X38" s="101">
        <v>0.54999999999999993</v>
      </c>
      <c r="Y38" s="16" t="s">
        <v>232</v>
      </c>
      <c r="Z38" s="16" t="s">
        <v>204</v>
      </c>
      <c r="AA38" s="16" t="s">
        <v>72</v>
      </c>
      <c r="AB38" s="16"/>
      <c r="AE38" s="108">
        <v>37966</v>
      </c>
      <c r="AF38" s="16" t="s">
        <v>73</v>
      </c>
      <c r="AG38" s="101">
        <v>0.53680555555555598</v>
      </c>
      <c r="AH38" s="101">
        <v>0.54999999999999993</v>
      </c>
      <c r="AI38" s="16" t="s">
        <v>232</v>
      </c>
      <c r="AJ38" s="16" t="s">
        <v>204</v>
      </c>
      <c r="AK38" s="16" t="s">
        <v>72</v>
      </c>
      <c r="AL38" s="16"/>
    </row>
    <row r="39" spans="1:38" x14ac:dyDescent="0.25">
      <c r="A39" s="108">
        <v>37963</v>
      </c>
      <c r="B39" s="16" t="s">
        <v>73</v>
      </c>
      <c r="C39" s="103">
        <v>0.47013888888888899</v>
      </c>
      <c r="D39" s="104">
        <v>0.484027777777778</v>
      </c>
      <c r="E39" s="16" t="s">
        <v>204</v>
      </c>
      <c r="F39" s="16" t="s">
        <v>232</v>
      </c>
      <c r="G39" s="16" t="s">
        <v>230</v>
      </c>
      <c r="H39" s="16"/>
      <c r="K39" s="108">
        <v>37965</v>
      </c>
      <c r="L39" s="16" t="s">
        <v>73</v>
      </c>
      <c r="M39" s="101">
        <v>0.51180555555555596</v>
      </c>
      <c r="N39" s="101">
        <v>0.52569444444444502</v>
      </c>
      <c r="O39" s="16" t="s">
        <v>204</v>
      </c>
      <c r="P39" s="16" t="s">
        <v>232</v>
      </c>
      <c r="Q39" s="16" t="s">
        <v>72</v>
      </c>
      <c r="R39" s="16"/>
      <c r="U39" s="108">
        <v>37967</v>
      </c>
      <c r="V39" s="16" t="s">
        <v>73</v>
      </c>
      <c r="W39" s="101">
        <v>0.55347222222222203</v>
      </c>
      <c r="X39" s="101">
        <v>0.56736111111111098</v>
      </c>
      <c r="Y39" s="16" t="s">
        <v>204</v>
      </c>
      <c r="Z39" s="16" t="s">
        <v>232</v>
      </c>
      <c r="AA39" s="16" t="s">
        <v>72</v>
      </c>
      <c r="AB39" s="16"/>
      <c r="AE39" s="108">
        <v>37967</v>
      </c>
      <c r="AF39" s="16" t="s">
        <v>73</v>
      </c>
      <c r="AG39" s="101">
        <v>0.55347222222222203</v>
      </c>
      <c r="AH39" s="101">
        <v>0.56736111111111098</v>
      </c>
      <c r="AI39" s="16" t="s">
        <v>204</v>
      </c>
      <c r="AJ39" s="16" t="s">
        <v>232</v>
      </c>
      <c r="AK39" s="16" t="s">
        <v>72</v>
      </c>
      <c r="AL39" s="16"/>
    </row>
    <row r="40" spans="1:38" x14ac:dyDescent="0.25">
      <c r="A40" s="108">
        <v>37964</v>
      </c>
      <c r="B40" s="16" t="s">
        <v>73</v>
      </c>
      <c r="C40" s="103">
        <v>0.49513888888888902</v>
      </c>
      <c r="D40" s="104">
        <v>0.50833333333333297</v>
      </c>
      <c r="E40" s="16" t="s">
        <v>232</v>
      </c>
      <c r="F40" s="16" t="s">
        <v>204</v>
      </c>
      <c r="G40" s="16" t="s">
        <v>230</v>
      </c>
      <c r="H40" s="16"/>
      <c r="K40" s="108">
        <v>37966</v>
      </c>
      <c r="L40" s="16" t="s">
        <v>73</v>
      </c>
      <c r="M40" s="101">
        <v>0.53680555555555598</v>
      </c>
      <c r="N40" s="101">
        <v>0.54999999999999993</v>
      </c>
      <c r="O40" s="16" t="s">
        <v>232</v>
      </c>
      <c r="P40" s="16" t="s">
        <v>204</v>
      </c>
      <c r="Q40" s="16" t="s">
        <v>72</v>
      </c>
      <c r="R40" s="16"/>
      <c r="U40" s="108">
        <v>37968</v>
      </c>
      <c r="V40" s="16" t="s">
        <v>73</v>
      </c>
      <c r="W40" s="101">
        <v>0.57847222222222217</v>
      </c>
      <c r="X40" s="101">
        <v>0.59166666666666667</v>
      </c>
      <c r="Y40" s="16" t="s">
        <v>232</v>
      </c>
      <c r="Z40" s="16" t="s">
        <v>204</v>
      </c>
      <c r="AA40" s="16" t="s">
        <v>72</v>
      </c>
      <c r="AB40" s="16"/>
      <c r="AE40" s="108">
        <v>37968</v>
      </c>
      <c r="AF40" s="16" t="s">
        <v>73</v>
      </c>
      <c r="AG40" s="101">
        <v>0.57847222222222217</v>
      </c>
      <c r="AH40" s="101">
        <v>0.59166666666666667</v>
      </c>
      <c r="AI40" s="16" t="s">
        <v>232</v>
      </c>
      <c r="AJ40" s="16" t="s">
        <v>204</v>
      </c>
      <c r="AK40" s="16" t="s">
        <v>72</v>
      </c>
      <c r="AL40" s="16"/>
    </row>
    <row r="41" spans="1:38" x14ac:dyDescent="0.25">
      <c r="A41" s="108">
        <v>37965</v>
      </c>
      <c r="B41" s="16" t="s">
        <v>73</v>
      </c>
      <c r="C41" s="101">
        <v>0.51180555555555596</v>
      </c>
      <c r="D41" s="101">
        <v>0.52569444444444502</v>
      </c>
      <c r="E41" s="16" t="s">
        <v>204</v>
      </c>
      <c r="F41" s="16" t="s">
        <v>232</v>
      </c>
      <c r="G41" s="16" t="s">
        <v>230</v>
      </c>
      <c r="H41" s="16"/>
      <c r="K41" s="108">
        <v>37967</v>
      </c>
      <c r="L41" s="16" t="s">
        <v>73</v>
      </c>
      <c r="M41" s="101">
        <v>0.55347222222222203</v>
      </c>
      <c r="N41" s="101">
        <v>0.56736111111111098</v>
      </c>
      <c r="O41" s="16" t="s">
        <v>204</v>
      </c>
      <c r="P41" s="16" t="s">
        <v>232</v>
      </c>
      <c r="Q41" s="16" t="s">
        <v>72</v>
      </c>
      <c r="R41" s="16"/>
      <c r="U41" s="20">
        <v>37969</v>
      </c>
      <c r="V41" s="16" t="s">
        <v>73</v>
      </c>
      <c r="W41" s="101">
        <v>0.59513888888888888</v>
      </c>
      <c r="X41" s="101">
        <v>0.60902777777777795</v>
      </c>
      <c r="Y41" s="16" t="s">
        <v>204</v>
      </c>
      <c r="Z41" s="16" t="s">
        <v>232</v>
      </c>
      <c r="AA41" s="16" t="s">
        <v>72</v>
      </c>
      <c r="AB41" s="37"/>
      <c r="AE41" s="20">
        <v>37969</v>
      </c>
      <c r="AF41" s="16" t="s">
        <v>73</v>
      </c>
      <c r="AG41" s="101">
        <v>0.59513888888888888</v>
      </c>
      <c r="AH41" s="101">
        <v>0.60902777777777795</v>
      </c>
      <c r="AI41" s="16" t="s">
        <v>204</v>
      </c>
      <c r="AJ41" s="16" t="s">
        <v>232</v>
      </c>
      <c r="AK41" s="16" t="s">
        <v>72</v>
      </c>
      <c r="AL41" s="37"/>
    </row>
    <row r="42" spans="1:38" x14ac:dyDescent="0.25">
      <c r="A42" s="108">
        <v>37966</v>
      </c>
      <c r="B42" s="16" t="s">
        <v>73</v>
      </c>
      <c r="C42" s="101">
        <v>0.53680555555555598</v>
      </c>
      <c r="D42" s="101">
        <v>0.54999999999999993</v>
      </c>
      <c r="E42" s="16" t="s">
        <v>232</v>
      </c>
      <c r="F42" s="16" t="s">
        <v>204</v>
      </c>
      <c r="G42" s="16" t="s">
        <v>230</v>
      </c>
      <c r="H42" s="16"/>
      <c r="K42" s="108">
        <v>37968</v>
      </c>
      <c r="L42" s="16" t="s">
        <v>73</v>
      </c>
      <c r="M42" s="101">
        <v>0.57847222222222217</v>
      </c>
      <c r="N42" s="101">
        <v>0.59166666666666667</v>
      </c>
      <c r="O42" s="16" t="s">
        <v>232</v>
      </c>
      <c r="P42" s="16" t="s">
        <v>204</v>
      </c>
      <c r="Q42" s="16" t="s">
        <v>72</v>
      </c>
      <c r="R42" s="16"/>
      <c r="U42" s="20">
        <v>37970</v>
      </c>
      <c r="V42" s="16" t="s">
        <v>73</v>
      </c>
      <c r="W42" s="101">
        <v>0.62013888888888902</v>
      </c>
      <c r="X42" s="101">
        <v>0.63333333333333297</v>
      </c>
      <c r="Y42" s="16" t="s">
        <v>232</v>
      </c>
      <c r="Z42" s="16" t="s">
        <v>204</v>
      </c>
      <c r="AA42" s="16" t="s">
        <v>72</v>
      </c>
      <c r="AB42" s="16"/>
      <c r="AE42" s="20">
        <v>37970</v>
      </c>
      <c r="AF42" s="16" t="s">
        <v>73</v>
      </c>
      <c r="AG42" s="101">
        <v>0.62013888888888902</v>
      </c>
      <c r="AH42" s="101">
        <v>0.63333333333333297</v>
      </c>
      <c r="AI42" s="16" t="s">
        <v>232</v>
      </c>
      <c r="AJ42" s="16" t="s">
        <v>204</v>
      </c>
      <c r="AK42" s="16" t="s">
        <v>72</v>
      </c>
      <c r="AL42" s="16"/>
    </row>
    <row r="43" spans="1:38" x14ac:dyDescent="0.25">
      <c r="A43" s="108">
        <v>37967</v>
      </c>
      <c r="B43" s="16" t="s">
        <v>73</v>
      </c>
      <c r="C43" s="101">
        <v>0.55347222222222203</v>
      </c>
      <c r="D43" s="101">
        <v>0.56736111111111098</v>
      </c>
      <c r="E43" s="16" t="s">
        <v>204</v>
      </c>
      <c r="F43" s="16" t="s">
        <v>232</v>
      </c>
      <c r="G43" s="16" t="s">
        <v>230</v>
      </c>
      <c r="H43" s="16"/>
      <c r="K43" s="20">
        <v>37969</v>
      </c>
      <c r="L43" s="16" t="s">
        <v>73</v>
      </c>
      <c r="M43" s="101">
        <v>0.59513888888888888</v>
      </c>
      <c r="N43" s="101">
        <v>0.60902777777777795</v>
      </c>
      <c r="O43" s="16" t="s">
        <v>204</v>
      </c>
      <c r="P43" s="16" t="s">
        <v>232</v>
      </c>
      <c r="Q43" s="16" t="s">
        <v>72</v>
      </c>
      <c r="R43" s="37"/>
      <c r="U43" s="20">
        <v>37971</v>
      </c>
      <c r="V43" s="16" t="s">
        <v>73</v>
      </c>
      <c r="W43" s="101">
        <v>0.63680555555555596</v>
      </c>
      <c r="X43" s="101">
        <v>0.65069444444444502</v>
      </c>
      <c r="Y43" s="16" t="s">
        <v>204</v>
      </c>
      <c r="Z43" s="16" t="s">
        <v>232</v>
      </c>
      <c r="AA43" s="16" t="s">
        <v>72</v>
      </c>
      <c r="AB43" s="16"/>
      <c r="AE43" s="20">
        <v>37971</v>
      </c>
      <c r="AF43" s="16" t="s">
        <v>73</v>
      </c>
      <c r="AG43" s="101">
        <v>0.63680555555555596</v>
      </c>
      <c r="AH43" s="101">
        <v>0.65069444444444502</v>
      </c>
      <c r="AI43" s="16" t="s">
        <v>204</v>
      </c>
      <c r="AJ43" s="16" t="s">
        <v>232</v>
      </c>
      <c r="AK43" s="16" t="s">
        <v>72</v>
      </c>
      <c r="AL43" s="16"/>
    </row>
    <row r="44" spans="1:38" x14ac:dyDescent="0.25">
      <c r="A44" s="108">
        <v>37968</v>
      </c>
      <c r="B44" s="16" t="s">
        <v>73</v>
      </c>
      <c r="C44" s="101">
        <v>0.57847222222222217</v>
      </c>
      <c r="D44" s="101">
        <v>0.59166666666666667</v>
      </c>
      <c r="E44" s="16" t="s">
        <v>232</v>
      </c>
      <c r="F44" s="16" t="s">
        <v>204</v>
      </c>
      <c r="G44" s="16" t="s">
        <v>230</v>
      </c>
      <c r="H44" s="16"/>
      <c r="K44" s="20">
        <v>37970</v>
      </c>
      <c r="L44" s="16" t="s">
        <v>73</v>
      </c>
      <c r="M44" s="101">
        <v>0.62013888888888902</v>
      </c>
      <c r="N44" s="101">
        <v>0.63333333333333297</v>
      </c>
      <c r="O44" s="16" t="s">
        <v>232</v>
      </c>
      <c r="P44" s="16" t="s">
        <v>204</v>
      </c>
      <c r="Q44" s="16" t="s">
        <v>72</v>
      </c>
      <c r="R44" s="16"/>
      <c r="U44" s="20">
        <v>37972</v>
      </c>
      <c r="V44" s="16" t="s">
        <v>73</v>
      </c>
      <c r="W44" s="101">
        <v>0.66180555555555598</v>
      </c>
      <c r="X44" s="101">
        <v>0.67499999999999993</v>
      </c>
      <c r="Y44" s="16" t="s">
        <v>232</v>
      </c>
      <c r="Z44" s="16" t="s">
        <v>204</v>
      </c>
      <c r="AA44" s="16" t="s">
        <v>72</v>
      </c>
      <c r="AB44" s="16"/>
      <c r="AE44" s="20">
        <v>37972</v>
      </c>
      <c r="AF44" s="16" t="s">
        <v>73</v>
      </c>
      <c r="AG44" s="101">
        <v>0.66180555555555598</v>
      </c>
      <c r="AH44" s="101">
        <v>0.67499999999999993</v>
      </c>
      <c r="AI44" s="16" t="s">
        <v>232</v>
      </c>
      <c r="AJ44" s="16" t="s">
        <v>204</v>
      </c>
      <c r="AK44" s="16" t="s">
        <v>72</v>
      </c>
      <c r="AL44" s="16"/>
    </row>
    <row r="45" spans="1:38" x14ac:dyDescent="0.25">
      <c r="A45" s="108" t="s">
        <v>91</v>
      </c>
      <c r="B45" s="16" t="s">
        <v>70</v>
      </c>
      <c r="C45" s="105">
        <v>0.59722222222222221</v>
      </c>
      <c r="D45" s="107">
        <v>0.60416666666666663</v>
      </c>
      <c r="E45" s="16" t="s">
        <v>204</v>
      </c>
      <c r="F45" s="16" t="s">
        <v>234</v>
      </c>
      <c r="G45" s="16" t="s">
        <v>233</v>
      </c>
      <c r="H45" s="16"/>
      <c r="Q45" s="39" t="s">
        <v>81</v>
      </c>
      <c r="R45" s="40">
        <f>SUM(R35:R44)</f>
        <v>0</v>
      </c>
      <c r="AA45" s="39" t="s">
        <v>81</v>
      </c>
      <c r="AB45" s="40">
        <f>SUM(AB35:AB44)</f>
        <v>0</v>
      </c>
      <c r="AK45" s="39" t="s">
        <v>81</v>
      </c>
      <c r="AL45" s="40">
        <f>SUM(AL35:AL44)</f>
        <v>0</v>
      </c>
    </row>
    <row r="46" spans="1:38" x14ac:dyDescent="0.25">
      <c r="A46" s="16"/>
      <c r="B46" s="16" t="s">
        <v>76</v>
      </c>
      <c r="C46" s="4">
        <v>0.60416666666666663</v>
      </c>
      <c r="D46" s="101">
        <v>0.61458333333333337</v>
      </c>
      <c r="E46" s="16" t="s">
        <v>236</v>
      </c>
      <c r="F46" s="16"/>
      <c r="G46" s="16" t="s">
        <v>233</v>
      </c>
      <c r="H46" s="16"/>
      <c r="K46" s="3" t="s">
        <v>77</v>
      </c>
      <c r="M46" s="37">
        <v>0.4236111111111111</v>
      </c>
      <c r="U46" s="3" t="s">
        <v>77</v>
      </c>
      <c r="W46" s="37">
        <v>0.46527777777777773</v>
      </c>
      <c r="AE46" s="3" t="s">
        <v>77</v>
      </c>
      <c r="AG46" s="37">
        <v>0.46527777777777773</v>
      </c>
    </row>
    <row r="47" spans="1:38" x14ac:dyDescent="0.25">
      <c r="A47" s="16"/>
      <c r="B47" s="16" t="s">
        <v>74</v>
      </c>
      <c r="C47" s="104">
        <v>0.62152777777777779</v>
      </c>
      <c r="D47" s="104">
        <v>0.63680555555555551</v>
      </c>
      <c r="E47" s="16"/>
      <c r="F47" s="16"/>
      <c r="G47" s="16"/>
      <c r="H47" s="37" t="s">
        <v>235</v>
      </c>
      <c r="I47" t="s">
        <v>237</v>
      </c>
      <c r="K47" s="3" t="s">
        <v>78</v>
      </c>
      <c r="M47" s="37">
        <v>0.63888888888888895</v>
      </c>
      <c r="U47" s="3" t="s">
        <v>78</v>
      </c>
      <c r="W47" s="37">
        <v>0.68055555555555547</v>
      </c>
      <c r="AE47" s="3" t="s">
        <v>78</v>
      </c>
      <c r="AG47" s="37">
        <v>0.68055555555555547</v>
      </c>
    </row>
    <row r="48" spans="1:38" x14ac:dyDescent="0.25">
      <c r="A48" s="20">
        <v>37971</v>
      </c>
      <c r="B48" s="16" t="s">
        <v>73</v>
      </c>
      <c r="C48" s="101">
        <v>0.63680555555555596</v>
      </c>
      <c r="D48" s="101">
        <v>0.65069444444444502</v>
      </c>
      <c r="E48" s="16" t="s">
        <v>204</v>
      </c>
      <c r="F48" s="16" t="s">
        <v>232</v>
      </c>
      <c r="G48" s="16" t="s">
        <v>72</v>
      </c>
      <c r="H48" s="16"/>
    </row>
    <row r="49" spans="1:38" x14ac:dyDescent="0.25">
      <c r="A49" s="20">
        <v>37972</v>
      </c>
      <c r="B49" s="16" t="s">
        <v>73</v>
      </c>
      <c r="C49" s="101">
        <v>0.66180555555555598</v>
      </c>
      <c r="D49" s="101">
        <v>0.67499999999999993</v>
      </c>
      <c r="E49" s="16" t="s">
        <v>232</v>
      </c>
      <c r="F49" s="16" t="s">
        <v>204</v>
      </c>
      <c r="G49" s="16" t="s">
        <v>72</v>
      </c>
      <c r="H49" s="16"/>
      <c r="K49" s="3" t="s">
        <v>79</v>
      </c>
      <c r="M49" s="37">
        <f>M47-M46</f>
        <v>0.21527777777777785</v>
      </c>
      <c r="U49" s="3" t="s">
        <v>79</v>
      </c>
      <c r="W49" s="37">
        <f>W47-W46</f>
        <v>0.21527777777777773</v>
      </c>
      <c r="AE49" s="3" t="s">
        <v>79</v>
      </c>
      <c r="AG49" s="37">
        <f>AG47-AG46</f>
        <v>0.21527777777777773</v>
      </c>
    </row>
    <row r="50" spans="1:38" x14ac:dyDescent="0.25">
      <c r="K50" s="3" t="s">
        <v>82</v>
      </c>
      <c r="M50" s="41">
        <f>M49-R45</f>
        <v>0.21527777777777785</v>
      </c>
      <c r="N50" t="s">
        <v>193</v>
      </c>
      <c r="U50" s="3" t="s">
        <v>82</v>
      </c>
      <c r="W50" s="41">
        <f>W49-AB45</f>
        <v>0.21527777777777773</v>
      </c>
      <c r="X50" t="s">
        <v>193</v>
      </c>
      <c r="AE50" s="3" t="s">
        <v>82</v>
      </c>
      <c r="AG50" s="41">
        <f>AG49-AL45</f>
        <v>0.21527777777777773</v>
      </c>
      <c r="AH50" t="s">
        <v>193</v>
      </c>
    </row>
    <row r="52" spans="1:38" x14ac:dyDescent="0.25">
      <c r="G52" s="39" t="s">
        <v>81</v>
      </c>
      <c r="H52" s="40">
        <f>SUM(H36:H49)</f>
        <v>2.0833333333333332E-2</v>
      </c>
    </row>
    <row r="53" spans="1:38" x14ac:dyDescent="0.25">
      <c r="A53" s="3" t="s">
        <v>77</v>
      </c>
      <c r="C53" s="37">
        <v>0.38194444444444442</v>
      </c>
    </row>
    <row r="54" spans="1:38" x14ac:dyDescent="0.25">
      <c r="A54" s="3" t="s">
        <v>78</v>
      </c>
      <c r="C54" s="37">
        <v>0.68055555555555547</v>
      </c>
    </row>
    <row r="56" spans="1:38" x14ac:dyDescent="0.25">
      <c r="A56" s="3" t="s">
        <v>79</v>
      </c>
      <c r="C56" s="37">
        <f>C54-C53</f>
        <v>0.29861111111111105</v>
      </c>
    </row>
    <row r="57" spans="1:38" x14ac:dyDescent="0.25">
      <c r="A57" s="3" t="s">
        <v>82</v>
      </c>
      <c r="C57" s="41">
        <f>C56-H52</f>
        <v>0.27777777777777773</v>
      </c>
    </row>
    <row r="59" spans="1:38" x14ac:dyDescent="0.25">
      <c r="K59" s="3" t="s">
        <v>223</v>
      </c>
      <c r="M59" t="s">
        <v>13</v>
      </c>
      <c r="O59" t="s">
        <v>41</v>
      </c>
      <c r="P59" t="s">
        <v>215</v>
      </c>
      <c r="Q59" t="s">
        <v>218</v>
      </c>
      <c r="U59" s="3" t="s">
        <v>226</v>
      </c>
      <c r="W59" t="s">
        <v>13</v>
      </c>
      <c r="Y59" t="s">
        <v>42</v>
      </c>
      <c r="Z59" t="s">
        <v>215</v>
      </c>
      <c r="AA59" t="s">
        <v>218</v>
      </c>
      <c r="AE59" s="3" t="s">
        <v>229</v>
      </c>
      <c r="AG59" t="s">
        <v>13</v>
      </c>
      <c r="AI59" t="s">
        <v>219</v>
      </c>
      <c r="AJ59" t="s">
        <v>215</v>
      </c>
      <c r="AK59" t="s">
        <v>218</v>
      </c>
    </row>
    <row r="61" spans="1:38" x14ac:dyDescent="0.25">
      <c r="K61" s="36" t="s">
        <v>14</v>
      </c>
      <c r="L61" s="36" t="s">
        <v>63</v>
      </c>
      <c r="M61" s="36" t="s">
        <v>64</v>
      </c>
      <c r="N61" s="36" t="s">
        <v>65</v>
      </c>
      <c r="O61" s="36" t="s">
        <v>66</v>
      </c>
      <c r="P61" s="36" t="s">
        <v>67</v>
      </c>
      <c r="Q61" s="36" t="s">
        <v>68</v>
      </c>
      <c r="R61" s="36" t="s">
        <v>75</v>
      </c>
      <c r="U61" s="36" t="s">
        <v>14</v>
      </c>
      <c r="V61" s="36" t="s">
        <v>63</v>
      </c>
      <c r="W61" s="36" t="s">
        <v>64</v>
      </c>
      <c r="X61" s="36" t="s">
        <v>65</v>
      </c>
      <c r="Y61" s="36" t="s">
        <v>66</v>
      </c>
      <c r="Z61" s="36" t="s">
        <v>67</v>
      </c>
      <c r="AA61" s="36" t="s">
        <v>68</v>
      </c>
      <c r="AB61" s="36" t="s">
        <v>75</v>
      </c>
      <c r="AE61" s="36" t="s">
        <v>14</v>
      </c>
      <c r="AF61" s="36" t="s">
        <v>63</v>
      </c>
      <c r="AG61" s="36" t="s">
        <v>64</v>
      </c>
      <c r="AH61" s="36" t="s">
        <v>65</v>
      </c>
      <c r="AI61" s="36" t="s">
        <v>66</v>
      </c>
      <c r="AJ61" s="36" t="s">
        <v>67</v>
      </c>
      <c r="AK61" s="36" t="s">
        <v>68</v>
      </c>
      <c r="AL61" s="36" t="s">
        <v>75</v>
      </c>
    </row>
    <row r="62" spans="1:38" x14ac:dyDescent="0.25">
      <c r="K62" s="20">
        <v>37971</v>
      </c>
      <c r="L62" s="16" t="s">
        <v>73</v>
      </c>
      <c r="M62" s="101">
        <v>0.63680555555555596</v>
      </c>
      <c r="N62" s="101">
        <v>0.65069444444444502</v>
      </c>
      <c r="O62" s="16" t="s">
        <v>204</v>
      </c>
      <c r="P62" s="16" t="s">
        <v>232</v>
      </c>
      <c r="Q62" s="16" t="s">
        <v>72</v>
      </c>
      <c r="R62" s="16"/>
      <c r="U62" s="20">
        <v>37973</v>
      </c>
      <c r="V62" s="16" t="s">
        <v>73</v>
      </c>
      <c r="W62" s="101">
        <v>0.67847222222222303</v>
      </c>
      <c r="X62" s="101">
        <v>0.69236111111111098</v>
      </c>
      <c r="Y62" s="16" t="s">
        <v>204</v>
      </c>
      <c r="Z62" s="16" t="s">
        <v>232</v>
      </c>
      <c r="AA62" s="16" t="s">
        <v>72</v>
      </c>
      <c r="AB62" s="16"/>
      <c r="AE62" s="20">
        <v>37973</v>
      </c>
      <c r="AF62" s="16" t="s">
        <v>73</v>
      </c>
      <c r="AG62" s="101">
        <v>0.67847222222222303</v>
      </c>
      <c r="AH62" s="101">
        <v>0.69236111111111098</v>
      </c>
      <c r="AI62" s="16" t="s">
        <v>204</v>
      </c>
      <c r="AJ62" s="16" t="s">
        <v>232</v>
      </c>
      <c r="AK62" s="16" t="s">
        <v>72</v>
      </c>
      <c r="AL62" s="16"/>
    </row>
    <row r="63" spans="1:38" x14ac:dyDescent="0.25">
      <c r="K63" s="20">
        <v>37972</v>
      </c>
      <c r="L63" s="16" t="s">
        <v>73</v>
      </c>
      <c r="M63" s="101">
        <v>0.66180555555555598</v>
      </c>
      <c r="N63" s="101">
        <v>0.67499999999999993</v>
      </c>
      <c r="O63" s="16" t="s">
        <v>232</v>
      </c>
      <c r="P63" s="16" t="s">
        <v>204</v>
      </c>
      <c r="Q63" s="16" t="s">
        <v>72</v>
      </c>
      <c r="R63" s="16"/>
      <c r="U63" s="20">
        <v>37974</v>
      </c>
      <c r="V63" s="16" t="s">
        <v>73</v>
      </c>
      <c r="W63" s="101">
        <v>0.70347222222222205</v>
      </c>
      <c r="X63" s="101">
        <v>0.71666666666666601</v>
      </c>
      <c r="Y63" s="16" t="s">
        <v>232</v>
      </c>
      <c r="Z63" s="16" t="s">
        <v>204</v>
      </c>
      <c r="AA63" s="16" t="s">
        <v>72</v>
      </c>
      <c r="AB63" s="16"/>
      <c r="AE63" s="20">
        <v>37974</v>
      </c>
      <c r="AF63" s="16" t="s">
        <v>73</v>
      </c>
      <c r="AG63" s="101">
        <v>0.70347222222222205</v>
      </c>
      <c r="AH63" s="101">
        <v>0.71666666666666601</v>
      </c>
      <c r="AI63" s="16" t="s">
        <v>232</v>
      </c>
      <c r="AJ63" s="16" t="s">
        <v>204</v>
      </c>
      <c r="AK63" s="16" t="s">
        <v>72</v>
      </c>
      <c r="AL63" s="16"/>
    </row>
    <row r="64" spans="1:38" x14ac:dyDescent="0.25">
      <c r="K64" s="20">
        <v>37973</v>
      </c>
      <c r="L64" s="16" t="s">
        <v>73</v>
      </c>
      <c r="M64" s="101">
        <v>0.67847222222222303</v>
      </c>
      <c r="N64" s="101">
        <v>0.69236111111111098</v>
      </c>
      <c r="O64" s="16" t="s">
        <v>204</v>
      </c>
      <c r="P64" s="16" t="s">
        <v>232</v>
      </c>
      <c r="Q64" s="16" t="s">
        <v>72</v>
      </c>
      <c r="R64" s="16"/>
      <c r="U64" s="20">
        <v>37975</v>
      </c>
      <c r="V64" s="16" t="s">
        <v>73</v>
      </c>
      <c r="W64" s="109">
        <v>0.72013888888888899</v>
      </c>
      <c r="X64" s="109">
        <v>0.73402777777777795</v>
      </c>
      <c r="Y64" s="16" t="s">
        <v>204</v>
      </c>
      <c r="Z64" s="16" t="s">
        <v>232</v>
      </c>
      <c r="AA64" s="16" t="s">
        <v>72</v>
      </c>
      <c r="AB64" s="16"/>
      <c r="AE64" s="20">
        <v>37975</v>
      </c>
      <c r="AF64" s="16" t="s">
        <v>73</v>
      </c>
      <c r="AG64" s="109">
        <v>0.72013888888888899</v>
      </c>
      <c r="AH64" s="109">
        <v>0.73402777777777795</v>
      </c>
      <c r="AI64" s="16" t="s">
        <v>204</v>
      </c>
      <c r="AJ64" s="16" t="s">
        <v>232</v>
      </c>
      <c r="AK64" s="16" t="s">
        <v>72</v>
      </c>
      <c r="AL64" s="16"/>
    </row>
    <row r="65" spans="1:38" x14ac:dyDescent="0.25">
      <c r="K65" s="20">
        <v>37974</v>
      </c>
      <c r="L65" s="16" t="s">
        <v>73</v>
      </c>
      <c r="M65" s="101">
        <v>0.70347222222222205</v>
      </c>
      <c r="N65" s="101">
        <v>0.71666666666666601</v>
      </c>
      <c r="O65" s="16" t="s">
        <v>232</v>
      </c>
      <c r="P65" s="16" t="s">
        <v>204</v>
      </c>
      <c r="Q65" s="16" t="s">
        <v>72</v>
      </c>
      <c r="R65" s="16"/>
      <c r="U65" s="20">
        <v>37976</v>
      </c>
      <c r="V65" s="16" t="s">
        <v>73</v>
      </c>
      <c r="W65" s="109">
        <v>0.74513888888888902</v>
      </c>
      <c r="X65" s="109">
        <v>0.75833333333333297</v>
      </c>
      <c r="Y65" s="16" t="s">
        <v>232</v>
      </c>
      <c r="Z65" s="16" t="s">
        <v>204</v>
      </c>
      <c r="AA65" s="16" t="s">
        <v>72</v>
      </c>
      <c r="AB65" s="16"/>
      <c r="AE65" s="20">
        <v>37976</v>
      </c>
      <c r="AF65" s="16" t="s">
        <v>73</v>
      </c>
      <c r="AG65" s="109">
        <v>0.74513888888888902</v>
      </c>
      <c r="AH65" s="109">
        <v>0.75833333333333297</v>
      </c>
      <c r="AI65" s="16" t="s">
        <v>232</v>
      </c>
      <c r="AJ65" s="16" t="s">
        <v>204</v>
      </c>
      <c r="AK65" s="16" t="s">
        <v>72</v>
      </c>
      <c r="AL65" s="16"/>
    </row>
    <row r="66" spans="1:38" x14ac:dyDescent="0.25">
      <c r="A66" s="3" t="s">
        <v>220</v>
      </c>
      <c r="C66" t="s">
        <v>13</v>
      </c>
      <c r="E66" t="s">
        <v>19</v>
      </c>
      <c r="F66" t="s">
        <v>215</v>
      </c>
      <c r="G66" t="s">
        <v>218</v>
      </c>
      <c r="K66" s="20">
        <v>37975</v>
      </c>
      <c r="L66" s="16" t="s">
        <v>73</v>
      </c>
      <c r="M66" s="109">
        <v>0.72013888888888899</v>
      </c>
      <c r="N66" s="109">
        <v>0.73402777777777795</v>
      </c>
      <c r="O66" s="16" t="s">
        <v>204</v>
      </c>
      <c r="P66" s="16" t="s">
        <v>232</v>
      </c>
      <c r="Q66" s="16" t="s">
        <v>72</v>
      </c>
      <c r="R66" s="16"/>
      <c r="U66" s="20">
        <v>37977</v>
      </c>
      <c r="V66" s="16" t="s">
        <v>73</v>
      </c>
      <c r="W66" s="109">
        <v>0.76180555555555596</v>
      </c>
      <c r="X66" s="109">
        <v>0.77569444444444502</v>
      </c>
      <c r="Y66" s="16" t="s">
        <v>204</v>
      </c>
      <c r="Z66" s="16" t="s">
        <v>232</v>
      </c>
      <c r="AA66" s="16" t="s">
        <v>72</v>
      </c>
      <c r="AB66" s="16"/>
      <c r="AE66" s="20">
        <v>37977</v>
      </c>
      <c r="AF66" s="16" t="s">
        <v>73</v>
      </c>
      <c r="AG66" s="109">
        <v>0.76180555555555596</v>
      </c>
      <c r="AH66" s="109">
        <v>0.77569444444444502</v>
      </c>
      <c r="AI66" s="16" t="s">
        <v>204</v>
      </c>
      <c r="AJ66" s="16" t="s">
        <v>232</v>
      </c>
      <c r="AK66" s="16" t="s">
        <v>72</v>
      </c>
      <c r="AL66" s="16"/>
    </row>
    <row r="67" spans="1:38" x14ac:dyDescent="0.25">
      <c r="K67" s="20">
        <v>37976</v>
      </c>
      <c r="L67" s="16" t="s">
        <v>73</v>
      </c>
      <c r="M67" s="109">
        <v>0.74513888888888902</v>
      </c>
      <c r="N67" s="109">
        <v>0.75833333333333297</v>
      </c>
      <c r="O67" s="16" t="s">
        <v>232</v>
      </c>
      <c r="P67" s="16" t="s">
        <v>204</v>
      </c>
      <c r="Q67" s="16" t="s">
        <v>72</v>
      </c>
      <c r="R67" s="16"/>
      <c r="U67" s="20">
        <v>37978</v>
      </c>
      <c r="V67" s="16" t="s">
        <v>73</v>
      </c>
      <c r="W67" s="109">
        <v>0.78680555555555598</v>
      </c>
      <c r="X67" s="109">
        <v>0.79999999999999905</v>
      </c>
      <c r="Y67" s="16" t="s">
        <v>232</v>
      </c>
      <c r="Z67" s="16" t="s">
        <v>204</v>
      </c>
      <c r="AA67" s="16" t="s">
        <v>72</v>
      </c>
      <c r="AB67" s="16"/>
      <c r="AE67" s="20">
        <v>37978</v>
      </c>
      <c r="AF67" s="16" t="s">
        <v>73</v>
      </c>
      <c r="AG67" s="109">
        <v>0.78680555555555598</v>
      </c>
      <c r="AH67" s="109">
        <v>0.79999999999999905</v>
      </c>
      <c r="AI67" s="16" t="s">
        <v>232</v>
      </c>
      <c r="AJ67" s="16" t="s">
        <v>204</v>
      </c>
      <c r="AK67" s="16" t="s">
        <v>72</v>
      </c>
      <c r="AL67" s="16"/>
    </row>
    <row r="68" spans="1:38" x14ac:dyDescent="0.25">
      <c r="A68" s="36" t="s">
        <v>14</v>
      </c>
      <c r="B68" s="36" t="s">
        <v>63</v>
      </c>
      <c r="C68" s="36" t="s">
        <v>64</v>
      </c>
      <c r="D68" s="36" t="s">
        <v>65</v>
      </c>
      <c r="E68" s="36" t="s">
        <v>66</v>
      </c>
      <c r="F68" s="36" t="s">
        <v>67</v>
      </c>
      <c r="G68" s="36" t="s">
        <v>68</v>
      </c>
      <c r="H68" s="36" t="s">
        <v>75</v>
      </c>
      <c r="K68" s="20">
        <v>37977</v>
      </c>
      <c r="L68" s="16" t="s">
        <v>73</v>
      </c>
      <c r="M68" s="109">
        <v>0.76180555555555596</v>
      </c>
      <c r="N68" s="109">
        <v>0.77569444444444502</v>
      </c>
      <c r="O68" s="16" t="s">
        <v>204</v>
      </c>
      <c r="P68" s="16" t="s">
        <v>232</v>
      </c>
      <c r="Q68" s="16" t="s">
        <v>72</v>
      </c>
      <c r="R68" s="16"/>
      <c r="U68" s="20">
        <v>37979</v>
      </c>
      <c r="V68" s="16" t="s">
        <v>73</v>
      </c>
      <c r="W68" s="109">
        <v>0.80347222222222303</v>
      </c>
      <c r="X68" s="109">
        <v>0.81736111111111098</v>
      </c>
      <c r="Y68" s="16" t="s">
        <v>204</v>
      </c>
      <c r="Z68" s="16" t="s">
        <v>232</v>
      </c>
      <c r="AA68" s="16" t="s">
        <v>72</v>
      </c>
      <c r="AB68" s="37"/>
      <c r="AE68" s="20">
        <v>37979</v>
      </c>
      <c r="AF68" s="16" t="s">
        <v>73</v>
      </c>
      <c r="AG68" s="109">
        <v>0.80347222222222303</v>
      </c>
      <c r="AH68" s="109">
        <v>0.81736111111111098</v>
      </c>
      <c r="AI68" s="16" t="s">
        <v>204</v>
      </c>
      <c r="AJ68" s="16" t="s">
        <v>232</v>
      </c>
      <c r="AK68" s="16" t="s">
        <v>72</v>
      </c>
      <c r="AL68" s="37"/>
    </row>
    <row r="69" spans="1:38" x14ac:dyDescent="0.25">
      <c r="A69" s="20">
        <v>37969</v>
      </c>
      <c r="B69" s="16" t="s">
        <v>73</v>
      </c>
      <c r="C69" s="101">
        <v>0.59513888888888888</v>
      </c>
      <c r="D69" s="101">
        <v>0.60902777777777795</v>
      </c>
      <c r="E69" s="16" t="s">
        <v>204</v>
      </c>
      <c r="F69" s="16" t="s">
        <v>232</v>
      </c>
      <c r="G69" s="16" t="s">
        <v>72</v>
      </c>
      <c r="H69" s="16"/>
      <c r="K69" s="20">
        <v>37978</v>
      </c>
      <c r="L69" s="16" t="s">
        <v>73</v>
      </c>
      <c r="M69" s="109">
        <v>0.78680555555555598</v>
      </c>
      <c r="N69" s="109">
        <v>0.79999999999999905</v>
      </c>
      <c r="O69" s="16" t="s">
        <v>232</v>
      </c>
      <c r="P69" s="16" t="s">
        <v>204</v>
      </c>
      <c r="Q69" s="16" t="s">
        <v>72</v>
      </c>
      <c r="R69" s="16"/>
      <c r="U69" s="20">
        <v>37980</v>
      </c>
      <c r="V69" s="16" t="s">
        <v>73</v>
      </c>
      <c r="W69" s="109">
        <v>0.82847222222222205</v>
      </c>
      <c r="X69" s="109">
        <v>0.84166666666666601</v>
      </c>
      <c r="Y69" s="16" t="s">
        <v>232</v>
      </c>
      <c r="Z69" s="16" t="s">
        <v>204</v>
      </c>
      <c r="AA69" s="16" t="s">
        <v>72</v>
      </c>
      <c r="AB69" s="16"/>
      <c r="AE69" s="20">
        <v>37980</v>
      </c>
      <c r="AF69" s="16" t="s">
        <v>73</v>
      </c>
      <c r="AG69" s="109">
        <v>0.82847222222222205</v>
      </c>
      <c r="AH69" s="109">
        <v>0.84166666666666601</v>
      </c>
      <c r="AI69" s="16" t="s">
        <v>232</v>
      </c>
      <c r="AJ69" s="16" t="s">
        <v>204</v>
      </c>
      <c r="AK69" s="16" t="s">
        <v>72</v>
      </c>
      <c r="AL69" s="16"/>
    </row>
    <row r="70" spans="1:38" x14ac:dyDescent="0.25">
      <c r="A70" s="20">
        <v>37970</v>
      </c>
      <c r="B70" s="16" t="s">
        <v>73</v>
      </c>
      <c r="C70" s="101">
        <v>0.62013888888888902</v>
      </c>
      <c r="D70" s="101">
        <v>0.63333333333333297</v>
      </c>
      <c r="E70" s="16" t="s">
        <v>232</v>
      </c>
      <c r="F70" s="16" t="s">
        <v>204</v>
      </c>
      <c r="G70" s="16" t="s">
        <v>72</v>
      </c>
      <c r="H70" s="16"/>
      <c r="K70" s="20">
        <v>37979</v>
      </c>
      <c r="L70" s="16" t="s">
        <v>73</v>
      </c>
      <c r="M70" s="109">
        <v>0.80347222222222303</v>
      </c>
      <c r="N70" s="109">
        <v>0.81736111111111098</v>
      </c>
      <c r="O70" s="16" t="s">
        <v>204</v>
      </c>
      <c r="P70" s="16" t="s">
        <v>232</v>
      </c>
      <c r="Q70" s="16" t="s">
        <v>72</v>
      </c>
      <c r="R70" s="37"/>
      <c r="U70" s="20">
        <v>37981</v>
      </c>
      <c r="V70" s="16" t="s">
        <v>73</v>
      </c>
      <c r="W70" s="109">
        <v>0.84513888888888899</v>
      </c>
      <c r="X70" s="109">
        <v>0.85902777777777783</v>
      </c>
      <c r="Y70" s="16" t="s">
        <v>204</v>
      </c>
      <c r="Z70" s="16" t="s">
        <v>232</v>
      </c>
      <c r="AA70" s="16" t="s">
        <v>72</v>
      </c>
      <c r="AB70" s="16"/>
      <c r="AE70" s="20">
        <v>37981</v>
      </c>
      <c r="AF70" s="16" t="s">
        <v>73</v>
      </c>
      <c r="AG70" s="109">
        <v>0.84513888888888899</v>
      </c>
      <c r="AH70" s="109">
        <v>0.85902777777777783</v>
      </c>
      <c r="AI70" s="16" t="s">
        <v>204</v>
      </c>
      <c r="AJ70" s="16" t="s">
        <v>232</v>
      </c>
      <c r="AK70" s="16" t="s">
        <v>72</v>
      </c>
      <c r="AL70" s="16"/>
    </row>
    <row r="71" spans="1:38" x14ac:dyDescent="0.25">
      <c r="A71" s="16"/>
      <c r="B71" s="16" t="s">
        <v>74</v>
      </c>
      <c r="C71" s="37">
        <v>0.63680555555555551</v>
      </c>
      <c r="D71" s="37">
        <v>0.67499999999999993</v>
      </c>
      <c r="E71" s="16"/>
      <c r="F71" s="16"/>
      <c r="G71" s="16"/>
      <c r="H71" s="37">
        <v>2.0833333333333332E-2</v>
      </c>
      <c r="K71" s="20">
        <v>37980</v>
      </c>
      <c r="L71" s="16" t="s">
        <v>73</v>
      </c>
      <c r="M71" s="109">
        <v>0.82847222222222205</v>
      </c>
      <c r="N71" s="109">
        <v>0.84166666666666601</v>
      </c>
      <c r="O71" s="16" t="s">
        <v>232</v>
      </c>
      <c r="P71" s="16" t="s">
        <v>204</v>
      </c>
      <c r="Q71" s="16" t="s">
        <v>72</v>
      </c>
      <c r="R71" s="16"/>
      <c r="U71" s="20">
        <v>37982</v>
      </c>
      <c r="V71" s="16" t="s">
        <v>73</v>
      </c>
      <c r="W71" s="109">
        <v>0.87013888888888891</v>
      </c>
      <c r="X71" s="109">
        <v>0.8833333333333333</v>
      </c>
      <c r="Y71" s="16" t="s">
        <v>232</v>
      </c>
      <c r="Z71" s="16" t="s">
        <v>204</v>
      </c>
      <c r="AA71" s="16" t="s">
        <v>72</v>
      </c>
      <c r="AB71" s="16"/>
      <c r="AE71" s="20">
        <v>37982</v>
      </c>
      <c r="AF71" s="16" t="s">
        <v>73</v>
      </c>
      <c r="AG71" s="109">
        <v>0.87013888888888891</v>
      </c>
      <c r="AH71" s="109">
        <v>0.8833333333333333</v>
      </c>
      <c r="AI71" s="16" t="s">
        <v>232</v>
      </c>
      <c r="AJ71" s="16" t="s">
        <v>204</v>
      </c>
      <c r="AK71" s="16" t="s">
        <v>72</v>
      </c>
      <c r="AL71" s="16"/>
    </row>
    <row r="72" spans="1:38" x14ac:dyDescent="0.25">
      <c r="A72" s="20">
        <v>37973</v>
      </c>
      <c r="B72" s="16" t="s">
        <v>73</v>
      </c>
      <c r="C72" s="101">
        <v>0.67847222222222303</v>
      </c>
      <c r="D72" s="101">
        <v>0.69236111111111098</v>
      </c>
      <c r="E72" s="16" t="s">
        <v>204</v>
      </c>
      <c r="F72" s="16" t="s">
        <v>232</v>
      </c>
      <c r="G72" s="16" t="s">
        <v>72</v>
      </c>
      <c r="H72" s="16"/>
      <c r="K72" s="16"/>
      <c r="L72" s="16" t="s">
        <v>70</v>
      </c>
      <c r="M72" s="37">
        <v>0.88541666666666663</v>
      </c>
      <c r="N72" s="37">
        <v>0.90625</v>
      </c>
      <c r="O72" s="16" t="s">
        <v>204</v>
      </c>
      <c r="P72" s="16" t="s">
        <v>231</v>
      </c>
      <c r="Q72" s="16" t="s">
        <v>72</v>
      </c>
      <c r="R72" s="16"/>
      <c r="U72" s="16"/>
      <c r="V72" s="16" t="s">
        <v>70</v>
      </c>
      <c r="W72" s="37">
        <v>0.88541666666666663</v>
      </c>
      <c r="X72" s="37">
        <v>0.90625</v>
      </c>
      <c r="Y72" s="16" t="s">
        <v>204</v>
      </c>
      <c r="Z72" s="16" t="s">
        <v>231</v>
      </c>
      <c r="AA72" s="16" t="s">
        <v>72</v>
      </c>
      <c r="AB72" s="16"/>
      <c r="AE72" s="16"/>
      <c r="AF72" s="16" t="s">
        <v>70</v>
      </c>
      <c r="AG72" s="37">
        <v>0.88541666666666663</v>
      </c>
      <c r="AH72" s="37">
        <v>0.90625</v>
      </c>
      <c r="AI72" s="16" t="s">
        <v>204</v>
      </c>
      <c r="AJ72" s="16" t="s">
        <v>231</v>
      </c>
      <c r="AK72" s="16" t="s">
        <v>72</v>
      </c>
      <c r="AL72" s="16"/>
    </row>
    <row r="73" spans="1:38" x14ac:dyDescent="0.25">
      <c r="A73" s="20">
        <v>37974</v>
      </c>
      <c r="B73" s="16" t="s">
        <v>73</v>
      </c>
      <c r="C73" s="101">
        <v>0.70347222222222205</v>
      </c>
      <c r="D73" s="101">
        <v>0.71666666666666601</v>
      </c>
      <c r="E73" s="16" t="s">
        <v>232</v>
      </c>
      <c r="F73" s="16" t="s">
        <v>204</v>
      </c>
      <c r="G73" s="16" t="s">
        <v>72</v>
      </c>
      <c r="H73" s="16"/>
      <c r="K73" s="16"/>
      <c r="L73" s="16" t="s">
        <v>76</v>
      </c>
      <c r="M73" s="37">
        <v>0.90625</v>
      </c>
      <c r="N73" s="37">
        <v>0.92708333333333337</v>
      </c>
      <c r="O73" s="16" t="s">
        <v>231</v>
      </c>
      <c r="P73" s="16"/>
      <c r="Q73" s="16" t="s">
        <v>72</v>
      </c>
      <c r="R73" s="16"/>
      <c r="U73" s="16"/>
      <c r="V73" s="16" t="s">
        <v>76</v>
      </c>
      <c r="W73" s="37">
        <v>0.90625</v>
      </c>
      <c r="X73" s="37">
        <v>0.92708333333333337</v>
      </c>
      <c r="Y73" s="16" t="s">
        <v>231</v>
      </c>
      <c r="Z73" s="16"/>
      <c r="AA73" s="16" t="s">
        <v>72</v>
      </c>
      <c r="AB73" s="16"/>
      <c r="AE73" s="16"/>
      <c r="AF73" s="16" t="s">
        <v>76</v>
      </c>
      <c r="AG73" s="37">
        <v>0.90625</v>
      </c>
      <c r="AH73" s="37">
        <v>0.92708333333333337</v>
      </c>
      <c r="AI73" s="16" t="s">
        <v>231</v>
      </c>
      <c r="AJ73" s="16"/>
      <c r="AK73" s="16" t="s">
        <v>72</v>
      </c>
      <c r="AL73" s="16"/>
    </row>
    <row r="74" spans="1:38" x14ac:dyDescent="0.25">
      <c r="A74" s="20">
        <v>37975</v>
      </c>
      <c r="B74" s="16" t="s">
        <v>73</v>
      </c>
      <c r="C74" s="109">
        <v>0.72013888888888899</v>
      </c>
      <c r="D74" s="109">
        <v>0.73402777777777795</v>
      </c>
      <c r="E74" s="16" t="s">
        <v>204</v>
      </c>
      <c r="F74" s="16" t="s">
        <v>232</v>
      </c>
      <c r="G74" s="16" t="s">
        <v>72</v>
      </c>
      <c r="H74" s="16"/>
      <c r="Q74" s="39" t="s">
        <v>81</v>
      </c>
      <c r="R74" s="40">
        <f>SUM(R45:R73)</f>
        <v>0</v>
      </c>
      <c r="AA74" s="39" t="s">
        <v>81</v>
      </c>
      <c r="AB74" s="40">
        <f>SUM(AB62:AB73)</f>
        <v>0</v>
      </c>
      <c r="AK74" s="39" t="s">
        <v>81</v>
      </c>
      <c r="AL74" s="40">
        <f>SUM(AL62:AL73)</f>
        <v>0</v>
      </c>
    </row>
    <row r="75" spans="1:38" x14ac:dyDescent="0.25">
      <c r="A75" s="20">
        <v>37976</v>
      </c>
      <c r="B75" s="16" t="s">
        <v>73</v>
      </c>
      <c r="C75" s="109">
        <v>0.74513888888888902</v>
      </c>
      <c r="D75" s="109">
        <v>0.75833333333333297</v>
      </c>
      <c r="E75" s="16" t="s">
        <v>232</v>
      </c>
      <c r="F75" s="16" t="s">
        <v>204</v>
      </c>
      <c r="G75" s="16" t="s">
        <v>72</v>
      </c>
      <c r="H75" s="16"/>
      <c r="K75" s="3" t="s">
        <v>77</v>
      </c>
      <c r="M75" s="37">
        <v>0.63194444444444442</v>
      </c>
      <c r="U75" s="3" t="s">
        <v>77</v>
      </c>
      <c r="W75" s="37">
        <v>0.67708333333333337</v>
      </c>
      <c r="AE75" s="3" t="s">
        <v>77</v>
      </c>
      <c r="AG75" s="37">
        <v>0.67708333333333337</v>
      </c>
    </row>
    <row r="76" spans="1:38" x14ac:dyDescent="0.25">
      <c r="A76" s="20">
        <v>37977</v>
      </c>
      <c r="B76" s="16" t="s">
        <v>73</v>
      </c>
      <c r="C76" s="109">
        <v>0.76180555555555596</v>
      </c>
      <c r="D76" s="109">
        <v>0.77569444444444502</v>
      </c>
      <c r="E76" s="16" t="s">
        <v>204</v>
      </c>
      <c r="F76" s="16" t="s">
        <v>232</v>
      </c>
      <c r="G76" s="16" t="s">
        <v>72</v>
      </c>
      <c r="H76" s="16"/>
      <c r="K76" s="3" t="s">
        <v>78</v>
      </c>
      <c r="M76" s="37">
        <v>0.92708333333333337</v>
      </c>
      <c r="U76" s="3" t="s">
        <v>78</v>
      </c>
      <c r="W76" s="37">
        <f>X73</f>
        <v>0.92708333333333337</v>
      </c>
      <c r="AE76" s="3" t="s">
        <v>78</v>
      </c>
      <c r="AG76" s="37">
        <v>0.92708333333333337</v>
      </c>
    </row>
    <row r="77" spans="1:38" x14ac:dyDescent="0.25">
      <c r="A77" s="20">
        <v>37978</v>
      </c>
      <c r="B77" s="16" t="s">
        <v>73</v>
      </c>
      <c r="C77" s="109">
        <v>0.78680555555555598</v>
      </c>
      <c r="D77" s="109">
        <v>0.79999999999999905</v>
      </c>
      <c r="E77" s="16" t="s">
        <v>232</v>
      </c>
      <c r="F77" s="16" t="s">
        <v>204</v>
      </c>
      <c r="G77" s="16" t="s">
        <v>72</v>
      </c>
      <c r="H77" s="16"/>
    </row>
    <row r="78" spans="1:38" x14ac:dyDescent="0.25">
      <c r="A78" s="20">
        <v>37979</v>
      </c>
      <c r="B78" s="16" t="s">
        <v>73</v>
      </c>
      <c r="C78" s="109">
        <v>0.80347222222222303</v>
      </c>
      <c r="D78" s="109">
        <v>0.81736111111111098</v>
      </c>
      <c r="E78" s="16" t="s">
        <v>204</v>
      </c>
      <c r="F78" s="16" t="s">
        <v>232</v>
      </c>
      <c r="G78" s="16" t="s">
        <v>72</v>
      </c>
      <c r="H78" s="16"/>
      <c r="K78" s="3" t="s">
        <v>79</v>
      </c>
      <c r="M78" s="37">
        <f>M76-M75</f>
        <v>0.29513888888888895</v>
      </c>
      <c r="U78" s="3" t="s">
        <v>79</v>
      </c>
      <c r="W78" s="37">
        <f>W76-W75</f>
        <v>0.25</v>
      </c>
      <c r="AE78" s="3" t="s">
        <v>79</v>
      </c>
      <c r="AG78" s="37">
        <f>AG76-AG75</f>
        <v>0.25</v>
      </c>
    </row>
    <row r="79" spans="1:38" x14ac:dyDescent="0.25">
      <c r="A79" s="20">
        <v>37980</v>
      </c>
      <c r="B79" s="16" t="s">
        <v>73</v>
      </c>
      <c r="C79" s="109">
        <v>0.82847222222222205</v>
      </c>
      <c r="D79" s="109">
        <v>0.84166666666666601</v>
      </c>
      <c r="E79" s="16" t="s">
        <v>232</v>
      </c>
      <c r="F79" s="16" t="s">
        <v>204</v>
      </c>
      <c r="G79" s="16" t="s">
        <v>72</v>
      </c>
      <c r="H79" s="16"/>
      <c r="K79" s="3" t="s">
        <v>82</v>
      </c>
      <c r="M79" s="41">
        <f>M78-R74</f>
        <v>0.29513888888888895</v>
      </c>
      <c r="N79" t="s">
        <v>193</v>
      </c>
      <c r="U79" s="3" t="s">
        <v>82</v>
      </c>
      <c r="W79" s="41">
        <f>W78-AB74</f>
        <v>0.25</v>
      </c>
      <c r="X79" t="s">
        <v>193</v>
      </c>
      <c r="AE79" s="3" t="s">
        <v>82</v>
      </c>
      <c r="AG79" s="41">
        <f>AG78-AL74</f>
        <v>0.25</v>
      </c>
      <c r="AH79" t="s">
        <v>193</v>
      </c>
    </row>
    <row r="80" spans="1:38" x14ac:dyDescent="0.25">
      <c r="A80" s="38"/>
      <c r="B80" s="16" t="s">
        <v>69</v>
      </c>
      <c r="C80" s="109">
        <v>0.85069444444444453</v>
      </c>
      <c r="D80" s="109">
        <v>0.86111111111111116</v>
      </c>
      <c r="E80" s="16" t="s">
        <v>210</v>
      </c>
      <c r="F80" s="16"/>
      <c r="G80" s="16" t="s">
        <v>233</v>
      </c>
      <c r="H80" s="16"/>
    </row>
    <row r="81" spans="1:8" x14ac:dyDescent="0.25">
      <c r="A81" s="38"/>
      <c r="B81" s="16" t="s">
        <v>70</v>
      </c>
      <c r="C81" s="109">
        <v>0.86111111111111116</v>
      </c>
      <c r="D81" s="109">
        <v>0.86805555555555547</v>
      </c>
      <c r="E81" s="16" t="s">
        <v>210</v>
      </c>
      <c r="F81" s="16" t="s">
        <v>204</v>
      </c>
      <c r="G81" s="16" t="s">
        <v>233</v>
      </c>
      <c r="H81" s="16"/>
    </row>
    <row r="82" spans="1:8" x14ac:dyDescent="0.25">
      <c r="A82" s="16"/>
      <c r="B82" s="16" t="s">
        <v>70</v>
      </c>
      <c r="C82" s="37">
        <v>0.87013888888888891</v>
      </c>
      <c r="D82" s="37">
        <v>0.89097222222222217</v>
      </c>
      <c r="E82" s="16" t="s">
        <v>204</v>
      </c>
      <c r="F82" s="16" t="s">
        <v>231</v>
      </c>
      <c r="G82" s="16" t="s">
        <v>72</v>
      </c>
      <c r="H82" s="16"/>
    </row>
    <row r="83" spans="1:8" x14ac:dyDescent="0.25">
      <c r="A83" s="16"/>
      <c r="B83" s="16" t="s">
        <v>76</v>
      </c>
      <c r="C83" s="37">
        <v>0.89097222222222217</v>
      </c>
      <c r="D83" s="37">
        <v>0.92361111111111116</v>
      </c>
      <c r="E83" s="16" t="s">
        <v>231</v>
      </c>
      <c r="F83" s="16"/>
      <c r="G83" s="16" t="s">
        <v>72</v>
      </c>
      <c r="H83" s="16"/>
    </row>
    <row r="84" spans="1:8" x14ac:dyDescent="0.25">
      <c r="G84" s="39" t="s">
        <v>81</v>
      </c>
      <c r="H84" s="40">
        <f>SUM(H69:H83)</f>
        <v>2.0833333333333332E-2</v>
      </c>
    </row>
    <row r="85" spans="1:8" x14ac:dyDescent="0.25">
      <c r="A85" s="3" t="s">
        <v>77</v>
      </c>
      <c r="C85" s="37">
        <v>0.59027777777777779</v>
      </c>
    </row>
    <row r="86" spans="1:8" x14ac:dyDescent="0.25">
      <c r="A86" s="3" t="s">
        <v>78</v>
      </c>
      <c r="C86" s="37">
        <f>D83</f>
        <v>0.92361111111111116</v>
      </c>
    </row>
    <row r="88" spans="1:8" x14ac:dyDescent="0.25">
      <c r="A88" s="3" t="s">
        <v>79</v>
      </c>
      <c r="C88" s="37">
        <f>C86-C85</f>
        <v>0.33333333333333337</v>
      </c>
    </row>
    <row r="89" spans="1:8" x14ac:dyDescent="0.25">
      <c r="A89" s="3" t="s">
        <v>82</v>
      </c>
      <c r="C89" s="41">
        <f>C88-H84</f>
        <v>0.31250000000000006</v>
      </c>
    </row>
  </sheetData>
  <mergeCells count="1">
    <mergeCell ref="H3:K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B8" sqref="B8"/>
    </sheetView>
  </sheetViews>
  <sheetFormatPr baseColWidth="10" defaultColWidth="10.7109375" defaultRowHeight="15" x14ac:dyDescent="0.25"/>
  <cols>
    <col min="1" max="1" width="30.85546875" bestFit="1" customWidth="1"/>
    <col min="3" max="3" width="16.28515625" bestFit="1" customWidth="1"/>
    <col min="4" max="4" width="17.28515625" bestFit="1" customWidth="1"/>
    <col min="5" max="5" width="16.140625" bestFit="1" customWidth="1"/>
    <col min="6" max="6" width="11.85546875" bestFit="1" customWidth="1"/>
    <col min="7" max="7" width="12.28515625" bestFit="1" customWidth="1"/>
  </cols>
  <sheetData>
    <row r="1" spans="1:7" ht="15.75" thickBot="1" x14ac:dyDescent="0.3">
      <c r="A1" s="3" t="s">
        <v>102</v>
      </c>
    </row>
    <row r="2" spans="1:7" x14ac:dyDescent="0.25">
      <c r="A2" s="58"/>
      <c r="B2" s="59"/>
      <c r="C2" s="59" t="s">
        <v>109</v>
      </c>
      <c r="D2" s="59" t="s">
        <v>110</v>
      </c>
      <c r="E2" s="59" t="s">
        <v>111</v>
      </c>
      <c r="F2" s="63" t="s">
        <v>112</v>
      </c>
      <c r="G2" s="71" t="s">
        <v>113</v>
      </c>
    </row>
    <row r="3" spans="1:7" x14ac:dyDescent="0.25">
      <c r="A3" s="23" t="s">
        <v>103</v>
      </c>
      <c r="B3" s="16" t="s">
        <v>106</v>
      </c>
      <c r="C3" s="20">
        <f>SUM(Umlaufplan!H12:H45)</f>
        <v>932.84599999999966</v>
      </c>
      <c r="D3" s="20">
        <f>SUM(Umlaufplan!R12:R43)</f>
        <v>709.01999999999964</v>
      </c>
      <c r="E3" s="20">
        <f>SUM(Umlaufplan!AB12:AB43)</f>
        <v>709.01999999999964</v>
      </c>
      <c r="F3" s="64">
        <f>SUM(Umlaufplan!AL12:AL41)</f>
        <v>665.19199999999967</v>
      </c>
      <c r="G3" s="50">
        <f>C3*188+D3*62+E3*52+F3*63</f>
        <v>298110.42399999982</v>
      </c>
    </row>
    <row r="4" spans="1:7" x14ac:dyDescent="0.25">
      <c r="A4" s="23" t="s">
        <v>104</v>
      </c>
      <c r="B4" s="16" t="s">
        <v>107</v>
      </c>
      <c r="C4" s="20">
        <v>0</v>
      </c>
      <c r="D4" s="20">
        <v>0</v>
      </c>
      <c r="E4" s="20">
        <v>0</v>
      </c>
      <c r="F4" s="64">
        <v>0</v>
      </c>
      <c r="G4" s="50">
        <f>C4*188+D4*62+E4*52+F4*63</f>
        <v>0</v>
      </c>
    </row>
    <row r="5" spans="1:7" ht="15.75" thickBot="1" x14ac:dyDescent="0.3">
      <c r="A5" s="60" t="s">
        <v>105</v>
      </c>
      <c r="B5" s="61" t="s">
        <v>108</v>
      </c>
      <c r="C5" s="62">
        <v>0</v>
      </c>
      <c r="D5" s="62">
        <v>0</v>
      </c>
      <c r="E5" s="62">
        <v>0</v>
      </c>
      <c r="F5" s="65">
        <v>0</v>
      </c>
      <c r="G5" s="51">
        <f>C5*188+D5*62+E5*52+F5*63</f>
        <v>0</v>
      </c>
    </row>
    <row r="7" spans="1:7" x14ac:dyDescent="0.25">
      <c r="A7" t="s">
        <v>114</v>
      </c>
      <c r="B7" s="20">
        <v>1.2846</v>
      </c>
      <c r="C7" t="s">
        <v>115</v>
      </c>
    </row>
    <row r="9" spans="1:7" x14ac:dyDescent="0.25">
      <c r="A9" s="3" t="s">
        <v>116</v>
      </c>
    </row>
    <row r="10" spans="1:7" x14ac:dyDescent="0.25">
      <c r="A10" s="16" t="s">
        <v>117</v>
      </c>
      <c r="B10" s="16" t="s">
        <v>106</v>
      </c>
      <c r="C10" s="16">
        <v>0.65</v>
      </c>
      <c r="D10" s="16" t="s">
        <v>120</v>
      </c>
    </row>
    <row r="11" spans="1:7" x14ac:dyDescent="0.25">
      <c r="A11" s="16" t="s">
        <v>118</v>
      </c>
      <c r="B11" s="16" t="s">
        <v>107</v>
      </c>
      <c r="C11" s="16">
        <v>1.1499999999999999</v>
      </c>
      <c r="D11" s="16" t="s">
        <v>120</v>
      </c>
    </row>
    <row r="12" spans="1:7" x14ac:dyDescent="0.25">
      <c r="A12" s="16" t="s">
        <v>119</v>
      </c>
      <c r="B12" s="16" t="s">
        <v>108</v>
      </c>
      <c r="C12" s="16">
        <v>0.61</v>
      </c>
      <c r="D12" s="16" t="s">
        <v>120</v>
      </c>
    </row>
    <row r="14" spans="1:7" x14ac:dyDescent="0.25">
      <c r="A14" t="s">
        <v>121</v>
      </c>
    </row>
    <row r="15" spans="1:7" x14ac:dyDescent="0.25">
      <c r="A15" s="16" t="s">
        <v>117</v>
      </c>
      <c r="B15" s="16" t="s">
        <v>106</v>
      </c>
      <c r="C15" s="16">
        <f>G3*C10</f>
        <v>193771.77559999991</v>
      </c>
      <c r="D15" s="16" t="s">
        <v>122</v>
      </c>
    </row>
    <row r="16" spans="1:7" x14ac:dyDescent="0.25">
      <c r="A16" s="16" t="s">
        <v>118</v>
      </c>
      <c r="B16" s="16" t="s">
        <v>107</v>
      </c>
      <c r="C16" s="16">
        <f>G4*C11</f>
        <v>0</v>
      </c>
      <c r="D16" s="16" t="s">
        <v>122</v>
      </c>
    </row>
    <row r="17" spans="1:4" x14ac:dyDescent="0.25">
      <c r="A17" s="16" t="s">
        <v>119</v>
      </c>
      <c r="B17" s="16" t="s">
        <v>108</v>
      </c>
      <c r="C17" s="16">
        <f>G5*C12</f>
        <v>0</v>
      </c>
      <c r="D17" s="16" t="s">
        <v>122</v>
      </c>
    </row>
    <row r="19" spans="1:4" x14ac:dyDescent="0.25">
      <c r="A19" t="s">
        <v>102</v>
      </c>
    </row>
    <row r="20" spans="1:4" x14ac:dyDescent="0.25">
      <c r="A20" s="16" t="s">
        <v>117</v>
      </c>
      <c r="B20" s="16" t="s">
        <v>106</v>
      </c>
      <c r="C20" s="16">
        <f>C15*B7</f>
        <v>248919.22293575987</v>
      </c>
      <c r="D20" s="16" t="s">
        <v>123</v>
      </c>
    </row>
    <row r="21" spans="1:4" x14ac:dyDescent="0.25">
      <c r="A21" s="16" t="s">
        <v>118</v>
      </c>
      <c r="B21" s="16" t="s">
        <v>107</v>
      </c>
      <c r="C21" s="16">
        <f>C16*B7</f>
        <v>0</v>
      </c>
      <c r="D21" s="16" t="s">
        <v>123</v>
      </c>
    </row>
    <row r="22" spans="1:4" ht="15.75" thickBot="1" x14ac:dyDescent="0.3">
      <c r="A22" s="16" t="s">
        <v>119</v>
      </c>
      <c r="B22" s="67" t="s">
        <v>108</v>
      </c>
      <c r="C22" s="67">
        <f>C17*B7</f>
        <v>0</v>
      </c>
      <c r="D22" s="16" t="s">
        <v>123</v>
      </c>
    </row>
    <row r="23" spans="1:4" ht="15.75" thickBot="1" x14ac:dyDescent="0.3">
      <c r="B23" s="68" t="s">
        <v>90</v>
      </c>
      <c r="C23" s="70">
        <f>C22+C21+C20</f>
        <v>248919.22293575987</v>
      </c>
      <c r="D23" s="66" t="s">
        <v>123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baseColWidth="10" defaultColWidth="10.7109375" defaultRowHeight="15" x14ac:dyDescent="0.25"/>
  <cols>
    <col min="1" max="1" width="33" bestFit="1" customWidth="1"/>
  </cols>
  <sheetData>
    <row r="1" spans="1:3" x14ac:dyDescent="0.25">
      <c r="A1" s="3" t="s">
        <v>93</v>
      </c>
    </row>
    <row r="2" spans="1:3" ht="15.75" thickBot="1" x14ac:dyDescent="0.3"/>
    <row r="3" spans="1:3" ht="15.75" thickBot="1" x14ac:dyDescent="0.3">
      <c r="A3" t="s">
        <v>94</v>
      </c>
      <c r="B3" s="56">
        <f>Dienstplan!P8</f>
        <v>7032.5</v>
      </c>
    </row>
    <row r="5" spans="1:3" ht="15.75" thickBot="1" x14ac:dyDescent="0.3">
      <c r="A5" t="s">
        <v>95</v>
      </c>
    </row>
    <row r="6" spans="1:3" ht="15.75" thickBot="1" x14ac:dyDescent="0.3">
      <c r="A6" t="s">
        <v>97</v>
      </c>
      <c r="B6" s="57">
        <v>1.3</v>
      </c>
      <c r="C6" t="s">
        <v>96</v>
      </c>
    </row>
    <row r="7" spans="1:3" ht="15.75" thickBot="1" x14ac:dyDescent="0.3"/>
    <row r="8" spans="1:3" ht="15.75" thickBot="1" x14ac:dyDescent="0.3">
      <c r="A8" t="s">
        <v>98</v>
      </c>
      <c r="B8" s="56">
        <f>B6*B3</f>
        <v>9142.25</v>
      </c>
    </row>
    <row r="9" spans="1:3" ht="15.75" thickBot="1" x14ac:dyDescent="0.3"/>
    <row r="10" spans="1:3" ht="15.75" thickBot="1" x14ac:dyDescent="0.3">
      <c r="A10" t="s">
        <v>99</v>
      </c>
      <c r="B10" s="57">
        <v>40</v>
      </c>
      <c r="C10" t="s">
        <v>2</v>
      </c>
    </row>
    <row r="11" spans="1:3" ht="15.75" thickBot="1" x14ac:dyDescent="0.3"/>
    <row r="12" spans="1:3" ht="15.75" thickBot="1" x14ac:dyDescent="0.3">
      <c r="A12" s="3" t="s">
        <v>100</v>
      </c>
      <c r="B12" s="69">
        <f>B8*B10</f>
        <v>365690</v>
      </c>
      <c r="C12" t="s">
        <v>123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topLeftCell="A11" workbookViewId="0">
      <selection activeCell="F29" sqref="F29"/>
    </sheetView>
  </sheetViews>
  <sheetFormatPr baseColWidth="10" defaultColWidth="10.7109375" defaultRowHeight="15" x14ac:dyDescent="0.25"/>
  <cols>
    <col min="1" max="1" width="29" customWidth="1"/>
    <col min="2" max="2" width="22.140625" customWidth="1"/>
    <col min="4" max="4" width="14.42578125" bestFit="1" customWidth="1"/>
    <col min="6" max="6" width="29.85546875" customWidth="1"/>
    <col min="7" max="7" width="16.85546875" customWidth="1"/>
    <col min="9" max="9" width="14.28515625" customWidth="1"/>
  </cols>
  <sheetData>
    <row r="1" spans="1:9" s="3" customFormat="1" x14ac:dyDescent="0.25">
      <c r="A1" s="3" t="s">
        <v>194</v>
      </c>
      <c r="F1" s="3" t="s">
        <v>198</v>
      </c>
    </row>
    <row r="2" spans="1:9" x14ac:dyDescent="0.25">
      <c r="A2" s="16"/>
      <c r="B2" s="16" t="s">
        <v>195</v>
      </c>
      <c r="C2" s="16" t="s">
        <v>18</v>
      </c>
      <c r="D2" s="16" t="s">
        <v>196</v>
      </c>
      <c r="F2" s="16"/>
      <c r="G2" s="16" t="s">
        <v>199</v>
      </c>
      <c r="H2" s="16" t="s">
        <v>18</v>
      </c>
      <c r="I2" s="16" t="s">
        <v>196</v>
      </c>
    </row>
    <row r="3" spans="1:9" x14ac:dyDescent="0.25">
      <c r="A3" s="16" t="s">
        <v>19</v>
      </c>
      <c r="B3" s="20">
        <f>2*15</f>
        <v>30</v>
      </c>
      <c r="C3" s="16">
        <v>188</v>
      </c>
      <c r="D3" s="16">
        <f>B3*C3</f>
        <v>5640</v>
      </c>
      <c r="F3" s="16" t="s">
        <v>19</v>
      </c>
      <c r="G3" s="20">
        <v>2</v>
      </c>
      <c r="H3" s="16">
        <v>188</v>
      </c>
      <c r="I3" s="16">
        <f>G3*H3</f>
        <v>376</v>
      </c>
    </row>
    <row r="4" spans="1:9" x14ac:dyDescent="0.25">
      <c r="A4" s="16" t="s">
        <v>41</v>
      </c>
      <c r="B4" s="20">
        <f>2*15</f>
        <v>30</v>
      </c>
      <c r="C4" s="16">
        <v>62</v>
      </c>
      <c r="D4" s="16">
        <f>B4*C4</f>
        <v>1860</v>
      </c>
      <c r="F4" s="16" t="s">
        <v>41</v>
      </c>
      <c r="G4" s="20">
        <v>2</v>
      </c>
      <c r="H4" s="16">
        <v>62</v>
      </c>
      <c r="I4" s="16">
        <f>G4*H4</f>
        <v>124</v>
      </c>
    </row>
    <row r="5" spans="1:9" x14ac:dyDescent="0.25">
      <c r="A5" s="16" t="s">
        <v>42</v>
      </c>
      <c r="B5" s="20">
        <f>2*15</f>
        <v>30</v>
      </c>
      <c r="C5" s="16">
        <v>52</v>
      </c>
      <c r="D5" s="16">
        <f>B5*C5</f>
        <v>1560</v>
      </c>
      <c r="F5" s="16" t="s">
        <v>42</v>
      </c>
      <c r="G5" s="20">
        <v>2</v>
      </c>
      <c r="H5" s="16">
        <v>52</v>
      </c>
      <c r="I5" s="16">
        <f>G5*H5</f>
        <v>104</v>
      </c>
    </row>
    <row r="6" spans="1:9" x14ac:dyDescent="0.25">
      <c r="A6" s="16" t="s">
        <v>21</v>
      </c>
      <c r="B6" s="20">
        <f>2*14</f>
        <v>28</v>
      </c>
      <c r="C6" s="16">
        <v>63</v>
      </c>
      <c r="D6" s="16">
        <f>B6*C6</f>
        <v>1764</v>
      </c>
      <c r="F6" s="16" t="s">
        <v>21</v>
      </c>
      <c r="G6" s="20">
        <v>2</v>
      </c>
      <c r="H6" s="16">
        <v>63</v>
      </c>
      <c r="I6" s="16">
        <f>G6*H6</f>
        <v>126</v>
      </c>
    </row>
    <row r="7" spans="1:9" x14ac:dyDescent="0.25">
      <c r="C7" s="3" t="s">
        <v>59</v>
      </c>
      <c r="D7" s="3">
        <f>D6+D5+D4+D3</f>
        <v>10824</v>
      </c>
      <c r="H7" s="3" t="s">
        <v>59</v>
      </c>
      <c r="I7" s="3">
        <f>I6+I5+I4+I3</f>
        <v>730</v>
      </c>
    </row>
    <row r="9" spans="1:9" x14ac:dyDescent="0.25">
      <c r="A9" t="s">
        <v>43</v>
      </c>
      <c r="B9" s="20">
        <v>65</v>
      </c>
      <c r="C9" t="s">
        <v>197</v>
      </c>
      <c r="F9" t="s">
        <v>43</v>
      </c>
      <c r="G9" s="20">
        <v>46</v>
      </c>
      <c r="H9" t="s">
        <v>197</v>
      </c>
    </row>
    <row r="11" spans="1:9" x14ac:dyDescent="0.25">
      <c r="A11" t="s">
        <v>45</v>
      </c>
      <c r="B11" s="21">
        <f>D7*B9+I7*G9</f>
        <v>737140</v>
      </c>
      <c r="C11" t="s">
        <v>58</v>
      </c>
    </row>
    <row r="13" spans="1:9" x14ac:dyDescent="0.25">
      <c r="A13" s="3" t="s">
        <v>46</v>
      </c>
      <c r="F13" s="3" t="s">
        <v>46</v>
      </c>
    </row>
    <row r="14" spans="1:9" x14ac:dyDescent="0.25">
      <c r="A14" t="s">
        <v>57</v>
      </c>
      <c r="B14" s="20">
        <f>G14+2*G15+2*G16+2*G17+2*G18+2*G19+G20</f>
        <v>59.149999999999991</v>
      </c>
      <c r="C14" t="s">
        <v>201</v>
      </c>
      <c r="F14" t="s">
        <v>181</v>
      </c>
      <c r="G14">
        <v>4.26</v>
      </c>
    </row>
    <row r="15" spans="1:9" x14ac:dyDescent="0.25">
      <c r="F15" t="s">
        <v>182</v>
      </c>
      <c r="G15">
        <v>2.75</v>
      </c>
    </row>
    <row r="16" spans="1:9" x14ac:dyDescent="0.25">
      <c r="A16" t="s">
        <v>200</v>
      </c>
      <c r="B16" s="21">
        <f>D7*B14</f>
        <v>640239.59999999986</v>
      </c>
      <c r="C16" t="s">
        <v>58</v>
      </c>
      <c r="F16" t="s">
        <v>183</v>
      </c>
      <c r="G16">
        <v>5.83</v>
      </c>
    </row>
    <row r="17" spans="1:7" x14ac:dyDescent="0.25">
      <c r="F17" t="s">
        <v>185</v>
      </c>
      <c r="G17">
        <v>5.83</v>
      </c>
    </row>
    <row r="18" spans="1:7" x14ac:dyDescent="0.25">
      <c r="A18" s="3" t="s">
        <v>188</v>
      </c>
      <c r="F18" t="s">
        <v>184</v>
      </c>
      <c r="G18">
        <v>5.83</v>
      </c>
    </row>
    <row r="19" spans="1:7" x14ac:dyDescent="0.25">
      <c r="A19" s="16"/>
      <c r="B19" s="16" t="s">
        <v>192</v>
      </c>
      <c r="C19" s="16"/>
      <c r="D19" s="16"/>
      <c r="F19" t="s">
        <v>186</v>
      </c>
      <c r="G19">
        <v>5.83</v>
      </c>
    </row>
    <row r="20" spans="1:7" x14ac:dyDescent="0.25">
      <c r="A20" s="16" t="s">
        <v>190</v>
      </c>
      <c r="B20" s="20">
        <v>17454.53</v>
      </c>
      <c r="C20" s="16"/>
      <c r="D20" s="16"/>
      <c r="F20" t="s">
        <v>187</v>
      </c>
      <c r="G20">
        <v>2.75</v>
      </c>
    </row>
    <row r="21" spans="1:7" x14ac:dyDescent="0.25">
      <c r="A21" s="16" t="s">
        <v>191</v>
      </c>
      <c r="B21" s="20">
        <v>17454.53</v>
      </c>
      <c r="C21" s="16"/>
      <c r="D21" s="16"/>
    </row>
    <row r="22" spans="1:7" x14ac:dyDescent="0.25">
      <c r="A22" s="16"/>
      <c r="B22" s="20"/>
      <c r="C22" s="16"/>
      <c r="D22" s="16"/>
    </row>
    <row r="23" spans="1:7" x14ac:dyDescent="0.25">
      <c r="A23" s="16"/>
      <c r="B23" s="20"/>
      <c r="C23" s="16"/>
      <c r="D23" s="16"/>
    </row>
    <row r="24" spans="1:7" x14ac:dyDescent="0.25">
      <c r="C24" s="3"/>
      <c r="D24" s="3"/>
    </row>
    <row r="26" spans="1:7" x14ac:dyDescent="0.25">
      <c r="A26" t="s">
        <v>189</v>
      </c>
      <c r="B26" s="92">
        <f>SUM(B20:B23)</f>
        <v>34909.06</v>
      </c>
      <c r="C26" t="s">
        <v>123</v>
      </c>
    </row>
    <row r="28" spans="1:7" ht="15.75" thickBot="1" x14ac:dyDescent="0.3"/>
    <row r="29" spans="1:7" ht="19.5" thickBot="1" x14ac:dyDescent="0.35">
      <c r="A29" s="34" t="s">
        <v>60</v>
      </c>
      <c r="B29" s="35">
        <f>B26+B16+B11</f>
        <v>1412288.66</v>
      </c>
      <c r="C29" t="s">
        <v>123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baseColWidth="10" defaultColWidth="10.7109375" defaultRowHeight="15" x14ac:dyDescent="0.25"/>
  <cols>
    <col min="1" max="1" width="34.85546875" bestFit="1" customWidth="1"/>
    <col min="3" max="3" width="16.28515625" bestFit="1" customWidth="1"/>
    <col min="4" max="4" width="17.28515625" bestFit="1" customWidth="1"/>
    <col min="5" max="5" width="16.140625" bestFit="1" customWidth="1"/>
    <col min="6" max="6" width="11.85546875" bestFit="1" customWidth="1"/>
    <col min="7" max="7" width="12.28515625" bestFit="1" customWidth="1"/>
  </cols>
  <sheetData>
    <row r="1" spans="1:7" x14ac:dyDescent="0.25">
      <c r="A1" s="3" t="s">
        <v>124</v>
      </c>
    </row>
    <row r="2" spans="1:7" x14ac:dyDescent="0.25">
      <c r="A2" s="17" t="s">
        <v>125</v>
      </c>
    </row>
    <row r="3" spans="1:7" ht="15.75" thickBot="1" x14ac:dyDescent="0.3"/>
    <row r="4" spans="1:7" x14ac:dyDescent="0.25">
      <c r="A4" s="58"/>
      <c r="B4" s="59"/>
      <c r="C4" s="59" t="s">
        <v>109</v>
      </c>
      <c r="D4" s="59" t="s">
        <v>110</v>
      </c>
      <c r="E4" s="59" t="s">
        <v>111</v>
      </c>
      <c r="F4" s="63" t="s">
        <v>112</v>
      </c>
      <c r="G4" s="71" t="s">
        <v>113</v>
      </c>
    </row>
    <row r="5" spans="1:7" x14ac:dyDescent="0.25">
      <c r="A5" s="23" t="s">
        <v>103</v>
      </c>
      <c r="B5" s="16" t="s">
        <v>106</v>
      </c>
      <c r="C5" s="20">
        <f>Energiekosten!C3</f>
        <v>932.84599999999966</v>
      </c>
      <c r="D5" s="20">
        <f>SUM(Umlaufplan!R12:R43)</f>
        <v>709.01999999999964</v>
      </c>
      <c r="E5" s="20">
        <f>SUM(Umlaufplan!AB12:AB43)</f>
        <v>709.01999999999964</v>
      </c>
      <c r="F5" s="64">
        <f>SUM(Umlaufplan!AL12:AL41)</f>
        <v>665.19199999999967</v>
      </c>
      <c r="G5" s="50">
        <f>C5*188+D5*62+E5*52+F5*63</f>
        <v>298110.42399999982</v>
      </c>
    </row>
    <row r="6" spans="1:7" x14ac:dyDescent="0.25">
      <c r="A6" s="23" t="s">
        <v>104</v>
      </c>
      <c r="B6" s="16" t="s">
        <v>107</v>
      </c>
      <c r="C6" s="20">
        <f>Energiekosten!C4</f>
        <v>0</v>
      </c>
      <c r="D6" s="20">
        <f>Energiekosten!D4</f>
        <v>0</v>
      </c>
      <c r="E6" s="20">
        <f>Energiekosten!E4</f>
        <v>0</v>
      </c>
      <c r="F6" s="64">
        <f>Energiekosten!F4</f>
        <v>0</v>
      </c>
      <c r="G6" s="50">
        <f>C6*188+D6*62+E6*52+F6*63</f>
        <v>0</v>
      </c>
    </row>
    <row r="7" spans="1:7" ht="15.75" thickBot="1" x14ac:dyDescent="0.3">
      <c r="A7" s="60" t="s">
        <v>105</v>
      </c>
      <c r="B7" s="61" t="s">
        <v>108</v>
      </c>
      <c r="C7" s="62">
        <f>Energiekosten!C5</f>
        <v>0</v>
      </c>
      <c r="D7" s="62">
        <f>Energiekosten!D5</f>
        <v>0</v>
      </c>
      <c r="E7" s="62">
        <f>Energiekosten!E5</f>
        <v>0</v>
      </c>
      <c r="F7" s="65">
        <f>Energiekosten!F5</f>
        <v>0</v>
      </c>
      <c r="G7" s="51">
        <f>C7*188+D7*62+E7*52+F7*63</f>
        <v>0</v>
      </c>
    </row>
    <row r="9" spans="1:7" x14ac:dyDescent="0.25">
      <c r="A9" s="3" t="s">
        <v>126</v>
      </c>
    </row>
    <row r="10" spans="1:7" x14ac:dyDescent="0.25">
      <c r="A10" s="16" t="s">
        <v>117</v>
      </c>
      <c r="B10" s="16" t="s">
        <v>106</v>
      </c>
      <c r="C10" s="16">
        <v>0.6</v>
      </c>
      <c r="D10" s="16" t="s">
        <v>44</v>
      </c>
    </row>
    <row r="11" spans="1:7" x14ac:dyDescent="0.25">
      <c r="A11" s="16" t="s">
        <v>118</v>
      </c>
      <c r="B11" s="16" t="s">
        <v>107</v>
      </c>
      <c r="C11" s="16">
        <v>0.98</v>
      </c>
      <c r="D11" s="16" t="s">
        <v>44</v>
      </c>
    </row>
    <row r="12" spans="1:7" x14ac:dyDescent="0.25">
      <c r="A12" s="16" t="s">
        <v>119</v>
      </c>
      <c r="B12" s="16" t="s">
        <v>108</v>
      </c>
      <c r="C12" s="16">
        <v>0.65</v>
      </c>
      <c r="D12" s="16" t="s">
        <v>44</v>
      </c>
    </row>
    <row r="14" spans="1:7" x14ac:dyDescent="0.25">
      <c r="A14" t="s">
        <v>127</v>
      </c>
    </row>
    <row r="15" spans="1:7" x14ac:dyDescent="0.25">
      <c r="A15" s="16" t="s">
        <v>117</v>
      </c>
      <c r="B15" s="16" t="s">
        <v>106</v>
      </c>
      <c r="C15" s="16">
        <f>C10*G5</f>
        <v>178866.25439999989</v>
      </c>
      <c r="D15" s="16" t="s">
        <v>123</v>
      </c>
    </row>
    <row r="16" spans="1:7" x14ac:dyDescent="0.25">
      <c r="A16" s="16" t="s">
        <v>118</v>
      </c>
      <c r="B16" s="16" t="s">
        <v>107</v>
      </c>
      <c r="C16" s="16">
        <f>C11*G6</f>
        <v>0</v>
      </c>
      <c r="D16" s="16" t="s">
        <v>123</v>
      </c>
    </row>
    <row r="17" spans="1:4" ht="15.75" thickBot="1" x14ac:dyDescent="0.3">
      <c r="A17" s="16" t="s">
        <v>119</v>
      </c>
      <c r="B17" s="67" t="s">
        <v>108</v>
      </c>
      <c r="C17" s="67">
        <f>C12*G7</f>
        <v>0</v>
      </c>
      <c r="D17" s="16" t="s">
        <v>123</v>
      </c>
    </row>
    <row r="18" spans="1:4" ht="15.75" thickBot="1" x14ac:dyDescent="0.3">
      <c r="B18" s="72" t="s">
        <v>90</v>
      </c>
      <c r="C18" s="73">
        <f>C17+C16+C15</f>
        <v>178866.25439999989</v>
      </c>
      <c r="D18" s="66" t="s">
        <v>123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baseColWidth="10" defaultColWidth="10.7109375" defaultRowHeight="15" x14ac:dyDescent="0.25"/>
  <cols>
    <col min="2" max="2" width="13.140625" bestFit="1" customWidth="1"/>
    <col min="3" max="3" width="18.42578125" bestFit="1" customWidth="1"/>
    <col min="4" max="4" width="14.140625" bestFit="1" customWidth="1"/>
  </cols>
  <sheetData>
    <row r="1" spans="1:4" x14ac:dyDescent="0.25">
      <c r="A1" s="3" t="s">
        <v>132</v>
      </c>
    </row>
    <row r="2" spans="1:4" ht="15.75" thickBot="1" x14ac:dyDescent="0.3"/>
    <row r="3" spans="1:4" x14ac:dyDescent="0.25">
      <c r="A3" s="58" t="s">
        <v>133</v>
      </c>
      <c r="B3" s="59" t="s">
        <v>134</v>
      </c>
      <c r="C3" s="59" t="s">
        <v>135</v>
      </c>
      <c r="D3" s="22" t="s">
        <v>136</v>
      </c>
    </row>
    <row r="4" spans="1:4" x14ac:dyDescent="0.25">
      <c r="A4" s="23" t="s">
        <v>106</v>
      </c>
      <c r="B4" s="74">
        <v>2500000</v>
      </c>
      <c r="C4" s="20">
        <v>4</v>
      </c>
      <c r="D4" s="75">
        <f>C4*B4</f>
        <v>10000000</v>
      </c>
    </row>
    <row r="5" spans="1:4" x14ac:dyDescent="0.25">
      <c r="A5" s="23" t="s">
        <v>107</v>
      </c>
      <c r="B5" s="74">
        <v>4250000</v>
      </c>
      <c r="C5" s="20"/>
      <c r="D5" s="75">
        <f t="shared" ref="D5:D6" si="0">C5*B5</f>
        <v>0</v>
      </c>
    </row>
    <row r="6" spans="1:4" ht="15.75" thickBot="1" x14ac:dyDescent="0.3">
      <c r="A6" s="60" t="s">
        <v>108</v>
      </c>
      <c r="B6" s="76">
        <v>2750000</v>
      </c>
      <c r="C6" s="62"/>
      <c r="D6" s="77">
        <f t="shared" si="0"/>
        <v>0</v>
      </c>
    </row>
    <row r="7" spans="1:4" ht="15.75" thickBot="1" x14ac:dyDescent="0.3">
      <c r="C7" s="78" t="s">
        <v>90</v>
      </c>
      <c r="D7" s="79">
        <f>D6+D5+D4</f>
        <v>10000000</v>
      </c>
    </row>
    <row r="9" spans="1:4" x14ac:dyDescent="0.25">
      <c r="A9" t="s">
        <v>137</v>
      </c>
      <c r="C9" s="20">
        <v>15</v>
      </c>
      <c r="D9" t="s">
        <v>138</v>
      </c>
    </row>
    <row r="10" spans="1:4" ht="15.75" thickBot="1" x14ac:dyDescent="0.3"/>
    <row r="11" spans="1:4" ht="15.75" thickBot="1" x14ac:dyDescent="0.3">
      <c r="A11" s="3" t="s">
        <v>139</v>
      </c>
      <c r="C11" s="94">
        <f>D7/C9</f>
        <v>666666.66666666663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Allgemeine Infos</vt:lpstr>
      <vt:lpstr>Fahrplan</vt:lpstr>
      <vt:lpstr>Umlaufplan</vt:lpstr>
      <vt:lpstr>Dienstplan</vt:lpstr>
      <vt:lpstr>Energiekosten</vt:lpstr>
      <vt:lpstr>Personalkosten</vt:lpstr>
      <vt:lpstr>Trassen- und Stationsgebühren</vt:lpstr>
      <vt:lpstr>Laufleistungsabhängige Kosten</vt:lpstr>
      <vt:lpstr>Fahrzeugkauf</vt:lpstr>
      <vt:lpstr>Verwaltung und Vertrieb</vt:lpstr>
      <vt:lpstr>Gewinn</vt:lpstr>
    </vt:vector>
  </TitlesOfParts>
  <Company>Transdev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Schillinger, Jan</dc:creator>
  <cp:lastModifiedBy>Felix</cp:lastModifiedBy>
  <dcterms:created xsi:type="dcterms:W3CDTF">2020-11-22T09:00:51Z</dcterms:created>
  <dcterms:modified xsi:type="dcterms:W3CDTF">2024-06-20T03:37:11Z</dcterms:modified>
</cp:coreProperties>
</file>