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hub-my.sharepoint.com/personal/jaschill_transdev_de/Documents/Eigene/Vorlesung/SoSe24/"/>
    </mc:Choice>
  </mc:AlternateContent>
  <xr:revisionPtr revIDLastSave="178" documentId="8_{1C66B4E7-A8DB-451E-8777-DDAA164D2D34}" xr6:coauthVersionLast="47" xr6:coauthVersionMax="47" xr10:uidLastSave="{20C63473-9EC8-7D44-BB08-011A2470D86F}"/>
  <bookViews>
    <workbookView xWindow="28680" yWindow="-120" windowWidth="25440" windowHeight="15390" activeTab="6" xr2:uid="{8C5EA0B1-DF45-4A34-AED0-B2E3FFAA0253}"/>
  </bookViews>
  <sheets>
    <sheet name="Allgemeine Infos" sheetId="1" r:id="rId1"/>
    <sheet name="Fahrplan" sheetId="2" r:id="rId2"/>
    <sheet name="Umlaufplan" sheetId="3" r:id="rId3"/>
    <sheet name="Dienstplan" sheetId="4" r:id="rId4"/>
    <sheet name="Trassen- und Stationsgebühren" sheetId="5" r:id="rId5"/>
    <sheet name="Personalkosten" sheetId="6" r:id="rId6"/>
    <sheet name="Energiekosten" sheetId="7" r:id="rId7"/>
    <sheet name="Laufleistungsabhängige Kosten" sheetId="8" r:id="rId8"/>
    <sheet name="Fahrzeugkauf" sheetId="10" r:id="rId9"/>
    <sheet name="Verwaltung und Vertrieb" sheetId="9" r:id="rId10"/>
    <sheet name="Gewinn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4" i="5"/>
  <c r="B6" i="5"/>
  <c r="B5" i="5"/>
  <c r="B4" i="5"/>
  <c r="B3" i="5"/>
  <c r="D3" i="5"/>
  <c r="D4" i="5"/>
  <c r="D5" i="5"/>
  <c r="D6" i="5"/>
  <c r="D7" i="5"/>
  <c r="I6" i="5"/>
  <c r="I5" i="5"/>
  <c r="I4" i="5"/>
  <c r="I3" i="5"/>
  <c r="I7" i="5"/>
  <c r="B11" i="5"/>
  <c r="B26" i="5"/>
  <c r="B29" i="5"/>
  <c r="B12" i="6"/>
  <c r="C6" i="8"/>
  <c r="D6" i="8"/>
  <c r="E6" i="8"/>
  <c r="F6" i="8"/>
  <c r="G6" i="8"/>
  <c r="C16" i="8"/>
  <c r="F7" i="8"/>
  <c r="E7" i="8"/>
  <c r="D7" i="8"/>
  <c r="C7" i="8"/>
  <c r="G7" i="8"/>
  <c r="C17" i="8"/>
  <c r="C18" i="8"/>
  <c r="G4" i="7"/>
  <c r="C16" i="7"/>
  <c r="C21" i="7"/>
  <c r="G5" i="7"/>
  <c r="C17" i="7"/>
  <c r="C22" i="7"/>
  <c r="C23" i="7"/>
  <c r="D3" i="9"/>
  <c r="C20" i="7"/>
  <c r="D5" i="10"/>
  <c r="D6" i="10"/>
  <c r="D7" i="10"/>
  <c r="C11" i="10"/>
  <c r="D4" i="10"/>
  <c r="F5" i="8"/>
  <c r="E5" i="8"/>
  <c r="D5" i="8"/>
  <c r="C5" i="8"/>
  <c r="G3" i="7"/>
  <c r="C15" i="7"/>
  <c r="G5" i="8"/>
  <c r="C15" i="8"/>
  <c r="P7" i="4"/>
  <c r="P6" i="4"/>
  <c r="P5" i="4"/>
  <c r="P4" i="4"/>
  <c r="H19" i="4"/>
  <c r="C21" i="4"/>
  <c r="C20" i="4"/>
  <c r="C23" i="4"/>
  <c r="C24" i="4"/>
  <c r="P8" i="4"/>
  <c r="B3" i="6"/>
  <c r="B8" i="6"/>
  <c r="D7" i="9"/>
  <c r="C3" i="11"/>
  <c r="C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tc={78D0FC35-ED6E-498C-847B-2A43C0D3E41F}</author>
  </authors>
  <commentList>
    <comment ref="A48" authorId="0" shapeId="0" xr:uid="{78D0FC35-ED6E-498C-847B-2A43C0D3E41F}">
      <text>
        <t>[Threaded comment]
Your version of Excel allows you to read this threaded comment; however, any edits to it will get removed if the file is opened in a newer version of Excel. Learn more: https://go.microsoft.com/fwlink/?linkid=870924
Comment:
    Zwischen Ankunft einer Fahrt und der Abfahrt der Folgefahrt müssen mindestens 3 Minuten liegen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tc={BFBAD600-1878-42C1-A3E4-6C71ABD8571B}</author>
    <author>tc={04290268-84B6-4F2E-99CD-753FF1844B50}</author>
    <author>tc={58DBA03E-694E-4204-900D-2751C26F2FDC}</author>
    <author>tc={7EC11ABB-BFAD-4E29-8AF3-2D78664C28A6}</author>
    <author>tc={2D9309CD-6587-4CF8-9F63-7D1EBA6CCACB}</author>
    <author>tc={5F1E2D51-361D-49FF-A8EB-FE6553129D35}</author>
    <author>tc={001043E3-BF8E-401E-A571-0B093DE51EE9}</author>
    <author>tc={247F1C78-9A9D-4DCE-9923-91C53B3E0D41}</author>
  </authors>
  <commentList>
    <comment ref="A11" authorId="0" shapeId="0" xr:uid="{BFBAD600-1878-42C1-A3E4-6C71ABD8571B}">
      <text>
        <t>[Threaded comment]
Your version of Excel allows you to read this threaded comment; however, any edits to it will get removed if the file is opened in a newer version of Excel. Learn more: https://go.microsoft.com/fwlink/?linkid=870924
Comment:
    z.B: 650-1</t>
      </text>
    </comment>
    <comment ref="B11" authorId="1" shapeId="0" xr:uid="{04290268-84B6-4F2E-99CD-753FF1844B50}">
      <text>
        <t>[Threaded comment]
Your version of Excel allows you to read this threaded comment; however, any edits to it will get removed if the file is opened in a newer version of Excel. Learn more: https://go.microsoft.com/fwlink/?linkid=870924
Comment:
    Zugnummer lt. Fahrplan; Für Rangierfahrten bitte "Lt" eintragen</t>
      </text>
    </comment>
    <comment ref="C11" authorId="2" shapeId="0" xr:uid="{58DBA03E-694E-4204-900D-2751C26F2FDC}">
      <text>
        <t>[Threaded comment]
Your version of Excel allows you to read this threaded comment; however, any edits to it will get removed if the file is opened in a newer version of Excel. Learn more: https://go.microsoft.com/fwlink/?linkid=870924
Comment:
    Uhrzeit laut Fahrplan; bei Leerfahrten nach eigenem Ermessen unter Beachtung der 15min-Regel</t>
      </text>
    </comment>
    <comment ref="D11" authorId="3" shapeId="0" xr:uid="{7EC11ABB-BFAD-4E29-8AF3-2D78664C28A6}">
      <text>
        <t>[Threaded comment]
Your version of Excel allows you to read this threaded comment; however, any edits to it will get removed if the file is opened in a newer version of Excel. Learn more: https://go.microsoft.com/fwlink/?linkid=870924
Comment:
    Gemäß Fahrplan</t>
      </text>
    </comment>
    <comment ref="E11" authorId="4" shapeId="0" xr:uid="{2D9309CD-6587-4CF8-9F63-7D1EBA6CCACB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</text>
    </comment>
    <comment ref="F11" authorId="5" shapeId="0" xr:uid="{5F1E2D51-361D-49FF-A8EB-FE6553129D35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</text>
    </comment>
    <comment ref="G11" authorId="6" shapeId="0" xr:uid="{001043E3-BF8E-401E-A571-0B093DE51EE9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bitte eintragen, ob der Zug in Mehrfachtraktion verkehrt. Beispiel: Verkehrt der Zug in Doppeltraktion, so bitte "2 Triebwagen" eintragen</t>
      </text>
    </comment>
    <comment ref="H11" authorId="7" shapeId="0" xr:uid="{247F1C78-9A9D-4DCE-9923-91C53B3E0D41}">
      <text>
        <t>[Threaded comment]
Your version of Excel allows you to read this threaded comment; however, any edits to it will get removed if the file is opened in a newer version of Excel. Learn more: https://go.microsoft.com/fwlink/?linkid=870924
Comment:
    Gemäß beigefügter Info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tc={6EA10582-B171-4D73-A63C-A83C6FAFBBEE}</author>
    <author>tc={6E628E81-D175-44DE-A8B4-28F1F91C560A}</author>
  </authors>
  <commentList>
    <comment ref="N3" authorId="0" shapeId="0" xr:uid="{6EA10582-B171-4D73-A63C-A83C6FAFBBEE}">
      <text>
        <t>[Threaded comment]
Your version of Excel allows you to read this threaded comment; however, any edits to it will get removed if the file is opened in a newer version of Excel. Learn more: https://go.microsoft.com/fwlink/?linkid=870924
Comment:
    Achtung: Excel addiert Stunden häufig so, dass es nicht "schön" dargestellt wird. Ggf. händisch nachtragen.
Darstellung bitte in Dezimalzahlen!</t>
      </text>
    </comment>
    <comment ref="B9" authorId="1" shapeId="0" xr:uid="{6E628E81-D175-44DE-A8B4-28F1F91C560A}">
      <text>
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tc={963CDB42-9430-4982-AE01-EAEA28895A70}</author>
  </authors>
  <commentList>
    <comment ref="B19" authorId="0" shapeId="0" xr:uid="{963CDB42-9430-4982-AE01-EAEA28895A70}">
      <text>
        <t>[Threaded comment]
Your version of Excel allows you to read this threaded comment; however, any edits to it will get removed if the file is opened in a newer version of Excel. Learn more: https://go.microsoft.com/fwlink/?linkid=870924
Comment:
    Es zählen nur Fahrgastfahrten</t>
      </text>
    </comment>
  </commentList>
</comments>
</file>

<file path=xl/sharedStrings.xml><?xml version="1.0" encoding="utf-8"?>
<sst xmlns="http://schemas.openxmlformats.org/spreadsheetml/2006/main" count="410" uniqueCount="214">
  <si>
    <t>Vorgegebene Kalkulationsparameter:</t>
  </si>
  <si>
    <t>Personalkosten Triebfahrzeugführer</t>
  </si>
  <si>
    <t>€/h</t>
  </si>
  <si>
    <t>Normjahr:</t>
  </si>
  <si>
    <t>Schultage</t>
  </si>
  <si>
    <t>Tage</t>
  </si>
  <si>
    <t>Ferientage</t>
  </si>
  <si>
    <t>Samstage</t>
  </si>
  <si>
    <t>Sonn- und Feiertage</t>
  </si>
  <si>
    <t>km einfach</t>
  </si>
  <si>
    <t>m</t>
  </si>
  <si>
    <t>Maximal mögliche Zuglänge für Fahrgastfahrten:</t>
  </si>
  <si>
    <t>Maximal mögliche Zuglänge für Leerfahrten</t>
  </si>
  <si>
    <t>Verkehrstage</t>
  </si>
  <si>
    <t>Zugnummer</t>
  </si>
  <si>
    <t>T</t>
  </si>
  <si>
    <t>Fahrzeug 1</t>
  </si>
  <si>
    <t>Fahrzeug 2</t>
  </si>
  <si>
    <t>Normjahr</t>
  </si>
  <si>
    <t>Schule</t>
  </si>
  <si>
    <t>Fahrzeugnummer</t>
  </si>
  <si>
    <t>So+F</t>
  </si>
  <si>
    <t>Bitte Fahrzeuge wie folgt bezeichnen:</t>
  </si>
  <si>
    <t>Beispiel: 5 Fahrzeuge Baureihe 650:</t>
  </si>
  <si>
    <t>…</t>
  </si>
  <si>
    <t>650-1</t>
  </si>
  <si>
    <t>650-2</t>
  </si>
  <si>
    <t>650-3</t>
  </si>
  <si>
    <t>Fahrzeugumlaufplan</t>
  </si>
  <si>
    <t>Fahrzeugumlauf Schultage</t>
  </si>
  <si>
    <t>Abfahrt</t>
  </si>
  <si>
    <t>Ort</t>
  </si>
  <si>
    <t xml:space="preserve">Ankunft </t>
  </si>
  <si>
    <t>Stellung im Zugverband</t>
  </si>
  <si>
    <t>- Beispiel</t>
  </si>
  <si>
    <t>Fahrzeugkm</t>
  </si>
  <si>
    <t>Vorgegebene Zeitparameter:</t>
  </si>
  <si>
    <t>Es gelten die gesetzlichen Ruhepausen</t>
  </si>
  <si>
    <t>Abrüsten Fahrzeug: 15min je Fahrzeug</t>
  </si>
  <si>
    <t>= Betriebsbereit machen</t>
  </si>
  <si>
    <t>= Bereit für eine Abstellung machen</t>
  </si>
  <si>
    <t>Ferien</t>
  </si>
  <si>
    <t>Samstag</t>
  </si>
  <si>
    <t>Trassenpreis</t>
  </si>
  <si>
    <t>€/km</t>
  </si>
  <si>
    <t>Trassenkosten pro Jahr</t>
  </si>
  <si>
    <t>Stationsgebühren</t>
  </si>
  <si>
    <t>Hinweis:</t>
  </si>
  <si>
    <t>Es kann bei der Umlaufplanung auch hilfreich sein, die einzelnen Fahrzeuge farbig im Fahrplan einzutragen, sodass ihr einen besseren Überblick bekommt,</t>
  </si>
  <si>
    <t>ob ihr schon alle Fahrten abgedeckt habt. Ihr dürft dazu gerne weitere Felder in der Fahrplantabelle einfügen.</t>
  </si>
  <si>
    <t>Fügt ihr dort farbig eure Zugbildung ein, so ist auch für mich das sehr hilfreich</t>
  </si>
  <si>
    <t>Betriebliche Begriffe:</t>
  </si>
  <si>
    <t>Fahrzeugkilometer</t>
  </si>
  <si>
    <t>= Kilometer, das jede einzelne Fahrzeug fährt</t>
  </si>
  <si>
    <t>Fahrplankilometer/Zugkilometer</t>
  </si>
  <si>
    <t>= Kilometer, die für Fahrgast- oder Leerfahrten aufgewendet werden. Dabei spielt es aber keine Rolle, wie viele Fahrzeuge für diese Fahrt zusammengekuppelt sind</t>
  </si>
  <si>
    <t>Beispiel:</t>
  </si>
  <si>
    <t>Stationspreis</t>
  </si>
  <si>
    <t>€</t>
  </si>
  <si>
    <t>Gesamtzahl</t>
  </si>
  <si>
    <t>Summe Tabellenblatt</t>
  </si>
  <si>
    <t>Dienstplan</t>
  </si>
  <si>
    <t>Bitte selbstständig erstellen</t>
  </si>
  <si>
    <t>Tätigkeit</t>
  </si>
  <si>
    <t>Beginn</t>
  </si>
  <si>
    <t>Ende</t>
  </si>
  <si>
    <t>von/in</t>
  </si>
  <si>
    <t>nach</t>
  </si>
  <si>
    <t>Traktion</t>
  </si>
  <si>
    <t>Aufrüsten</t>
  </si>
  <si>
    <t>Bw Musterstadt</t>
  </si>
  <si>
    <t>Rangieren</t>
  </si>
  <si>
    <t>Musterstadt Hbf</t>
  </si>
  <si>
    <t>Aufrüsten Fahrzeug: 15min je Fahrzeug</t>
  </si>
  <si>
    <t>2 VT</t>
  </si>
  <si>
    <t>0815</t>
  </si>
  <si>
    <t>Fahrplanfahrt</t>
  </si>
  <si>
    <t>Entenhausen</t>
  </si>
  <si>
    <t>0816</t>
  </si>
  <si>
    <t>Pause</t>
  </si>
  <si>
    <t>Dauer Pause</t>
  </si>
  <si>
    <t>0817</t>
  </si>
  <si>
    <t>Bruchtal</t>
  </si>
  <si>
    <t>0818</t>
  </si>
  <si>
    <t>Abrüsten</t>
  </si>
  <si>
    <t>Dienstbeginn</t>
  </si>
  <si>
    <t>Dienstende</t>
  </si>
  <si>
    <t>Schichtdauer</t>
  </si>
  <si>
    <t>Schichtnummer 1021</t>
  </si>
  <si>
    <t>Summe Pause</t>
  </si>
  <si>
    <t>Bezahlte Zeit (abzgl. Pause)</t>
  </si>
  <si>
    <t>Schichtzusammenfassung</t>
  </si>
  <si>
    <t>Summe Schichtdauern Schultage</t>
  </si>
  <si>
    <t>Summe Schichtdauern Ferientage</t>
  </si>
  <si>
    <t>Summe Schichtdauern Samstage</t>
  </si>
  <si>
    <t>Summe Schichtdauern Sonn- und Feiertage</t>
  </si>
  <si>
    <t>[h] in Dezimal</t>
  </si>
  <si>
    <t>Jahreswert</t>
  </si>
  <si>
    <t>Summe</t>
  </si>
  <si>
    <t>Ausfüllung beispielhaft</t>
  </si>
  <si>
    <t>Lt</t>
  </si>
  <si>
    <t>2 VT (mit 650-2)</t>
  </si>
  <si>
    <t>Personalkosten</t>
  </si>
  <si>
    <t>Summe Dienstplanstunden pro Jahr</t>
  </si>
  <si>
    <t>Zuschläge für Krankheit, Urlaub, Fortbildungen, Betriebsrat, etc</t>
  </si>
  <si>
    <t>in Dezimal</t>
  </si>
  <si>
    <t>Zuschlagsgrad</t>
  </si>
  <si>
    <t>Gesamt zu bezahlende Stunden</t>
  </si>
  <si>
    <t>Stundenlohn</t>
  </si>
  <si>
    <t>Personalkosten (Tf) pro Jahr</t>
  </si>
  <si>
    <t>Beispiel - Mögliche Optik:</t>
  </si>
  <si>
    <t>Energiekosten</t>
  </si>
  <si>
    <t>Fahrzeugkilometer Fahrzeugtyp 1</t>
  </si>
  <si>
    <t>Fahrzeugkilometer Fahrzeugtyp 2</t>
  </si>
  <si>
    <t>Fahrzeugkilometer Fahrzeugtyp 3</t>
  </si>
  <si>
    <t>BR 650</t>
  </si>
  <si>
    <t>BR 622</t>
  </si>
  <si>
    <t>BR 640</t>
  </si>
  <si>
    <t>Fzg.-km/Schultag</t>
  </si>
  <si>
    <t>Fzg.-km/Ferientag</t>
  </si>
  <si>
    <t>Fzg.-km/Samstag</t>
  </si>
  <si>
    <t>Fzg.-km/SoF</t>
  </si>
  <si>
    <t>Fzg.-km/Jahr</t>
  </si>
  <si>
    <t>Dieselpreis</t>
  </si>
  <si>
    <t>bitte aktuellen Einkuafspreis für Großverbraucher heraussuchen, z.B. beim Bundesverband Güterkraftverkehr Logistik und Entsorgung (BGL) e.V.</t>
  </si>
  <si>
    <t>Verbrauch</t>
  </si>
  <si>
    <t>Fahrzeugtyp 1</t>
  </si>
  <si>
    <t>Fahrzeugtyp 2</t>
  </si>
  <si>
    <t>Fahrzeugtyp 3</t>
  </si>
  <si>
    <t>l/km</t>
  </si>
  <si>
    <t>Verbrauchter Diesel pro Jahr</t>
  </si>
  <si>
    <t>l/Jahr</t>
  </si>
  <si>
    <t>€/Jahr</t>
  </si>
  <si>
    <t>Laufleistungsabhängigke Kosten</t>
  </si>
  <si>
    <t>= Kosten für Verschleiß, Wartung, etc.</t>
  </si>
  <si>
    <t>Kostensätze</t>
  </si>
  <si>
    <t>Laufleistungsabhängige Kosten</t>
  </si>
  <si>
    <t>Bitte Tabelle rechts ausfüllen. Hilft bei der automatischen Weiterberechnung!</t>
  </si>
  <si>
    <t>Verwaltung und Vertrieb</t>
  </si>
  <si>
    <t>Zwischensumme der anderen Kosten</t>
  </si>
  <si>
    <t>Aufschlag für Verwaltung und Vertrieb</t>
  </si>
  <si>
    <t>Fahrzeugkauf</t>
  </si>
  <si>
    <t>Fahrzeugtyp</t>
  </si>
  <si>
    <t>Neupreis</t>
  </si>
  <si>
    <t>Anzahl in der Flotte</t>
  </si>
  <si>
    <t>Gesamtkosten</t>
  </si>
  <si>
    <t>Abschreibungsdauer</t>
  </si>
  <si>
    <t>Jahre</t>
  </si>
  <si>
    <t>Abschreibungswert/Jahr</t>
  </si>
  <si>
    <t>Zwischensumme</t>
  </si>
  <si>
    <t>Gewinnzuschlag</t>
  </si>
  <si>
    <t>Gewinnfaktor</t>
  </si>
  <si>
    <t>Angebotssumme</t>
  </si>
  <si>
    <t>Personalkosten sind immer von Umlaufbeginn bis Umlaufende zu zahlen. D.h. Standzeiten sind durchzuzahlen, abzüglich gesetzliche Pausezeiten</t>
  </si>
  <si>
    <t>Auf- und Abrüsten nur erforderlich bei Standzeiten des Fahrzeugs &gt;5h</t>
  </si>
  <si>
    <t>Minimale Zeit für Fahrtrichtungswechsel: 3min -&gt;&gt; Überschlagene Wende nur bei Wendezeiten unter 3min nötig</t>
  </si>
  <si>
    <t>Stationsgebühren sind nur Abfahrten (keine Ankünfte) zu bezahlen. Für Abfahrten von Leerzügen (z.B. in die Abstellung) fallen keine Stationsgebühren an</t>
  </si>
  <si>
    <t>Kalkulationsvorlage Übungsausschreibung Kleine Teckbahn</t>
  </si>
  <si>
    <t>www.trassenfinder.de</t>
  </si>
  <si>
    <t>Informationen zu Trassenpreisen gibt es unter:</t>
  </si>
  <si>
    <t>https://www.deutschebahn.com/resource/blob/10549430/8b4014c743df66a357abf2c652860d8b/Anlage-1-Geplantes-Entgelt-pro-Station-alphabetisch-sortiert-getrennt-nach-Bahnhof-und-Bahnsteig_R1-data.pdf</t>
  </si>
  <si>
    <t>Informationen zu Stationspreisen gibt es unter (Stationspreisliste 2024 googeln ;-) ):</t>
  </si>
  <si>
    <t>Achtung: Es muss zwischen Leer- (ohne Fahrgäste) und Lastfahrten (mit Fahrgästen) unterschieden werden</t>
  </si>
  <si>
    <t>Information zu Abstellgebühren gibt es unter</t>
  </si>
  <si>
    <t>https://apn.noncd.db.de/APN2020.SucheServiceeinrichtungen</t>
  </si>
  <si>
    <t>Für Kirchheim(Teck) ist hier Gleis 21 anzumieten</t>
  </si>
  <si>
    <t>Für Plochingen ist hier Gleis 52 anzumieten</t>
  </si>
  <si>
    <t>Der Einfachhheit halber kann der Preis angesetzt werden, der für das Fahrplanjahr 2025 aufgerufen wird.</t>
  </si>
  <si>
    <t>Trassengebühren sind für jeden gefahrenen Meter einer Zugfahrt zu bezahlen. Für Last- und Leerfahrten fallen unterschiedliche Kilometersätze an. Für Rangierfahrten innerhalb eines Bahnhofs fallen keine Trassengebühren an</t>
  </si>
  <si>
    <t>Streckenlänge Kirchheim(Teck) - Oberlenningen:</t>
  </si>
  <si>
    <t>In Kirchheim(Teck) ist eine Abstellung eines Fahrzeugs während der Betriebszeit der Kleinen Teckbahn möglich. Über Nacht müssen alle Fahrzeuge in Plochingen abgestellt werden</t>
  </si>
  <si>
    <t>Es fallen der Einfachheit halber keine zusätzlichen Zuschläge für Nacht- oder Wochenendarbeit an</t>
  </si>
  <si>
    <t>Fahrt Bahnsteig Kirchheim(Teck) - Abstellung Kirchheim(Teck): 15min</t>
  </si>
  <si>
    <t>Fahrt Kirchheim(Teck) - Plochingen: 30min</t>
  </si>
  <si>
    <t>Fußweg Abstellung Kirchheim(Teck) &lt;-&gt; Bahnhof Kirchheim(Teck) 10min: Notwendig z.B. vor/nach Rangierfahrten</t>
  </si>
  <si>
    <t>Dienstbeginn/-ende muss immer in Plochingen oder Kirchheim(Teck) sein</t>
  </si>
  <si>
    <t>Pausenräume gibt es in den Bahnhöfen Plochingen und Kirchheim(Teck)</t>
  </si>
  <si>
    <t>Ein Zug fährt mit 2 Triebwagen von Kirchheim(Teck) nach Oberlenningen (Entfernung 10,957km)</t>
  </si>
  <si>
    <t>- Fahrplankilometer:/Zugkilometer 10,957km, da hier einfach nur die Entfernung zählt, die der Zugverband zurücklegt</t>
  </si>
  <si>
    <t>- Fahrzeugkilometer: 2*10,957km, da 2 Fahrzeuge die 10,957km fahren müssen</t>
  </si>
  <si>
    <t>Linie</t>
  </si>
  <si>
    <t>RB 64</t>
  </si>
  <si>
    <t>Verkehrstag</t>
  </si>
  <si>
    <t>Mo-Fr</t>
  </si>
  <si>
    <t>Mo-Sa</t>
  </si>
  <si>
    <t>Sa-SoF</t>
  </si>
  <si>
    <t>Zugbildung Schule</t>
  </si>
  <si>
    <t>Zugbildung Ferien</t>
  </si>
  <si>
    <t>Zugbildung Sa</t>
  </si>
  <si>
    <t>Zugbildung SoF</t>
  </si>
  <si>
    <t>Kirchheim (Teck)</t>
  </si>
  <si>
    <t>Kirchheim (Teck) Süd</t>
  </si>
  <si>
    <t>Dettingen (Teck)</t>
  </si>
  <si>
    <t>Owen (Teck)</t>
  </si>
  <si>
    <t>Brucken</t>
  </si>
  <si>
    <t>Unterlenningen</t>
  </si>
  <si>
    <t>Oberlenningen</t>
  </si>
  <si>
    <t>Bw A-Dorf</t>
  </si>
  <si>
    <t>A-Dorf</t>
  </si>
  <si>
    <t>B-Stadt</t>
  </si>
  <si>
    <t>Abstellgebühren</t>
  </si>
  <si>
    <t>Summe Abstellgebühren</t>
  </si>
  <si>
    <t>Plochingen</t>
  </si>
  <si>
    <t>Kirchheim(Teck)</t>
  </si>
  <si>
    <t>Jahrespreis</t>
  </si>
  <si>
    <t>gesetzliche Pause ist nicht zu bezahlen. Wenn es darüber hinaus zusätzliche Pausen gibt, sind diese zu bezahlen!</t>
  </si>
  <si>
    <t>Trassengebühren Fahrgastfahrten</t>
  </si>
  <si>
    <t>Fahrgastfahrten/Tag</t>
  </si>
  <si>
    <t>Fahrten/Jahr</t>
  </si>
  <si>
    <t>€/Fahrt</t>
  </si>
  <si>
    <t>Trassengebühren Leerfahrten</t>
  </si>
  <si>
    <t>Leerfahrten/Tag</t>
  </si>
  <si>
    <t>Stationskosten/Jahr</t>
  </si>
  <si>
    <t>€/Hin- und Rückfahrt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</si>
</sst>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\ &quot;€&quot;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0C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100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20" fontId="0" fillId="0" borderId="0" xfId="0" applyNumberFormat="1"/>
    <xf numFmtId="0" fontId="4" fillId="0" borderId="0" xfId="0" applyFont="1" applyFill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20" fontId="7" fillId="0" borderId="9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20" fontId="5" fillId="2" borderId="12" xfId="2" applyNumberFormat="1" applyFont="1" applyFill="1" applyBorder="1" applyAlignment="1">
      <alignment vertical="center"/>
    </xf>
    <xf numFmtId="20" fontId="5" fillId="0" borderId="12" xfId="2" applyNumberFormat="1" applyFont="1" applyFill="1" applyBorder="1" applyAlignment="1">
      <alignment vertical="center"/>
    </xf>
    <xf numFmtId="0" fontId="7" fillId="0" borderId="1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20" fontId="6" fillId="2" borderId="0" xfId="0" applyNumberFormat="1" applyFont="1" applyFill="1" applyAlignment="1">
      <alignment horizontal="center"/>
    </xf>
    <xf numFmtId="20" fontId="6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13" xfId="0" applyBorder="1"/>
    <xf numFmtId="0" fontId="0" fillId="0" borderId="0" xfId="0" quotePrefix="1"/>
    <xf numFmtId="0" fontId="1" fillId="0" borderId="0" xfId="0" quotePrefix="1" applyFont="1"/>
    <xf numFmtId="20" fontId="1" fillId="0" borderId="0" xfId="0" applyNumberFormat="1" applyFont="1"/>
    <xf numFmtId="0" fontId="0" fillId="3" borderId="13" xfId="0" applyFill="1" applyBorder="1"/>
    <xf numFmtId="0" fontId="1" fillId="4" borderId="13" xfId="0" applyFont="1" applyFill="1" applyBorder="1"/>
    <xf numFmtId="0" fontId="0" fillId="0" borderId="17" xfId="0" applyBorder="1"/>
    <xf numFmtId="0" fontId="0" fillId="0" borderId="18" xfId="0" applyBorder="1"/>
    <xf numFmtId="0" fontId="0" fillId="4" borderId="7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1" xfId="0" applyFill="1" applyBorder="1"/>
    <xf numFmtId="0" fontId="1" fillId="4" borderId="23" xfId="0" applyFont="1" applyFill="1" applyBorder="1"/>
    <xf numFmtId="0" fontId="10" fillId="0" borderId="0" xfId="0" applyFont="1"/>
    <xf numFmtId="0" fontId="11" fillId="0" borderId="0" xfId="0" applyFont="1"/>
    <xf numFmtId="0" fontId="11" fillId="5" borderId="15" xfId="0" applyFont="1" applyFill="1" applyBorder="1"/>
    <xf numFmtId="0" fontId="1" fillId="0" borderId="13" xfId="0" applyFont="1" applyBorder="1"/>
    <xf numFmtId="20" fontId="0" fillId="0" borderId="13" xfId="0" applyNumberFormat="1" applyBorder="1"/>
    <xf numFmtId="0" fontId="0" fillId="0" borderId="13" xfId="0" quotePrefix="1" applyBorder="1"/>
    <xf numFmtId="0" fontId="0" fillId="0" borderId="13" xfId="0" applyFill="1" applyBorder="1"/>
    <xf numFmtId="164" fontId="0" fillId="0" borderId="13" xfId="0" applyNumberFormat="1" applyBorder="1"/>
    <xf numFmtId="20" fontId="12" fillId="0" borderId="13" xfId="0" applyNumberFormat="1" applyFont="1" applyBorder="1"/>
    <xf numFmtId="0" fontId="1" fillId="0" borderId="16" xfId="0" applyFont="1" applyBorder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horizontal="right"/>
    </xf>
    <xf numFmtId="0" fontId="12" fillId="0" borderId="15" xfId="0" applyFont="1" applyFill="1" applyBorder="1"/>
    <xf numFmtId="20" fontId="0" fillId="3" borderId="13" xfId="0" applyNumberFormat="1" applyFill="1" applyBorder="1"/>
    <xf numFmtId="0" fontId="0" fillId="0" borderId="15" xfId="0" applyBorder="1"/>
    <xf numFmtId="0" fontId="0" fillId="3" borderId="15" xfId="0" applyFill="1" applyBorder="1"/>
    <xf numFmtId="0" fontId="0" fillId="0" borderId="16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3" borderId="21" xfId="0" applyFill="1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0" borderId="0" xfId="0" applyFill="1" applyBorder="1"/>
    <xf numFmtId="0" fontId="0" fillId="0" borderId="34" xfId="0" applyBorder="1"/>
    <xf numFmtId="0" fontId="1" fillId="0" borderId="35" xfId="0" applyFont="1" applyFill="1" applyBorder="1"/>
    <xf numFmtId="0" fontId="12" fillId="5" borderId="15" xfId="0" applyFont="1" applyFill="1" applyBorder="1"/>
    <xf numFmtId="0" fontId="1" fillId="5" borderId="36" xfId="0" applyFont="1" applyFill="1" applyBorder="1"/>
    <xf numFmtId="0" fontId="0" fillId="0" borderId="27" xfId="0" applyFill="1" applyBorder="1"/>
    <xf numFmtId="0" fontId="0" fillId="0" borderId="35" xfId="0" applyFill="1" applyBorder="1"/>
    <xf numFmtId="0" fontId="0" fillId="5" borderId="36" xfId="0" applyFill="1" applyBorder="1"/>
    <xf numFmtId="165" fontId="0" fillId="0" borderId="13" xfId="0" applyNumberFormat="1" applyBorder="1"/>
    <xf numFmtId="165" fontId="0" fillId="0" borderId="19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5" borderId="15" xfId="0" applyNumberFormat="1" applyFont="1" applyFill="1" applyBorder="1"/>
    <xf numFmtId="0" fontId="1" fillId="5" borderId="15" xfId="0" applyFont="1" applyFill="1" applyBorder="1"/>
    <xf numFmtId="0" fontId="13" fillId="6" borderId="35" xfId="0" applyFont="1" applyFill="1" applyBorder="1"/>
    <xf numFmtId="0" fontId="13" fillId="6" borderId="37" xfId="0" applyFont="1" applyFill="1" applyBorder="1"/>
    <xf numFmtId="0" fontId="13" fillId="6" borderId="36" xfId="0" applyFont="1" applyFill="1" applyBorder="1"/>
    <xf numFmtId="0" fontId="0" fillId="0" borderId="13" xfId="0" applyBorder="1" applyAlignment="1">
      <alignment horizontal="left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14" fillId="0" borderId="13" xfId="0" applyFont="1" applyBorder="1" applyAlignment="1">
      <alignment horizontal="left"/>
    </xf>
    <xf numFmtId="166" fontId="14" fillId="0" borderId="13" xfId="0" applyNumberFormat="1" applyFont="1" applyBorder="1" applyAlignment="1">
      <alignment horizontal="center"/>
    </xf>
    <xf numFmtId="166" fontId="14" fillId="7" borderId="13" xfId="0" applyNumberFormat="1" applyFont="1" applyFill="1" applyBorder="1" applyAlignment="1">
      <alignment horizontal="center"/>
    </xf>
    <xf numFmtId="0" fontId="0" fillId="4" borderId="13" xfId="0" applyFill="1" applyBorder="1"/>
    <xf numFmtId="0" fontId="1" fillId="4" borderId="23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</cellXfs>
  <cellStyles count="3">
    <cellStyle name="Link" xfId="1" builtinId="8"/>
    <cellStyle name="Standard" xfId="0" builtinId="0"/>
    <cellStyle name="Standard_20110513OA_ Fahrplan Zielzustand (Intraplan) mit Schülerzug V3" xfId="2" xr:uid="{569F3FC3-1E53-48CD-874B-475A5F51A8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920750</xdr:colOff>
      <xdr:row>5</xdr:row>
      <xdr:rowOff>152400</xdr:rowOff>
    </xdr:from>
    <xdr:to>
      <xdr:col>6</xdr:col>
      <xdr:colOff>977900</xdr:colOff>
      <xdr:row>9</xdr:row>
      <xdr:rowOff>133350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999FEE3D-F23D-4D1E-AD07-6EAE3AEE2A47}"/>
            </a:ext>
          </a:extLst>
        </xdr:cNvPr>
        <xdr:cNvCxnSpPr/>
      </xdr:nvCxnSpPr>
      <xdr:spPr>
        <a:xfrm flipH="1">
          <a:off x="6299200" y="1073150"/>
          <a:ext cx="5715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chillinger, Jan" id="{548D0E48-CF67-41A4-8F4F-F7580B3F31BC}" userId="S::jaschill@transdev.de::8c1b34d0-674f-4e05-bec0-697ed2f2b555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8" dT="2020-11-23T07:15:28.36" personId="{548D0E48-CF67-41A4-8F4F-F7580B3F31BC}" id="{78D0FC35-ED6E-498C-847B-2A43C0D3E41F}">
    <text>Zwischen Ankunft einer Fahrt und der Abfahrt der Folgefahrt müssen mindestens 3 Minuten liegen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0-11-23T07:21:52.47" personId="{548D0E48-CF67-41A4-8F4F-F7580B3F31BC}" id="{BFBAD600-1878-42C1-A3E4-6C71ABD8571B}">
    <text>z.B: 650-1</text>
  </threadedComment>
  <threadedComment ref="B11" dT="2020-11-23T07:22:16.79" personId="{548D0E48-CF67-41A4-8F4F-F7580B3F31BC}" id="{04290268-84B6-4F2E-99CD-753FF1844B50}">
    <text>Zugnummer lt. Fahrplan; Für Rangierfahrten bitte "Lt" eintragen</text>
  </threadedComment>
  <threadedComment ref="C11" dT="2020-11-23T07:22:45.64" personId="{548D0E48-CF67-41A4-8F4F-F7580B3F31BC}" id="{58DBA03E-694E-4204-900D-2751C26F2FDC}">
    <text>Uhrzeit laut Fahrplan; bei Leerfahrten nach eigenem Ermessen unter Beachtung der 15min-Regel</text>
  </threadedComment>
  <threadedComment ref="D11" dT="2020-11-23T07:23:09.89" personId="{548D0E48-CF67-41A4-8F4F-F7580B3F31BC}" id="{7EC11ABB-BFAD-4E29-8AF3-2D78664C28A6}">
    <text>Gemäß Fahrplan</text>
  </threadedComment>
  <threadedComment ref="E11" dT="2020-11-23T07:23:18.88" personId="{548D0E48-CF67-41A4-8F4F-F7580B3F31BC}" id="{2D9309CD-6587-4CF8-9F63-7D1EBA6CCACB}">
    <text>Siehe Abfahrt</text>
  </threadedComment>
  <threadedComment ref="F11" dT="2020-11-23T07:23:26.88" personId="{548D0E48-CF67-41A4-8F4F-F7580B3F31BC}" id="{5F1E2D51-361D-49FF-A8EB-FE6553129D35}">
    <text>Siehe Abfahrt</text>
  </threadedComment>
  <threadedComment ref="G11" dT="2020-11-23T07:24:09.76" personId="{548D0E48-CF67-41A4-8F4F-F7580B3F31BC}" id="{001043E3-BF8E-401E-A571-0B093DE51EE9}">
    <text>Hier bitte eintragen, ob der Zug in Mehrfachtraktion verkehrt. Beispiel: Verkehrt der Zug in Doppeltraktion, so bitte "2 Triebwagen" eintragen</text>
  </threadedComment>
  <threadedComment ref="H11" dT="2020-11-23T07:24:25.57" personId="{548D0E48-CF67-41A4-8F4F-F7580B3F31BC}" id="{247F1C78-9A9D-4DCE-9923-91C53B3E0D41}">
    <text>Gemäß beigefügter Info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N3" dT="2020-11-23T07:59:12.65" personId="{548D0E48-CF67-41A4-8F4F-F7580B3F31BC}" id="{6EA10582-B171-4D73-A63C-A83C6FAFBBEE}">
    <text>Achtung: Excel addiert Stunden häufig so, dass es nicht "schön" dargestellt wird. Ggf. händisch nachtragen.
Darstellung bitte in Dezimalzahlen!</text>
  </threadedComment>
  <threadedComment ref="B9" dT="2020-11-23T07:41:05.42" personId="{548D0E48-CF67-41A4-8F4F-F7580B3F31BC}" id="{6E628E81-D175-44DE-A8B4-28F1F91C560A}">
    <text>z.B. Aufrüsten, Rangieren, Fahren, Abrüsten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9" dT="2020-11-23T07:34:04.19" personId="{548D0E48-CF67-41A4-8F4F-F7580B3F31BC}" id="{963CDB42-9430-4982-AE01-EAEA28895A70}">
    <text>Es zählen nur Fahrgastfahrten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utschebahn.com/resource/blob/10549430/8b4014c743df66a357abf2c652860d8b/Anlage-1-Geplantes-Entgelt-pro-Station-alphabetisch-sortiert-getrennt-nach-Bahnhof-und-Bahnsteig_R1-data.pdf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apn.noncd.db.de/APN2020.SucheServiceeinrichtungen" TargetMode="External"/><Relationship Id="rId1" Type="http://schemas.openxmlformats.org/officeDocument/2006/relationships/hyperlink" Target="http://www.trassenfinder.d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4E47-3869-4919-9A2A-C807AD15D309}">
  <dimension ref="A1:F57"/>
  <sheetViews>
    <sheetView workbookViewId="0">
      <selection activeCell="A11" sqref="A11"/>
    </sheetView>
  </sheetViews>
  <sheetFormatPr defaultColWidth="10.76171875" defaultRowHeight="15" x14ac:dyDescent="0.2"/>
  <sheetData>
    <row r="1" spans="1:1" ht="25.5" x14ac:dyDescent="0.35">
      <c r="A1" s="1" t="s">
        <v>157</v>
      </c>
    </row>
    <row r="3" spans="1:1" x14ac:dyDescent="0.2">
      <c r="A3" t="s">
        <v>159</v>
      </c>
    </row>
    <row r="4" spans="1:1" x14ac:dyDescent="0.2">
      <c r="A4" s="2" t="s">
        <v>158</v>
      </c>
    </row>
    <row r="5" spans="1:1" x14ac:dyDescent="0.2">
      <c r="A5" t="s">
        <v>162</v>
      </c>
    </row>
    <row r="6" spans="1:1" x14ac:dyDescent="0.2">
      <c r="A6" s="2"/>
    </row>
    <row r="7" spans="1:1" x14ac:dyDescent="0.2">
      <c r="A7" t="s">
        <v>161</v>
      </c>
    </row>
    <row r="8" spans="1:1" x14ac:dyDescent="0.2">
      <c r="A8" s="2" t="s">
        <v>160</v>
      </c>
    </row>
    <row r="10" spans="1:1" x14ac:dyDescent="0.2">
      <c r="A10" t="s">
        <v>163</v>
      </c>
    </row>
    <row r="11" spans="1:1" x14ac:dyDescent="0.2">
      <c r="A11" s="2" t="s">
        <v>164</v>
      </c>
    </row>
    <row r="12" spans="1:1" x14ac:dyDescent="0.2">
      <c r="A12" t="s">
        <v>165</v>
      </c>
    </row>
    <row r="13" spans="1:1" x14ac:dyDescent="0.2">
      <c r="A13" t="s">
        <v>166</v>
      </c>
    </row>
    <row r="14" spans="1:1" x14ac:dyDescent="0.2">
      <c r="A14" t="s">
        <v>167</v>
      </c>
    </row>
    <row r="16" spans="1:1" x14ac:dyDescent="0.2">
      <c r="A16" t="s">
        <v>156</v>
      </c>
    </row>
    <row r="17" spans="1:6" x14ac:dyDescent="0.2">
      <c r="A17" t="s">
        <v>168</v>
      </c>
    </row>
    <row r="19" spans="1:6" x14ac:dyDescent="0.2">
      <c r="A19" s="3" t="s">
        <v>0</v>
      </c>
    </row>
    <row r="20" spans="1:6" x14ac:dyDescent="0.2">
      <c r="A20" t="s">
        <v>1</v>
      </c>
      <c r="D20">
        <v>40</v>
      </c>
      <c r="E20" t="s">
        <v>2</v>
      </c>
      <c r="F20" t="s">
        <v>171</v>
      </c>
    </row>
    <row r="22" spans="1:6" x14ac:dyDescent="0.2">
      <c r="A22" t="s">
        <v>3</v>
      </c>
    </row>
    <row r="23" spans="1:6" x14ac:dyDescent="0.2">
      <c r="A23" t="s">
        <v>4</v>
      </c>
      <c r="B23">
        <v>188</v>
      </c>
      <c r="C23" t="s">
        <v>5</v>
      </c>
    </row>
    <row r="24" spans="1:6" x14ac:dyDescent="0.2">
      <c r="A24" t="s">
        <v>6</v>
      </c>
      <c r="B24">
        <v>62</v>
      </c>
      <c r="C24" t="s">
        <v>5</v>
      </c>
    </row>
    <row r="25" spans="1:6" x14ac:dyDescent="0.2">
      <c r="A25" t="s">
        <v>7</v>
      </c>
      <c r="B25">
        <v>52</v>
      </c>
      <c r="C25" t="s">
        <v>5</v>
      </c>
    </row>
    <row r="26" spans="1:6" x14ac:dyDescent="0.2">
      <c r="A26" t="s">
        <v>8</v>
      </c>
      <c r="B26">
        <v>63</v>
      </c>
      <c r="C26" t="s">
        <v>5</v>
      </c>
    </row>
    <row r="28" spans="1:6" x14ac:dyDescent="0.2">
      <c r="A28" t="s">
        <v>153</v>
      </c>
    </row>
    <row r="30" spans="1:6" x14ac:dyDescent="0.2">
      <c r="A30" t="s">
        <v>169</v>
      </c>
      <c r="E30">
        <v>10.957000000000001</v>
      </c>
      <c r="F30" t="s">
        <v>9</v>
      </c>
    </row>
    <row r="31" spans="1:6" x14ac:dyDescent="0.2">
      <c r="A31" t="s">
        <v>11</v>
      </c>
      <c r="E31">
        <v>81</v>
      </c>
      <c r="F31" t="s">
        <v>10</v>
      </c>
    </row>
    <row r="32" spans="1:6" x14ac:dyDescent="0.2">
      <c r="A32" t="s">
        <v>12</v>
      </c>
      <c r="E32">
        <v>108</v>
      </c>
      <c r="F32" t="s">
        <v>10</v>
      </c>
    </row>
    <row r="34" spans="1:5" x14ac:dyDescent="0.2">
      <c r="A34" s="4" t="s">
        <v>170</v>
      </c>
    </row>
    <row r="35" spans="1:5" x14ac:dyDescent="0.2">
      <c r="A35" s="4"/>
    </row>
    <row r="36" spans="1:5" x14ac:dyDescent="0.2">
      <c r="A36" s="19" t="s">
        <v>36</v>
      </c>
      <c r="B36" s="4"/>
    </row>
    <row r="37" spans="1:5" x14ac:dyDescent="0.2">
      <c r="A37" s="15" t="s">
        <v>37</v>
      </c>
    </row>
    <row r="39" spans="1:5" x14ac:dyDescent="0.2">
      <c r="A39" t="s">
        <v>172</v>
      </c>
    </row>
    <row r="40" spans="1:5" x14ac:dyDescent="0.2">
      <c r="A40" t="s">
        <v>173</v>
      </c>
    </row>
    <row r="41" spans="1:5" x14ac:dyDescent="0.2">
      <c r="A41" t="s">
        <v>73</v>
      </c>
      <c r="E41" s="17" t="s">
        <v>39</v>
      </c>
    </row>
    <row r="42" spans="1:5" x14ac:dyDescent="0.2">
      <c r="A42" t="s">
        <v>38</v>
      </c>
      <c r="E42" s="17" t="s">
        <v>40</v>
      </c>
    </row>
    <row r="43" spans="1:5" x14ac:dyDescent="0.2">
      <c r="A43" t="s">
        <v>154</v>
      </c>
    </row>
    <row r="44" spans="1:5" x14ac:dyDescent="0.2">
      <c r="A44" t="s">
        <v>174</v>
      </c>
    </row>
    <row r="45" spans="1:5" x14ac:dyDescent="0.2">
      <c r="A45" t="s">
        <v>175</v>
      </c>
    </row>
    <row r="46" spans="1:5" x14ac:dyDescent="0.2">
      <c r="A46" t="s">
        <v>176</v>
      </c>
    </row>
    <row r="48" spans="1:5" x14ac:dyDescent="0.2">
      <c r="A48" t="s">
        <v>155</v>
      </c>
    </row>
    <row r="50" spans="1:4" x14ac:dyDescent="0.2">
      <c r="A50" s="3" t="s">
        <v>51</v>
      </c>
    </row>
    <row r="51" spans="1:4" x14ac:dyDescent="0.2">
      <c r="A51" t="s">
        <v>52</v>
      </c>
      <c r="D51" s="17" t="s">
        <v>53</v>
      </c>
    </row>
    <row r="52" spans="1:4" x14ac:dyDescent="0.2">
      <c r="A52" t="s">
        <v>54</v>
      </c>
      <c r="D52" s="17" t="s">
        <v>55</v>
      </c>
    </row>
    <row r="54" spans="1:4" x14ac:dyDescent="0.2">
      <c r="A54" s="33" t="s">
        <v>56</v>
      </c>
    </row>
    <row r="55" spans="1:4" x14ac:dyDescent="0.2">
      <c r="A55" t="s">
        <v>177</v>
      </c>
    </row>
    <row r="56" spans="1:4" x14ac:dyDescent="0.2">
      <c r="A56" s="17" t="s">
        <v>178</v>
      </c>
    </row>
    <row r="57" spans="1:4" x14ac:dyDescent="0.2">
      <c r="A57" s="17" t="s">
        <v>179</v>
      </c>
    </row>
  </sheetData>
  <hyperlinks>
    <hyperlink ref="A4" r:id="rId1" xr:uid="{6E3717DA-197A-4265-B8C1-8C94050D3018}"/>
    <hyperlink ref="A11" r:id="rId2" xr:uid="{58AF7571-0C10-48DA-B0B3-C6245EA83CB3}"/>
    <hyperlink ref="A8" r:id="rId3" xr:uid="{1D444DDA-B625-4D84-963B-42823B504E88}"/>
  </hyperlinks>
  <pageMargins left="0.7" right="0.7" top="0.78740157499999996" bottom="0.78740157499999996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8190-9DB9-4751-91A2-B84476A7EA66}">
  <dimension ref="A1:E7"/>
  <sheetViews>
    <sheetView workbookViewId="0">
      <selection activeCell="G19" sqref="G19"/>
    </sheetView>
  </sheetViews>
  <sheetFormatPr defaultColWidth="10.76171875" defaultRowHeight="15" x14ac:dyDescent="0.2"/>
  <cols>
    <col min="3" max="3" width="13.31640625" customWidth="1"/>
  </cols>
  <sheetData>
    <row r="1" spans="1:5" x14ac:dyDescent="0.2">
      <c r="A1" s="3" t="s">
        <v>138</v>
      </c>
    </row>
    <row r="2" spans="1:5" ht="15.75" thickBot="1" x14ac:dyDescent="0.25"/>
    <row r="3" spans="1:5" ht="15.75" thickBot="1" x14ac:dyDescent="0.25">
      <c r="A3" t="s">
        <v>139</v>
      </c>
      <c r="D3" s="56" t="e">
        <f>'Laufleistungsabhängige Kosten'!C18+Energiekosten!C23+Personalkosten!B12+'Trassen- und Stationsgebühren'!B29+Fahrzeugkauf!C11</f>
        <v>#DIV/0!</v>
      </c>
      <c r="E3" t="s">
        <v>58</v>
      </c>
    </row>
    <row r="5" spans="1:5" x14ac:dyDescent="0.2">
      <c r="A5" t="s">
        <v>140</v>
      </c>
      <c r="D5" s="20"/>
      <c r="E5" t="s">
        <v>105</v>
      </c>
    </row>
    <row r="6" spans="1:5" ht="15.75" thickBot="1" x14ac:dyDescent="0.25"/>
    <row r="7" spans="1:5" ht="15.75" thickBot="1" x14ac:dyDescent="0.25">
      <c r="A7" s="3" t="s">
        <v>149</v>
      </c>
      <c r="B7" s="3"/>
      <c r="C7" s="3"/>
      <c r="D7" s="81" t="e">
        <f>D3*D5</f>
        <v>#DIV/0!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8C48-3EE4-4598-996A-D4F12CA54BB2}">
  <dimension ref="A1:D7"/>
  <sheetViews>
    <sheetView workbookViewId="0">
      <selection activeCell="D12" sqref="D12"/>
    </sheetView>
  </sheetViews>
  <sheetFormatPr defaultColWidth="10.76171875" defaultRowHeight="15" x14ac:dyDescent="0.2"/>
  <cols>
    <col min="3" max="3" width="12.23828125" bestFit="1" customWidth="1"/>
  </cols>
  <sheetData>
    <row r="1" spans="1:4" x14ac:dyDescent="0.2">
      <c r="A1" s="3" t="s">
        <v>150</v>
      </c>
    </row>
    <row r="3" spans="1:4" x14ac:dyDescent="0.2">
      <c r="A3" t="s">
        <v>149</v>
      </c>
      <c r="C3" t="e">
        <f>'Verwaltung und Vertrieb'!D7</f>
        <v>#DIV/0!</v>
      </c>
    </row>
    <row r="5" spans="1:4" x14ac:dyDescent="0.2">
      <c r="A5" t="s">
        <v>151</v>
      </c>
      <c r="C5" s="20"/>
      <c r="D5" t="s">
        <v>105</v>
      </c>
    </row>
    <row r="6" spans="1:4" ht="15.75" thickBot="1" x14ac:dyDescent="0.25"/>
    <row r="7" spans="1:4" ht="21.75" thickBot="1" x14ac:dyDescent="0.35">
      <c r="A7" s="82" t="s">
        <v>152</v>
      </c>
      <c r="B7" s="83"/>
      <c r="C7" s="84" t="e">
        <f>C5*C3</f>
        <v>#DIV/0!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2EA1-07C2-4D3A-9082-1324E10CAF63}">
  <dimension ref="A1:R65"/>
  <sheetViews>
    <sheetView zoomScale="60" zoomScaleNormal="60" workbookViewId="0">
      <selection activeCell="U29" sqref="U29"/>
    </sheetView>
  </sheetViews>
  <sheetFormatPr defaultColWidth="10.76171875" defaultRowHeight="15" x14ac:dyDescent="0.2"/>
  <cols>
    <col min="1" max="1" width="0" hidden="1" customWidth="1"/>
    <col min="2" max="2" width="21.7890625" customWidth="1"/>
  </cols>
  <sheetData>
    <row r="1" spans="1:18" x14ac:dyDescent="0.2">
      <c r="A1" s="5"/>
      <c r="B1" s="85" t="s">
        <v>180</v>
      </c>
      <c r="C1" s="86" t="s">
        <v>181</v>
      </c>
      <c r="D1" s="86" t="s">
        <v>181</v>
      </c>
      <c r="E1" s="86" t="s">
        <v>181</v>
      </c>
      <c r="F1" s="86" t="s">
        <v>181</v>
      </c>
      <c r="G1" s="86" t="s">
        <v>181</v>
      </c>
      <c r="H1" s="86" t="s">
        <v>181</v>
      </c>
      <c r="I1" s="86" t="s">
        <v>181</v>
      </c>
      <c r="J1" s="86" t="s">
        <v>181</v>
      </c>
      <c r="K1" s="86" t="s">
        <v>181</v>
      </c>
      <c r="L1" s="86" t="s">
        <v>181</v>
      </c>
      <c r="M1" s="86" t="s">
        <v>181</v>
      </c>
      <c r="N1" s="86" t="s">
        <v>181</v>
      </c>
      <c r="O1" s="86" t="s">
        <v>181</v>
      </c>
      <c r="P1" s="86" t="s">
        <v>181</v>
      </c>
      <c r="Q1" s="86" t="s">
        <v>181</v>
      </c>
      <c r="R1" s="86" t="s">
        <v>181</v>
      </c>
    </row>
    <row r="2" spans="1:18" x14ac:dyDescent="0.2">
      <c r="A2" s="5"/>
      <c r="B2" s="16" t="s">
        <v>182</v>
      </c>
      <c r="C2" s="87" t="s">
        <v>183</v>
      </c>
      <c r="D2" s="87" t="s">
        <v>184</v>
      </c>
      <c r="E2" s="87" t="s">
        <v>15</v>
      </c>
      <c r="F2" s="87" t="s">
        <v>15</v>
      </c>
      <c r="G2" s="87" t="s">
        <v>15</v>
      </c>
      <c r="H2" s="87" t="s">
        <v>15</v>
      </c>
      <c r="I2" s="87" t="s">
        <v>15</v>
      </c>
      <c r="J2" s="87" t="s">
        <v>15</v>
      </c>
      <c r="K2" s="87" t="s">
        <v>15</v>
      </c>
      <c r="L2" s="87" t="s">
        <v>15</v>
      </c>
      <c r="M2" s="87" t="s">
        <v>15</v>
      </c>
      <c r="N2" s="87" t="s">
        <v>15</v>
      </c>
      <c r="O2" s="87" t="s">
        <v>15</v>
      </c>
      <c r="P2" s="87" t="s">
        <v>15</v>
      </c>
      <c r="Q2" s="87" t="s">
        <v>15</v>
      </c>
      <c r="R2" s="86" t="s">
        <v>185</v>
      </c>
    </row>
    <row r="3" spans="1:18" x14ac:dyDescent="0.2">
      <c r="A3" s="5"/>
      <c r="B3" s="16" t="s">
        <v>14</v>
      </c>
      <c r="C3" s="88">
        <v>37951</v>
      </c>
      <c r="D3" s="88">
        <v>37953</v>
      </c>
      <c r="E3" s="88">
        <v>37955</v>
      </c>
      <c r="F3" s="88">
        <v>37957</v>
      </c>
      <c r="G3" s="88">
        <v>37959</v>
      </c>
      <c r="H3" s="88">
        <v>37961</v>
      </c>
      <c r="I3" s="88">
        <v>37963</v>
      </c>
      <c r="J3" s="88">
        <v>37965</v>
      </c>
      <c r="K3" s="88">
        <v>37967</v>
      </c>
      <c r="L3" s="88">
        <v>37969</v>
      </c>
      <c r="M3" s="88">
        <v>37971</v>
      </c>
      <c r="N3" s="88">
        <v>37973</v>
      </c>
      <c r="O3" s="88">
        <v>37975</v>
      </c>
      <c r="P3" s="88">
        <v>37977</v>
      </c>
      <c r="Q3" s="88">
        <v>37979</v>
      </c>
      <c r="R3" s="88">
        <v>37981</v>
      </c>
    </row>
    <row r="4" spans="1:18" s="15" customFormat="1" x14ac:dyDescent="0.2">
      <c r="A4" s="5"/>
      <c r="B4" s="16" t="s">
        <v>186</v>
      </c>
      <c r="C4" s="86">
        <v>3</v>
      </c>
      <c r="D4" s="86">
        <v>3</v>
      </c>
      <c r="E4" s="86">
        <v>3</v>
      </c>
      <c r="F4" s="86">
        <v>3</v>
      </c>
      <c r="G4" s="86">
        <v>3</v>
      </c>
      <c r="H4" s="86">
        <v>3</v>
      </c>
      <c r="I4" s="86">
        <v>3</v>
      </c>
      <c r="J4" s="86">
        <v>3</v>
      </c>
      <c r="K4" s="86">
        <v>3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0</v>
      </c>
    </row>
    <row r="5" spans="1:18" s="15" customFormat="1" x14ac:dyDescent="0.2">
      <c r="A5" s="5"/>
      <c r="B5" s="16" t="s">
        <v>187</v>
      </c>
      <c r="C5" s="86">
        <v>2</v>
      </c>
      <c r="D5" s="86">
        <v>2</v>
      </c>
      <c r="E5" s="86">
        <v>2</v>
      </c>
      <c r="F5" s="86">
        <v>2</v>
      </c>
      <c r="G5" s="86">
        <v>2</v>
      </c>
      <c r="H5" s="86">
        <v>2</v>
      </c>
      <c r="I5" s="86">
        <v>2</v>
      </c>
      <c r="J5" s="86">
        <v>2</v>
      </c>
      <c r="K5" s="86">
        <v>2</v>
      </c>
      <c r="L5" s="86">
        <v>2</v>
      </c>
      <c r="M5" s="86">
        <v>2</v>
      </c>
      <c r="N5" s="86">
        <v>2</v>
      </c>
      <c r="O5" s="86">
        <v>2</v>
      </c>
      <c r="P5" s="86">
        <v>2</v>
      </c>
      <c r="Q5" s="86">
        <v>2</v>
      </c>
      <c r="R5" s="86">
        <v>0</v>
      </c>
    </row>
    <row r="6" spans="1:18" s="15" customFormat="1" x14ac:dyDescent="0.2">
      <c r="A6" s="5"/>
      <c r="B6" s="16" t="s">
        <v>188</v>
      </c>
      <c r="C6" s="86">
        <v>0</v>
      </c>
      <c r="D6" s="86">
        <v>2</v>
      </c>
      <c r="E6" s="86">
        <v>2</v>
      </c>
      <c r="F6" s="86">
        <v>2</v>
      </c>
      <c r="G6" s="86">
        <v>2</v>
      </c>
      <c r="H6" s="86">
        <v>2</v>
      </c>
      <c r="I6" s="86">
        <v>2</v>
      </c>
      <c r="J6" s="86">
        <v>2</v>
      </c>
      <c r="K6" s="86">
        <v>2</v>
      </c>
      <c r="L6" s="86">
        <v>2</v>
      </c>
      <c r="M6" s="86">
        <v>2</v>
      </c>
      <c r="N6" s="86">
        <v>2</v>
      </c>
      <c r="O6" s="86">
        <v>2</v>
      </c>
      <c r="P6" s="86">
        <v>2</v>
      </c>
      <c r="Q6" s="86">
        <v>2</v>
      </c>
      <c r="R6" s="89">
        <v>2</v>
      </c>
    </row>
    <row r="7" spans="1:18" s="15" customFormat="1" x14ac:dyDescent="0.2">
      <c r="A7" s="5"/>
      <c r="B7" s="16" t="s">
        <v>189</v>
      </c>
      <c r="C7" s="86">
        <v>0</v>
      </c>
      <c r="D7" s="86">
        <v>0</v>
      </c>
      <c r="E7" s="86">
        <v>2</v>
      </c>
      <c r="F7" s="86">
        <v>2</v>
      </c>
      <c r="G7" s="86">
        <v>2</v>
      </c>
      <c r="H7" s="86">
        <v>2</v>
      </c>
      <c r="I7" s="86">
        <v>2</v>
      </c>
      <c r="J7" s="86">
        <v>2</v>
      </c>
      <c r="K7" s="86">
        <v>2</v>
      </c>
      <c r="L7" s="86">
        <v>2</v>
      </c>
      <c r="M7" s="86">
        <v>2</v>
      </c>
      <c r="N7" s="86">
        <v>2</v>
      </c>
      <c r="O7" s="86">
        <v>2</v>
      </c>
      <c r="P7" s="86">
        <v>2</v>
      </c>
      <c r="Q7" s="86">
        <v>2</v>
      </c>
      <c r="R7" s="86">
        <v>2</v>
      </c>
    </row>
    <row r="8" spans="1:18" x14ac:dyDescent="0.2">
      <c r="A8" s="8"/>
      <c r="B8" s="90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</row>
    <row r="9" spans="1:18" x14ac:dyDescent="0.2">
      <c r="A9" s="9"/>
      <c r="B9" s="90" t="s">
        <v>190</v>
      </c>
      <c r="C9" s="91">
        <v>0.22013888888888888</v>
      </c>
      <c r="D9" s="91">
        <v>0.26180555555555557</v>
      </c>
      <c r="E9" s="91">
        <v>0.30347222222222198</v>
      </c>
      <c r="F9" s="91">
        <v>0.34513888888888899</v>
      </c>
      <c r="G9" s="91">
        <v>0.38680555555555601</v>
      </c>
      <c r="H9" s="91">
        <v>0.42847222222222198</v>
      </c>
      <c r="I9" s="91">
        <v>0.47013888888888899</v>
      </c>
      <c r="J9" s="91">
        <v>0.51180555555555596</v>
      </c>
      <c r="K9" s="91">
        <v>0.55347222222222203</v>
      </c>
      <c r="L9" s="91">
        <v>0.59513888888888899</v>
      </c>
      <c r="M9" s="91">
        <v>0.63680555555555596</v>
      </c>
      <c r="N9" s="91">
        <v>0.67847222222222303</v>
      </c>
      <c r="O9" s="91">
        <v>0.72013888888888899</v>
      </c>
      <c r="P9" s="91">
        <v>0.76180555555555596</v>
      </c>
      <c r="Q9" s="91">
        <v>0.80347222222222303</v>
      </c>
      <c r="R9" s="91">
        <v>0.84513888888888999</v>
      </c>
    </row>
    <row r="10" spans="1:18" x14ac:dyDescent="0.2">
      <c r="A10" s="10">
        <v>3.472222222222222E-3</v>
      </c>
      <c r="B10" s="90" t="s">
        <v>191</v>
      </c>
      <c r="C10" s="91">
        <v>0.22222222222222221</v>
      </c>
      <c r="D10" s="91">
        <v>0.2638888888888889</v>
      </c>
      <c r="E10" s="91">
        <v>0.30555555555555602</v>
      </c>
      <c r="F10" s="91">
        <v>0.34722222222222199</v>
      </c>
      <c r="G10" s="91">
        <v>0.38888888888888901</v>
      </c>
      <c r="H10" s="91">
        <v>0.43055555555555503</v>
      </c>
      <c r="I10" s="91">
        <v>0.47222222222222199</v>
      </c>
      <c r="J10" s="91">
        <v>0.51388888888888895</v>
      </c>
      <c r="K10" s="91">
        <v>0.55555555555555503</v>
      </c>
      <c r="L10" s="91">
        <v>0.59722222222222199</v>
      </c>
      <c r="M10" s="91">
        <v>0.63888888888888895</v>
      </c>
      <c r="N10" s="91">
        <v>0.68055555555555602</v>
      </c>
      <c r="O10" s="91">
        <v>0.72222222222222199</v>
      </c>
      <c r="P10" s="91">
        <v>0.76388888888888895</v>
      </c>
      <c r="Q10" s="91">
        <v>0.80555555555555602</v>
      </c>
      <c r="R10" s="91">
        <v>0.84722222222222299</v>
      </c>
    </row>
    <row r="11" spans="1:18" x14ac:dyDescent="0.2">
      <c r="A11" s="9">
        <v>0</v>
      </c>
      <c r="B11" s="90" t="s">
        <v>192</v>
      </c>
      <c r="C11" s="91">
        <v>0.22500000000000001</v>
      </c>
      <c r="D11" s="91">
        <v>0.26666666666666666</v>
      </c>
      <c r="E11" s="91">
        <v>0.30833333333333302</v>
      </c>
      <c r="F11" s="91">
        <v>0.35</v>
      </c>
      <c r="G11" s="91">
        <v>0.391666666666667</v>
      </c>
      <c r="H11" s="91">
        <v>0.43333333333333302</v>
      </c>
      <c r="I11" s="91">
        <v>0.47499999999999998</v>
      </c>
      <c r="J11" s="91">
        <v>0.51666666666666705</v>
      </c>
      <c r="K11" s="91">
        <v>0.55833333333333302</v>
      </c>
      <c r="L11" s="91">
        <v>0.6</v>
      </c>
      <c r="M11" s="91">
        <v>0.64166666666666705</v>
      </c>
      <c r="N11" s="91">
        <v>0.68333333333333302</v>
      </c>
      <c r="O11" s="91">
        <v>0.72499999999999998</v>
      </c>
      <c r="P11" s="91">
        <v>0.76666666666666705</v>
      </c>
      <c r="Q11" s="91">
        <v>0.80833333333333302</v>
      </c>
      <c r="R11" s="91">
        <v>0.85000000000000098</v>
      </c>
    </row>
    <row r="12" spans="1:18" x14ac:dyDescent="0.2">
      <c r="A12" s="10">
        <v>3.472222222222222E-3</v>
      </c>
      <c r="B12" s="90" t="s">
        <v>193</v>
      </c>
      <c r="C12" s="91">
        <v>0.22777777777777777</v>
      </c>
      <c r="D12" s="91">
        <v>0.26944444444444443</v>
      </c>
      <c r="E12" s="91">
        <v>0.31111111111111101</v>
      </c>
      <c r="F12" s="91">
        <v>0.35277777777777802</v>
      </c>
      <c r="G12" s="91">
        <v>0.39444444444444499</v>
      </c>
      <c r="H12" s="91">
        <v>0.43611111111111101</v>
      </c>
      <c r="I12" s="91">
        <v>0.47777777777777802</v>
      </c>
      <c r="J12" s="91">
        <v>0.51944444444444504</v>
      </c>
      <c r="K12" s="91">
        <v>0.56111111111111101</v>
      </c>
      <c r="L12" s="91">
        <v>0.60277777777777797</v>
      </c>
      <c r="M12" s="91">
        <v>0.64444444444444504</v>
      </c>
      <c r="N12" s="91">
        <v>0.68611111111111101</v>
      </c>
      <c r="O12" s="91">
        <v>0.72777777777777797</v>
      </c>
      <c r="P12" s="91">
        <v>0.76944444444444504</v>
      </c>
      <c r="Q12" s="91">
        <v>0.81111111111111101</v>
      </c>
      <c r="R12" s="91">
        <v>0.85277777777777897</v>
      </c>
    </row>
    <row r="13" spans="1:18" x14ac:dyDescent="0.2">
      <c r="A13" s="9">
        <v>0</v>
      </c>
      <c r="B13" s="90" t="s">
        <v>194</v>
      </c>
      <c r="C13" s="91">
        <v>0.2298611111111111</v>
      </c>
      <c r="D13" s="91">
        <v>0.27152777777777776</v>
      </c>
      <c r="E13" s="91">
        <v>0.313194444444444</v>
      </c>
      <c r="F13" s="91">
        <v>0.35486111111111102</v>
      </c>
      <c r="G13" s="91">
        <v>0.39652777777777798</v>
      </c>
      <c r="H13" s="91">
        <v>0.438194444444444</v>
      </c>
      <c r="I13" s="91">
        <v>0.47986111111111102</v>
      </c>
      <c r="J13" s="91">
        <v>0.52152777777777803</v>
      </c>
      <c r="K13" s="91">
        <v>0.563194444444444</v>
      </c>
      <c r="L13" s="91">
        <v>0.60486111111111096</v>
      </c>
      <c r="M13" s="91">
        <v>0.64652777777777803</v>
      </c>
      <c r="N13" s="91">
        <v>0.688194444444444</v>
      </c>
      <c r="O13" s="91">
        <v>0.72986111111111096</v>
      </c>
      <c r="P13" s="91">
        <v>0.77152777777777803</v>
      </c>
      <c r="Q13" s="91">
        <v>0.813194444444444</v>
      </c>
      <c r="R13" s="91">
        <v>0.85486111111111196</v>
      </c>
    </row>
    <row r="14" spans="1:18" x14ac:dyDescent="0.2">
      <c r="A14" s="10">
        <v>2.0833333333333333E-3</v>
      </c>
      <c r="B14" s="90" t="s">
        <v>195</v>
      </c>
      <c r="C14" s="91">
        <v>0.23194444444444443</v>
      </c>
      <c r="D14" s="91">
        <v>0.27361111111111108</v>
      </c>
      <c r="E14" s="91">
        <v>0.31527777777777799</v>
      </c>
      <c r="F14" s="91">
        <v>0.35694444444444401</v>
      </c>
      <c r="G14" s="91">
        <v>0.39861111111111103</v>
      </c>
      <c r="H14" s="91">
        <v>0.44027777777777699</v>
      </c>
      <c r="I14" s="91">
        <v>0.48194444444444401</v>
      </c>
      <c r="J14" s="91">
        <v>0.52361111111111103</v>
      </c>
      <c r="K14" s="91">
        <v>0.56527777777777699</v>
      </c>
      <c r="L14" s="91">
        <v>0.60694444444444395</v>
      </c>
      <c r="M14" s="91">
        <v>0.64861111111111103</v>
      </c>
      <c r="N14" s="91">
        <v>0.69027777777777699</v>
      </c>
      <c r="O14" s="91">
        <v>0.73194444444444395</v>
      </c>
      <c r="P14" s="91">
        <v>0.77361111111111103</v>
      </c>
      <c r="Q14" s="91">
        <v>0.81527777777777699</v>
      </c>
      <c r="R14" s="91">
        <v>0.85694444444444495</v>
      </c>
    </row>
    <row r="15" spans="1:18" x14ac:dyDescent="0.2">
      <c r="A15" s="9">
        <v>1.3888888888888889E-3</v>
      </c>
      <c r="B15" s="90" t="s">
        <v>196</v>
      </c>
      <c r="C15" s="92">
        <v>0.23402777777777781</v>
      </c>
      <c r="D15" s="92">
        <v>0.27569444444444446</v>
      </c>
      <c r="E15" s="92">
        <v>0.31736111111111098</v>
      </c>
      <c r="F15" s="92">
        <v>0.359027777777778</v>
      </c>
      <c r="G15" s="92">
        <v>0.40069444444444502</v>
      </c>
      <c r="H15" s="92">
        <v>0.44236111111111098</v>
      </c>
      <c r="I15" s="92">
        <v>0.484027777777778</v>
      </c>
      <c r="J15" s="92">
        <v>0.52569444444444502</v>
      </c>
      <c r="K15" s="92">
        <v>0.56736111111111098</v>
      </c>
      <c r="L15" s="92">
        <v>0.60902777777777795</v>
      </c>
      <c r="M15" s="92">
        <v>0.65069444444444502</v>
      </c>
      <c r="N15" s="92">
        <v>0.69236111111111098</v>
      </c>
      <c r="O15" s="92">
        <v>0.73402777777777795</v>
      </c>
      <c r="P15" s="92">
        <v>0.77569444444444502</v>
      </c>
      <c r="Q15" s="92">
        <v>0.81736111111111098</v>
      </c>
      <c r="R15" s="92">
        <v>0.85902777777777595</v>
      </c>
    </row>
    <row r="16" spans="1:18" x14ac:dyDescent="0.2">
      <c r="A16" s="10">
        <v>1.3888888888888889E-3</v>
      </c>
    </row>
    <row r="17" spans="1:18" x14ac:dyDescent="0.2">
      <c r="A17" s="9">
        <v>2.0833333333333333E-3</v>
      </c>
      <c r="B17" s="85" t="s">
        <v>180</v>
      </c>
      <c r="C17" s="86" t="s">
        <v>181</v>
      </c>
      <c r="D17" s="86" t="s">
        <v>181</v>
      </c>
      <c r="E17" s="86" t="s">
        <v>181</v>
      </c>
      <c r="F17" s="86" t="s">
        <v>181</v>
      </c>
      <c r="G17" s="86" t="s">
        <v>181</v>
      </c>
      <c r="H17" s="86" t="s">
        <v>181</v>
      </c>
      <c r="I17" s="86" t="s">
        <v>181</v>
      </c>
      <c r="J17" s="86" t="s">
        <v>181</v>
      </c>
      <c r="K17" s="86" t="s">
        <v>181</v>
      </c>
      <c r="L17" s="86" t="s">
        <v>181</v>
      </c>
      <c r="M17" s="86" t="s">
        <v>181</v>
      </c>
      <c r="N17" s="86" t="s">
        <v>181</v>
      </c>
      <c r="O17" s="86" t="s">
        <v>181</v>
      </c>
      <c r="P17" s="86" t="s">
        <v>181</v>
      </c>
      <c r="Q17" s="86" t="s">
        <v>181</v>
      </c>
      <c r="R17" s="86" t="s">
        <v>181</v>
      </c>
    </row>
    <row r="18" spans="1:18" x14ac:dyDescent="0.2">
      <c r="A18" s="10">
        <v>2.0833333333333333E-3</v>
      </c>
      <c r="B18" s="16" t="s">
        <v>182</v>
      </c>
      <c r="C18" s="87" t="s">
        <v>183</v>
      </c>
      <c r="D18" s="87" t="s">
        <v>184</v>
      </c>
      <c r="E18" s="87" t="s">
        <v>15</v>
      </c>
      <c r="F18" s="87" t="s">
        <v>15</v>
      </c>
      <c r="G18" s="87" t="s">
        <v>15</v>
      </c>
      <c r="H18" s="87" t="s">
        <v>15</v>
      </c>
      <c r="I18" s="87" t="s">
        <v>15</v>
      </c>
      <c r="J18" s="87" t="s">
        <v>15</v>
      </c>
      <c r="K18" s="87" t="s">
        <v>15</v>
      </c>
      <c r="L18" s="87" t="s">
        <v>15</v>
      </c>
      <c r="M18" s="87" t="s">
        <v>15</v>
      </c>
      <c r="N18" s="87" t="s">
        <v>15</v>
      </c>
      <c r="O18" s="87" t="s">
        <v>15</v>
      </c>
      <c r="P18" s="87" t="s">
        <v>15</v>
      </c>
      <c r="Q18" s="87" t="s">
        <v>15</v>
      </c>
      <c r="R18" s="86" t="s">
        <v>185</v>
      </c>
    </row>
    <row r="19" spans="1:18" x14ac:dyDescent="0.2">
      <c r="A19" s="11"/>
      <c r="B19" s="90" t="s">
        <v>14</v>
      </c>
      <c r="C19" s="88">
        <v>37950</v>
      </c>
      <c r="D19" s="88">
        <v>37954</v>
      </c>
      <c r="E19" s="88">
        <v>37956</v>
      </c>
      <c r="F19" s="88">
        <v>37958</v>
      </c>
      <c r="G19" s="88">
        <v>37960</v>
      </c>
      <c r="H19" s="88">
        <v>37962</v>
      </c>
      <c r="I19" s="88">
        <v>37964</v>
      </c>
      <c r="J19" s="88">
        <v>37966</v>
      </c>
      <c r="K19" s="88">
        <v>37968</v>
      </c>
      <c r="L19" s="88">
        <v>37970</v>
      </c>
      <c r="M19" s="88">
        <v>37972</v>
      </c>
      <c r="N19" s="88">
        <v>37974</v>
      </c>
      <c r="O19" s="88">
        <v>37976</v>
      </c>
      <c r="P19" s="88">
        <v>37978</v>
      </c>
      <c r="Q19" s="88">
        <v>37980</v>
      </c>
      <c r="R19" s="88">
        <v>37982</v>
      </c>
    </row>
    <row r="20" spans="1:18" x14ac:dyDescent="0.2">
      <c r="A20" s="7">
        <v>9.0277777777777787E-3</v>
      </c>
      <c r="B20" s="16" t="s">
        <v>186</v>
      </c>
      <c r="C20" s="86">
        <v>3</v>
      </c>
      <c r="D20" s="86">
        <v>3</v>
      </c>
      <c r="E20" s="86">
        <v>3</v>
      </c>
      <c r="F20" s="86">
        <v>3</v>
      </c>
      <c r="G20" s="86">
        <v>3</v>
      </c>
      <c r="H20" s="86">
        <v>3</v>
      </c>
      <c r="I20" s="86">
        <v>3</v>
      </c>
      <c r="J20" s="86">
        <v>3</v>
      </c>
      <c r="K20" s="86">
        <v>3</v>
      </c>
      <c r="L20" s="86">
        <v>2</v>
      </c>
      <c r="M20" s="86">
        <v>2</v>
      </c>
      <c r="N20" s="86">
        <v>2</v>
      </c>
      <c r="O20" s="86">
        <v>2</v>
      </c>
      <c r="P20" s="86">
        <v>2</v>
      </c>
      <c r="Q20" s="86">
        <v>2</v>
      </c>
      <c r="R20" s="86">
        <v>0</v>
      </c>
    </row>
    <row r="21" spans="1:18" x14ac:dyDescent="0.2">
      <c r="A21" s="11"/>
      <c r="B21" s="16" t="s">
        <v>187</v>
      </c>
      <c r="C21" s="86">
        <v>2</v>
      </c>
      <c r="D21" s="86">
        <v>2</v>
      </c>
      <c r="E21" s="86">
        <v>2</v>
      </c>
      <c r="F21" s="86">
        <v>2</v>
      </c>
      <c r="G21" s="86">
        <v>2</v>
      </c>
      <c r="H21" s="86">
        <v>2</v>
      </c>
      <c r="I21" s="86">
        <v>2</v>
      </c>
      <c r="J21" s="86">
        <v>2</v>
      </c>
      <c r="K21" s="86">
        <v>2</v>
      </c>
      <c r="L21" s="86">
        <v>2</v>
      </c>
      <c r="M21" s="86">
        <v>2</v>
      </c>
      <c r="N21" s="86">
        <v>2</v>
      </c>
      <c r="O21" s="86">
        <v>2</v>
      </c>
      <c r="P21" s="86">
        <v>2</v>
      </c>
      <c r="Q21" s="86">
        <v>2</v>
      </c>
      <c r="R21" s="86">
        <v>0</v>
      </c>
    </row>
    <row r="22" spans="1:18" x14ac:dyDescent="0.2">
      <c r="A22" s="7">
        <v>8.3333333333333332E-3</v>
      </c>
      <c r="B22" s="16" t="s">
        <v>188</v>
      </c>
      <c r="C22" s="86">
        <v>0</v>
      </c>
      <c r="D22" s="86">
        <v>2</v>
      </c>
      <c r="E22" s="86">
        <v>2</v>
      </c>
      <c r="F22" s="86">
        <v>2</v>
      </c>
      <c r="G22" s="86">
        <v>2</v>
      </c>
      <c r="H22" s="86">
        <v>2</v>
      </c>
      <c r="I22" s="86">
        <v>2</v>
      </c>
      <c r="J22" s="86">
        <v>2</v>
      </c>
      <c r="K22" s="86">
        <v>2</v>
      </c>
      <c r="L22" s="86">
        <v>2</v>
      </c>
      <c r="M22" s="86">
        <v>2</v>
      </c>
      <c r="N22" s="86">
        <v>2</v>
      </c>
      <c r="O22" s="86">
        <v>2</v>
      </c>
      <c r="P22" s="86">
        <v>2</v>
      </c>
      <c r="Q22" s="86">
        <v>2</v>
      </c>
      <c r="R22" s="89">
        <v>2</v>
      </c>
    </row>
    <row r="23" spans="1:18" x14ac:dyDescent="0.2">
      <c r="A23" s="6"/>
      <c r="B23" s="16" t="s">
        <v>189</v>
      </c>
      <c r="C23" s="86">
        <v>0</v>
      </c>
      <c r="D23" s="86">
        <v>0</v>
      </c>
      <c r="E23" s="86">
        <v>2</v>
      </c>
      <c r="F23" s="86">
        <v>2</v>
      </c>
      <c r="G23" s="86">
        <v>2</v>
      </c>
      <c r="H23" s="86">
        <v>2</v>
      </c>
      <c r="I23" s="86">
        <v>2</v>
      </c>
      <c r="J23" s="86">
        <v>2</v>
      </c>
      <c r="K23" s="86">
        <v>2</v>
      </c>
      <c r="L23" s="86">
        <v>2</v>
      </c>
      <c r="M23" s="86">
        <v>2</v>
      </c>
      <c r="N23" s="86">
        <v>2</v>
      </c>
      <c r="O23" s="86">
        <v>2</v>
      </c>
      <c r="P23" s="86">
        <v>2</v>
      </c>
      <c r="Q23" s="86">
        <v>2</v>
      </c>
      <c r="R23" s="86">
        <v>2</v>
      </c>
    </row>
    <row r="24" spans="1:18" x14ac:dyDescent="0.2">
      <c r="A24" s="6"/>
      <c r="B24" s="9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x14ac:dyDescent="0.2">
      <c r="A25" s="6"/>
      <c r="B25" s="90" t="s">
        <v>196</v>
      </c>
      <c r="C25" s="91">
        <v>0.24513888888888888</v>
      </c>
      <c r="D25" s="91">
        <v>0.28611111111111115</v>
      </c>
      <c r="E25" s="91">
        <v>0.32847222222222222</v>
      </c>
      <c r="F25" s="91">
        <v>0.37013888888888885</v>
      </c>
      <c r="G25" s="91">
        <v>0.41180555555555598</v>
      </c>
      <c r="H25" s="91">
        <v>0.453472222222222</v>
      </c>
      <c r="I25" s="91">
        <v>0.49513888888888902</v>
      </c>
      <c r="J25" s="91">
        <v>0.53680555555555498</v>
      </c>
      <c r="K25" s="91">
        <v>0.57847222222222205</v>
      </c>
      <c r="L25" s="91">
        <v>0.62013888888888802</v>
      </c>
      <c r="M25" s="91">
        <v>0.66180555555555498</v>
      </c>
      <c r="N25" s="91">
        <v>0.70347222222222205</v>
      </c>
      <c r="O25" s="91">
        <v>0.74513888888888802</v>
      </c>
      <c r="P25" s="91">
        <v>0.78680555555555498</v>
      </c>
      <c r="Q25" s="91">
        <v>0.82847222222222205</v>
      </c>
      <c r="R25" s="91">
        <v>0.87013888888888802</v>
      </c>
    </row>
    <row r="26" spans="1:18" x14ac:dyDescent="0.2">
      <c r="A26" s="6"/>
      <c r="B26" s="90" t="s">
        <v>195</v>
      </c>
      <c r="C26" s="92">
        <v>0.24722222222222223</v>
      </c>
      <c r="D26" s="92">
        <v>0.28819444444444448</v>
      </c>
      <c r="E26" s="92">
        <v>0.33055555555555555</v>
      </c>
      <c r="F26" s="92">
        <v>0.37222222222222223</v>
      </c>
      <c r="G26" s="92">
        <v>0.41388888888888897</v>
      </c>
      <c r="H26" s="92">
        <v>0.45555555555555599</v>
      </c>
      <c r="I26" s="92">
        <v>0.49722222222222301</v>
      </c>
      <c r="J26" s="92">
        <v>0.53888888888888897</v>
      </c>
      <c r="K26" s="92">
        <v>0.58055555555555505</v>
      </c>
      <c r="L26" s="92">
        <v>0.62222222222222301</v>
      </c>
      <c r="M26" s="92">
        <v>0.66388888888888897</v>
      </c>
      <c r="N26" s="92">
        <v>0.70555555555555505</v>
      </c>
      <c r="O26" s="92">
        <v>0.74722222222222301</v>
      </c>
      <c r="P26" s="92">
        <v>0.78888888888888997</v>
      </c>
      <c r="Q26" s="92">
        <v>0.83055555555555505</v>
      </c>
      <c r="R26" s="92">
        <v>0.87222222222222201</v>
      </c>
    </row>
    <row r="27" spans="1:18" x14ac:dyDescent="0.2">
      <c r="A27" s="6"/>
      <c r="B27" s="90" t="s">
        <v>194</v>
      </c>
      <c r="C27" s="92">
        <v>0.24930555555555556</v>
      </c>
      <c r="D27" s="92">
        <v>0.29097222222222224</v>
      </c>
      <c r="E27" s="92">
        <v>0.33263888888888887</v>
      </c>
      <c r="F27" s="92">
        <v>0.3743055555555555</v>
      </c>
      <c r="G27" s="92">
        <v>0.41597222222222202</v>
      </c>
      <c r="H27" s="92">
        <v>0.45763888888888898</v>
      </c>
      <c r="I27" s="92">
        <v>0.499305555555556</v>
      </c>
      <c r="J27" s="92">
        <v>0.54097222222222197</v>
      </c>
      <c r="K27" s="92">
        <v>0.58263888888888904</v>
      </c>
      <c r="L27" s="92">
        <v>0.624305555555555</v>
      </c>
      <c r="M27" s="92">
        <v>0.66597222222222197</v>
      </c>
      <c r="N27" s="92">
        <v>0.70763888888888904</v>
      </c>
      <c r="O27" s="92">
        <v>0.749305555555555</v>
      </c>
      <c r="P27" s="92">
        <v>0.79097222222222197</v>
      </c>
      <c r="Q27" s="92">
        <v>0.83263888888888904</v>
      </c>
      <c r="R27" s="92">
        <v>0.874305555555555</v>
      </c>
    </row>
    <row r="28" spans="1:18" x14ac:dyDescent="0.2">
      <c r="A28" s="6"/>
      <c r="B28" s="90" t="s">
        <v>193</v>
      </c>
      <c r="C28" s="92">
        <v>0.25138888888888888</v>
      </c>
      <c r="D28" s="92">
        <v>0.29305555555555557</v>
      </c>
      <c r="E28" s="92">
        <v>0.3347222222222222</v>
      </c>
      <c r="F28" s="92">
        <v>0.37638888888888888</v>
      </c>
      <c r="G28" s="92">
        <v>0.41805555555555601</v>
      </c>
      <c r="H28" s="92">
        <v>0.45972222222222198</v>
      </c>
      <c r="I28" s="92">
        <v>0.50138888888888899</v>
      </c>
      <c r="J28" s="92">
        <v>0.54305555555555496</v>
      </c>
      <c r="K28" s="92">
        <v>0.58472222222222203</v>
      </c>
      <c r="L28" s="92">
        <v>0.62638888888888899</v>
      </c>
      <c r="M28" s="92">
        <v>0.66805555555555496</v>
      </c>
      <c r="N28" s="92">
        <v>0.70972222222222203</v>
      </c>
      <c r="O28" s="92">
        <v>0.75138888888888899</v>
      </c>
      <c r="P28" s="92">
        <v>0.79305555555555596</v>
      </c>
      <c r="Q28" s="92">
        <v>0.83472222222222203</v>
      </c>
      <c r="R28" s="92">
        <v>0.87638888888888899</v>
      </c>
    </row>
    <row r="29" spans="1:18" x14ac:dyDescent="0.2">
      <c r="A29" s="6"/>
      <c r="B29" s="90" t="s">
        <v>192</v>
      </c>
      <c r="C29" s="91">
        <v>0.25416666666666665</v>
      </c>
      <c r="D29" s="91">
        <v>0.29583333333333334</v>
      </c>
      <c r="E29" s="91">
        <v>0.33749999999999997</v>
      </c>
      <c r="F29" s="91">
        <v>0.37916666666666665</v>
      </c>
      <c r="G29" s="91">
        <v>0.420833333333333</v>
      </c>
      <c r="H29" s="91">
        <v>0.46250000000000002</v>
      </c>
      <c r="I29" s="91">
        <v>0.50416666666666698</v>
      </c>
      <c r="J29" s="91">
        <v>0.54583333333333295</v>
      </c>
      <c r="K29" s="91">
        <v>0.58750000000000002</v>
      </c>
      <c r="L29" s="91">
        <v>0.62916666666666698</v>
      </c>
      <c r="M29" s="91">
        <v>0.67083333333333295</v>
      </c>
      <c r="N29" s="91">
        <v>0.71250000000000002</v>
      </c>
      <c r="O29" s="91">
        <v>0.75416666666666698</v>
      </c>
      <c r="P29" s="91">
        <v>0.79583333333333395</v>
      </c>
      <c r="Q29" s="91">
        <v>0.83750000000000002</v>
      </c>
      <c r="R29" s="91">
        <v>0.87916666666666698</v>
      </c>
    </row>
    <row r="30" spans="1:18" x14ac:dyDescent="0.2">
      <c r="A30" s="6"/>
      <c r="B30" s="90" t="s">
        <v>191</v>
      </c>
      <c r="C30" s="92">
        <v>0.25694444444444448</v>
      </c>
      <c r="D30" s="92">
        <v>0.2986111111111111</v>
      </c>
      <c r="E30" s="92">
        <v>0.34027777777777773</v>
      </c>
      <c r="F30" s="92">
        <v>0.38194444444444442</v>
      </c>
      <c r="G30" s="92">
        <v>0.42361111111111099</v>
      </c>
      <c r="H30" s="92">
        <v>0.46527777777777801</v>
      </c>
      <c r="I30" s="92">
        <v>0.50694444444444497</v>
      </c>
      <c r="J30" s="92">
        <v>0.54861111111111105</v>
      </c>
      <c r="K30" s="92">
        <v>0.59027777777777801</v>
      </c>
      <c r="L30" s="92">
        <v>0.63194444444444497</v>
      </c>
      <c r="M30" s="92">
        <v>0.67361111111111105</v>
      </c>
      <c r="N30" s="92">
        <v>0.71527777777777801</v>
      </c>
      <c r="O30" s="92">
        <v>0.75694444444444497</v>
      </c>
      <c r="P30" s="92">
        <v>0.79861111111111205</v>
      </c>
      <c r="Q30" s="92">
        <v>0.84027777777777801</v>
      </c>
      <c r="R30" s="92">
        <v>0.88194444444444497</v>
      </c>
    </row>
    <row r="31" spans="1:18" x14ac:dyDescent="0.2">
      <c r="A31" s="6"/>
      <c r="B31" s="90" t="s">
        <v>190</v>
      </c>
      <c r="C31" s="91">
        <v>0.25833333333333336</v>
      </c>
      <c r="D31" s="91">
        <v>0.3</v>
      </c>
      <c r="E31" s="91">
        <v>0.34166666666666662</v>
      </c>
      <c r="F31" s="91">
        <v>0.3833333333333333</v>
      </c>
      <c r="G31" s="91">
        <v>0.42499999999999999</v>
      </c>
      <c r="H31" s="91">
        <v>0.46666666666666701</v>
      </c>
      <c r="I31" s="91">
        <v>0.50833333333333397</v>
      </c>
      <c r="J31" s="91">
        <v>0.55000000000000004</v>
      </c>
      <c r="K31" s="91">
        <v>0.59166666666666701</v>
      </c>
      <c r="L31" s="91">
        <v>0.63333333333333397</v>
      </c>
      <c r="M31" s="91">
        <v>0.67500000000000004</v>
      </c>
      <c r="N31" s="91">
        <v>0.71666666666666701</v>
      </c>
      <c r="O31" s="91">
        <v>0.75833333333333397</v>
      </c>
      <c r="P31" s="91">
        <v>0.80000000000000104</v>
      </c>
      <c r="Q31" s="91">
        <v>0.84166666666666701</v>
      </c>
      <c r="R31" s="91">
        <v>0.88333333333333397</v>
      </c>
    </row>
    <row r="32" spans="1:18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s="15" customFormat="1" x14ac:dyDescent="0.2">
      <c r="A39" s="5"/>
    </row>
    <row r="40" spans="1:1" s="15" customFormat="1" x14ac:dyDescent="0.2">
      <c r="A40" s="5"/>
    </row>
    <row r="41" spans="1:1" s="15" customFormat="1" x14ac:dyDescent="0.2">
      <c r="A41" s="5"/>
    </row>
    <row r="42" spans="1:1" s="15" customFormat="1" x14ac:dyDescent="0.2">
      <c r="A42" s="5"/>
    </row>
    <row r="43" spans="1:1" x14ac:dyDescent="0.2">
      <c r="A43" s="8"/>
    </row>
    <row r="44" spans="1:1" x14ac:dyDescent="0.2">
      <c r="A44" s="11"/>
    </row>
    <row r="45" spans="1:1" x14ac:dyDescent="0.2">
      <c r="A45" s="7">
        <v>8.3333333333333332E-3</v>
      </c>
    </row>
    <row r="46" spans="1:1" x14ac:dyDescent="0.2">
      <c r="A46" s="11"/>
    </row>
    <row r="47" spans="1:1" x14ac:dyDescent="0.2">
      <c r="A47" s="7">
        <v>9.0277777777777787E-3</v>
      </c>
    </row>
    <row r="48" spans="1:1" x14ac:dyDescent="0.2">
      <c r="A48" s="12"/>
    </row>
    <row r="49" spans="1:1" x14ac:dyDescent="0.2">
      <c r="A49" s="13">
        <v>2.0833333333333333E-3</v>
      </c>
    </row>
    <row r="50" spans="1:1" x14ac:dyDescent="0.2">
      <c r="A50" s="14">
        <v>2.0833333333333333E-3</v>
      </c>
    </row>
    <row r="51" spans="1:1" x14ac:dyDescent="0.2">
      <c r="A51" s="13">
        <v>1.3888888888888889E-3</v>
      </c>
    </row>
    <row r="52" spans="1:1" x14ac:dyDescent="0.2">
      <c r="A52" s="14">
        <v>1.3888888888888889E-3</v>
      </c>
    </row>
    <row r="53" spans="1:1" x14ac:dyDescent="0.2">
      <c r="A53" s="13">
        <v>2.0833333333333333E-3</v>
      </c>
    </row>
    <row r="54" spans="1:1" x14ac:dyDescent="0.2">
      <c r="A54" s="14">
        <v>6.9444444444444447E-4</v>
      </c>
    </row>
    <row r="55" spans="1:1" x14ac:dyDescent="0.2">
      <c r="A55" s="13">
        <v>2.0833333333333333E-3</v>
      </c>
    </row>
    <row r="56" spans="1:1" x14ac:dyDescent="0.2">
      <c r="A56" s="14">
        <v>6.9444444444444447E-4</v>
      </c>
    </row>
    <row r="57" spans="1:1" x14ac:dyDescent="0.2">
      <c r="A57" s="13">
        <v>3.472222222222222E-3</v>
      </c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1B74-2BDB-4156-AF30-8A9F1EF8502E}">
  <dimension ref="A1:Q23"/>
  <sheetViews>
    <sheetView workbookViewId="0">
      <selection activeCell="O15" sqref="O15"/>
    </sheetView>
  </sheetViews>
  <sheetFormatPr defaultColWidth="10.76171875" defaultRowHeight="15" x14ac:dyDescent="0.2"/>
  <cols>
    <col min="1" max="1" width="16.8125" customWidth="1"/>
    <col min="4" max="4" width="13.71875" bestFit="1" customWidth="1"/>
    <col min="6" max="6" width="13.71875" bestFit="1" customWidth="1"/>
    <col min="7" max="7" width="22.8671875" customWidth="1"/>
  </cols>
  <sheetData>
    <row r="1" spans="1:17" x14ac:dyDescent="0.2">
      <c r="A1" s="3" t="s">
        <v>28</v>
      </c>
      <c r="C1" s="18" t="s">
        <v>34</v>
      </c>
      <c r="G1" s="32" t="s">
        <v>47</v>
      </c>
      <c r="H1" s="24"/>
      <c r="I1" s="24"/>
      <c r="J1" s="24"/>
      <c r="K1" s="24"/>
      <c r="L1" s="24"/>
      <c r="M1" s="24"/>
      <c r="N1" s="24"/>
      <c r="O1" s="24"/>
      <c r="P1" s="24"/>
      <c r="Q1" s="25"/>
    </row>
    <row r="2" spans="1:17" x14ac:dyDescent="0.2">
      <c r="G2" s="26" t="s">
        <v>48</v>
      </c>
      <c r="H2" s="27"/>
      <c r="I2" s="27"/>
      <c r="J2" s="27"/>
      <c r="K2" s="27"/>
      <c r="L2" s="27"/>
      <c r="M2" s="27"/>
      <c r="N2" s="27"/>
      <c r="O2" s="27"/>
      <c r="P2" s="27"/>
      <c r="Q2" s="28"/>
    </row>
    <row r="3" spans="1:17" x14ac:dyDescent="0.2">
      <c r="A3" t="s">
        <v>22</v>
      </c>
      <c r="G3" s="26" t="s">
        <v>49</v>
      </c>
      <c r="H3" s="27"/>
      <c r="I3" s="27"/>
      <c r="J3" s="27"/>
      <c r="K3" s="27"/>
      <c r="L3" s="27"/>
      <c r="M3" s="27"/>
      <c r="N3" s="27"/>
      <c r="O3" s="27"/>
      <c r="P3" s="27"/>
      <c r="Q3" s="28"/>
    </row>
    <row r="4" spans="1:17" x14ac:dyDescent="0.2">
      <c r="A4" t="s">
        <v>23</v>
      </c>
      <c r="G4" s="26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1:17" x14ac:dyDescent="0.2">
      <c r="A5" t="s">
        <v>16</v>
      </c>
      <c r="B5" t="s">
        <v>25</v>
      </c>
      <c r="G5" s="26" t="s">
        <v>50</v>
      </c>
      <c r="H5" s="27"/>
      <c r="I5" s="27"/>
      <c r="J5" s="27"/>
      <c r="K5" s="27"/>
      <c r="L5" s="27"/>
      <c r="M5" s="27"/>
      <c r="N5" s="27"/>
      <c r="O5" s="27"/>
      <c r="P5" s="27"/>
      <c r="Q5" s="28"/>
    </row>
    <row r="6" spans="1:17" x14ac:dyDescent="0.2">
      <c r="A6" t="s">
        <v>17</v>
      </c>
      <c r="B6" t="s">
        <v>26</v>
      </c>
      <c r="G6" s="26"/>
      <c r="H6" s="27"/>
      <c r="I6" s="27"/>
      <c r="J6" s="27"/>
      <c r="K6" s="27"/>
      <c r="L6" s="27"/>
      <c r="M6" s="27"/>
      <c r="N6" s="27"/>
      <c r="O6" s="27"/>
      <c r="P6" s="27"/>
      <c r="Q6" s="28"/>
    </row>
    <row r="7" spans="1:17" ht="15.75" thickBot="1" x14ac:dyDescent="0.25">
      <c r="A7" t="s">
        <v>24</v>
      </c>
      <c r="B7" t="s">
        <v>27</v>
      </c>
      <c r="G7" s="29"/>
      <c r="H7" s="30"/>
      <c r="I7" s="30"/>
      <c r="J7" s="30"/>
      <c r="K7" s="30"/>
      <c r="L7" s="30"/>
      <c r="M7" s="30"/>
      <c r="N7" s="30"/>
      <c r="O7" s="30"/>
      <c r="P7" s="30"/>
      <c r="Q7" s="31"/>
    </row>
    <row r="9" spans="1:17" s="3" customFormat="1" x14ac:dyDescent="0.2">
      <c r="A9" s="3" t="s">
        <v>29</v>
      </c>
    </row>
    <row r="10" spans="1:17" x14ac:dyDescent="0.2">
      <c r="A10" t="s">
        <v>99</v>
      </c>
    </row>
    <row r="11" spans="1:17" x14ac:dyDescent="0.2">
      <c r="A11" s="16" t="s">
        <v>20</v>
      </c>
      <c r="B11" s="16" t="s">
        <v>14</v>
      </c>
      <c r="C11" s="16" t="s">
        <v>30</v>
      </c>
      <c r="D11" s="16" t="s">
        <v>31</v>
      </c>
      <c r="E11" s="16" t="s">
        <v>32</v>
      </c>
      <c r="F11" s="16" t="s">
        <v>31</v>
      </c>
      <c r="G11" s="16" t="s">
        <v>33</v>
      </c>
      <c r="H11" s="16" t="s">
        <v>35</v>
      </c>
    </row>
    <row r="12" spans="1:17" x14ac:dyDescent="0.2">
      <c r="A12" s="20" t="s">
        <v>25</v>
      </c>
      <c r="B12" s="20" t="s">
        <v>100</v>
      </c>
      <c r="C12" s="55">
        <v>0.14583333333333334</v>
      </c>
      <c r="D12" s="20" t="s">
        <v>197</v>
      </c>
      <c r="E12" s="55">
        <v>0.15625</v>
      </c>
      <c r="F12" s="20" t="s">
        <v>198</v>
      </c>
      <c r="G12" s="20" t="s">
        <v>101</v>
      </c>
      <c r="H12" s="20">
        <v>0</v>
      </c>
    </row>
    <row r="13" spans="1:17" x14ac:dyDescent="0.2">
      <c r="A13" s="20" t="s">
        <v>25</v>
      </c>
      <c r="B13" s="20">
        <v>9999</v>
      </c>
      <c r="C13" s="55">
        <v>0.17013888888888887</v>
      </c>
      <c r="D13" s="20" t="s">
        <v>198</v>
      </c>
      <c r="E13" s="55">
        <v>0.18611111111111112</v>
      </c>
      <c r="F13" s="20" t="s">
        <v>199</v>
      </c>
      <c r="G13" s="20" t="s">
        <v>101</v>
      </c>
      <c r="H13" s="20">
        <v>10</v>
      </c>
    </row>
    <row r="14" spans="1:17" x14ac:dyDescent="0.2">
      <c r="A14" s="20" t="s">
        <v>25</v>
      </c>
      <c r="B14" s="20">
        <v>9998</v>
      </c>
      <c r="C14" s="55">
        <v>0.18819444444444444</v>
      </c>
      <c r="D14" s="20" t="s">
        <v>199</v>
      </c>
      <c r="E14" s="55">
        <v>0.20416666666666669</v>
      </c>
      <c r="F14" s="20" t="s">
        <v>198</v>
      </c>
      <c r="G14" s="20" t="s">
        <v>101</v>
      </c>
      <c r="H14" s="20">
        <v>10</v>
      </c>
    </row>
    <row r="15" spans="1:17" x14ac:dyDescent="0.2">
      <c r="A15" s="20" t="s">
        <v>24</v>
      </c>
      <c r="B15" s="20"/>
      <c r="C15" s="20"/>
      <c r="D15" s="20"/>
      <c r="E15" s="20"/>
      <c r="F15" s="20"/>
      <c r="G15" s="20"/>
      <c r="H15" s="20"/>
    </row>
    <row r="16" spans="1:17" x14ac:dyDescent="0.2">
      <c r="A16" s="20"/>
      <c r="B16" s="20"/>
      <c r="C16" s="20"/>
      <c r="D16" s="20"/>
      <c r="E16" s="20"/>
      <c r="F16" s="20"/>
      <c r="G16" s="20"/>
      <c r="H16" s="20"/>
    </row>
    <row r="17" spans="1:8" x14ac:dyDescent="0.2">
      <c r="A17" s="20"/>
      <c r="B17" s="20"/>
      <c r="C17" s="20"/>
      <c r="D17" s="20"/>
      <c r="E17" s="20"/>
      <c r="F17" s="20"/>
      <c r="G17" s="20"/>
      <c r="H17" s="20"/>
    </row>
    <row r="18" spans="1:8" x14ac:dyDescent="0.2">
      <c r="A18" s="20"/>
      <c r="B18" s="20"/>
      <c r="C18" s="20"/>
      <c r="D18" s="20"/>
      <c r="E18" s="20"/>
      <c r="F18" s="20"/>
      <c r="G18" s="20"/>
      <c r="H18" s="20"/>
    </row>
    <row r="19" spans="1:8" x14ac:dyDescent="0.2">
      <c r="A19" s="20"/>
      <c r="B19" s="20"/>
      <c r="C19" s="20"/>
      <c r="D19" s="20"/>
      <c r="E19" s="20"/>
      <c r="F19" s="20"/>
      <c r="G19" s="20"/>
      <c r="H19" s="20"/>
    </row>
    <row r="20" spans="1:8" x14ac:dyDescent="0.2">
      <c r="A20" s="20"/>
      <c r="B20" s="20"/>
      <c r="C20" s="20"/>
      <c r="D20" s="20"/>
      <c r="E20" s="20"/>
      <c r="F20" s="20"/>
      <c r="G20" s="20"/>
      <c r="H20" s="20"/>
    </row>
    <row r="21" spans="1:8" x14ac:dyDescent="0.2">
      <c r="A21" s="20"/>
      <c r="B21" s="20"/>
      <c r="C21" s="20"/>
      <c r="D21" s="20"/>
      <c r="E21" s="20"/>
      <c r="F21" s="20"/>
      <c r="G21" s="20"/>
      <c r="H21" s="20"/>
    </row>
    <row r="22" spans="1:8" x14ac:dyDescent="0.2">
      <c r="A22" s="20"/>
      <c r="B22" s="20"/>
      <c r="C22" s="20"/>
      <c r="D22" s="20"/>
      <c r="E22" s="20"/>
      <c r="F22" s="20"/>
      <c r="G22" s="20"/>
      <c r="H22" s="20"/>
    </row>
    <row r="23" spans="1:8" x14ac:dyDescent="0.2">
      <c r="A23" s="20"/>
      <c r="B23" s="20"/>
      <c r="C23" s="20"/>
      <c r="D23" s="20"/>
      <c r="E23" s="20"/>
      <c r="F23" s="20"/>
      <c r="G23" s="20"/>
      <c r="H23" s="20"/>
    </row>
  </sheetData>
  <pageMargins left="0.7" right="0.7" top="0.78740157499999996" bottom="0.78740157499999996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1061-237B-463B-8B91-993C8E870194}">
  <dimension ref="A1:P24"/>
  <sheetViews>
    <sheetView workbookViewId="0">
      <selection activeCell="D25" sqref="D25"/>
    </sheetView>
  </sheetViews>
  <sheetFormatPr defaultColWidth="10.76171875" defaultRowHeight="15" x14ac:dyDescent="0.2"/>
  <cols>
    <col min="2" max="2" width="13.85546875" customWidth="1"/>
    <col min="5" max="5" width="14.796875" bestFit="1" customWidth="1"/>
    <col min="6" max="6" width="15.33203125" bestFit="1" customWidth="1"/>
    <col min="7" max="7" width="13.44921875" bestFit="1" customWidth="1"/>
    <col min="13" max="13" width="39.68359375" bestFit="1" customWidth="1"/>
    <col min="14" max="14" width="13.31640625" bestFit="1" customWidth="1"/>
  </cols>
  <sheetData>
    <row r="1" spans="1:16" ht="15.75" thickBot="1" x14ac:dyDescent="0.25">
      <c r="A1" s="3" t="s">
        <v>61</v>
      </c>
    </row>
    <row r="2" spans="1:16" ht="15.75" thickBot="1" x14ac:dyDescent="0.25">
      <c r="M2" s="42" t="s">
        <v>91</v>
      </c>
      <c r="N2" s="22"/>
    </row>
    <row r="3" spans="1:16" ht="15.75" thickBot="1" x14ac:dyDescent="0.25">
      <c r="A3" t="s">
        <v>62</v>
      </c>
      <c r="H3" s="94" t="s">
        <v>137</v>
      </c>
      <c r="I3" s="95"/>
      <c r="J3" s="95"/>
      <c r="K3" s="96"/>
      <c r="M3" s="23"/>
      <c r="N3" s="45" t="s">
        <v>96</v>
      </c>
      <c r="O3" s="52" t="s">
        <v>18</v>
      </c>
      <c r="P3" s="49" t="s">
        <v>97</v>
      </c>
    </row>
    <row r="4" spans="1:16" ht="15.75" thickBot="1" x14ac:dyDescent="0.25">
      <c r="H4" s="97"/>
      <c r="I4" s="98"/>
      <c r="J4" s="98"/>
      <c r="K4" s="99"/>
      <c r="M4" s="43" t="s">
        <v>92</v>
      </c>
      <c r="N4" s="46"/>
      <c r="O4" s="43">
        <v>188</v>
      </c>
      <c r="P4" s="50">
        <f>O4*N4</f>
        <v>0</v>
      </c>
    </row>
    <row r="5" spans="1:16" x14ac:dyDescent="0.2">
      <c r="A5" t="s">
        <v>110</v>
      </c>
      <c r="M5" s="43" t="s">
        <v>93</v>
      </c>
      <c r="N5" s="47"/>
      <c r="O5" s="43">
        <v>62</v>
      </c>
      <c r="P5" s="50">
        <f>O5*N5</f>
        <v>0</v>
      </c>
    </row>
    <row r="6" spans="1:16" x14ac:dyDescent="0.2">
      <c r="M6" s="43" t="s">
        <v>94</v>
      </c>
      <c r="N6" s="47"/>
      <c r="O6" s="43">
        <v>52</v>
      </c>
      <c r="P6" s="50">
        <f>O6*N6</f>
        <v>0</v>
      </c>
    </row>
    <row r="7" spans="1:16" ht="15.75" thickBot="1" x14ac:dyDescent="0.25">
      <c r="A7" s="3" t="s">
        <v>88</v>
      </c>
      <c r="C7" t="s">
        <v>13</v>
      </c>
      <c r="E7" t="s">
        <v>19</v>
      </c>
      <c r="M7" s="44" t="s">
        <v>95</v>
      </c>
      <c r="N7" s="48"/>
      <c r="O7" s="44">
        <v>63</v>
      </c>
      <c r="P7" s="51">
        <f>O7*N7</f>
        <v>0</v>
      </c>
    </row>
    <row r="8" spans="1:16" ht="15.75" thickBot="1" x14ac:dyDescent="0.25">
      <c r="O8" s="53" t="s">
        <v>98</v>
      </c>
      <c r="P8" s="54">
        <f>P7+P6+P5+P4</f>
        <v>0</v>
      </c>
    </row>
    <row r="9" spans="1:16" x14ac:dyDescent="0.2">
      <c r="A9" s="36" t="s">
        <v>14</v>
      </c>
      <c r="B9" s="36" t="s">
        <v>63</v>
      </c>
      <c r="C9" s="36" t="s">
        <v>64</v>
      </c>
      <c r="D9" s="36" t="s">
        <v>65</v>
      </c>
      <c r="E9" s="36" t="s">
        <v>66</v>
      </c>
      <c r="F9" s="36" t="s">
        <v>67</v>
      </c>
      <c r="G9" s="36" t="s">
        <v>68</v>
      </c>
      <c r="H9" s="36" t="s">
        <v>80</v>
      </c>
    </row>
    <row r="10" spans="1:16" x14ac:dyDescent="0.2">
      <c r="A10" s="16"/>
      <c r="B10" s="16" t="s">
        <v>69</v>
      </c>
      <c r="C10" s="37">
        <v>0.125</v>
      </c>
      <c r="D10" s="37">
        <v>0.14583333333333334</v>
      </c>
      <c r="E10" s="16" t="s">
        <v>70</v>
      </c>
      <c r="F10" s="16"/>
      <c r="G10" s="16" t="s">
        <v>74</v>
      </c>
      <c r="H10" s="16"/>
    </row>
    <row r="11" spans="1:16" x14ac:dyDescent="0.2">
      <c r="A11" s="16"/>
      <c r="B11" s="16" t="s">
        <v>71</v>
      </c>
      <c r="C11" s="37">
        <v>0.14583333333333334</v>
      </c>
      <c r="D11" s="37">
        <v>0.15625</v>
      </c>
      <c r="E11" s="16" t="s">
        <v>70</v>
      </c>
      <c r="F11" s="16" t="s">
        <v>72</v>
      </c>
      <c r="G11" s="16" t="s">
        <v>74</v>
      </c>
      <c r="H11" s="16"/>
    </row>
    <row r="12" spans="1:16" x14ac:dyDescent="0.2">
      <c r="A12" s="38" t="s">
        <v>75</v>
      </c>
      <c r="B12" s="16" t="s">
        <v>76</v>
      </c>
      <c r="C12" s="37">
        <v>0.15625</v>
      </c>
      <c r="D12" s="37">
        <v>0.17708333333333334</v>
      </c>
      <c r="E12" s="16" t="s">
        <v>72</v>
      </c>
      <c r="F12" s="16" t="s">
        <v>77</v>
      </c>
      <c r="G12" s="16" t="s">
        <v>74</v>
      </c>
      <c r="H12" s="16"/>
    </row>
    <row r="13" spans="1:16" x14ac:dyDescent="0.2">
      <c r="A13" s="38" t="s">
        <v>78</v>
      </c>
      <c r="B13" s="16" t="s">
        <v>76</v>
      </c>
      <c r="C13" s="37">
        <v>0.18055555555555555</v>
      </c>
      <c r="D13" s="37">
        <v>0.20138888888888887</v>
      </c>
      <c r="E13" s="16" t="s">
        <v>77</v>
      </c>
      <c r="F13" s="16" t="s">
        <v>72</v>
      </c>
      <c r="G13" s="16" t="s">
        <v>74</v>
      </c>
      <c r="H13" s="16"/>
    </row>
    <row r="14" spans="1:16" x14ac:dyDescent="0.2">
      <c r="A14" s="16"/>
      <c r="B14" s="16" t="s">
        <v>79</v>
      </c>
      <c r="C14" s="37">
        <v>0.20138888888888887</v>
      </c>
      <c r="D14" s="37">
        <v>0.22222222222222221</v>
      </c>
      <c r="E14" s="16"/>
      <c r="F14" s="16"/>
      <c r="G14" s="16"/>
      <c r="H14" s="37">
        <v>2.0833333333333332E-2</v>
      </c>
    </row>
    <row r="15" spans="1:16" x14ac:dyDescent="0.2">
      <c r="A15" s="38" t="s">
        <v>81</v>
      </c>
      <c r="B15" s="16" t="s">
        <v>76</v>
      </c>
      <c r="C15" s="37">
        <v>0.22222222222222221</v>
      </c>
      <c r="D15" s="37">
        <v>0.24305555555555555</v>
      </c>
      <c r="E15" s="16" t="s">
        <v>72</v>
      </c>
      <c r="F15" s="16" t="s">
        <v>82</v>
      </c>
      <c r="G15" s="16" t="s">
        <v>74</v>
      </c>
      <c r="H15" s="16"/>
    </row>
    <row r="16" spans="1:16" x14ac:dyDescent="0.2">
      <c r="A16" s="38" t="s">
        <v>83</v>
      </c>
      <c r="B16" s="16" t="s">
        <v>76</v>
      </c>
      <c r="C16" s="37">
        <v>0.25</v>
      </c>
      <c r="D16" s="37">
        <v>0.27083333333333331</v>
      </c>
      <c r="E16" s="16" t="s">
        <v>82</v>
      </c>
      <c r="F16" s="16" t="s">
        <v>72</v>
      </c>
      <c r="G16" s="16" t="s">
        <v>74</v>
      </c>
      <c r="H16" s="16"/>
    </row>
    <row r="17" spans="1:8" x14ac:dyDescent="0.2">
      <c r="A17" s="16"/>
      <c r="B17" s="16" t="s">
        <v>71</v>
      </c>
      <c r="C17" s="37">
        <v>0.27083333333333331</v>
      </c>
      <c r="D17" s="37">
        <v>0.28125</v>
      </c>
      <c r="E17" s="16" t="s">
        <v>72</v>
      </c>
      <c r="F17" s="16" t="s">
        <v>70</v>
      </c>
      <c r="G17" s="16" t="s">
        <v>74</v>
      </c>
      <c r="H17" s="16"/>
    </row>
    <row r="18" spans="1:8" x14ac:dyDescent="0.2">
      <c r="A18" s="16"/>
      <c r="B18" s="16" t="s">
        <v>84</v>
      </c>
      <c r="C18" s="37">
        <v>0.28125</v>
      </c>
      <c r="D18" s="37">
        <v>0.30208333333333331</v>
      </c>
      <c r="E18" s="16" t="s">
        <v>70</v>
      </c>
      <c r="F18" s="16"/>
      <c r="G18" s="16" t="s">
        <v>74</v>
      </c>
      <c r="H18" s="16"/>
    </row>
    <row r="19" spans="1:8" x14ac:dyDescent="0.2">
      <c r="G19" s="39" t="s">
        <v>89</v>
      </c>
      <c r="H19" s="40">
        <f>SUM(H10:H18)</f>
        <v>2.0833333333333332E-2</v>
      </c>
    </row>
    <row r="20" spans="1:8" x14ac:dyDescent="0.2">
      <c r="A20" s="3" t="s">
        <v>85</v>
      </c>
      <c r="C20" s="37">
        <f>C10</f>
        <v>0.125</v>
      </c>
    </row>
    <row r="21" spans="1:8" x14ac:dyDescent="0.2">
      <c r="A21" s="3" t="s">
        <v>86</v>
      </c>
      <c r="C21" s="37">
        <f>D18</f>
        <v>0.30208333333333331</v>
      </c>
    </row>
    <row r="23" spans="1:8" x14ac:dyDescent="0.2">
      <c r="A23" s="3" t="s">
        <v>87</v>
      </c>
      <c r="C23" s="37">
        <f>C21-C20</f>
        <v>0.17708333333333331</v>
      </c>
    </row>
    <row r="24" spans="1:8" x14ac:dyDescent="0.2">
      <c r="A24" s="3" t="s">
        <v>90</v>
      </c>
      <c r="C24" s="41">
        <f>C23-H19</f>
        <v>0.15624999999999997</v>
      </c>
      <c r="D24" t="s">
        <v>205</v>
      </c>
    </row>
  </sheetData>
  <mergeCells count="1">
    <mergeCell ref="H3:K4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096C-73C0-4D8D-AB1E-339602EA9E8B}">
  <dimension ref="A1:I29"/>
  <sheetViews>
    <sheetView workbookViewId="0">
      <selection activeCell="B16" sqref="B16"/>
    </sheetView>
  </sheetViews>
  <sheetFormatPr defaultColWidth="10.76171875" defaultRowHeight="15" x14ac:dyDescent="0.2"/>
  <cols>
    <col min="1" max="1" width="29.0546875" customWidth="1"/>
    <col min="2" max="2" width="22.1953125" customWidth="1"/>
    <col min="4" max="4" width="14.390625" bestFit="1" customWidth="1"/>
    <col min="6" max="6" width="29.86328125" customWidth="1"/>
    <col min="7" max="7" width="16.8125" customWidth="1"/>
    <col min="9" max="9" width="14.2578125" customWidth="1"/>
  </cols>
  <sheetData>
    <row r="1" spans="1:9" s="3" customFormat="1" x14ac:dyDescent="0.2">
      <c r="A1" s="3" t="s">
        <v>206</v>
      </c>
      <c r="F1" s="3" t="s">
        <v>210</v>
      </c>
    </row>
    <row r="2" spans="1:9" x14ac:dyDescent="0.2">
      <c r="A2" s="16"/>
      <c r="B2" s="16" t="s">
        <v>207</v>
      </c>
      <c r="C2" s="16" t="s">
        <v>18</v>
      </c>
      <c r="D2" s="16" t="s">
        <v>208</v>
      </c>
      <c r="F2" s="16"/>
      <c r="G2" s="16" t="s">
        <v>211</v>
      </c>
      <c r="H2" s="16" t="s">
        <v>18</v>
      </c>
      <c r="I2" s="16" t="s">
        <v>208</v>
      </c>
    </row>
    <row r="3" spans="1:9" x14ac:dyDescent="0.2">
      <c r="A3" s="16" t="s">
        <v>19</v>
      </c>
      <c r="B3" s="20">
        <f>2*15</f>
        <v>30</v>
      </c>
      <c r="C3" s="16">
        <v>188</v>
      </c>
      <c r="D3" s="16">
        <f>B3*C3</f>
        <v>5640</v>
      </c>
      <c r="F3" s="16" t="s">
        <v>19</v>
      </c>
      <c r="G3" s="20">
        <v>2</v>
      </c>
      <c r="H3" s="16">
        <v>188</v>
      </c>
      <c r="I3" s="16">
        <f>G3*H3</f>
        <v>376</v>
      </c>
    </row>
    <row r="4" spans="1:9" x14ac:dyDescent="0.2">
      <c r="A4" s="16" t="s">
        <v>41</v>
      </c>
      <c r="B4" s="20">
        <f>2*15</f>
        <v>30</v>
      </c>
      <c r="C4" s="16">
        <v>62</v>
      </c>
      <c r="D4" s="16">
        <f>B4*C4</f>
        <v>1860</v>
      </c>
      <c r="F4" s="16" t="s">
        <v>41</v>
      </c>
      <c r="G4" s="20">
        <v>2</v>
      </c>
      <c r="H4" s="16">
        <v>62</v>
      </c>
      <c r="I4" s="16">
        <f>G4*H4</f>
        <v>124</v>
      </c>
    </row>
    <row r="5" spans="1:9" x14ac:dyDescent="0.2">
      <c r="A5" s="16" t="s">
        <v>42</v>
      </c>
      <c r="B5" s="20">
        <f>2*15</f>
        <v>30</v>
      </c>
      <c r="C5" s="16">
        <v>52</v>
      </c>
      <c r="D5" s="16">
        <f>B5*C5</f>
        <v>1560</v>
      </c>
      <c r="F5" s="16" t="s">
        <v>42</v>
      </c>
      <c r="G5" s="20">
        <v>2</v>
      </c>
      <c r="H5" s="16">
        <v>52</v>
      </c>
      <c r="I5" s="16">
        <f>G5*H5</f>
        <v>104</v>
      </c>
    </row>
    <row r="6" spans="1:9" x14ac:dyDescent="0.2">
      <c r="A6" s="16" t="s">
        <v>21</v>
      </c>
      <c r="B6" s="20">
        <f>2*14</f>
        <v>28</v>
      </c>
      <c r="C6" s="16">
        <v>63</v>
      </c>
      <c r="D6" s="16">
        <f>B6*C6</f>
        <v>1764</v>
      </c>
      <c r="F6" s="16" t="s">
        <v>21</v>
      </c>
      <c r="G6" s="20">
        <v>2</v>
      </c>
      <c r="H6" s="16">
        <v>63</v>
      </c>
      <c r="I6" s="16">
        <f>G6*H6</f>
        <v>126</v>
      </c>
    </row>
    <row r="7" spans="1:9" x14ac:dyDescent="0.2">
      <c r="C7" s="3" t="s">
        <v>59</v>
      </c>
      <c r="D7" s="3">
        <f>D6+D5+D4+D3</f>
        <v>10824</v>
      </c>
      <c r="H7" s="3" t="s">
        <v>59</v>
      </c>
      <c r="I7" s="3">
        <f>I6+I5+I4+I3</f>
        <v>730</v>
      </c>
    </row>
    <row r="9" spans="1:9" x14ac:dyDescent="0.2">
      <c r="A9" t="s">
        <v>43</v>
      </c>
      <c r="B9" s="20">
        <v>65</v>
      </c>
      <c r="C9" t="s">
        <v>209</v>
      </c>
      <c r="F9" t="s">
        <v>43</v>
      </c>
      <c r="G9" s="20">
        <v>46</v>
      </c>
      <c r="H9" t="s">
        <v>209</v>
      </c>
    </row>
    <row r="11" spans="1:9" x14ac:dyDescent="0.2">
      <c r="A11" t="s">
        <v>45</v>
      </c>
      <c r="B11" s="21">
        <f>D7*B9+I7*G9</f>
        <v>737140</v>
      </c>
      <c r="C11" t="s">
        <v>58</v>
      </c>
    </row>
    <row r="13" spans="1:9" x14ac:dyDescent="0.2">
      <c r="A13" s="3" t="s">
        <v>46</v>
      </c>
      <c r="F13" s="3" t="s">
        <v>46</v>
      </c>
    </row>
    <row r="14" spans="1:9" x14ac:dyDescent="0.2">
      <c r="A14" t="s">
        <v>57</v>
      </c>
      <c r="B14" s="20">
        <f>G14+2*G15+2*G16+2*G17+2*G18+2*G19+G20</f>
        <v>59.149999999999991</v>
      </c>
      <c r="C14" t="s">
        <v>213</v>
      </c>
      <c r="F14" t="s">
        <v>190</v>
      </c>
      <c r="G14">
        <v>4.26</v>
      </c>
    </row>
    <row r="15" spans="1:9" x14ac:dyDescent="0.2">
      <c r="F15" t="s">
        <v>191</v>
      </c>
      <c r="G15">
        <v>2.75</v>
      </c>
    </row>
    <row r="16" spans="1:9" x14ac:dyDescent="0.2">
      <c r="A16" t="s">
        <v>212</v>
      </c>
      <c r="B16" s="21">
        <f>D7*B14</f>
        <v>640239.59999999986</v>
      </c>
      <c r="C16" t="s">
        <v>58</v>
      </c>
      <c r="F16" t="s">
        <v>192</v>
      </c>
      <c r="G16">
        <v>5.83</v>
      </c>
    </row>
    <row r="17" spans="1:7" x14ac:dyDescent="0.2">
      <c r="F17" t="s">
        <v>194</v>
      </c>
      <c r="G17">
        <v>5.83</v>
      </c>
    </row>
    <row r="18" spans="1:7" x14ac:dyDescent="0.2">
      <c r="A18" s="3" t="s">
        <v>200</v>
      </c>
      <c r="F18" t="s">
        <v>193</v>
      </c>
      <c r="G18">
        <v>5.83</v>
      </c>
    </row>
    <row r="19" spans="1:7" x14ac:dyDescent="0.2">
      <c r="A19" s="16"/>
      <c r="B19" s="16" t="s">
        <v>204</v>
      </c>
      <c r="C19" s="16"/>
      <c r="D19" s="16"/>
      <c r="F19" t="s">
        <v>195</v>
      </c>
      <c r="G19">
        <v>5.83</v>
      </c>
    </row>
    <row r="20" spans="1:7" x14ac:dyDescent="0.2">
      <c r="A20" s="16" t="s">
        <v>202</v>
      </c>
      <c r="B20" s="20">
        <v>17454.53</v>
      </c>
      <c r="C20" s="16"/>
      <c r="D20" s="16"/>
      <c r="F20" t="s">
        <v>196</v>
      </c>
      <c r="G20">
        <v>2.75</v>
      </c>
    </row>
    <row r="21" spans="1:7" x14ac:dyDescent="0.2">
      <c r="A21" s="16" t="s">
        <v>203</v>
      </c>
      <c r="B21" s="20">
        <v>17454.53</v>
      </c>
      <c r="C21" s="16"/>
      <c r="D21" s="16"/>
    </row>
    <row r="22" spans="1:7" x14ac:dyDescent="0.2">
      <c r="A22" s="16"/>
      <c r="B22" s="20"/>
      <c r="C22" s="16"/>
      <c r="D22" s="16"/>
    </row>
    <row r="23" spans="1:7" x14ac:dyDescent="0.2">
      <c r="A23" s="16"/>
      <c r="B23" s="20"/>
      <c r="C23" s="16"/>
      <c r="D23" s="16"/>
    </row>
    <row r="24" spans="1:7" x14ac:dyDescent="0.2">
      <c r="C24" s="3"/>
      <c r="D24" s="3"/>
    </row>
    <row r="26" spans="1:7" x14ac:dyDescent="0.2">
      <c r="A26" t="s">
        <v>201</v>
      </c>
      <c r="B26" s="93">
        <f>SUM(B20:B23)</f>
        <v>34909.06</v>
      </c>
      <c r="C26" t="s">
        <v>132</v>
      </c>
    </row>
    <row r="28" spans="1:7" ht="15.75" thickBot="1" x14ac:dyDescent="0.25"/>
    <row r="29" spans="1:7" ht="19.5" thickBot="1" x14ac:dyDescent="0.3">
      <c r="A29" s="34" t="s">
        <v>60</v>
      </c>
      <c r="B29" s="35">
        <f>B26+B16+B11</f>
        <v>1412288.66</v>
      </c>
      <c r="C29" t="s">
        <v>132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A2A3-81BC-4F4A-AFE0-7B5BEC4DFCCC}">
  <dimension ref="A1:C12"/>
  <sheetViews>
    <sheetView workbookViewId="0">
      <selection activeCell="A13" sqref="A13"/>
    </sheetView>
  </sheetViews>
  <sheetFormatPr defaultColWidth="10.76171875" defaultRowHeight="15" x14ac:dyDescent="0.2"/>
  <cols>
    <col min="1" max="1" width="32.95703125" bestFit="1" customWidth="1"/>
  </cols>
  <sheetData>
    <row r="1" spans="1:3" x14ac:dyDescent="0.2">
      <c r="A1" s="3" t="s">
        <v>102</v>
      </c>
    </row>
    <row r="2" spans="1:3" ht="15.75" thickBot="1" x14ac:dyDescent="0.25"/>
    <row r="3" spans="1:3" ht="15.75" thickBot="1" x14ac:dyDescent="0.25">
      <c r="A3" t="s">
        <v>103</v>
      </c>
      <c r="B3" s="56">
        <f>Dienstplan!P8</f>
        <v>0</v>
      </c>
    </row>
    <row r="5" spans="1:3" ht="15.75" thickBot="1" x14ac:dyDescent="0.25">
      <c r="A5" t="s">
        <v>104</v>
      </c>
    </row>
    <row r="6" spans="1:3" ht="15.75" thickBot="1" x14ac:dyDescent="0.25">
      <c r="A6" t="s">
        <v>106</v>
      </c>
      <c r="B6" s="57"/>
      <c r="C6" t="s">
        <v>105</v>
      </c>
    </row>
    <row r="7" spans="1:3" ht="15.75" thickBot="1" x14ac:dyDescent="0.25"/>
    <row r="8" spans="1:3" ht="15.75" thickBot="1" x14ac:dyDescent="0.25">
      <c r="A8" t="s">
        <v>107</v>
      </c>
      <c r="B8" s="56">
        <f>B6*B3</f>
        <v>0</v>
      </c>
    </row>
    <row r="9" spans="1:3" ht="15.75" thickBot="1" x14ac:dyDescent="0.25"/>
    <row r="10" spans="1:3" ht="15.75" thickBot="1" x14ac:dyDescent="0.25">
      <c r="A10" t="s">
        <v>108</v>
      </c>
      <c r="B10" s="57">
        <v>40</v>
      </c>
      <c r="C10" t="s">
        <v>2</v>
      </c>
    </row>
    <row r="11" spans="1:3" ht="15.75" thickBot="1" x14ac:dyDescent="0.25"/>
    <row r="12" spans="1:3" ht="15.75" thickBot="1" x14ac:dyDescent="0.25">
      <c r="A12" s="3" t="s">
        <v>109</v>
      </c>
      <c r="B12" s="69">
        <f>B8*B10</f>
        <v>0</v>
      </c>
      <c r="C12" t="s">
        <v>132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D160-B1FE-4FD0-8875-64C43C614927}">
  <dimension ref="A1:G23"/>
  <sheetViews>
    <sheetView tabSelected="1" workbookViewId="0">
      <selection activeCell="C3" sqref="C3"/>
    </sheetView>
  </sheetViews>
  <sheetFormatPr defaultColWidth="10.76171875" defaultRowHeight="15" x14ac:dyDescent="0.2"/>
  <cols>
    <col min="1" max="1" width="30.8046875" bestFit="1" customWidth="1"/>
    <col min="3" max="3" width="16.27734375" bestFit="1" customWidth="1"/>
    <col min="4" max="4" width="17.21875" bestFit="1" customWidth="1"/>
    <col min="5" max="5" width="16.140625" bestFit="1" customWidth="1"/>
    <col min="6" max="6" width="11.8359375" bestFit="1" customWidth="1"/>
    <col min="7" max="7" width="12.23828125" bestFit="1" customWidth="1"/>
  </cols>
  <sheetData>
    <row r="1" spans="1:7" ht="15.75" thickBot="1" x14ac:dyDescent="0.25">
      <c r="A1" s="3" t="s">
        <v>111</v>
      </c>
    </row>
    <row r="2" spans="1:7" x14ac:dyDescent="0.2">
      <c r="A2" s="58"/>
      <c r="B2" s="59"/>
      <c r="C2" s="59" t="s">
        <v>118</v>
      </c>
      <c r="D2" s="59" t="s">
        <v>119</v>
      </c>
      <c r="E2" s="59" t="s">
        <v>120</v>
      </c>
      <c r="F2" s="63" t="s">
        <v>121</v>
      </c>
      <c r="G2" s="71" t="s">
        <v>122</v>
      </c>
    </row>
    <row r="3" spans="1:7" x14ac:dyDescent="0.2">
      <c r="A3" s="23" t="s">
        <v>112</v>
      </c>
      <c r="B3" s="16" t="s">
        <v>115</v>
      </c>
      <c r="C3" s="20"/>
      <c r="D3" s="20"/>
      <c r="E3" s="20"/>
      <c r="F3" s="64"/>
      <c r="G3" s="50">
        <f>C3*188+D3*62+E3*52+F3*63</f>
        <v>0</v>
      </c>
    </row>
    <row r="4" spans="1:7" x14ac:dyDescent="0.2">
      <c r="A4" s="23" t="s">
        <v>113</v>
      </c>
      <c r="B4" s="16" t="s">
        <v>116</v>
      </c>
      <c r="C4" s="20">
        <v>0</v>
      </c>
      <c r="D4" s="20">
        <v>0</v>
      </c>
      <c r="E4" s="20">
        <v>0</v>
      </c>
      <c r="F4" s="64">
        <v>0</v>
      </c>
      <c r="G4" s="50">
        <f>C4*188+D4*62+E4*52+F4*63</f>
        <v>0</v>
      </c>
    </row>
    <row r="5" spans="1:7" ht="15.75" thickBot="1" x14ac:dyDescent="0.25">
      <c r="A5" s="60" t="s">
        <v>114</v>
      </c>
      <c r="B5" s="61" t="s">
        <v>117</v>
      </c>
      <c r="C5" s="62">
        <v>0</v>
      </c>
      <c r="D5" s="62">
        <v>0</v>
      </c>
      <c r="E5" s="62">
        <v>0</v>
      </c>
      <c r="F5" s="65">
        <v>0</v>
      </c>
      <c r="G5" s="51">
        <f>C5*188+D5*62+E5*52+F5*63</f>
        <v>0</v>
      </c>
    </row>
    <row r="7" spans="1:7" x14ac:dyDescent="0.2">
      <c r="A7" t="s">
        <v>123</v>
      </c>
      <c r="B7" s="20"/>
      <c r="C7" t="s">
        <v>124</v>
      </c>
    </row>
    <row r="9" spans="1:7" x14ac:dyDescent="0.2">
      <c r="A9" s="3" t="s">
        <v>125</v>
      </c>
    </row>
    <row r="10" spans="1:7" x14ac:dyDescent="0.2">
      <c r="A10" s="16" t="s">
        <v>126</v>
      </c>
      <c r="B10" s="16" t="s">
        <v>115</v>
      </c>
      <c r="C10" s="16">
        <v>0.65</v>
      </c>
      <c r="D10" s="16" t="s">
        <v>129</v>
      </c>
    </row>
    <row r="11" spans="1:7" x14ac:dyDescent="0.2">
      <c r="A11" s="16" t="s">
        <v>127</v>
      </c>
      <c r="B11" s="16" t="s">
        <v>116</v>
      </c>
      <c r="C11" s="16">
        <v>1.1499999999999999</v>
      </c>
      <c r="D11" s="16" t="s">
        <v>129</v>
      </c>
    </row>
    <row r="12" spans="1:7" x14ac:dyDescent="0.2">
      <c r="A12" s="16" t="s">
        <v>128</v>
      </c>
      <c r="B12" s="16" t="s">
        <v>117</v>
      </c>
      <c r="C12" s="16">
        <v>0.61</v>
      </c>
      <c r="D12" s="16" t="s">
        <v>129</v>
      </c>
    </row>
    <row r="14" spans="1:7" x14ac:dyDescent="0.2">
      <c r="A14" t="s">
        <v>130</v>
      </c>
    </row>
    <row r="15" spans="1:7" x14ac:dyDescent="0.2">
      <c r="A15" s="16" t="s">
        <v>126</v>
      </c>
      <c r="B15" s="16" t="s">
        <v>115</v>
      </c>
      <c r="C15" s="16">
        <f>G3*C10</f>
        <v>0</v>
      </c>
      <c r="D15" s="16" t="s">
        <v>131</v>
      </c>
    </row>
    <row r="16" spans="1:7" x14ac:dyDescent="0.2">
      <c r="A16" s="16" t="s">
        <v>127</v>
      </c>
      <c r="B16" s="16" t="s">
        <v>116</v>
      </c>
      <c r="C16" s="16">
        <f>G4*C11</f>
        <v>0</v>
      </c>
      <c r="D16" s="16" t="s">
        <v>131</v>
      </c>
    </row>
    <row r="17" spans="1:4" x14ac:dyDescent="0.2">
      <c r="A17" s="16" t="s">
        <v>128</v>
      </c>
      <c r="B17" s="16" t="s">
        <v>117</v>
      </c>
      <c r="C17" s="16">
        <f>G5*C12</f>
        <v>0</v>
      </c>
      <c r="D17" s="16" t="s">
        <v>131</v>
      </c>
    </row>
    <row r="19" spans="1:4" x14ac:dyDescent="0.2">
      <c r="A19" t="s">
        <v>111</v>
      </c>
    </row>
    <row r="20" spans="1:4" x14ac:dyDescent="0.2">
      <c r="A20" s="16" t="s">
        <v>126</v>
      </c>
      <c r="B20" s="16" t="s">
        <v>115</v>
      </c>
      <c r="C20" s="16">
        <f>C15*B7</f>
        <v>0</v>
      </c>
      <c r="D20" s="16" t="s">
        <v>132</v>
      </c>
    </row>
    <row r="21" spans="1:4" x14ac:dyDescent="0.2">
      <c r="A21" s="16" t="s">
        <v>127</v>
      </c>
      <c r="B21" s="16" t="s">
        <v>116</v>
      </c>
      <c r="C21" s="16">
        <f>C16*B7</f>
        <v>0</v>
      </c>
      <c r="D21" s="16" t="s">
        <v>132</v>
      </c>
    </row>
    <row r="22" spans="1:4" ht="15.75" thickBot="1" x14ac:dyDescent="0.25">
      <c r="A22" s="16" t="s">
        <v>128</v>
      </c>
      <c r="B22" s="67" t="s">
        <v>117</v>
      </c>
      <c r="C22" s="67">
        <f>C17*B7</f>
        <v>0</v>
      </c>
      <c r="D22" s="16" t="s">
        <v>132</v>
      </c>
    </row>
    <row r="23" spans="1:4" ht="15.75" thickBot="1" x14ac:dyDescent="0.25">
      <c r="B23" s="68" t="s">
        <v>98</v>
      </c>
      <c r="C23" s="70">
        <f>C22+C21+C20</f>
        <v>0</v>
      </c>
      <c r="D23" s="66" t="s">
        <v>132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8D60-ED33-4E08-B8F1-E275C323F687}">
  <dimension ref="A1:G18"/>
  <sheetViews>
    <sheetView workbookViewId="0">
      <selection activeCell="C5" sqref="C5"/>
    </sheetView>
  </sheetViews>
  <sheetFormatPr defaultColWidth="10.76171875" defaultRowHeight="15" x14ac:dyDescent="0.2"/>
  <cols>
    <col min="1" max="1" width="34.83984375" bestFit="1" customWidth="1"/>
    <col min="3" max="3" width="16.27734375" bestFit="1" customWidth="1"/>
    <col min="4" max="4" width="17.21875" bestFit="1" customWidth="1"/>
    <col min="5" max="5" width="16.140625" bestFit="1" customWidth="1"/>
    <col min="6" max="6" width="11.8359375" bestFit="1" customWidth="1"/>
    <col min="7" max="7" width="12.23828125" bestFit="1" customWidth="1"/>
  </cols>
  <sheetData>
    <row r="1" spans="1:7" x14ac:dyDescent="0.2">
      <c r="A1" s="3" t="s">
        <v>133</v>
      </c>
    </row>
    <row r="2" spans="1:7" x14ac:dyDescent="0.2">
      <c r="A2" s="17" t="s">
        <v>134</v>
      </c>
    </row>
    <row r="3" spans="1:7" ht="15.75" thickBot="1" x14ac:dyDescent="0.25"/>
    <row r="4" spans="1:7" x14ac:dyDescent="0.2">
      <c r="A4" s="58"/>
      <c r="B4" s="59"/>
      <c r="C4" s="59" t="s">
        <v>118</v>
      </c>
      <c r="D4" s="59" t="s">
        <v>119</v>
      </c>
      <c r="E4" s="59" t="s">
        <v>120</v>
      </c>
      <c r="F4" s="63" t="s">
        <v>121</v>
      </c>
      <c r="G4" s="71" t="s">
        <v>122</v>
      </c>
    </row>
    <row r="5" spans="1:7" x14ac:dyDescent="0.2">
      <c r="A5" s="23" t="s">
        <v>112</v>
      </c>
      <c r="B5" s="16" t="s">
        <v>115</v>
      </c>
      <c r="C5" s="20">
        <f>Energiekosten!C3</f>
        <v>0</v>
      </c>
      <c r="D5" s="20">
        <f>Energiekosten!D3</f>
        <v>0</v>
      </c>
      <c r="E5" s="20">
        <f>Energiekosten!E3</f>
        <v>0</v>
      </c>
      <c r="F5" s="64">
        <f>Energiekosten!F3</f>
        <v>0</v>
      </c>
      <c r="G5" s="50">
        <f>C5*188+D5*62+E5*52+F5*63</f>
        <v>0</v>
      </c>
    </row>
    <row r="6" spans="1:7" x14ac:dyDescent="0.2">
      <c r="A6" s="23" t="s">
        <v>113</v>
      </c>
      <c r="B6" s="16" t="s">
        <v>116</v>
      </c>
      <c r="C6" s="20">
        <f>Energiekosten!C4</f>
        <v>0</v>
      </c>
      <c r="D6" s="20">
        <f>Energiekosten!D4</f>
        <v>0</v>
      </c>
      <c r="E6" s="20">
        <f>Energiekosten!E4</f>
        <v>0</v>
      </c>
      <c r="F6" s="64">
        <f>Energiekosten!F4</f>
        <v>0</v>
      </c>
      <c r="G6" s="50">
        <f>C6*188+D6*62+E6*52+F6*63</f>
        <v>0</v>
      </c>
    </row>
    <row r="7" spans="1:7" ht="15.75" thickBot="1" x14ac:dyDescent="0.25">
      <c r="A7" s="60" t="s">
        <v>114</v>
      </c>
      <c r="B7" s="61" t="s">
        <v>117</v>
      </c>
      <c r="C7" s="62">
        <f>Energiekosten!C5</f>
        <v>0</v>
      </c>
      <c r="D7" s="62">
        <f>Energiekosten!D5</f>
        <v>0</v>
      </c>
      <c r="E7" s="62">
        <f>Energiekosten!E5</f>
        <v>0</v>
      </c>
      <c r="F7" s="65">
        <f>Energiekosten!F5</f>
        <v>0</v>
      </c>
      <c r="G7" s="51">
        <f>C7*188+D7*62+E7*52+F7*63</f>
        <v>0</v>
      </c>
    </row>
    <row r="9" spans="1:7" x14ac:dyDescent="0.2">
      <c r="A9" s="3" t="s">
        <v>135</v>
      </c>
    </row>
    <row r="10" spans="1:7" x14ac:dyDescent="0.2">
      <c r="A10" s="16" t="s">
        <v>126</v>
      </c>
      <c r="B10" s="16" t="s">
        <v>115</v>
      </c>
      <c r="C10" s="16">
        <v>0.6</v>
      </c>
      <c r="D10" s="16" t="s">
        <v>44</v>
      </c>
    </row>
    <row r="11" spans="1:7" x14ac:dyDescent="0.2">
      <c r="A11" s="16" t="s">
        <v>127</v>
      </c>
      <c r="B11" s="16" t="s">
        <v>116</v>
      </c>
      <c r="C11" s="16">
        <v>0.98</v>
      </c>
      <c r="D11" s="16" t="s">
        <v>44</v>
      </c>
    </row>
    <row r="12" spans="1:7" x14ac:dyDescent="0.2">
      <c r="A12" s="16" t="s">
        <v>128</v>
      </c>
      <c r="B12" s="16" t="s">
        <v>117</v>
      </c>
      <c r="C12" s="16">
        <v>0.65</v>
      </c>
      <c r="D12" s="16" t="s">
        <v>44</v>
      </c>
    </row>
    <row r="14" spans="1:7" x14ac:dyDescent="0.2">
      <c r="A14" t="s">
        <v>136</v>
      </c>
    </row>
    <row r="15" spans="1:7" x14ac:dyDescent="0.2">
      <c r="A15" s="16" t="s">
        <v>126</v>
      </c>
      <c r="B15" s="16" t="s">
        <v>115</v>
      </c>
      <c r="C15" s="16">
        <f>C10*G5</f>
        <v>0</v>
      </c>
      <c r="D15" s="16" t="s">
        <v>132</v>
      </c>
    </row>
    <row r="16" spans="1:7" x14ac:dyDescent="0.2">
      <c r="A16" s="16" t="s">
        <v>127</v>
      </c>
      <c r="B16" s="16" t="s">
        <v>116</v>
      </c>
      <c r="C16" s="16">
        <f>C11*G6</f>
        <v>0</v>
      </c>
      <c r="D16" s="16" t="s">
        <v>132</v>
      </c>
    </row>
    <row r="17" spans="1:4" ht="15.75" thickBot="1" x14ac:dyDescent="0.25">
      <c r="A17" s="16" t="s">
        <v>128</v>
      </c>
      <c r="B17" s="67" t="s">
        <v>117</v>
      </c>
      <c r="C17" s="67">
        <f>C12*G7</f>
        <v>0</v>
      </c>
      <c r="D17" s="16" t="s">
        <v>132</v>
      </c>
    </row>
    <row r="18" spans="1:4" ht="15.75" thickBot="1" x14ac:dyDescent="0.25">
      <c r="B18" s="72" t="s">
        <v>98</v>
      </c>
      <c r="C18" s="73">
        <f>C17+C16+C15</f>
        <v>0</v>
      </c>
      <c r="D18" s="66" t="s">
        <v>132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5C96-F8DF-4160-A684-A9B66BD3432E}">
  <dimension ref="A1:D11"/>
  <sheetViews>
    <sheetView workbookViewId="0">
      <selection activeCell="E9" sqref="E9"/>
    </sheetView>
  </sheetViews>
  <sheetFormatPr defaultColWidth="10.76171875" defaultRowHeight="15" x14ac:dyDescent="0.2"/>
  <cols>
    <col min="2" max="2" width="13.1796875" bestFit="1" customWidth="1"/>
    <col min="3" max="3" width="18.4296875" bestFit="1" customWidth="1"/>
    <col min="4" max="4" width="13.71875" bestFit="1" customWidth="1"/>
  </cols>
  <sheetData>
    <row r="1" spans="1:4" x14ac:dyDescent="0.2">
      <c r="A1" s="3" t="s">
        <v>141</v>
      </c>
    </row>
    <row r="2" spans="1:4" ht="15.75" thickBot="1" x14ac:dyDescent="0.25"/>
    <row r="3" spans="1:4" x14ac:dyDescent="0.2">
      <c r="A3" s="58" t="s">
        <v>142</v>
      </c>
      <c r="B3" s="59" t="s">
        <v>143</v>
      </c>
      <c r="C3" s="59" t="s">
        <v>144</v>
      </c>
      <c r="D3" s="22" t="s">
        <v>145</v>
      </c>
    </row>
    <row r="4" spans="1:4" x14ac:dyDescent="0.2">
      <c r="A4" s="23" t="s">
        <v>115</v>
      </c>
      <c r="B4" s="74">
        <v>2500000</v>
      </c>
      <c r="C4" s="20"/>
      <c r="D4" s="75">
        <f>C4*B4</f>
        <v>0</v>
      </c>
    </row>
    <row r="5" spans="1:4" x14ac:dyDescent="0.2">
      <c r="A5" s="23" t="s">
        <v>116</v>
      </c>
      <c r="B5" s="74">
        <v>4250000</v>
      </c>
      <c r="C5" s="20"/>
      <c r="D5" s="75">
        <f t="shared" ref="D5:D6" si="0">C5*B5</f>
        <v>0</v>
      </c>
    </row>
    <row r="6" spans="1:4" ht="15.75" thickBot="1" x14ac:dyDescent="0.25">
      <c r="A6" s="60" t="s">
        <v>117</v>
      </c>
      <c r="B6" s="76">
        <v>2750000</v>
      </c>
      <c r="C6" s="62"/>
      <c r="D6" s="77">
        <f t="shared" si="0"/>
        <v>0</v>
      </c>
    </row>
    <row r="7" spans="1:4" ht="15.75" thickBot="1" x14ac:dyDescent="0.25">
      <c r="C7" s="78" t="s">
        <v>98</v>
      </c>
      <c r="D7" s="79">
        <f>D6+D5+D4</f>
        <v>0</v>
      </c>
    </row>
    <row r="9" spans="1:4" x14ac:dyDescent="0.2">
      <c r="A9" t="s">
        <v>146</v>
      </c>
      <c r="C9" s="20"/>
      <c r="D9" t="s">
        <v>147</v>
      </c>
    </row>
    <row r="10" spans="1:4" ht="15.75" thickBot="1" x14ac:dyDescent="0.25"/>
    <row r="11" spans="1:4" ht="15.75" thickBot="1" x14ac:dyDescent="0.25">
      <c r="A11" s="3" t="s">
        <v>148</v>
      </c>
      <c r="C11" s="80" t="e">
        <f>D7/C9</f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Allgemeine Infos</vt:lpstr>
      <vt:lpstr>Fahrplan</vt:lpstr>
      <vt:lpstr>Umlaufplan</vt:lpstr>
      <vt:lpstr>Dienstplan</vt:lpstr>
      <vt:lpstr>Trassen- und Stationsgebühren</vt:lpstr>
      <vt:lpstr>Personalkosten</vt:lpstr>
      <vt:lpstr>Energiekosten</vt:lpstr>
      <vt:lpstr>Laufleistungsabhängige Kosten</vt:lpstr>
      <vt:lpstr>Fahrzeugkauf</vt:lpstr>
      <vt:lpstr>Verwaltung und Vertrieb</vt:lpstr>
      <vt:lpstr>Gewinn</vt:lpstr>
    </vt:vector>
  </TitlesOfParts>
  <Company>Transdev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Schillinger, Jan</dc:creator>
  <cp:lastModifiedBy>Schillinger, Jan</cp:lastModifiedBy>
  <dcterms:created xsi:type="dcterms:W3CDTF">2020-11-22T09:00:51Z</dcterms:created>
  <dcterms:modified xsi:type="dcterms:W3CDTF">2024-06-01T13:13:53Z</dcterms:modified>
</cp:coreProperties>
</file>