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5440" windowHeight="15390" firstSheet="4" activeTab="10"/>
  </bookViews>
  <sheets>
    <sheet name="Allgemeine Infos" sheetId="1" r:id="rId1"/>
    <sheet name="Fahrplan" sheetId="2" r:id="rId2"/>
    <sheet name="Umlaufplan" sheetId="3" r:id="rId3"/>
    <sheet name="Dienstplan" sheetId="4" r:id="rId4"/>
    <sheet name="Trassen- und Stationsgebühren" sheetId="5" r:id="rId5"/>
    <sheet name="Personalkosten" sheetId="6" r:id="rId6"/>
    <sheet name="Energiekosten" sheetId="7" r:id="rId7"/>
    <sheet name="Laufleistungsabhängige Kosten" sheetId="8" r:id="rId8"/>
    <sheet name="Fahrzeugkauf" sheetId="10" r:id="rId9"/>
    <sheet name="Verwaltung und Vertrieb" sheetId="9" r:id="rId10"/>
    <sheet name="Gewinn" sheetId="11" r:id="rId1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8" i="7"/>
  <c r="E3" i="7"/>
  <c r="D3" i="7"/>
  <c r="C3" i="7"/>
  <c r="B3" i="7"/>
  <c r="B24" i="5"/>
  <c r="B14" i="5"/>
  <c r="I6" i="5"/>
  <c r="B6" i="5"/>
  <c r="D6" i="5" s="1"/>
  <c r="I5" i="5"/>
  <c r="B5" i="5"/>
  <c r="D5" i="5" s="1"/>
  <c r="I4" i="5"/>
  <c r="B4" i="5"/>
  <c r="D4" i="5" s="1"/>
  <c r="I3" i="5"/>
  <c r="B3" i="5"/>
  <c r="D3" i="5" s="1"/>
  <c r="B3" i="6"/>
  <c r="AQ7" i="4"/>
  <c r="AS7" i="4" s="1"/>
  <c r="AQ6" i="4"/>
  <c r="AS6" i="4" s="1"/>
  <c r="AQ5" i="4"/>
  <c r="AS5" i="4" s="1"/>
  <c r="AQ4" i="4"/>
  <c r="AS4" i="4" s="1"/>
  <c r="X19" i="4"/>
  <c r="N19" i="4"/>
  <c r="X18" i="4"/>
  <c r="N66" i="4"/>
  <c r="N18" i="4"/>
  <c r="I18" i="4"/>
  <c r="I7" i="5" l="1"/>
  <c r="D7" i="5"/>
  <c r="AS8" i="4"/>
  <c r="D69" i="4"/>
  <c r="D71" i="4" s="1"/>
  <c r="I67" i="4"/>
  <c r="AH68" i="4"/>
  <c r="N68" i="4"/>
  <c r="X66" i="4"/>
  <c r="X68" i="4" s="1"/>
  <c r="AM64" i="4"/>
  <c r="AC64" i="4"/>
  <c r="D46" i="4"/>
  <c r="I42" i="4"/>
  <c r="AH42" i="4"/>
  <c r="X42" i="4"/>
  <c r="N42" i="4"/>
  <c r="AM38" i="4"/>
  <c r="AC38" i="4"/>
  <c r="S38" i="4"/>
  <c r="S64" i="4" s="1"/>
  <c r="AH19" i="4"/>
  <c r="X21" i="4"/>
  <c r="N21" i="4"/>
  <c r="D19" i="4"/>
  <c r="D22" i="4" s="1"/>
  <c r="AM15" i="4"/>
  <c r="AC17" i="4"/>
  <c r="S17" i="4"/>
  <c r="AI32" i="3"/>
  <c r="AI33" i="3" s="1"/>
  <c r="AI3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Z35" i="3"/>
  <c r="Z34" i="3"/>
  <c r="Z3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Q35" i="3"/>
  <c r="Q34" i="3"/>
  <c r="Q3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H36" i="3"/>
  <c r="H3" i="3"/>
  <c r="H37" i="3" s="1"/>
  <c r="H34" i="3"/>
  <c r="H33" i="3"/>
  <c r="H32" i="3"/>
  <c r="H31" i="3"/>
  <c r="H30" i="3"/>
  <c r="H29" i="3"/>
  <c r="H28" i="3"/>
  <c r="H27" i="3"/>
  <c r="H26" i="3"/>
  <c r="H25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B16" i="5" l="1"/>
  <c r="B11" i="5"/>
  <c r="AH43" i="4"/>
  <c r="X43" i="4"/>
  <c r="AH69" i="4"/>
  <c r="N22" i="4"/>
  <c r="D72" i="4"/>
  <c r="N43" i="4"/>
  <c r="X22" i="4"/>
  <c r="X69" i="4"/>
  <c r="AH20" i="4"/>
  <c r="N69" i="4"/>
  <c r="D23" i="4"/>
  <c r="D47" i="4"/>
  <c r="B27" i="5" l="1"/>
  <c r="D4" i="10" l="1"/>
  <c r="E3" i="8"/>
  <c r="D3" i="8"/>
  <c r="C3" i="8"/>
  <c r="B3" i="8"/>
  <c r="F3" i="7"/>
  <c r="D5" i="10" l="1"/>
  <c r="C9" i="10" s="1"/>
  <c r="C8" i="7"/>
  <c r="F3" i="8"/>
  <c r="C6" i="8" s="1"/>
  <c r="B8" i="6" l="1"/>
  <c r="B12" i="6" s="1"/>
  <c r="D7" i="9" l="1"/>
  <c r="C42" i="11" s="1"/>
  <c r="C46" i="11" s="1"/>
</calcChain>
</file>

<file path=xl/comments1.xml><?xml version="1.0" encoding="utf-8"?>
<comments xmlns="http://schemas.openxmlformats.org/spreadsheetml/2006/main">
  <authors>
    <author>tc={78D0FC35-ED6E-498C-847B-2A43C0D3E41F}</author>
  </authors>
  <commentList>
    <comment ref="A48" author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Zwischen Ankunft einer Fahrt und der Abfahrt der Folgefahrt müssen mindestens 3 Minuten liegen</t>
        </r>
      </text>
    </comment>
  </commentList>
</comments>
</file>

<file path=xl/sharedStrings.xml><?xml version="1.0" encoding="utf-8"?>
<sst xmlns="http://schemas.openxmlformats.org/spreadsheetml/2006/main" count="1546" uniqueCount="199">
  <si>
    <t>Vorgegebene Kalkulationsparameter:</t>
  </si>
  <si>
    <t>Personalkosten Triebfahrzeugführer</t>
  </si>
  <si>
    <t>€/h</t>
  </si>
  <si>
    <t>Normjahr:</t>
  </si>
  <si>
    <t>Schultage</t>
  </si>
  <si>
    <t>Tage</t>
  </si>
  <si>
    <t>Ferientage</t>
  </si>
  <si>
    <t>Samstage</t>
  </si>
  <si>
    <t>Sonn- und Feiertage</t>
  </si>
  <si>
    <t>km einfach</t>
  </si>
  <si>
    <t>m</t>
  </si>
  <si>
    <t>Maximal mögliche Zuglänge für Fahrgastfahrten:</t>
  </si>
  <si>
    <t>Maximal mögliche Zuglänge für Leerfahrten</t>
  </si>
  <si>
    <t>Zugnummer</t>
  </si>
  <si>
    <t>T</t>
  </si>
  <si>
    <t>Normjahr</t>
  </si>
  <si>
    <t>Schule</t>
  </si>
  <si>
    <t>Fahrzeugnummer</t>
  </si>
  <si>
    <t>So+F</t>
  </si>
  <si>
    <t>650-1</t>
  </si>
  <si>
    <t>650-3</t>
  </si>
  <si>
    <t>Abfahrt</t>
  </si>
  <si>
    <t xml:space="preserve">Ankunft </t>
  </si>
  <si>
    <t>Fahrzeugkm</t>
  </si>
  <si>
    <t>Vorgegebene Zeitparameter:</t>
  </si>
  <si>
    <t>Es gelten die gesetzlichen Ruhepausen</t>
  </si>
  <si>
    <t>Abrüsten Fahrzeug: 15min je Fahrzeug</t>
  </si>
  <si>
    <t>= Betriebsbereit machen</t>
  </si>
  <si>
    <t>= Bereit für eine Abstellung machen</t>
  </si>
  <si>
    <t>Ferien</t>
  </si>
  <si>
    <t>Samstag</t>
  </si>
  <si>
    <t>Trassenpreis</t>
  </si>
  <si>
    <t>€/km</t>
  </si>
  <si>
    <t>Trassenkosten pro Jahr</t>
  </si>
  <si>
    <t>Stationsgebühren</t>
  </si>
  <si>
    <t>Betriebliche Begriffe:</t>
  </si>
  <si>
    <t>Fahrzeugkilometer</t>
  </si>
  <si>
    <t>= Kilometer, das jede einzelne Fahrzeug fährt</t>
  </si>
  <si>
    <t>Fahrplankilometer/Zugkilometer</t>
  </si>
  <si>
    <t>= Kilometer, die für Fahrgast- oder Leerfahrten aufgewendet werden. Dabei spielt es aber keine Rolle, wie viele Fahrzeuge für diese Fahrt zusammengekuppelt sind</t>
  </si>
  <si>
    <t>Beispiel:</t>
  </si>
  <si>
    <t>Stationspreis</t>
  </si>
  <si>
    <t>€</t>
  </si>
  <si>
    <t>Gesamtzahl</t>
  </si>
  <si>
    <t>Summe Tabellenblatt</t>
  </si>
  <si>
    <t>Tätigkeit</t>
  </si>
  <si>
    <t>Beginn</t>
  </si>
  <si>
    <t>Ende</t>
  </si>
  <si>
    <t>von/in</t>
  </si>
  <si>
    <t>nach</t>
  </si>
  <si>
    <t>Traktion</t>
  </si>
  <si>
    <t>Aufrüsten</t>
  </si>
  <si>
    <t>Rangieren</t>
  </si>
  <si>
    <t>Aufrüsten Fahrzeug: 15min je Fahrzeug</t>
  </si>
  <si>
    <t>2 VT</t>
  </si>
  <si>
    <t>Fahrplanfahrt</t>
  </si>
  <si>
    <t>Pause</t>
  </si>
  <si>
    <t>Abrüsten</t>
  </si>
  <si>
    <t>Dienstbeginn</t>
  </si>
  <si>
    <t>Dienstende</t>
  </si>
  <si>
    <t>Schichtdauer</t>
  </si>
  <si>
    <t>Summe Schichtdauern Schultage</t>
  </si>
  <si>
    <t>Summe Schichtdauern Ferientage</t>
  </si>
  <si>
    <t>Summe Schichtdauern Samstage</t>
  </si>
  <si>
    <t>Summe Schichtdauern Sonn- und Feiertage</t>
  </si>
  <si>
    <t>Jahreswert</t>
  </si>
  <si>
    <t>Summe</t>
  </si>
  <si>
    <t>Lt</t>
  </si>
  <si>
    <t>2 VT (mit 650-2)</t>
  </si>
  <si>
    <t>Personalkosten</t>
  </si>
  <si>
    <t>Summe Dienstplanstunden pro Jahr</t>
  </si>
  <si>
    <t>Zuschläge für Krankheit, Urlaub, Fortbildungen, Betriebsrat, etc</t>
  </si>
  <si>
    <t>in Dezimal</t>
  </si>
  <si>
    <t>Zuschlagsgrad</t>
  </si>
  <si>
    <t>Gesamt zu bezahlende Stunden</t>
  </si>
  <si>
    <t>Stundenlohn</t>
  </si>
  <si>
    <t>Personalkosten (Tf) pro Jahr</t>
  </si>
  <si>
    <t>Energiekosten</t>
  </si>
  <si>
    <t>BR 650</t>
  </si>
  <si>
    <t>Fzg.-km/Schultag</t>
  </si>
  <si>
    <t>Fzg.-km/Ferientag</t>
  </si>
  <si>
    <t>Fzg.-km/Samstag</t>
  </si>
  <si>
    <t>Fzg.-km/Jahr</t>
  </si>
  <si>
    <t>Dieselpreis</t>
  </si>
  <si>
    <t>Verbrauch</t>
  </si>
  <si>
    <t>l/km</t>
  </si>
  <si>
    <t>l/Jahr</t>
  </si>
  <si>
    <t>€/Jahr</t>
  </si>
  <si>
    <t>Laufleistungsabhängigke Kosten</t>
  </si>
  <si>
    <t>Kostensätze</t>
  </si>
  <si>
    <t>Verwaltung und Vertrieb</t>
  </si>
  <si>
    <t>Zwischensumme der anderen Kosten</t>
  </si>
  <si>
    <t>Aufschlag für Verwaltung und Vertrieb</t>
  </si>
  <si>
    <t>Fahrzeugkauf</t>
  </si>
  <si>
    <t>Fahrzeugtyp</t>
  </si>
  <si>
    <t>Neupreis</t>
  </si>
  <si>
    <t>Anzahl in der Flotte</t>
  </si>
  <si>
    <t>Gesamtkosten</t>
  </si>
  <si>
    <t>Abschreibungsdauer</t>
  </si>
  <si>
    <t>Jahre</t>
  </si>
  <si>
    <t>Abschreibungswert/Jahr</t>
  </si>
  <si>
    <t>Zwischensumme</t>
  </si>
  <si>
    <t>Gewinnfaktor</t>
  </si>
  <si>
    <t>Angebotssumme</t>
  </si>
  <si>
    <t>Personalkosten sind immer von Umlaufbeginn bis Umlaufende zu zahlen. D.h. Standzeiten sind durchzuzahlen, abzüglich gesetzliche Pausezeiten</t>
  </si>
  <si>
    <t>Auf- und Abrüsten nur erforderlich bei Standzeiten des Fahrzeugs &gt;5h</t>
  </si>
  <si>
    <t>Minimale Zeit für Fahrtrichtungswechsel: 3min -&gt;&gt; Überschlagene Wende nur bei Wendezeiten unter 3min nötig</t>
  </si>
  <si>
    <t>Stationsgebühren sind nur Abfahrten (keine Ankünfte) zu bezahlen. Für Abfahrten von Leerzügen (z.B. in die Abstellung) fallen keine Stationsgebühren an</t>
  </si>
  <si>
    <t>Kalkulationsvorlage Übungsausschreibung Kleine Teckbahn</t>
  </si>
  <si>
    <t>www.trassenfinder.de</t>
  </si>
  <si>
    <t>Informationen zu Trassenpreisen gibt es unter:</t>
  </si>
  <si>
    <t>https://www.deutschebahn.com/resource/blob/10549430/8b4014c743df66a357abf2c652860d8b/Anlage-1-Geplantes-Entgelt-pro-Station-alphabetisch-sortiert-getrennt-nach-Bahnhof-und-Bahnsteig_R1-data.pdf</t>
  </si>
  <si>
    <t>Informationen zu Stationspreisen gibt es unter (Stationspreisliste 2024 googeln ;-) ):</t>
  </si>
  <si>
    <t>Achtung: Es muss zwischen Leer- (ohne Fahrgäste) und Lastfahrten (mit Fahrgästen) unterschieden werden</t>
  </si>
  <si>
    <t>Information zu Abstellgebühren gibt es unter</t>
  </si>
  <si>
    <t>https://apn.noncd.db.de/APN2020.SucheServiceeinrichtungen</t>
  </si>
  <si>
    <t>Für Kirchheim(Teck) ist hier Gleis 21 anzumieten</t>
  </si>
  <si>
    <t>Für Plochingen ist hier Gleis 52 anzumieten</t>
  </si>
  <si>
    <t>Der Einfachhheit halber kann der Preis angesetzt werden, der für das Fahrplanjahr 2025 aufgerufen wird.</t>
  </si>
  <si>
    <t>Trassengebühren sind für jeden gefahrenen Meter einer Zugfahrt zu bezahlen. Für Last- und Leerfahrten fallen unterschiedliche Kilometersätze an. Für Rangierfahrten innerhalb eines Bahnhofs fallen keine Trassengebühren an</t>
  </si>
  <si>
    <t>Streckenlänge Kirchheim(Teck) - Oberlenningen:</t>
  </si>
  <si>
    <t>In Kirchheim(Teck) ist eine Abstellung eines Fahrzeugs während der Betriebszeit der Kleinen Teckbahn möglich. Über Nacht müssen alle Fahrzeuge in Plochingen abgestellt werden</t>
  </si>
  <si>
    <t>Es fallen der Einfachheit halber keine zusätzlichen Zuschläge für Nacht- oder Wochenendarbeit an</t>
  </si>
  <si>
    <t>Fahrt Bahnsteig Kirchheim(Teck) - Abstellung Kirchheim(Teck): 15min</t>
  </si>
  <si>
    <t>Fahrt Kirchheim(Teck) - Plochingen: 30min</t>
  </si>
  <si>
    <t>Fußweg Abstellung Kirchheim(Teck) &lt;-&gt; Bahnhof Kirchheim(Teck) 10min: Notwendig z.B. vor/nach Rangierfahrten</t>
  </si>
  <si>
    <t>Dienstbeginn/-ende muss immer in Plochingen oder Kirchheim(Teck) sein</t>
  </si>
  <si>
    <t>Pausenräume gibt es in den Bahnhöfen Plochingen und Kirchheim(Teck)</t>
  </si>
  <si>
    <t>Ein Zug fährt mit 2 Triebwagen von Kirchheim(Teck) nach Oberlenningen (Entfernung 10,957km)</t>
  </si>
  <si>
    <t>- Fahrplankilometer:/Zugkilometer 10,957km, da hier einfach nur die Entfernung zählt, die der Zugverband zurücklegt</t>
  </si>
  <si>
    <t>- Fahrzeugkilometer: 2*10,957km, da 2 Fahrzeuge die 10,957km fahren müssen</t>
  </si>
  <si>
    <t>RB 64</t>
  </si>
  <si>
    <t>Verkehrstag</t>
  </si>
  <si>
    <t>Mo-Fr</t>
  </si>
  <si>
    <t>Mo-Sa</t>
  </si>
  <si>
    <t>Sa-SoF</t>
  </si>
  <si>
    <t>Zugbildung Schule</t>
  </si>
  <si>
    <t>Zugbildung Ferien</t>
  </si>
  <si>
    <t>Zugbildung Sa</t>
  </si>
  <si>
    <t>Zugbildung SoF</t>
  </si>
  <si>
    <t>Kirchheim (Teck)</t>
  </si>
  <si>
    <t>Kirchheim (Teck) Süd</t>
  </si>
  <si>
    <t>Dettingen (Teck)</t>
  </si>
  <si>
    <t>Owen (Teck)</t>
  </si>
  <si>
    <t>Brucken</t>
  </si>
  <si>
    <t>Unterlenningen</t>
  </si>
  <si>
    <t>Oberlenningen</t>
  </si>
  <si>
    <t>Abstellgebühren</t>
  </si>
  <si>
    <t>Summe Abstellgebühren</t>
  </si>
  <si>
    <t>Plochingen</t>
  </si>
  <si>
    <t>Kirchheim(Teck)</t>
  </si>
  <si>
    <t>Jahrespreis</t>
  </si>
  <si>
    <t>[TKT]</t>
  </si>
  <si>
    <t>[TKTS]</t>
  </si>
  <si>
    <t>[TDT]</t>
  </si>
  <si>
    <t>[TOW]</t>
  </si>
  <si>
    <t>[TBRU]</t>
  </si>
  <si>
    <t>[TUL]</t>
  </si>
  <si>
    <t>[TOL]</t>
  </si>
  <si>
    <t>Zugverband</t>
  </si>
  <si>
    <t>in</t>
  </si>
  <si>
    <t>Mo-Fr Schule</t>
  </si>
  <si>
    <t>Plochingen Gleis 52</t>
  </si>
  <si>
    <t>Kirchheim (Teck) Gleis 21</t>
  </si>
  <si>
    <t>3 VT (mit 650-2, 650-3)</t>
  </si>
  <si>
    <t>1 VT</t>
  </si>
  <si>
    <t>Mo-Fr Ferien</t>
  </si>
  <si>
    <t>Sonn- und Feiertag</t>
  </si>
  <si>
    <t>3 VT</t>
  </si>
  <si>
    <t>Mittag</t>
  </si>
  <si>
    <t>Spät</t>
  </si>
  <si>
    <t>Leerfahrt</t>
  </si>
  <si>
    <t>Bezahlte Zeit</t>
  </si>
  <si>
    <t>Plochigen Gleis 52</t>
  </si>
  <si>
    <t>Pausenzeit</t>
  </si>
  <si>
    <t>Früh</t>
  </si>
  <si>
    <t>Schicht 6413</t>
  </si>
  <si>
    <t>Schicht 6412</t>
  </si>
  <si>
    <t>Schicht 6411</t>
  </si>
  <si>
    <t>Schicht 6421</t>
  </si>
  <si>
    <t>Schicht 6422</t>
  </si>
  <si>
    <t>Schicht 6423</t>
  </si>
  <si>
    <t>Schicht 6431</t>
  </si>
  <si>
    <t>Schicht 6432</t>
  </si>
  <si>
    <t>Schicht 6433</t>
  </si>
  <si>
    <t>Schicht 6414</t>
  </si>
  <si>
    <t>Schicht 6424</t>
  </si>
  <si>
    <t>Schicht 6434</t>
  </si>
  <si>
    <t>Stunden</t>
  </si>
  <si>
    <t>Schichtenzusammenfassung</t>
  </si>
  <si>
    <t>Trassengebühren Fahrgastfahrten</t>
  </si>
  <si>
    <t>Trassengebühren Leerfahrten</t>
  </si>
  <si>
    <t>Fahrgastfahrten/Tag</t>
  </si>
  <si>
    <t>Fahrten/Jahr</t>
  </si>
  <si>
    <t>Leerfahrten/Tag</t>
  </si>
  <si>
    <t>€/Fahrt</t>
  </si>
  <si>
    <t>€/Hin- und Rückfahrt</t>
  </si>
  <si>
    <t>Stationskosten/Jahr</t>
  </si>
  <si>
    <t>Fzg.-km/SoFeiertag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</si>
</sst>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  <numFmt numFmtId="166" formatCode="h:mm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rgb="FF00B050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20" fontId="0" fillId="0" borderId="0" xfId="0" applyNumberFormat="1"/>
    <xf numFmtId="0" fontId="0" fillId="0" borderId="0" xfId="0" applyFont="1"/>
    <xf numFmtId="0" fontId="0" fillId="0" borderId="9" xfId="0" applyBorder="1"/>
    <xf numFmtId="0" fontId="0" fillId="0" borderId="0" xfId="0" quotePrefix="1"/>
    <xf numFmtId="20" fontId="1" fillId="0" borderId="0" xfId="0" applyNumberFormat="1" applyFont="1"/>
    <xf numFmtId="0" fontId="0" fillId="3" borderId="9" xfId="0" applyFill="1" applyBorder="1"/>
    <xf numFmtId="0" fontId="1" fillId="4" borderId="9" xfId="0" applyFont="1" applyFill="1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0" fillId="0" borderId="9" xfId="0" applyFill="1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3" xfId="0" applyBorder="1"/>
    <xf numFmtId="0" fontId="0" fillId="0" borderId="25" xfId="0" applyBorder="1"/>
    <xf numFmtId="0" fontId="0" fillId="0" borderId="20" xfId="0" applyBorder="1"/>
    <xf numFmtId="0" fontId="0" fillId="0" borderId="1" xfId="0" applyBorder="1" applyAlignment="1">
      <alignment horizontal="right"/>
    </xf>
    <xf numFmtId="20" fontId="0" fillId="3" borderId="9" xfId="0" applyNumberFormat="1" applyFill="1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3" borderId="17" xfId="0" applyFill="1" applyBorder="1"/>
    <xf numFmtId="0" fontId="0" fillId="0" borderId="27" xfId="0" applyBorder="1"/>
    <xf numFmtId="0" fontId="0" fillId="3" borderId="29" xfId="0" applyFill="1" applyBorder="1"/>
    <xf numFmtId="0" fontId="0" fillId="0" borderId="0" xfId="0" applyFill="1" applyBorder="1"/>
    <xf numFmtId="0" fontId="0" fillId="0" borderId="23" xfId="0" applyFill="1" applyBorder="1"/>
    <xf numFmtId="165" fontId="0" fillId="0" borderId="17" xfId="0" applyNumberFormat="1" applyBorder="1"/>
    <xf numFmtId="165" fontId="0" fillId="0" borderId="18" xfId="0" applyNumberFormat="1" applyBorder="1"/>
    <xf numFmtId="0" fontId="9" fillId="6" borderId="30" xfId="0" applyFont="1" applyFill="1" applyBorder="1"/>
    <xf numFmtId="0" fontId="9" fillId="6" borderId="32" xfId="0" applyFont="1" applyFill="1" applyBorder="1"/>
    <xf numFmtId="0" fontId="0" fillId="4" borderId="9" xfId="0" applyFill="1" applyBorder="1"/>
    <xf numFmtId="0" fontId="10" fillId="0" borderId="9" xfId="0" applyFont="1" applyFill="1" applyBorder="1" applyAlignment="1">
      <alignment horizontal="center" wrapText="1"/>
    </xf>
    <xf numFmtId="0" fontId="0" fillId="0" borderId="0" xfId="0" applyFill="1"/>
    <xf numFmtId="166" fontId="12" fillId="0" borderId="9" xfId="0" applyNumberFormat="1" applyFont="1" applyFill="1" applyBorder="1" applyAlignment="1">
      <alignment horizontal="center"/>
    </xf>
    <xf numFmtId="166" fontId="13" fillId="0" borderId="9" xfId="0" applyNumberFormat="1" applyFont="1" applyFill="1" applyBorder="1" applyAlignment="1">
      <alignment horizontal="center"/>
    </xf>
    <xf numFmtId="0" fontId="16" fillId="0" borderId="9" xfId="0" applyFont="1" applyFill="1" applyBorder="1"/>
    <xf numFmtId="0" fontId="0" fillId="0" borderId="9" xfId="0" applyFont="1" applyFill="1" applyBorder="1" applyAlignment="1">
      <alignment horizontal="left"/>
    </xf>
    <xf numFmtId="0" fontId="0" fillId="7" borderId="35" xfId="0" applyFont="1" applyFill="1" applyBorder="1" applyAlignment="1">
      <alignment horizontal="left"/>
    </xf>
    <xf numFmtId="0" fontId="0" fillId="7" borderId="0" xfId="0" applyFont="1" applyFill="1"/>
    <xf numFmtId="0" fontId="0" fillId="0" borderId="33" xfId="0" applyFont="1" applyBorder="1"/>
    <xf numFmtId="0" fontId="17" fillId="0" borderId="9" xfId="0" applyFont="1" applyFill="1" applyBorder="1" applyAlignment="1">
      <alignment horizontal="left"/>
    </xf>
    <xf numFmtId="0" fontId="0" fillId="8" borderId="9" xfId="0" applyFont="1" applyFill="1" applyBorder="1"/>
    <xf numFmtId="0" fontId="0" fillId="9" borderId="9" xfId="0" applyFont="1" applyFill="1" applyBorder="1"/>
    <xf numFmtId="0" fontId="0" fillId="10" borderId="9" xfId="0" applyFont="1" applyFill="1" applyBorder="1"/>
    <xf numFmtId="0" fontId="0" fillId="6" borderId="9" xfId="0" applyFont="1" applyFill="1" applyBorder="1"/>
    <xf numFmtId="0" fontId="18" fillId="9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19" fillId="7" borderId="36" xfId="0" applyFont="1" applyFill="1" applyBorder="1" applyAlignment="1">
      <alignment horizontal="center"/>
    </xf>
    <xf numFmtId="0" fontId="19" fillId="7" borderId="37" xfId="0" applyFont="1" applyFill="1" applyBorder="1" applyAlignment="1">
      <alignment horizontal="center"/>
    </xf>
    <xf numFmtId="0" fontId="0" fillId="2" borderId="9" xfId="0" applyFont="1" applyFill="1" applyBorder="1"/>
    <xf numFmtId="0" fontId="16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wrapText="1"/>
    </xf>
    <xf numFmtId="0" fontId="18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right"/>
    </xf>
    <xf numFmtId="20" fontId="0" fillId="4" borderId="9" xfId="0" applyNumberFormat="1" applyFill="1" applyBorder="1"/>
    <xf numFmtId="0" fontId="9" fillId="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10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0" fillId="0" borderId="0" xfId="0" applyBorder="1"/>
    <xf numFmtId="0" fontId="1" fillId="0" borderId="0" xfId="0" applyFont="1" applyFill="1"/>
    <xf numFmtId="0" fontId="1" fillId="0" borderId="9" xfId="0" applyFont="1" applyFill="1" applyBorder="1"/>
    <xf numFmtId="0" fontId="1" fillId="0" borderId="0" xfId="0" applyFon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0" fontId="0" fillId="11" borderId="0" xfId="0" applyFill="1"/>
    <xf numFmtId="0" fontId="0" fillId="11" borderId="5" xfId="0" applyFont="1" applyFill="1" applyBorder="1"/>
    <xf numFmtId="0" fontId="0" fillId="9" borderId="0" xfId="0" applyFill="1" applyBorder="1"/>
    <xf numFmtId="0" fontId="0" fillId="9" borderId="0" xfId="0" applyFill="1" applyBorder="1" applyAlignment="1">
      <alignment horizontal="right"/>
    </xf>
    <xf numFmtId="0" fontId="0" fillId="11" borderId="4" xfId="0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5" xfId="0" applyFill="1" applyBorder="1"/>
    <xf numFmtId="0" fontId="1" fillId="0" borderId="5" xfId="0" applyFont="1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0" xfId="0" applyFill="1" applyBorder="1"/>
    <xf numFmtId="0" fontId="0" fillId="0" borderId="5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20" fontId="16" fillId="0" borderId="9" xfId="0" applyNumberFormat="1" applyFont="1" applyFill="1" applyBorder="1"/>
    <xf numFmtId="20" fontId="16" fillId="0" borderId="38" xfId="0" applyNumberFormat="1" applyFont="1" applyFill="1" applyBorder="1"/>
    <xf numFmtId="0" fontId="16" fillId="0" borderId="14" xfId="0" applyFont="1" applyFill="1" applyBorder="1"/>
    <xf numFmtId="0" fontId="16" fillId="0" borderId="0" xfId="0" applyFont="1" applyFill="1" applyBorder="1"/>
    <xf numFmtId="20" fontId="21" fillId="0" borderId="17" xfId="0" applyNumberFormat="1" applyFont="1" applyFill="1" applyBorder="1"/>
    <xf numFmtId="20" fontId="16" fillId="0" borderId="15" xfId="0" applyNumberFormat="1" applyFont="1" applyFill="1" applyBorder="1"/>
    <xf numFmtId="0" fontId="0" fillId="12" borderId="0" xfId="0" applyFill="1"/>
    <xf numFmtId="0" fontId="0" fillId="12" borderId="5" xfId="0" applyFont="1" applyFill="1" applyBorder="1"/>
    <xf numFmtId="0" fontId="0" fillId="12" borderId="4" xfId="0" applyFill="1" applyBorder="1"/>
    <xf numFmtId="20" fontId="4" fillId="0" borderId="9" xfId="0" applyNumberFormat="1" applyFont="1" applyFill="1" applyBorder="1"/>
    <xf numFmtId="20" fontId="4" fillId="0" borderId="39" xfId="0" applyNumberFormat="1" applyFont="1" applyFill="1" applyBorder="1"/>
    <xf numFmtId="0" fontId="0" fillId="13" borderId="0" xfId="0" applyFill="1"/>
    <xf numFmtId="0" fontId="0" fillId="13" borderId="5" xfId="0" applyFont="1" applyFill="1" applyBorder="1"/>
    <xf numFmtId="0" fontId="0" fillId="13" borderId="4" xfId="0" applyFill="1" applyBorder="1"/>
    <xf numFmtId="0" fontId="0" fillId="0" borderId="2" xfId="0" applyFill="1" applyBorder="1"/>
    <xf numFmtId="0" fontId="0" fillId="10" borderId="0" xfId="0" applyFill="1" applyBorder="1"/>
    <xf numFmtId="0" fontId="0" fillId="10" borderId="0" xfId="0" applyFill="1" applyBorder="1" applyAlignment="1">
      <alignment horizontal="right"/>
    </xf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20" fontId="21" fillId="0" borderId="0" xfId="0" applyNumberFormat="1" applyFont="1" applyFill="1" applyBorder="1"/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9" fillId="0" borderId="12" xfId="0" applyFont="1" applyBorder="1"/>
    <xf numFmtId="0" fontId="16" fillId="3" borderId="15" xfId="0" applyFont="1" applyFill="1" applyBorder="1"/>
    <xf numFmtId="0" fontId="16" fillId="0" borderId="21" xfId="0" applyFont="1" applyBorder="1"/>
    <xf numFmtId="0" fontId="16" fillId="0" borderId="24" xfId="0" applyFont="1" applyBorder="1"/>
    <xf numFmtId="0" fontId="16" fillId="3" borderId="18" xfId="0" applyFont="1" applyFill="1" applyBorder="1"/>
    <xf numFmtId="0" fontId="16" fillId="0" borderId="22" xfId="0" applyFont="1" applyBorder="1"/>
    <xf numFmtId="0" fontId="16" fillId="0" borderId="25" xfId="0" applyFont="1" applyBorder="1"/>
    <xf numFmtId="0" fontId="21" fillId="0" borderId="11" xfId="0" applyFont="1" applyFill="1" applyBorder="1"/>
    <xf numFmtId="0" fontId="16" fillId="4" borderId="14" xfId="0" applyFont="1" applyFill="1" applyBorder="1"/>
    <xf numFmtId="20" fontId="16" fillId="4" borderId="9" xfId="0" applyNumberFormat="1" applyFont="1" applyFill="1" applyBorder="1"/>
    <xf numFmtId="0" fontId="16" fillId="4" borderId="9" xfId="0" applyFont="1" applyFill="1" applyBorder="1"/>
    <xf numFmtId="0" fontId="16" fillId="4" borderId="15" xfId="0" applyFont="1" applyFill="1" applyBorder="1"/>
    <xf numFmtId="0" fontId="16" fillId="14" borderId="14" xfId="0" quotePrefix="1" applyFont="1" applyFill="1" applyBorder="1"/>
    <xf numFmtId="0" fontId="0" fillId="14" borderId="9" xfId="0" applyFill="1" applyBorder="1"/>
    <xf numFmtId="20" fontId="4" fillId="14" borderId="9" xfId="0" applyNumberFormat="1" applyFont="1" applyFill="1" applyBorder="1"/>
    <xf numFmtId="0" fontId="16" fillId="14" borderId="9" xfId="0" applyFont="1" applyFill="1" applyBorder="1"/>
    <xf numFmtId="0" fontId="16" fillId="14" borderId="15" xfId="0" applyFont="1" applyFill="1" applyBorder="1"/>
    <xf numFmtId="0" fontId="16" fillId="14" borderId="14" xfId="0" applyFont="1" applyFill="1" applyBorder="1"/>
    <xf numFmtId="20" fontId="16" fillId="14" borderId="9" xfId="0" applyNumberFormat="1" applyFont="1" applyFill="1" applyBorder="1"/>
    <xf numFmtId="20" fontId="16" fillId="14" borderId="34" xfId="0" applyNumberFormat="1" applyFont="1" applyFill="1" applyBorder="1"/>
    <xf numFmtId="0" fontId="16" fillId="15" borderId="14" xfId="0" applyFont="1" applyFill="1" applyBorder="1"/>
    <xf numFmtId="0" fontId="0" fillId="15" borderId="9" xfId="0" applyFill="1" applyBorder="1"/>
    <xf numFmtId="20" fontId="16" fillId="15" borderId="9" xfId="0" applyNumberFormat="1" applyFont="1" applyFill="1" applyBorder="1"/>
    <xf numFmtId="0" fontId="16" fillId="15" borderId="9" xfId="0" applyFont="1" applyFill="1" applyBorder="1"/>
    <xf numFmtId="0" fontId="16" fillId="15" borderId="15" xfId="0" applyFont="1" applyFill="1" applyBorder="1"/>
    <xf numFmtId="0" fontId="16" fillId="16" borderId="14" xfId="0" applyFont="1" applyFill="1" applyBorder="1"/>
    <xf numFmtId="0" fontId="0" fillId="16" borderId="9" xfId="0" applyFill="1" applyBorder="1"/>
    <xf numFmtId="20" fontId="16" fillId="16" borderId="9" xfId="0" applyNumberFormat="1" applyFont="1" applyFill="1" applyBorder="1"/>
    <xf numFmtId="0" fontId="16" fillId="16" borderId="9" xfId="0" applyFont="1" applyFill="1" applyBorder="1"/>
    <xf numFmtId="0" fontId="16" fillId="16" borderId="15" xfId="0" applyFont="1" applyFill="1" applyBorder="1"/>
    <xf numFmtId="20" fontId="16" fillId="16" borderId="0" xfId="0" applyNumberFormat="1" applyFont="1" applyFill="1" applyBorder="1"/>
    <xf numFmtId="0" fontId="16" fillId="15" borderId="14" xfId="0" quotePrefix="1" applyFont="1" applyFill="1" applyBorder="1"/>
    <xf numFmtId="20" fontId="4" fillId="15" borderId="9" xfId="0" applyNumberFormat="1" applyFont="1" applyFill="1" applyBorder="1"/>
    <xf numFmtId="0" fontId="16" fillId="3" borderId="14" xfId="0" applyFont="1" applyFill="1" applyBorder="1"/>
    <xf numFmtId="20" fontId="16" fillId="3" borderId="9" xfId="0" applyNumberFormat="1" applyFont="1" applyFill="1" applyBorder="1"/>
    <xf numFmtId="0" fontId="16" fillId="3" borderId="9" xfId="0" applyFont="1" applyFill="1" applyBorder="1"/>
    <xf numFmtId="20" fontId="4" fillId="3" borderId="9" xfId="0" applyNumberFormat="1" applyFont="1" applyFill="1" applyBorder="1"/>
    <xf numFmtId="20" fontId="4" fillId="3" borderId="0" xfId="0" applyNumberFormat="1" applyFont="1" applyFill="1" applyBorder="1"/>
    <xf numFmtId="20" fontId="4" fillId="3" borderId="39" xfId="0" applyNumberFormat="1" applyFont="1" applyFill="1" applyBorder="1"/>
    <xf numFmtId="20" fontId="16" fillId="3" borderId="15" xfId="0" applyNumberFormat="1" applyFont="1" applyFill="1" applyBorder="1"/>
    <xf numFmtId="0" fontId="0" fillId="0" borderId="41" xfId="0" applyBorder="1"/>
    <xf numFmtId="0" fontId="0" fillId="0" borderId="0" xfId="0" applyAlignment="1">
      <alignment horizontal="right"/>
    </xf>
    <xf numFmtId="0" fontId="1" fillId="0" borderId="31" xfId="0" applyFont="1" applyFill="1" applyBorder="1"/>
    <xf numFmtId="0" fontId="0" fillId="0" borderId="28" xfId="0" applyBorder="1"/>
    <xf numFmtId="0" fontId="1" fillId="0" borderId="2" xfId="0" applyFont="1" applyBorder="1"/>
    <xf numFmtId="165" fontId="1" fillId="0" borderId="8" xfId="0" applyNumberFormat="1" applyFont="1" applyBorder="1"/>
    <xf numFmtId="44" fontId="0" fillId="0" borderId="0" xfId="2" applyFont="1"/>
    <xf numFmtId="42" fontId="9" fillId="6" borderId="31" xfId="2" applyNumberFormat="1" applyFont="1" applyFill="1" applyBorder="1"/>
    <xf numFmtId="44" fontId="1" fillId="5" borderId="11" xfId="2" applyFont="1" applyFill="1" applyBorder="1"/>
    <xf numFmtId="4" fontId="1" fillId="5" borderId="30" xfId="0" applyNumberFormat="1" applyFont="1" applyFill="1" applyBorder="1"/>
    <xf numFmtId="4" fontId="8" fillId="5" borderId="11" xfId="0" applyNumberFormat="1" applyFont="1" applyFill="1" applyBorder="1"/>
    <xf numFmtId="4" fontId="7" fillId="5" borderId="11" xfId="0" applyNumberFormat="1" applyFont="1" applyFill="1" applyBorder="1"/>
    <xf numFmtId="20" fontId="0" fillId="14" borderId="9" xfId="0" applyNumberFormat="1" applyFill="1" applyBorder="1"/>
    <xf numFmtId="0" fontId="9" fillId="11" borderId="19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3" borderId="19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76933C"/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383381</xdr:colOff>
      <xdr:row>1</xdr:row>
      <xdr:rowOff>3648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50106" cy="575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464502</xdr:colOff>
      <xdr:row>0</xdr:row>
      <xdr:rowOff>0</xdr:rowOff>
    </xdr:from>
    <xdr:to>
      <xdr:col>25</xdr:col>
      <xdr:colOff>616902</xdr:colOff>
      <xdr:row>29</xdr:row>
      <xdr:rowOff>133350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7099" y="0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466165</xdr:colOff>
      <xdr:row>29</xdr:row>
      <xdr:rowOff>133350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chillinger, Jan" id="{548D0E48-CF67-41A4-8F4F-F7580B3F31BC}" userId="S::jaschill@transdev.de::8c1b34d0-674f-4e05-bec0-697ed2f2b55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8" dT="2020-11-23T07:15:28.36" personId="{548D0E48-CF67-41A4-8F4F-F7580B3F31BC}" id="{78D0FC35-ED6E-498C-847B-2A43C0D3E41F}">
    <text>Zwischen Ankunft einer Fahrt und der Abfahrt der Folgefahrt müssen mindestens 3 Minuten liegen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1-23T07:21:52.47" personId="{548D0E48-CF67-41A4-8F4F-F7580B3F31BC}" id="{BFBAD600-1878-42C1-A3E4-6C71ABD8571B}">
    <text>z.B: 650-1</text>
  </threadedComment>
  <threadedComment ref="B11" dT="2020-11-23T07:22:16.79" personId="{548D0E48-CF67-41A4-8F4F-F7580B3F31BC}" id="{04290268-84B6-4F2E-99CD-753FF1844B50}">
    <text>Zugnummer lt. Fahrplan; Für Rangierfahrten bitte "Lt" eintragen</text>
  </threadedComment>
  <threadedComment ref="C11" dT="2020-11-23T07:22:45.64" personId="{548D0E48-CF67-41A4-8F4F-F7580B3F31BC}" id="{58DBA03E-694E-4204-900D-2751C26F2FDC}">
    <text>Uhrzeit laut Fahrplan; bei Leerfahrten nach eigenem Ermessen unter Beachtung der 15min-Regel</text>
  </threadedComment>
  <threadedComment ref="D11" dT="2020-11-23T07:23:09.89" personId="{548D0E48-CF67-41A4-8F4F-F7580B3F31BC}" id="{7EC11ABB-BFAD-4E29-8AF3-2D78664C28A6}">
    <text>Gemäß Fahrplan</text>
  </threadedComment>
  <threadedComment ref="E11" dT="2020-11-23T07:23:18.88" personId="{548D0E48-CF67-41A4-8F4F-F7580B3F31BC}" id="{2D9309CD-6587-4CF8-9F63-7D1EBA6CCACB}">
    <text>Siehe Abfahrt</text>
  </threadedComment>
  <threadedComment ref="F11" dT="2020-11-23T07:23:26.88" personId="{548D0E48-CF67-41A4-8F4F-F7580B3F31BC}" id="{5F1E2D51-361D-49FF-A8EB-FE6553129D35}">
    <text>Siehe Abfahrt</text>
  </threadedComment>
  <threadedComment ref="G11" dT="2020-11-23T07:24:09.76" personId="{548D0E48-CF67-41A4-8F4F-F7580B3F31BC}" id="{001043E3-BF8E-401E-A571-0B093DE51EE9}">
    <text>Hier bitte eintragen, ob der Zug in Mehrfachtraktion verkehrt. Beispiel: Verkehrt der Zug in Doppeltraktion, so bitte "2 Triebwagen" eintragen</text>
  </threadedComment>
  <threadedComment ref="H11" dT="2020-11-23T07:24:25.57" personId="{548D0E48-CF67-41A4-8F4F-F7580B3F31BC}" id="{247F1C78-9A9D-4DCE-9923-91C53B3E0D41}">
    <text>Gemäß beigefügter Info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3" dT="2020-11-23T07:59:12.65" personId="{548D0E48-CF67-41A4-8F4F-F7580B3F31BC}" id="{6EA10582-B171-4D73-A63C-A83C6FAFBBEE}">
    <text>Achtung: Excel addiert Stunden häufig so, dass es nicht "schön" dargestellt wird. Ggf. händisch nachtragen.
Darstellung bitte in Dezimalzahlen!</text>
  </threadedComment>
  <threadedComment ref="B9" dT="2020-11-23T07:41:05.42" personId="{548D0E48-CF67-41A4-8F4F-F7580B3F31BC}" id="{6E628E81-D175-44DE-A8B4-28F1F91C560A}">
    <text>z.B. Aufrüsten, Rangieren, Fahren, Abrüsten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4" dT="2020-11-23T07:34:04.19" personId="{548D0E48-CF67-41A4-8F4F-F7580B3F31BC}" id="{4FADD433-DB1E-49FD-873E-DD56010E70E6}">
    <text>Es zählen nur Fahrgastfahrten</text>
  </threadedComment>
  <threadedComment ref="B26" dT="2020-11-23T07:34:04.19" personId="{548D0E48-CF67-41A4-8F4F-F7580B3F31BC}" id="{963CDB42-9430-4982-AE01-EAEA28895A70}">
    <text>Es zählen nur Fahrgastfahrten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utschebahn.com/resource/blob/10549430/8b4014c743df66a357abf2c652860d8b/Anlage-1-Geplantes-Entgelt-pro-Station-alphabetisch-sortiert-getrennt-nach-Bahnhof-und-Bahnsteig_R1-data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apn.noncd.db.de/APN2020.SucheServiceeinrichtungen" TargetMode="External"/><Relationship Id="rId1" Type="http://schemas.openxmlformats.org/officeDocument/2006/relationships/hyperlink" Target="http://www.trassenfinder.d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workbookViewId="0"/>
  </sheetViews>
  <sheetFormatPr baseColWidth="10" defaultRowHeight="15" x14ac:dyDescent="0.25"/>
  <sheetData>
    <row r="1" spans="1:1" ht="26.25" x14ac:dyDescent="0.4">
      <c r="A1" s="1" t="s">
        <v>108</v>
      </c>
    </row>
    <row r="3" spans="1:1" x14ac:dyDescent="0.25">
      <c r="A3" t="s">
        <v>110</v>
      </c>
    </row>
    <row r="4" spans="1:1" x14ac:dyDescent="0.25">
      <c r="A4" s="2" t="s">
        <v>109</v>
      </c>
    </row>
    <row r="5" spans="1:1" x14ac:dyDescent="0.25">
      <c r="A5" t="s">
        <v>113</v>
      </c>
    </row>
    <row r="6" spans="1:1" x14ac:dyDescent="0.25">
      <c r="A6" s="2"/>
    </row>
    <row r="7" spans="1:1" x14ac:dyDescent="0.25">
      <c r="A7" t="s">
        <v>112</v>
      </c>
    </row>
    <row r="8" spans="1:1" x14ac:dyDescent="0.25">
      <c r="A8" s="2" t="s">
        <v>111</v>
      </c>
    </row>
    <row r="10" spans="1:1" x14ac:dyDescent="0.25">
      <c r="A10" t="s">
        <v>114</v>
      </c>
    </row>
    <row r="11" spans="1:1" x14ac:dyDescent="0.25">
      <c r="A11" s="2" t="s">
        <v>115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118</v>
      </c>
    </row>
    <row r="16" spans="1:1" x14ac:dyDescent="0.25">
      <c r="A16" t="s">
        <v>107</v>
      </c>
    </row>
    <row r="17" spans="1:6" x14ac:dyDescent="0.25">
      <c r="A17" t="s">
        <v>119</v>
      </c>
    </row>
    <row r="19" spans="1:6" x14ac:dyDescent="0.25">
      <c r="A19" s="3" t="s">
        <v>0</v>
      </c>
    </row>
    <row r="20" spans="1:6" x14ac:dyDescent="0.25">
      <c r="A20" t="s">
        <v>1</v>
      </c>
      <c r="D20">
        <v>40</v>
      </c>
      <c r="E20" t="s">
        <v>2</v>
      </c>
      <c r="F20" t="s">
        <v>122</v>
      </c>
    </row>
    <row r="22" spans="1:6" x14ac:dyDescent="0.25">
      <c r="A22" t="s">
        <v>3</v>
      </c>
    </row>
    <row r="23" spans="1:6" x14ac:dyDescent="0.25">
      <c r="A23" t="s">
        <v>4</v>
      </c>
      <c r="B23">
        <v>188</v>
      </c>
      <c r="C23" t="s">
        <v>5</v>
      </c>
    </row>
    <row r="24" spans="1:6" x14ac:dyDescent="0.25">
      <c r="A24" t="s">
        <v>6</v>
      </c>
      <c r="B24">
        <v>62</v>
      </c>
      <c r="C24" t="s">
        <v>5</v>
      </c>
    </row>
    <row r="25" spans="1:6" x14ac:dyDescent="0.25">
      <c r="A25" t="s">
        <v>7</v>
      </c>
      <c r="B25">
        <v>52</v>
      </c>
      <c r="C25" t="s">
        <v>5</v>
      </c>
    </row>
    <row r="26" spans="1:6" x14ac:dyDescent="0.25">
      <c r="A26" t="s">
        <v>8</v>
      </c>
      <c r="B26">
        <v>63</v>
      </c>
      <c r="C26" t="s">
        <v>5</v>
      </c>
    </row>
    <row r="28" spans="1:6" x14ac:dyDescent="0.25">
      <c r="A28" t="s">
        <v>104</v>
      </c>
    </row>
    <row r="30" spans="1:6" x14ac:dyDescent="0.25">
      <c r="A30" t="s">
        <v>120</v>
      </c>
      <c r="E30">
        <v>10.957000000000001</v>
      </c>
      <c r="F30" t="s">
        <v>9</v>
      </c>
    </row>
    <row r="31" spans="1:6" x14ac:dyDescent="0.25">
      <c r="A31" t="s">
        <v>11</v>
      </c>
      <c r="E31">
        <v>81</v>
      </c>
      <c r="F31" t="s">
        <v>10</v>
      </c>
    </row>
    <row r="32" spans="1:6" x14ac:dyDescent="0.25">
      <c r="A32" t="s">
        <v>12</v>
      </c>
      <c r="E32">
        <v>108</v>
      </c>
      <c r="F32" t="s">
        <v>10</v>
      </c>
    </row>
    <row r="34" spans="1:5" x14ac:dyDescent="0.25">
      <c r="A34" s="4" t="s">
        <v>121</v>
      </c>
    </row>
    <row r="35" spans="1:5" x14ac:dyDescent="0.25">
      <c r="A35" s="4"/>
    </row>
    <row r="36" spans="1:5" x14ac:dyDescent="0.25">
      <c r="A36" s="8" t="s">
        <v>24</v>
      </c>
      <c r="B36" s="4"/>
    </row>
    <row r="37" spans="1:5" x14ac:dyDescent="0.25">
      <c r="A37" s="5" t="s">
        <v>25</v>
      </c>
    </row>
    <row r="39" spans="1:5" x14ac:dyDescent="0.25">
      <c r="A39" t="s">
        <v>123</v>
      </c>
    </row>
    <row r="40" spans="1:5" x14ac:dyDescent="0.25">
      <c r="A40" t="s">
        <v>124</v>
      </c>
    </row>
    <row r="41" spans="1:5" x14ac:dyDescent="0.25">
      <c r="A41" t="s">
        <v>53</v>
      </c>
      <c r="E41" s="7" t="s">
        <v>27</v>
      </c>
    </row>
    <row r="42" spans="1:5" x14ac:dyDescent="0.25">
      <c r="A42" t="s">
        <v>26</v>
      </c>
      <c r="E42" s="7" t="s">
        <v>28</v>
      </c>
    </row>
    <row r="43" spans="1:5" x14ac:dyDescent="0.25">
      <c r="A43" t="s">
        <v>105</v>
      </c>
    </row>
    <row r="44" spans="1:5" x14ac:dyDescent="0.25">
      <c r="A44" t="s">
        <v>125</v>
      </c>
    </row>
    <row r="45" spans="1:5" x14ac:dyDescent="0.25">
      <c r="A45" t="s">
        <v>126</v>
      </c>
    </row>
    <row r="46" spans="1:5" x14ac:dyDescent="0.25">
      <c r="A46" t="s">
        <v>127</v>
      </c>
    </row>
    <row r="48" spans="1:5" x14ac:dyDescent="0.25">
      <c r="A48" t="s">
        <v>106</v>
      </c>
    </row>
    <row r="50" spans="1:4" x14ac:dyDescent="0.25">
      <c r="A50" s="3" t="s">
        <v>35</v>
      </c>
    </row>
    <row r="51" spans="1:4" x14ac:dyDescent="0.25">
      <c r="A51" t="s">
        <v>36</v>
      </c>
      <c r="D51" s="7" t="s">
        <v>37</v>
      </c>
    </row>
    <row r="52" spans="1:4" x14ac:dyDescent="0.25">
      <c r="A52" t="s">
        <v>38</v>
      </c>
      <c r="D52" s="7" t="s">
        <v>39</v>
      </c>
    </row>
    <row r="54" spans="1:4" x14ac:dyDescent="0.25">
      <c r="A54" s="13" t="s">
        <v>40</v>
      </c>
    </row>
    <row r="55" spans="1:4" x14ac:dyDescent="0.25">
      <c r="A55" t="s">
        <v>128</v>
      </c>
    </row>
    <row r="56" spans="1:4" x14ac:dyDescent="0.25">
      <c r="A56" s="7" t="s">
        <v>129</v>
      </c>
    </row>
    <row r="57" spans="1:4" x14ac:dyDescent="0.25">
      <c r="A57" s="7" t="s">
        <v>130</v>
      </c>
    </row>
  </sheetData>
  <hyperlinks>
    <hyperlink ref="A4" r:id="rId1"/>
    <hyperlink ref="A11" r:id="rId2"/>
    <hyperlink ref="A8" r:id="rId3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RowHeight="15" x14ac:dyDescent="0.25"/>
  <cols>
    <col min="3" max="3" width="13.28515625" customWidth="1"/>
    <col min="4" max="4" width="14.5703125" bestFit="1" customWidth="1"/>
  </cols>
  <sheetData>
    <row r="1" spans="1:5" x14ac:dyDescent="0.25">
      <c r="A1" s="3" t="s">
        <v>90</v>
      </c>
    </row>
    <row r="2" spans="1:5" ht="15.75" thickBot="1" x14ac:dyDescent="0.3"/>
    <row r="3" spans="1:5" ht="15.75" thickBot="1" x14ac:dyDescent="0.3">
      <c r="A3" t="s">
        <v>91</v>
      </c>
      <c r="D3" s="24">
        <f>'Laufleistungsabhängige Kosten'!C6+Energiekosten!D8+Personalkosten!B12+'Trassen- und Stationsgebühren'!B27+Fahrzeugkauf!C9</f>
        <v>2865065.8681664267</v>
      </c>
      <c r="E3" t="s">
        <v>42</v>
      </c>
    </row>
    <row r="5" spans="1:5" x14ac:dyDescent="0.25">
      <c r="A5" t="s">
        <v>92</v>
      </c>
      <c r="D5" s="9">
        <v>1.2</v>
      </c>
      <c r="E5" t="s">
        <v>72</v>
      </c>
    </row>
    <row r="6" spans="1:5" ht="15.75" thickBot="1" x14ac:dyDescent="0.3"/>
    <row r="7" spans="1:5" ht="15.75" thickBot="1" x14ac:dyDescent="0.3">
      <c r="A7" s="3" t="s">
        <v>101</v>
      </c>
      <c r="B7" s="3"/>
      <c r="C7" s="3"/>
      <c r="D7" s="171">
        <f>D3*D5</f>
        <v>3438079.041799712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zoomScale="85" zoomScaleNormal="85" workbookViewId="0">
      <selection activeCell="C46" sqref="C46"/>
    </sheetView>
  </sheetViews>
  <sheetFormatPr baseColWidth="10" defaultRowHeight="15" x14ac:dyDescent="0.25"/>
  <cols>
    <col min="3" max="3" width="18.140625" bestFit="1" customWidth="1"/>
  </cols>
  <sheetData>
    <row r="1" spans="1:1" x14ac:dyDescent="0.25">
      <c r="A1" s="5"/>
    </row>
    <row r="42" spans="1:4" x14ac:dyDescent="0.25">
      <c r="A42" t="s">
        <v>101</v>
      </c>
      <c r="C42" s="169">
        <f>'Verwaltung und Vertrieb'!D7</f>
        <v>3438079.041799712</v>
      </c>
    </row>
    <row r="44" spans="1:4" x14ac:dyDescent="0.25">
      <c r="A44" t="s">
        <v>102</v>
      </c>
      <c r="C44" s="9">
        <v>1.1000000000000001</v>
      </c>
      <c r="D44" t="s">
        <v>72</v>
      </c>
    </row>
    <row r="45" spans="1:4" ht="15.75" thickBot="1" x14ac:dyDescent="0.3"/>
    <row r="46" spans="1:4" ht="21.75" thickBot="1" x14ac:dyDescent="0.4">
      <c r="A46" s="37" t="s">
        <v>103</v>
      </c>
      <c r="B46" s="38"/>
      <c r="C46" s="170">
        <f>C44*C42</f>
        <v>3781886.9459796837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120" zoomScaleNormal="120" workbookViewId="0">
      <selection activeCell="A31" sqref="A31"/>
    </sheetView>
  </sheetViews>
  <sheetFormatPr baseColWidth="10" defaultRowHeight="15" x14ac:dyDescent="0.25"/>
  <cols>
    <col min="1" max="1" width="7" style="5" customWidth="1"/>
    <col min="2" max="2" width="19.7109375" style="5" bestFit="1" customWidth="1"/>
    <col min="3" max="16384" width="11.42578125" style="5"/>
  </cols>
  <sheetData>
    <row r="1" spans="1:18" ht="45" customHeight="1" x14ac:dyDescent="0.25">
      <c r="A1" s="45"/>
      <c r="B1" s="46"/>
      <c r="C1" s="64" t="s">
        <v>131</v>
      </c>
      <c r="D1" s="64" t="s">
        <v>131</v>
      </c>
      <c r="E1" s="64" t="s">
        <v>131</v>
      </c>
      <c r="F1" s="64" t="s">
        <v>131</v>
      </c>
      <c r="G1" s="64" t="s">
        <v>131</v>
      </c>
      <c r="H1" s="64" t="s">
        <v>131</v>
      </c>
      <c r="I1" s="64" t="s">
        <v>131</v>
      </c>
      <c r="J1" s="64" t="s">
        <v>131</v>
      </c>
      <c r="K1" s="64" t="s">
        <v>131</v>
      </c>
      <c r="L1" s="64" t="s">
        <v>131</v>
      </c>
      <c r="M1" s="64" t="s">
        <v>131</v>
      </c>
      <c r="N1" s="64" t="s">
        <v>131</v>
      </c>
      <c r="O1" s="64" t="s">
        <v>131</v>
      </c>
      <c r="P1" s="64" t="s">
        <v>131</v>
      </c>
      <c r="Q1" s="64" t="s">
        <v>131</v>
      </c>
      <c r="R1" s="65" t="s">
        <v>131</v>
      </c>
    </row>
    <row r="2" spans="1:18" x14ac:dyDescent="0.25">
      <c r="A2" s="66" t="s">
        <v>132</v>
      </c>
      <c r="B2" s="66"/>
      <c r="C2" s="67" t="s">
        <v>133</v>
      </c>
      <c r="D2" s="67" t="s">
        <v>134</v>
      </c>
      <c r="E2" s="67" t="s">
        <v>14</v>
      </c>
      <c r="F2" s="67" t="s">
        <v>14</v>
      </c>
      <c r="G2" s="67" t="s">
        <v>14</v>
      </c>
      <c r="H2" s="67" t="s">
        <v>14</v>
      </c>
      <c r="I2" s="67" t="s">
        <v>14</v>
      </c>
      <c r="J2" s="67" t="s">
        <v>14</v>
      </c>
      <c r="K2" s="67" t="s">
        <v>14</v>
      </c>
      <c r="L2" s="67" t="s">
        <v>14</v>
      </c>
      <c r="M2" s="67" t="s">
        <v>14</v>
      </c>
      <c r="N2" s="67" t="s">
        <v>14</v>
      </c>
      <c r="O2" s="67" t="s">
        <v>14</v>
      </c>
      <c r="P2" s="67" t="s">
        <v>14</v>
      </c>
      <c r="Q2" s="67" t="s">
        <v>14</v>
      </c>
      <c r="R2" s="68" t="s">
        <v>135</v>
      </c>
    </row>
    <row r="3" spans="1:18" x14ac:dyDescent="0.25">
      <c r="A3" s="66" t="s">
        <v>13</v>
      </c>
      <c r="B3" s="66"/>
      <c r="C3" s="70">
        <v>37951</v>
      </c>
      <c r="D3" s="70">
        <v>37953</v>
      </c>
      <c r="E3" s="70">
        <v>37955</v>
      </c>
      <c r="F3" s="70">
        <v>37957</v>
      </c>
      <c r="G3" s="70">
        <v>37959</v>
      </c>
      <c r="H3" s="70">
        <v>37961</v>
      </c>
      <c r="I3" s="70">
        <v>37963</v>
      </c>
      <c r="J3" s="70">
        <v>37965</v>
      </c>
      <c r="K3" s="70">
        <v>37967</v>
      </c>
      <c r="L3" s="70">
        <v>37969</v>
      </c>
      <c r="M3" s="70">
        <v>37971</v>
      </c>
      <c r="N3" s="70">
        <v>37973</v>
      </c>
      <c r="O3" s="70">
        <v>37975</v>
      </c>
      <c r="P3" s="70">
        <v>37977</v>
      </c>
      <c r="Q3" s="70">
        <v>37979</v>
      </c>
      <c r="R3" s="70">
        <v>37981</v>
      </c>
    </row>
    <row r="4" spans="1:18" x14ac:dyDescent="0.25">
      <c r="A4" s="51" t="s">
        <v>136</v>
      </c>
      <c r="B4" s="51"/>
      <c r="C4" s="54">
        <v>3</v>
      </c>
      <c r="D4" s="54">
        <v>3</v>
      </c>
      <c r="E4" s="54">
        <v>3</v>
      </c>
      <c r="F4" s="54">
        <v>3</v>
      </c>
      <c r="G4" s="54">
        <v>3</v>
      </c>
      <c r="H4" s="54">
        <v>3</v>
      </c>
      <c r="I4" s="54">
        <v>3</v>
      </c>
      <c r="J4" s="54">
        <v>3</v>
      </c>
      <c r="K4" s="54">
        <v>3</v>
      </c>
      <c r="L4" s="55">
        <v>2</v>
      </c>
      <c r="M4" s="55">
        <v>2</v>
      </c>
      <c r="N4" s="55">
        <v>2</v>
      </c>
      <c r="O4" s="55">
        <v>2</v>
      </c>
      <c r="P4" s="55">
        <v>2</v>
      </c>
      <c r="Q4" s="55">
        <v>2</v>
      </c>
      <c r="R4" s="56">
        <v>0</v>
      </c>
    </row>
    <row r="5" spans="1:18" x14ac:dyDescent="0.25">
      <c r="A5" s="52" t="s">
        <v>137</v>
      </c>
      <c r="B5" s="52"/>
      <c r="C5" s="57">
        <v>2</v>
      </c>
      <c r="D5" s="57">
        <v>2</v>
      </c>
      <c r="E5" s="57">
        <v>2</v>
      </c>
      <c r="F5" s="57">
        <v>2</v>
      </c>
      <c r="G5" s="57">
        <v>2</v>
      </c>
      <c r="H5" s="57">
        <v>2</v>
      </c>
      <c r="I5" s="57">
        <v>2</v>
      </c>
      <c r="J5" s="57">
        <v>2</v>
      </c>
      <c r="K5" s="57">
        <v>2</v>
      </c>
      <c r="L5" s="57">
        <v>2</v>
      </c>
      <c r="M5" s="57">
        <v>2</v>
      </c>
      <c r="N5" s="57">
        <v>2</v>
      </c>
      <c r="O5" s="57">
        <v>2</v>
      </c>
      <c r="P5" s="57">
        <v>2</v>
      </c>
      <c r="Q5" s="57">
        <v>2</v>
      </c>
      <c r="R5" s="58">
        <v>0</v>
      </c>
    </row>
    <row r="6" spans="1:18" x14ac:dyDescent="0.25">
      <c r="A6" s="53" t="s">
        <v>138</v>
      </c>
      <c r="B6" s="53"/>
      <c r="C6" s="59">
        <v>0</v>
      </c>
      <c r="D6" s="60">
        <v>2</v>
      </c>
      <c r="E6" s="60">
        <v>2</v>
      </c>
      <c r="F6" s="60">
        <v>2</v>
      </c>
      <c r="G6" s="60">
        <v>2</v>
      </c>
      <c r="H6" s="60">
        <v>2</v>
      </c>
      <c r="I6" s="60">
        <v>2</v>
      </c>
      <c r="J6" s="60">
        <v>2</v>
      </c>
      <c r="K6" s="60">
        <v>2</v>
      </c>
      <c r="L6" s="60">
        <v>2</v>
      </c>
      <c r="M6" s="60">
        <v>2</v>
      </c>
      <c r="N6" s="60">
        <v>2</v>
      </c>
      <c r="O6" s="60">
        <v>2</v>
      </c>
      <c r="P6" s="60">
        <v>2</v>
      </c>
      <c r="Q6" s="60">
        <v>2</v>
      </c>
      <c r="R6" s="61">
        <v>2</v>
      </c>
    </row>
    <row r="7" spans="1:18" x14ac:dyDescent="0.25">
      <c r="A7" s="50" t="s">
        <v>139</v>
      </c>
      <c r="B7" s="50"/>
      <c r="C7" s="62">
        <v>0</v>
      </c>
      <c r="D7" s="62">
        <v>0</v>
      </c>
      <c r="E7" s="63">
        <v>2</v>
      </c>
      <c r="F7" s="63">
        <v>2</v>
      </c>
      <c r="G7" s="63">
        <v>2</v>
      </c>
      <c r="H7" s="63">
        <v>2</v>
      </c>
      <c r="I7" s="63">
        <v>2</v>
      </c>
      <c r="J7" s="63">
        <v>2</v>
      </c>
      <c r="K7" s="63">
        <v>2</v>
      </c>
      <c r="L7" s="63">
        <v>2</v>
      </c>
      <c r="M7" s="63">
        <v>2</v>
      </c>
      <c r="N7" s="63">
        <v>2</v>
      </c>
      <c r="O7" s="63">
        <v>2</v>
      </c>
      <c r="P7" s="63">
        <v>2</v>
      </c>
      <c r="Q7" s="63">
        <v>2</v>
      </c>
      <c r="R7" s="63">
        <v>2</v>
      </c>
    </row>
    <row r="8" spans="1:18" x14ac:dyDescent="0.25">
      <c r="A8" s="49"/>
      <c r="B8" s="4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x14ac:dyDescent="0.25">
      <c r="A9" s="49" t="s">
        <v>152</v>
      </c>
      <c r="B9" s="49" t="s">
        <v>140</v>
      </c>
      <c r="C9" s="42">
        <v>0.22013888888888888</v>
      </c>
      <c r="D9" s="42">
        <v>0.26180555555555557</v>
      </c>
      <c r="E9" s="42">
        <v>0.30347222222222198</v>
      </c>
      <c r="F9" s="42">
        <v>0.34513888888888899</v>
      </c>
      <c r="G9" s="42">
        <v>0.38680555555555601</v>
      </c>
      <c r="H9" s="42">
        <v>0.42847222222222198</v>
      </c>
      <c r="I9" s="42">
        <v>0.47013888888888899</v>
      </c>
      <c r="J9" s="42">
        <v>0.51180555555555596</v>
      </c>
      <c r="K9" s="42">
        <v>0.55347222222222203</v>
      </c>
      <c r="L9" s="42">
        <v>0.59513888888888899</v>
      </c>
      <c r="M9" s="42">
        <v>0.63680555555555596</v>
      </c>
      <c r="N9" s="42">
        <v>0.67847222222222303</v>
      </c>
      <c r="O9" s="42">
        <v>0.72013888888888899</v>
      </c>
      <c r="P9" s="42">
        <v>0.76180555555555596</v>
      </c>
      <c r="Q9" s="42">
        <v>0.80347222222222303</v>
      </c>
      <c r="R9" s="42">
        <v>0.84513888888888999</v>
      </c>
    </row>
    <row r="10" spans="1:18" x14ac:dyDescent="0.25">
      <c r="A10" s="49" t="s">
        <v>153</v>
      </c>
      <c r="B10" s="49" t="s">
        <v>141</v>
      </c>
      <c r="C10" s="42">
        <v>0.22222222222222221</v>
      </c>
      <c r="D10" s="42">
        <v>0.2638888888888889</v>
      </c>
      <c r="E10" s="42">
        <v>0.30555555555555602</v>
      </c>
      <c r="F10" s="42">
        <v>0.34722222222222199</v>
      </c>
      <c r="G10" s="42">
        <v>0.38888888888888901</v>
      </c>
      <c r="H10" s="42">
        <v>0.43055555555555503</v>
      </c>
      <c r="I10" s="42">
        <v>0.47222222222222199</v>
      </c>
      <c r="J10" s="42">
        <v>0.51388888888888895</v>
      </c>
      <c r="K10" s="42">
        <v>0.55555555555555503</v>
      </c>
      <c r="L10" s="42">
        <v>0.59722222222222199</v>
      </c>
      <c r="M10" s="42">
        <v>0.63888888888888895</v>
      </c>
      <c r="N10" s="42">
        <v>0.68055555555555602</v>
      </c>
      <c r="O10" s="42">
        <v>0.72222222222222199</v>
      </c>
      <c r="P10" s="42">
        <v>0.76388888888888895</v>
      </c>
      <c r="Q10" s="42">
        <v>0.80555555555555602</v>
      </c>
      <c r="R10" s="42">
        <v>0.84722222222222299</v>
      </c>
    </row>
    <row r="11" spans="1:18" x14ac:dyDescent="0.25">
      <c r="A11" s="49" t="s">
        <v>154</v>
      </c>
      <c r="B11" s="49" t="s">
        <v>142</v>
      </c>
      <c r="C11" s="42">
        <v>0.22500000000000001</v>
      </c>
      <c r="D11" s="42">
        <v>0.26666666666666666</v>
      </c>
      <c r="E11" s="42">
        <v>0.30833333333333302</v>
      </c>
      <c r="F11" s="42">
        <v>0.35</v>
      </c>
      <c r="G11" s="42">
        <v>0.391666666666667</v>
      </c>
      <c r="H11" s="42">
        <v>0.43333333333333302</v>
      </c>
      <c r="I11" s="42">
        <v>0.47499999999999998</v>
      </c>
      <c r="J11" s="42">
        <v>0.51666666666666705</v>
      </c>
      <c r="K11" s="42">
        <v>0.55833333333333302</v>
      </c>
      <c r="L11" s="42">
        <v>0.6</v>
      </c>
      <c r="M11" s="42">
        <v>0.64166666666666705</v>
      </c>
      <c r="N11" s="42">
        <v>0.68333333333333302</v>
      </c>
      <c r="O11" s="42">
        <v>0.72499999999999998</v>
      </c>
      <c r="P11" s="42">
        <v>0.76666666666666705</v>
      </c>
      <c r="Q11" s="42">
        <v>0.80833333333333302</v>
      </c>
      <c r="R11" s="42">
        <v>0.85000000000000098</v>
      </c>
    </row>
    <row r="12" spans="1:18" x14ac:dyDescent="0.25">
      <c r="A12" s="49" t="s">
        <v>155</v>
      </c>
      <c r="B12" s="49" t="s">
        <v>143</v>
      </c>
      <c r="C12" s="42">
        <v>0.22777777777777777</v>
      </c>
      <c r="D12" s="42">
        <v>0.26944444444444443</v>
      </c>
      <c r="E12" s="42">
        <v>0.31111111111111101</v>
      </c>
      <c r="F12" s="42">
        <v>0.35277777777777802</v>
      </c>
      <c r="G12" s="42">
        <v>0.39444444444444499</v>
      </c>
      <c r="H12" s="42">
        <v>0.43611111111111101</v>
      </c>
      <c r="I12" s="42">
        <v>0.47777777777777802</v>
      </c>
      <c r="J12" s="42">
        <v>0.51944444444444504</v>
      </c>
      <c r="K12" s="42">
        <v>0.56111111111111101</v>
      </c>
      <c r="L12" s="42">
        <v>0.60277777777777797</v>
      </c>
      <c r="M12" s="42">
        <v>0.64444444444444504</v>
      </c>
      <c r="N12" s="42">
        <v>0.68611111111111101</v>
      </c>
      <c r="O12" s="42">
        <v>0.72777777777777797</v>
      </c>
      <c r="P12" s="42">
        <v>0.76944444444444504</v>
      </c>
      <c r="Q12" s="42">
        <v>0.81111111111111101</v>
      </c>
      <c r="R12" s="42">
        <v>0.85277777777777897</v>
      </c>
    </row>
    <row r="13" spans="1:18" x14ac:dyDescent="0.25">
      <c r="A13" s="49" t="s">
        <v>156</v>
      </c>
      <c r="B13" s="49" t="s">
        <v>144</v>
      </c>
      <c r="C13" s="42">
        <v>0.2298611111111111</v>
      </c>
      <c r="D13" s="42">
        <v>0.27152777777777776</v>
      </c>
      <c r="E13" s="42">
        <v>0.313194444444444</v>
      </c>
      <c r="F13" s="42">
        <v>0.35486111111111102</v>
      </c>
      <c r="G13" s="42">
        <v>0.39652777777777798</v>
      </c>
      <c r="H13" s="42">
        <v>0.438194444444444</v>
      </c>
      <c r="I13" s="42">
        <v>0.47986111111111102</v>
      </c>
      <c r="J13" s="42">
        <v>0.52152777777777803</v>
      </c>
      <c r="K13" s="42">
        <v>0.563194444444444</v>
      </c>
      <c r="L13" s="42">
        <v>0.60486111111111096</v>
      </c>
      <c r="M13" s="42">
        <v>0.64652777777777803</v>
      </c>
      <c r="N13" s="42">
        <v>0.688194444444444</v>
      </c>
      <c r="O13" s="42">
        <v>0.72986111111111096</v>
      </c>
      <c r="P13" s="42">
        <v>0.77152777777777803</v>
      </c>
      <c r="Q13" s="42">
        <v>0.813194444444444</v>
      </c>
      <c r="R13" s="42">
        <v>0.85486111111111196</v>
      </c>
    </row>
    <row r="14" spans="1:18" x14ac:dyDescent="0.25">
      <c r="A14" s="49" t="s">
        <v>157</v>
      </c>
      <c r="B14" s="49" t="s">
        <v>145</v>
      </c>
      <c r="C14" s="42">
        <v>0.23194444444444443</v>
      </c>
      <c r="D14" s="42">
        <v>0.27361111111111108</v>
      </c>
      <c r="E14" s="42">
        <v>0.31527777777777799</v>
      </c>
      <c r="F14" s="42">
        <v>0.35694444444444401</v>
      </c>
      <c r="G14" s="42">
        <v>0.39861111111111103</v>
      </c>
      <c r="H14" s="42">
        <v>0.44027777777777699</v>
      </c>
      <c r="I14" s="42">
        <v>0.48194444444444401</v>
      </c>
      <c r="J14" s="42">
        <v>0.52361111111111103</v>
      </c>
      <c r="K14" s="42">
        <v>0.56527777777777699</v>
      </c>
      <c r="L14" s="42">
        <v>0.60694444444444395</v>
      </c>
      <c r="M14" s="42">
        <v>0.64861111111111103</v>
      </c>
      <c r="N14" s="42">
        <v>0.69027777777777699</v>
      </c>
      <c r="O14" s="42">
        <v>0.73194444444444395</v>
      </c>
      <c r="P14" s="42">
        <v>0.77361111111111103</v>
      </c>
      <c r="Q14" s="42">
        <v>0.81527777777777699</v>
      </c>
      <c r="R14" s="42">
        <v>0.85694444444444495</v>
      </c>
    </row>
    <row r="15" spans="1:18" x14ac:dyDescent="0.25">
      <c r="A15" s="49" t="s">
        <v>158</v>
      </c>
      <c r="B15" s="49" t="s">
        <v>146</v>
      </c>
      <c r="C15" s="42">
        <v>0.23402777777777781</v>
      </c>
      <c r="D15" s="42">
        <v>0.27569444444444446</v>
      </c>
      <c r="E15" s="42">
        <v>0.31736111111111098</v>
      </c>
      <c r="F15" s="42">
        <v>0.359027777777778</v>
      </c>
      <c r="G15" s="42">
        <v>0.40069444444444502</v>
      </c>
      <c r="H15" s="42">
        <v>0.44236111111111098</v>
      </c>
      <c r="I15" s="42">
        <v>0.484027777777778</v>
      </c>
      <c r="J15" s="42">
        <v>0.52569444444444502</v>
      </c>
      <c r="K15" s="42">
        <v>0.56736111111111098</v>
      </c>
      <c r="L15" s="42">
        <v>0.60902777777777795</v>
      </c>
      <c r="M15" s="42">
        <v>0.65069444444444502</v>
      </c>
      <c r="N15" s="42">
        <v>0.69236111111111098</v>
      </c>
      <c r="O15" s="42">
        <v>0.73402777777777795</v>
      </c>
      <c r="P15" s="42">
        <v>0.77569444444444502</v>
      </c>
      <c r="Q15" s="42">
        <v>0.81736111111111098</v>
      </c>
      <c r="R15" s="42">
        <v>0.85902777777777595</v>
      </c>
    </row>
    <row r="16" spans="1:18" ht="7.5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18" x14ac:dyDescent="0.25">
      <c r="A17" s="66" t="s">
        <v>132</v>
      </c>
      <c r="B17" s="66"/>
      <c r="C17" s="67" t="s">
        <v>133</v>
      </c>
      <c r="D17" s="67" t="s">
        <v>134</v>
      </c>
      <c r="E17" s="67" t="s">
        <v>14</v>
      </c>
      <c r="F17" s="67" t="s">
        <v>14</v>
      </c>
      <c r="G17" s="67" t="s">
        <v>14</v>
      </c>
      <c r="H17" s="67" t="s">
        <v>14</v>
      </c>
      <c r="I17" s="67" t="s">
        <v>14</v>
      </c>
      <c r="J17" s="67" t="s">
        <v>14</v>
      </c>
      <c r="K17" s="67" t="s">
        <v>14</v>
      </c>
      <c r="L17" s="67" t="s">
        <v>14</v>
      </c>
      <c r="M17" s="67" t="s">
        <v>14</v>
      </c>
      <c r="N17" s="67" t="s">
        <v>14</v>
      </c>
      <c r="O17" s="67" t="s">
        <v>14</v>
      </c>
      <c r="P17" s="67" t="s">
        <v>14</v>
      </c>
      <c r="Q17" s="67" t="s">
        <v>14</v>
      </c>
      <c r="R17" s="68" t="s">
        <v>135</v>
      </c>
    </row>
    <row r="18" spans="1:18" x14ac:dyDescent="0.25">
      <c r="A18" s="69" t="s">
        <v>13</v>
      </c>
      <c r="B18" s="69"/>
      <c r="C18" s="71">
        <v>37950</v>
      </c>
      <c r="D18" s="70">
        <v>37954</v>
      </c>
      <c r="E18" s="70">
        <v>37956</v>
      </c>
      <c r="F18" s="70">
        <v>37958</v>
      </c>
      <c r="G18" s="70">
        <v>37960</v>
      </c>
      <c r="H18" s="70">
        <v>37962</v>
      </c>
      <c r="I18" s="70">
        <v>37964</v>
      </c>
      <c r="J18" s="70">
        <v>37966</v>
      </c>
      <c r="K18" s="70">
        <v>37968</v>
      </c>
      <c r="L18" s="70">
        <v>37970</v>
      </c>
      <c r="M18" s="70">
        <v>37972</v>
      </c>
      <c r="N18" s="70">
        <v>37974</v>
      </c>
      <c r="O18" s="70">
        <v>37976</v>
      </c>
      <c r="P18" s="70">
        <v>37978</v>
      </c>
      <c r="Q18" s="70">
        <v>37980</v>
      </c>
      <c r="R18" s="70">
        <v>37982</v>
      </c>
    </row>
    <row r="19" spans="1:18" x14ac:dyDescent="0.25">
      <c r="A19" s="51" t="s">
        <v>136</v>
      </c>
      <c r="B19" s="51"/>
      <c r="C19" s="54">
        <v>3</v>
      </c>
      <c r="D19" s="54">
        <v>3</v>
      </c>
      <c r="E19" s="54">
        <v>3</v>
      </c>
      <c r="F19" s="54">
        <v>3</v>
      </c>
      <c r="G19" s="54">
        <v>3</v>
      </c>
      <c r="H19" s="54">
        <v>3</v>
      </c>
      <c r="I19" s="54">
        <v>3</v>
      </c>
      <c r="J19" s="54">
        <v>3</v>
      </c>
      <c r="K19" s="54">
        <v>3</v>
      </c>
      <c r="L19" s="55">
        <v>2</v>
      </c>
      <c r="M19" s="55">
        <v>2</v>
      </c>
      <c r="N19" s="55">
        <v>2</v>
      </c>
      <c r="O19" s="55">
        <v>2</v>
      </c>
      <c r="P19" s="55">
        <v>2</v>
      </c>
      <c r="Q19" s="55">
        <v>2</v>
      </c>
      <c r="R19" s="56">
        <v>0</v>
      </c>
    </row>
    <row r="20" spans="1:18" x14ac:dyDescent="0.25">
      <c r="A20" s="52" t="s">
        <v>137</v>
      </c>
      <c r="B20" s="52"/>
      <c r="C20" s="57">
        <v>2</v>
      </c>
      <c r="D20" s="57">
        <v>2</v>
      </c>
      <c r="E20" s="57">
        <v>2</v>
      </c>
      <c r="F20" s="57">
        <v>2</v>
      </c>
      <c r="G20" s="57">
        <v>2</v>
      </c>
      <c r="H20" s="57">
        <v>2</v>
      </c>
      <c r="I20" s="57">
        <v>2</v>
      </c>
      <c r="J20" s="57">
        <v>2</v>
      </c>
      <c r="K20" s="57">
        <v>2</v>
      </c>
      <c r="L20" s="57">
        <v>2</v>
      </c>
      <c r="M20" s="57">
        <v>2</v>
      </c>
      <c r="N20" s="57">
        <v>2</v>
      </c>
      <c r="O20" s="57">
        <v>2</v>
      </c>
      <c r="P20" s="57">
        <v>2</v>
      </c>
      <c r="Q20" s="57">
        <v>2</v>
      </c>
      <c r="R20" s="58">
        <v>0</v>
      </c>
    </row>
    <row r="21" spans="1:18" x14ac:dyDescent="0.25">
      <c r="A21" s="53" t="s">
        <v>138</v>
      </c>
      <c r="B21" s="53"/>
      <c r="C21" s="59">
        <v>0</v>
      </c>
      <c r="D21" s="60">
        <v>2</v>
      </c>
      <c r="E21" s="60">
        <v>2</v>
      </c>
      <c r="F21" s="60">
        <v>2</v>
      </c>
      <c r="G21" s="60">
        <v>2</v>
      </c>
      <c r="H21" s="60">
        <v>2</v>
      </c>
      <c r="I21" s="60">
        <v>2</v>
      </c>
      <c r="J21" s="60">
        <v>2</v>
      </c>
      <c r="K21" s="60">
        <v>2</v>
      </c>
      <c r="L21" s="60">
        <v>2</v>
      </c>
      <c r="M21" s="60">
        <v>2</v>
      </c>
      <c r="N21" s="60">
        <v>2</v>
      </c>
      <c r="O21" s="60">
        <v>2</v>
      </c>
      <c r="P21" s="60">
        <v>2</v>
      </c>
      <c r="Q21" s="60">
        <v>2</v>
      </c>
      <c r="R21" s="61">
        <v>2</v>
      </c>
    </row>
    <row r="22" spans="1:18" x14ac:dyDescent="0.25">
      <c r="A22" s="50" t="s">
        <v>139</v>
      </c>
      <c r="B22" s="50"/>
      <c r="C22" s="62">
        <v>0</v>
      </c>
      <c r="D22" s="62">
        <v>0</v>
      </c>
      <c r="E22" s="63">
        <v>2</v>
      </c>
      <c r="F22" s="63">
        <v>2</v>
      </c>
      <c r="G22" s="63">
        <v>2</v>
      </c>
      <c r="H22" s="63">
        <v>2</v>
      </c>
      <c r="I22" s="63">
        <v>2</v>
      </c>
      <c r="J22" s="63">
        <v>2</v>
      </c>
      <c r="K22" s="63">
        <v>2</v>
      </c>
      <c r="L22" s="63">
        <v>2</v>
      </c>
      <c r="M22" s="63">
        <v>2</v>
      </c>
      <c r="N22" s="63">
        <v>2</v>
      </c>
      <c r="O22" s="63">
        <v>2</v>
      </c>
      <c r="P22" s="63">
        <v>2</v>
      </c>
      <c r="Q22" s="63">
        <v>2</v>
      </c>
      <c r="R22" s="63">
        <v>2</v>
      </c>
    </row>
    <row r="23" spans="1:18" x14ac:dyDescent="0.25">
      <c r="A23" s="49"/>
      <c r="B23" s="4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x14ac:dyDescent="0.25">
      <c r="A24" s="48" t="s">
        <v>158</v>
      </c>
      <c r="B24" s="49" t="s">
        <v>146</v>
      </c>
      <c r="C24" s="42">
        <v>0.24513888888888888</v>
      </c>
      <c r="D24" s="43">
        <v>0.28611111111111115</v>
      </c>
      <c r="E24" s="42">
        <v>0.32847222222222222</v>
      </c>
      <c r="F24" s="42">
        <v>0.37013888888888885</v>
      </c>
      <c r="G24" s="42">
        <v>0.41180555555555598</v>
      </c>
      <c r="H24" s="42">
        <v>0.453472222222222</v>
      </c>
      <c r="I24" s="42">
        <v>0.49513888888888902</v>
      </c>
      <c r="J24" s="42">
        <v>0.53680555555555498</v>
      </c>
      <c r="K24" s="42">
        <v>0.57847222222222205</v>
      </c>
      <c r="L24" s="42">
        <v>0.62013888888888802</v>
      </c>
      <c r="M24" s="42">
        <v>0.66180555555555498</v>
      </c>
      <c r="N24" s="42">
        <v>0.70347222222222205</v>
      </c>
      <c r="O24" s="42">
        <v>0.74513888888888802</v>
      </c>
      <c r="P24" s="42">
        <v>0.78680555555555498</v>
      </c>
      <c r="Q24" s="42">
        <v>0.82847222222222205</v>
      </c>
      <c r="R24" s="42">
        <v>0.87013888888888802</v>
      </c>
    </row>
    <row r="25" spans="1:18" x14ac:dyDescent="0.25">
      <c r="A25" s="48" t="s">
        <v>157</v>
      </c>
      <c r="B25" s="49" t="s">
        <v>145</v>
      </c>
      <c r="C25" s="42">
        <v>0.24722222222222223</v>
      </c>
      <c r="D25" s="42">
        <v>0.28819444444444448</v>
      </c>
      <c r="E25" s="42">
        <v>0.33055555555555555</v>
      </c>
      <c r="F25" s="42">
        <v>0.37222222222222223</v>
      </c>
      <c r="G25" s="42">
        <v>0.41388888888888897</v>
      </c>
      <c r="H25" s="42">
        <v>0.45555555555555599</v>
      </c>
      <c r="I25" s="42">
        <v>0.49722222222222301</v>
      </c>
      <c r="J25" s="42">
        <v>0.53888888888888897</v>
      </c>
      <c r="K25" s="42">
        <v>0.58055555555555505</v>
      </c>
      <c r="L25" s="42">
        <v>0.62222222222222301</v>
      </c>
      <c r="M25" s="42">
        <v>0.66388888888888897</v>
      </c>
      <c r="N25" s="42">
        <v>0.70555555555555505</v>
      </c>
      <c r="O25" s="42">
        <v>0.74722222222222301</v>
      </c>
      <c r="P25" s="42">
        <v>0.78888888888888997</v>
      </c>
      <c r="Q25" s="42">
        <v>0.83055555555555505</v>
      </c>
      <c r="R25" s="42">
        <v>0.87222222222222201</v>
      </c>
    </row>
    <row r="26" spans="1:18" x14ac:dyDescent="0.25">
      <c r="A26" s="48" t="s">
        <v>156</v>
      </c>
      <c r="B26" s="49" t="s">
        <v>144</v>
      </c>
      <c r="C26" s="42">
        <v>0.24930555555555556</v>
      </c>
      <c r="D26" s="42">
        <v>0.29097222222222224</v>
      </c>
      <c r="E26" s="42">
        <v>0.33263888888888887</v>
      </c>
      <c r="F26" s="42">
        <v>0.3743055555555555</v>
      </c>
      <c r="G26" s="42">
        <v>0.41597222222222202</v>
      </c>
      <c r="H26" s="42">
        <v>0.45763888888888898</v>
      </c>
      <c r="I26" s="42">
        <v>0.499305555555556</v>
      </c>
      <c r="J26" s="42">
        <v>0.54097222222222197</v>
      </c>
      <c r="K26" s="42">
        <v>0.58263888888888904</v>
      </c>
      <c r="L26" s="42">
        <v>0.624305555555555</v>
      </c>
      <c r="M26" s="42">
        <v>0.66597222222222197</v>
      </c>
      <c r="N26" s="42">
        <v>0.70763888888888904</v>
      </c>
      <c r="O26" s="42">
        <v>0.749305555555555</v>
      </c>
      <c r="P26" s="42">
        <v>0.79097222222222197</v>
      </c>
      <c r="Q26" s="42">
        <v>0.83263888888888904</v>
      </c>
      <c r="R26" s="42">
        <v>0.874305555555555</v>
      </c>
    </row>
    <row r="27" spans="1:18" x14ac:dyDescent="0.25">
      <c r="A27" s="48" t="s">
        <v>155</v>
      </c>
      <c r="B27" s="49" t="s">
        <v>143</v>
      </c>
      <c r="C27" s="42">
        <v>0.25138888888888888</v>
      </c>
      <c r="D27" s="42">
        <v>0.29305555555555557</v>
      </c>
      <c r="E27" s="42">
        <v>0.3347222222222222</v>
      </c>
      <c r="F27" s="42">
        <v>0.37638888888888888</v>
      </c>
      <c r="G27" s="42">
        <v>0.41805555555555601</v>
      </c>
      <c r="H27" s="42">
        <v>0.45972222222222198</v>
      </c>
      <c r="I27" s="42">
        <v>0.50138888888888899</v>
      </c>
      <c r="J27" s="42">
        <v>0.54305555555555496</v>
      </c>
      <c r="K27" s="42">
        <v>0.58472222222222203</v>
      </c>
      <c r="L27" s="42">
        <v>0.62638888888888899</v>
      </c>
      <c r="M27" s="42">
        <v>0.66805555555555496</v>
      </c>
      <c r="N27" s="42">
        <v>0.70972222222222203</v>
      </c>
      <c r="O27" s="42">
        <v>0.75138888888888899</v>
      </c>
      <c r="P27" s="42">
        <v>0.79305555555555596</v>
      </c>
      <c r="Q27" s="42">
        <v>0.83472222222222203</v>
      </c>
      <c r="R27" s="42">
        <v>0.87638888888888899</v>
      </c>
    </row>
    <row r="28" spans="1:18" x14ac:dyDescent="0.25">
      <c r="A28" s="48" t="s">
        <v>154</v>
      </c>
      <c r="B28" s="49" t="s">
        <v>142</v>
      </c>
      <c r="C28" s="42">
        <v>0.25416666666666665</v>
      </c>
      <c r="D28" s="42">
        <v>0.29583333333333334</v>
      </c>
      <c r="E28" s="42">
        <v>0.33749999999999997</v>
      </c>
      <c r="F28" s="42">
        <v>0.37916666666666665</v>
      </c>
      <c r="G28" s="42">
        <v>0.420833333333333</v>
      </c>
      <c r="H28" s="42">
        <v>0.46250000000000002</v>
      </c>
      <c r="I28" s="42">
        <v>0.50416666666666698</v>
      </c>
      <c r="J28" s="42">
        <v>0.54583333333333295</v>
      </c>
      <c r="K28" s="42">
        <v>0.58750000000000002</v>
      </c>
      <c r="L28" s="42">
        <v>0.62916666666666698</v>
      </c>
      <c r="M28" s="42">
        <v>0.67083333333333295</v>
      </c>
      <c r="N28" s="42">
        <v>0.71250000000000002</v>
      </c>
      <c r="O28" s="42">
        <v>0.75416666666666698</v>
      </c>
      <c r="P28" s="42">
        <v>0.79583333333333395</v>
      </c>
      <c r="Q28" s="42">
        <v>0.83750000000000002</v>
      </c>
      <c r="R28" s="42">
        <v>0.87916666666666698</v>
      </c>
    </row>
    <row r="29" spans="1:18" x14ac:dyDescent="0.25">
      <c r="A29" s="48" t="s">
        <v>153</v>
      </c>
      <c r="B29" s="49" t="s">
        <v>141</v>
      </c>
      <c r="C29" s="42">
        <v>0.25694444444444448</v>
      </c>
      <c r="D29" s="42">
        <v>0.2986111111111111</v>
      </c>
      <c r="E29" s="42">
        <v>0.34027777777777773</v>
      </c>
      <c r="F29" s="42">
        <v>0.38194444444444442</v>
      </c>
      <c r="G29" s="42">
        <v>0.42361111111111099</v>
      </c>
      <c r="H29" s="42">
        <v>0.46527777777777801</v>
      </c>
      <c r="I29" s="42">
        <v>0.50694444444444497</v>
      </c>
      <c r="J29" s="42">
        <v>0.54861111111111105</v>
      </c>
      <c r="K29" s="42">
        <v>0.59027777777777801</v>
      </c>
      <c r="L29" s="42">
        <v>0.63194444444444497</v>
      </c>
      <c r="M29" s="42">
        <v>0.67361111111111105</v>
      </c>
      <c r="N29" s="42">
        <v>0.71527777777777801</v>
      </c>
      <c r="O29" s="42">
        <v>0.75694444444444497</v>
      </c>
      <c r="P29" s="42">
        <v>0.79861111111111205</v>
      </c>
      <c r="Q29" s="42">
        <v>0.84027777777777801</v>
      </c>
      <c r="R29" s="42">
        <v>0.88194444444444497</v>
      </c>
    </row>
    <row r="30" spans="1:18" x14ac:dyDescent="0.25">
      <c r="A30" s="48" t="s">
        <v>152</v>
      </c>
      <c r="B30" s="49" t="s">
        <v>140</v>
      </c>
      <c r="C30" s="42">
        <v>0.25833333333333336</v>
      </c>
      <c r="D30" s="42">
        <v>0.3</v>
      </c>
      <c r="E30" s="42">
        <v>0.34166666666666662</v>
      </c>
      <c r="F30" s="42">
        <v>0.3833333333333333</v>
      </c>
      <c r="G30" s="42">
        <v>0.42499999999999999</v>
      </c>
      <c r="H30" s="42">
        <v>0.46666666666666701</v>
      </c>
      <c r="I30" s="42">
        <v>0.50833333333333397</v>
      </c>
      <c r="J30" s="42">
        <v>0.55000000000000004</v>
      </c>
      <c r="K30" s="42">
        <v>0.59166666666666701</v>
      </c>
      <c r="L30" s="42">
        <v>0.63333333333333397</v>
      </c>
      <c r="M30" s="42">
        <v>0.67500000000000004</v>
      </c>
      <c r="N30" s="42">
        <v>0.71666666666666701</v>
      </c>
      <c r="O30" s="42">
        <v>0.75833333333333397</v>
      </c>
      <c r="P30" s="42">
        <v>0.80000000000000104</v>
      </c>
      <c r="Q30" s="42">
        <v>0.84166666666666701</v>
      </c>
      <c r="R30" s="42">
        <v>0.88333333333333397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zoomScale="85" zoomScaleNormal="85" workbookViewId="0">
      <selection activeCell="A37" sqref="A37"/>
    </sheetView>
  </sheetViews>
  <sheetFormatPr baseColWidth="10" defaultRowHeight="15" x14ac:dyDescent="0.25"/>
  <cols>
    <col min="1" max="1" width="17.140625" bestFit="1" customWidth="1"/>
    <col min="2" max="2" width="11.85546875" bestFit="1" customWidth="1"/>
    <col min="3" max="3" width="7.85546875" bestFit="1" customWidth="1"/>
    <col min="4" max="4" width="24.28515625" bestFit="1" customWidth="1"/>
    <col min="5" max="5" width="8.7109375" bestFit="1" customWidth="1"/>
    <col min="6" max="6" width="24.28515625" bestFit="1" customWidth="1"/>
    <col min="7" max="7" width="20.85546875" bestFit="1" customWidth="1"/>
    <col min="8" max="8" width="12.140625" bestFit="1" customWidth="1"/>
    <col min="10" max="10" width="17.140625" bestFit="1" customWidth="1"/>
    <col min="11" max="11" width="11.85546875" bestFit="1" customWidth="1"/>
    <col min="12" max="12" width="7.85546875" bestFit="1" customWidth="1"/>
    <col min="13" max="13" width="19.28515625" bestFit="1" customWidth="1"/>
    <col min="14" max="14" width="8.7109375" bestFit="1" customWidth="1"/>
    <col min="15" max="15" width="19.28515625" bestFit="1" customWidth="1"/>
    <col min="16" max="16" width="15" bestFit="1" customWidth="1"/>
    <col min="17" max="17" width="12.140625" bestFit="1" customWidth="1"/>
    <col min="19" max="19" width="17.140625" bestFit="1" customWidth="1"/>
    <col min="20" max="20" width="11.85546875" bestFit="1" customWidth="1"/>
    <col min="21" max="21" width="7.85546875" bestFit="1" customWidth="1"/>
    <col min="22" max="22" width="19.28515625" bestFit="1" customWidth="1"/>
    <col min="23" max="23" width="8.7109375" bestFit="1" customWidth="1"/>
    <col min="24" max="24" width="19.28515625" bestFit="1" customWidth="1"/>
    <col min="25" max="25" width="15" bestFit="1" customWidth="1"/>
    <col min="26" max="26" width="12.140625" bestFit="1" customWidth="1"/>
    <col min="28" max="28" width="17.140625" bestFit="1" customWidth="1"/>
    <col min="30" max="30" width="7.85546875" bestFit="1" customWidth="1"/>
    <col min="31" max="31" width="19.28515625" bestFit="1" customWidth="1"/>
    <col min="32" max="32" width="8.7109375" bestFit="1" customWidth="1"/>
    <col min="33" max="33" width="19.28515625" bestFit="1" customWidth="1"/>
    <col min="34" max="34" width="15" bestFit="1" customWidth="1"/>
    <col min="35" max="35" width="12.140625" bestFit="1" customWidth="1"/>
  </cols>
  <sheetData>
    <row r="1" spans="1:35" s="75" customFormat="1" ht="22.5" customHeight="1" x14ac:dyDescent="0.25">
      <c r="A1" s="74" t="s">
        <v>161</v>
      </c>
      <c r="B1" s="74"/>
      <c r="C1" s="74"/>
      <c r="D1" s="74"/>
      <c r="E1" s="74"/>
      <c r="F1" s="74"/>
      <c r="G1" s="74"/>
      <c r="H1" s="74"/>
      <c r="J1" s="76" t="s">
        <v>166</v>
      </c>
      <c r="K1" s="76"/>
      <c r="L1" s="76"/>
      <c r="M1" s="76"/>
      <c r="N1" s="76"/>
      <c r="O1" s="76"/>
      <c r="P1" s="76"/>
      <c r="Q1" s="76"/>
      <c r="S1" s="77" t="s">
        <v>30</v>
      </c>
      <c r="T1" s="77"/>
      <c r="U1" s="77"/>
      <c r="V1" s="77"/>
      <c r="W1" s="77"/>
      <c r="X1" s="77"/>
      <c r="Y1" s="77"/>
      <c r="Z1" s="77"/>
      <c r="AB1" s="77" t="s">
        <v>167</v>
      </c>
      <c r="AC1" s="77"/>
      <c r="AD1" s="77"/>
      <c r="AE1" s="77"/>
      <c r="AF1" s="77"/>
      <c r="AG1" s="77"/>
      <c r="AH1" s="77"/>
      <c r="AI1" s="77"/>
    </row>
    <row r="2" spans="1:35" x14ac:dyDescent="0.25">
      <c r="A2" s="6" t="s">
        <v>17</v>
      </c>
      <c r="B2" s="6" t="s">
        <v>13</v>
      </c>
      <c r="C2" s="72" t="s">
        <v>21</v>
      </c>
      <c r="D2" s="6" t="s">
        <v>160</v>
      </c>
      <c r="E2" s="72" t="s">
        <v>22</v>
      </c>
      <c r="F2" s="6" t="s">
        <v>160</v>
      </c>
      <c r="G2" s="6" t="s">
        <v>159</v>
      </c>
      <c r="H2" s="6" t="s">
        <v>23</v>
      </c>
      <c r="J2" s="6" t="s">
        <v>17</v>
      </c>
      <c r="K2" s="6" t="s">
        <v>13</v>
      </c>
      <c r="L2" s="72" t="s">
        <v>21</v>
      </c>
      <c r="M2" s="6" t="s">
        <v>160</v>
      </c>
      <c r="N2" s="72" t="s">
        <v>22</v>
      </c>
      <c r="O2" s="6" t="s">
        <v>160</v>
      </c>
      <c r="P2" s="6" t="s">
        <v>159</v>
      </c>
      <c r="Q2" s="6" t="s">
        <v>23</v>
      </c>
      <c r="S2" s="6" t="s">
        <v>17</v>
      </c>
      <c r="T2" s="6" t="s">
        <v>13</v>
      </c>
      <c r="U2" s="72" t="s">
        <v>21</v>
      </c>
      <c r="V2" s="6" t="s">
        <v>160</v>
      </c>
      <c r="W2" s="72" t="s">
        <v>22</v>
      </c>
      <c r="X2" s="6" t="s">
        <v>160</v>
      </c>
      <c r="Y2" s="6" t="s">
        <v>159</v>
      </c>
      <c r="Z2" s="6" t="s">
        <v>23</v>
      </c>
      <c r="AB2" s="6" t="s">
        <v>17</v>
      </c>
      <c r="AC2" s="6" t="s">
        <v>13</v>
      </c>
      <c r="AD2" s="72" t="s">
        <v>21</v>
      </c>
      <c r="AE2" s="6" t="s">
        <v>160</v>
      </c>
      <c r="AF2" s="72" t="s">
        <v>22</v>
      </c>
      <c r="AG2" s="6" t="s">
        <v>160</v>
      </c>
      <c r="AH2" s="6" t="s">
        <v>159</v>
      </c>
      <c r="AI2" s="6" t="s">
        <v>23</v>
      </c>
    </row>
    <row r="3" spans="1:35" x14ac:dyDescent="0.25">
      <c r="A3" s="39" t="s">
        <v>19</v>
      </c>
      <c r="B3" s="39" t="s">
        <v>67</v>
      </c>
      <c r="C3" s="73">
        <v>0.19583333333333333</v>
      </c>
      <c r="D3" s="39" t="s">
        <v>162</v>
      </c>
      <c r="E3" s="73">
        <v>0.21666666666666667</v>
      </c>
      <c r="F3" s="39" t="s">
        <v>140</v>
      </c>
      <c r="G3" s="39" t="s">
        <v>164</v>
      </c>
      <c r="H3" s="39">
        <f>3*13</f>
        <v>39</v>
      </c>
      <c r="J3" s="39" t="s">
        <v>19</v>
      </c>
      <c r="K3" s="39" t="s">
        <v>67</v>
      </c>
      <c r="L3" s="73">
        <v>0.19583333333333333</v>
      </c>
      <c r="M3" s="39" t="s">
        <v>162</v>
      </c>
      <c r="N3" s="73">
        <v>0.21666666666666667</v>
      </c>
      <c r="O3" s="39" t="s">
        <v>140</v>
      </c>
      <c r="P3" s="39" t="s">
        <v>68</v>
      </c>
      <c r="Q3" s="39">
        <f>2*13</f>
        <v>26</v>
      </c>
      <c r="S3" s="39" t="s">
        <v>19</v>
      </c>
      <c r="T3" s="39" t="s">
        <v>67</v>
      </c>
      <c r="U3" s="73">
        <v>0.23750000000000002</v>
      </c>
      <c r="V3" s="39" t="s">
        <v>162</v>
      </c>
      <c r="W3" s="73">
        <v>0.25833333333333336</v>
      </c>
      <c r="X3" s="39" t="s">
        <v>140</v>
      </c>
      <c r="Y3" s="39" t="s">
        <v>68</v>
      </c>
      <c r="Z3" s="39">
        <f>2*13</f>
        <v>26</v>
      </c>
      <c r="AB3" s="39" t="s">
        <v>19</v>
      </c>
      <c r="AC3" s="39" t="s">
        <v>67</v>
      </c>
      <c r="AD3" s="73">
        <v>0.27916666666666667</v>
      </c>
      <c r="AE3" s="39" t="s">
        <v>162</v>
      </c>
      <c r="AF3" s="73">
        <v>0.3</v>
      </c>
      <c r="AG3" s="39" t="s">
        <v>140</v>
      </c>
      <c r="AH3" s="39" t="s">
        <v>68</v>
      </c>
      <c r="AI3" s="39">
        <f>2*13</f>
        <v>26</v>
      </c>
    </row>
    <row r="4" spans="1:35" x14ac:dyDescent="0.25">
      <c r="A4" s="9" t="s">
        <v>19</v>
      </c>
      <c r="B4" s="9">
        <v>37951</v>
      </c>
      <c r="C4" s="23">
        <v>0.22013888888888888</v>
      </c>
      <c r="D4" s="9" t="s">
        <v>140</v>
      </c>
      <c r="E4" s="23">
        <v>0.23402777777777781</v>
      </c>
      <c r="F4" s="9" t="s">
        <v>146</v>
      </c>
      <c r="G4" s="9" t="s">
        <v>164</v>
      </c>
      <c r="H4" s="9">
        <f t="shared" ref="H4:H21" si="0">3*10.957</f>
        <v>32.871000000000002</v>
      </c>
      <c r="J4" s="9" t="s">
        <v>19</v>
      </c>
      <c r="K4" s="9">
        <v>37951</v>
      </c>
      <c r="L4" s="23">
        <v>0.22013888888888888</v>
      </c>
      <c r="M4" s="9" t="s">
        <v>140</v>
      </c>
      <c r="N4" s="23">
        <v>0.23402777777777781</v>
      </c>
      <c r="O4" s="9" t="s">
        <v>146</v>
      </c>
      <c r="P4" s="9" t="s">
        <v>68</v>
      </c>
      <c r="Q4" s="9">
        <f t="shared" ref="Q4:Q33" si="1">2*10.957</f>
        <v>21.914000000000001</v>
      </c>
      <c r="S4" s="9" t="s">
        <v>19</v>
      </c>
      <c r="T4" s="9">
        <v>37953</v>
      </c>
      <c r="U4" s="23">
        <v>0.26180555555555557</v>
      </c>
      <c r="V4" s="9" t="s">
        <v>140</v>
      </c>
      <c r="W4" s="23">
        <v>0.27569444444444446</v>
      </c>
      <c r="X4" s="9" t="s">
        <v>146</v>
      </c>
      <c r="Y4" s="9" t="s">
        <v>68</v>
      </c>
      <c r="Z4" s="9">
        <f t="shared" ref="Z4:Z33" si="2">2*10.957</f>
        <v>21.914000000000001</v>
      </c>
      <c r="AB4" s="9" t="s">
        <v>19</v>
      </c>
      <c r="AC4" s="9">
        <v>37955</v>
      </c>
      <c r="AD4" s="23">
        <v>0.3034722222222222</v>
      </c>
      <c r="AE4" s="9" t="s">
        <v>140</v>
      </c>
      <c r="AF4" s="23">
        <v>0.31736111111111115</v>
      </c>
      <c r="AG4" s="9" t="s">
        <v>146</v>
      </c>
      <c r="AH4" s="9" t="s">
        <v>68</v>
      </c>
      <c r="AI4" s="9">
        <f t="shared" ref="AI4:AI31" si="3">2*10.957</f>
        <v>21.914000000000001</v>
      </c>
    </row>
    <row r="5" spans="1:35" x14ac:dyDescent="0.25">
      <c r="A5" s="9" t="s">
        <v>19</v>
      </c>
      <c r="B5" s="9">
        <v>37950</v>
      </c>
      <c r="C5" s="23">
        <v>0.24513888888888888</v>
      </c>
      <c r="D5" s="9" t="s">
        <v>146</v>
      </c>
      <c r="E5" s="23">
        <v>0.25833333333333336</v>
      </c>
      <c r="F5" s="9" t="s">
        <v>140</v>
      </c>
      <c r="G5" s="9" t="s">
        <v>164</v>
      </c>
      <c r="H5" s="9">
        <f t="shared" si="0"/>
        <v>32.871000000000002</v>
      </c>
      <c r="J5" s="9" t="s">
        <v>19</v>
      </c>
      <c r="K5" s="9">
        <v>37950</v>
      </c>
      <c r="L5" s="23">
        <v>0.24513888888888888</v>
      </c>
      <c r="M5" s="9" t="s">
        <v>146</v>
      </c>
      <c r="N5" s="23">
        <v>0.25833333333333336</v>
      </c>
      <c r="O5" s="9" t="s">
        <v>140</v>
      </c>
      <c r="P5" s="9" t="s">
        <v>68</v>
      </c>
      <c r="Q5" s="9">
        <f t="shared" si="1"/>
        <v>21.914000000000001</v>
      </c>
      <c r="S5" s="9" t="s">
        <v>19</v>
      </c>
      <c r="T5" s="9">
        <v>37954</v>
      </c>
      <c r="U5" s="23">
        <v>0.28611111111111115</v>
      </c>
      <c r="V5" s="9" t="s">
        <v>146</v>
      </c>
      <c r="W5" s="23">
        <v>0.3</v>
      </c>
      <c r="X5" s="9" t="s">
        <v>140</v>
      </c>
      <c r="Y5" s="9" t="s">
        <v>68</v>
      </c>
      <c r="Z5" s="9">
        <f t="shared" si="2"/>
        <v>21.914000000000001</v>
      </c>
      <c r="AB5" s="9" t="s">
        <v>19</v>
      </c>
      <c r="AC5" s="9">
        <v>37956</v>
      </c>
      <c r="AD5" s="23">
        <v>0.32847222222222222</v>
      </c>
      <c r="AE5" s="9" t="s">
        <v>146</v>
      </c>
      <c r="AF5" s="23">
        <v>0.34166666666666662</v>
      </c>
      <c r="AG5" s="9" t="s">
        <v>140</v>
      </c>
      <c r="AH5" s="9" t="s">
        <v>68</v>
      </c>
      <c r="AI5" s="9">
        <f t="shared" si="3"/>
        <v>21.914000000000001</v>
      </c>
    </row>
    <row r="6" spans="1:35" x14ac:dyDescent="0.25">
      <c r="A6" s="9" t="s">
        <v>19</v>
      </c>
      <c r="B6" s="9">
        <v>37953</v>
      </c>
      <c r="C6" s="23">
        <v>0.26180555555555557</v>
      </c>
      <c r="D6" s="9" t="s">
        <v>140</v>
      </c>
      <c r="E6" s="23">
        <v>0.27569444444444446</v>
      </c>
      <c r="F6" s="9" t="s">
        <v>146</v>
      </c>
      <c r="G6" s="9" t="s">
        <v>164</v>
      </c>
      <c r="H6" s="9">
        <f t="shared" si="0"/>
        <v>32.871000000000002</v>
      </c>
      <c r="J6" s="9" t="s">
        <v>19</v>
      </c>
      <c r="K6" s="9">
        <v>37953</v>
      </c>
      <c r="L6" s="23">
        <v>0.26180555555555557</v>
      </c>
      <c r="M6" s="9" t="s">
        <v>140</v>
      </c>
      <c r="N6" s="23">
        <v>0.27569444444444446</v>
      </c>
      <c r="O6" s="9" t="s">
        <v>146</v>
      </c>
      <c r="P6" s="9" t="s">
        <v>68</v>
      </c>
      <c r="Q6" s="9">
        <f t="shared" si="1"/>
        <v>21.914000000000001</v>
      </c>
      <c r="S6" s="9" t="s">
        <v>19</v>
      </c>
      <c r="T6" s="9">
        <v>37955</v>
      </c>
      <c r="U6" s="23">
        <v>0.3034722222222222</v>
      </c>
      <c r="V6" s="9" t="s">
        <v>140</v>
      </c>
      <c r="W6" s="23">
        <v>0.31736111111111115</v>
      </c>
      <c r="X6" s="9" t="s">
        <v>146</v>
      </c>
      <c r="Y6" s="9" t="s">
        <v>68</v>
      </c>
      <c r="Z6" s="9">
        <f t="shared" si="2"/>
        <v>21.914000000000001</v>
      </c>
      <c r="AB6" s="9" t="s">
        <v>19</v>
      </c>
      <c r="AC6" s="9">
        <v>37957</v>
      </c>
      <c r="AD6" s="23">
        <v>0.34513888888888888</v>
      </c>
      <c r="AE6" s="9" t="s">
        <v>140</v>
      </c>
      <c r="AF6" s="23">
        <v>0.35902777777777778</v>
      </c>
      <c r="AG6" s="9" t="s">
        <v>146</v>
      </c>
      <c r="AH6" s="9" t="s">
        <v>68</v>
      </c>
      <c r="AI6" s="9">
        <f t="shared" si="3"/>
        <v>21.914000000000001</v>
      </c>
    </row>
    <row r="7" spans="1:35" x14ac:dyDescent="0.25">
      <c r="A7" s="9" t="s">
        <v>19</v>
      </c>
      <c r="B7" s="9">
        <v>37954</v>
      </c>
      <c r="C7" s="23">
        <v>0.28611111111111115</v>
      </c>
      <c r="D7" s="9" t="s">
        <v>146</v>
      </c>
      <c r="E7" s="23">
        <v>0.3</v>
      </c>
      <c r="F7" s="9" t="s">
        <v>140</v>
      </c>
      <c r="G7" s="9" t="s">
        <v>164</v>
      </c>
      <c r="H7" s="9">
        <f t="shared" si="0"/>
        <v>32.871000000000002</v>
      </c>
      <c r="J7" s="9" t="s">
        <v>19</v>
      </c>
      <c r="K7" s="9">
        <v>37954</v>
      </c>
      <c r="L7" s="23">
        <v>0.28611111111111115</v>
      </c>
      <c r="M7" s="9" t="s">
        <v>146</v>
      </c>
      <c r="N7" s="23">
        <v>0.3</v>
      </c>
      <c r="O7" s="9" t="s">
        <v>140</v>
      </c>
      <c r="P7" s="9" t="s">
        <v>68</v>
      </c>
      <c r="Q7" s="9">
        <f t="shared" si="1"/>
        <v>21.914000000000001</v>
      </c>
      <c r="S7" s="9" t="s">
        <v>19</v>
      </c>
      <c r="T7" s="9">
        <v>37956</v>
      </c>
      <c r="U7" s="23">
        <v>0.32847222222222222</v>
      </c>
      <c r="V7" s="9" t="s">
        <v>146</v>
      </c>
      <c r="W7" s="23">
        <v>0.34166666666666662</v>
      </c>
      <c r="X7" s="9" t="s">
        <v>140</v>
      </c>
      <c r="Y7" s="9" t="s">
        <v>68</v>
      </c>
      <c r="Z7" s="9">
        <f t="shared" si="2"/>
        <v>21.914000000000001</v>
      </c>
      <c r="AB7" s="9" t="s">
        <v>19</v>
      </c>
      <c r="AC7" s="9">
        <v>37958</v>
      </c>
      <c r="AD7" s="23">
        <v>0.37013888888888885</v>
      </c>
      <c r="AE7" s="9" t="s">
        <v>146</v>
      </c>
      <c r="AF7" s="23">
        <v>0.3833333333333333</v>
      </c>
      <c r="AG7" s="9" t="s">
        <v>140</v>
      </c>
      <c r="AH7" s="9" t="s">
        <v>68</v>
      </c>
      <c r="AI7" s="9">
        <f t="shared" si="3"/>
        <v>21.914000000000001</v>
      </c>
    </row>
    <row r="8" spans="1:35" x14ac:dyDescent="0.25">
      <c r="A8" s="9" t="s">
        <v>19</v>
      </c>
      <c r="B8" s="9">
        <v>37955</v>
      </c>
      <c r="C8" s="23">
        <v>0.3034722222222222</v>
      </c>
      <c r="D8" s="9" t="s">
        <v>140</v>
      </c>
      <c r="E8" s="23">
        <v>0.31736111111111115</v>
      </c>
      <c r="F8" s="9" t="s">
        <v>146</v>
      </c>
      <c r="G8" s="9" t="s">
        <v>164</v>
      </c>
      <c r="H8" s="9">
        <f t="shared" si="0"/>
        <v>32.871000000000002</v>
      </c>
      <c r="J8" s="9" t="s">
        <v>19</v>
      </c>
      <c r="K8" s="9">
        <v>37955</v>
      </c>
      <c r="L8" s="23">
        <v>0.3034722222222222</v>
      </c>
      <c r="M8" s="9" t="s">
        <v>140</v>
      </c>
      <c r="N8" s="23">
        <v>0.31736111111111115</v>
      </c>
      <c r="O8" s="9" t="s">
        <v>146</v>
      </c>
      <c r="P8" s="9" t="s">
        <v>68</v>
      </c>
      <c r="Q8" s="9">
        <f t="shared" si="1"/>
        <v>21.914000000000001</v>
      </c>
      <c r="S8" s="9" t="s">
        <v>19</v>
      </c>
      <c r="T8" s="9">
        <v>37957</v>
      </c>
      <c r="U8" s="23">
        <v>0.34513888888888888</v>
      </c>
      <c r="V8" s="9" t="s">
        <v>140</v>
      </c>
      <c r="W8" s="23">
        <v>0.35902777777777778</v>
      </c>
      <c r="X8" s="9" t="s">
        <v>146</v>
      </c>
      <c r="Y8" s="9" t="s">
        <v>68</v>
      </c>
      <c r="Z8" s="9">
        <f t="shared" si="2"/>
        <v>21.914000000000001</v>
      </c>
      <c r="AB8" s="9" t="s">
        <v>19</v>
      </c>
      <c r="AC8" s="9">
        <v>37959</v>
      </c>
      <c r="AD8" s="23">
        <v>0.38680555555555557</v>
      </c>
      <c r="AE8" s="9" t="s">
        <v>140</v>
      </c>
      <c r="AF8" s="23">
        <v>0.40069444444444446</v>
      </c>
      <c r="AG8" s="9" t="s">
        <v>146</v>
      </c>
      <c r="AH8" s="9" t="s">
        <v>68</v>
      </c>
      <c r="AI8" s="9">
        <f t="shared" si="3"/>
        <v>21.914000000000001</v>
      </c>
    </row>
    <row r="9" spans="1:35" x14ac:dyDescent="0.25">
      <c r="A9" s="9" t="s">
        <v>19</v>
      </c>
      <c r="B9" s="9">
        <v>37956</v>
      </c>
      <c r="C9" s="23">
        <v>0.32847222222222222</v>
      </c>
      <c r="D9" s="9" t="s">
        <v>146</v>
      </c>
      <c r="E9" s="23">
        <v>0.34166666666666662</v>
      </c>
      <c r="F9" s="9" t="s">
        <v>140</v>
      </c>
      <c r="G9" s="9" t="s">
        <v>164</v>
      </c>
      <c r="H9" s="9">
        <f t="shared" si="0"/>
        <v>32.871000000000002</v>
      </c>
      <c r="J9" s="9" t="s">
        <v>19</v>
      </c>
      <c r="K9" s="9">
        <v>37956</v>
      </c>
      <c r="L9" s="23">
        <v>0.32847222222222222</v>
      </c>
      <c r="M9" s="9" t="s">
        <v>146</v>
      </c>
      <c r="N9" s="23">
        <v>0.34166666666666662</v>
      </c>
      <c r="O9" s="9" t="s">
        <v>140</v>
      </c>
      <c r="P9" s="9" t="s">
        <v>68</v>
      </c>
      <c r="Q9" s="9">
        <f t="shared" si="1"/>
        <v>21.914000000000001</v>
      </c>
      <c r="S9" s="9" t="s">
        <v>19</v>
      </c>
      <c r="T9" s="9">
        <v>37958</v>
      </c>
      <c r="U9" s="23">
        <v>0.37013888888888885</v>
      </c>
      <c r="V9" s="9" t="s">
        <v>146</v>
      </c>
      <c r="W9" s="23">
        <v>0.3833333333333333</v>
      </c>
      <c r="X9" s="9" t="s">
        <v>140</v>
      </c>
      <c r="Y9" s="9" t="s">
        <v>68</v>
      </c>
      <c r="Z9" s="9">
        <f t="shared" si="2"/>
        <v>21.914000000000001</v>
      </c>
      <c r="AB9" s="9" t="s">
        <v>19</v>
      </c>
      <c r="AC9" s="9">
        <v>37960</v>
      </c>
      <c r="AD9" s="23">
        <v>0.41180555555555554</v>
      </c>
      <c r="AE9" s="9" t="s">
        <v>146</v>
      </c>
      <c r="AF9" s="23">
        <v>0.42499999999999999</v>
      </c>
      <c r="AG9" s="9" t="s">
        <v>140</v>
      </c>
      <c r="AH9" s="9" t="s">
        <v>68</v>
      </c>
      <c r="AI9" s="9">
        <f t="shared" si="3"/>
        <v>21.914000000000001</v>
      </c>
    </row>
    <row r="10" spans="1:35" x14ac:dyDescent="0.25">
      <c r="A10" s="9" t="s">
        <v>19</v>
      </c>
      <c r="B10" s="9">
        <v>37957</v>
      </c>
      <c r="C10" s="23">
        <v>0.34513888888888888</v>
      </c>
      <c r="D10" s="9" t="s">
        <v>140</v>
      </c>
      <c r="E10" s="23">
        <v>0.35902777777777778</v>
      </c>
      <c r="F10" s="9" t="s">
        <v>146</v>
      </c>
      <c r="G10" s="9" t="s">
        <v>164</v>
      </c>
      <c r="H10" s="9">
        <f t="shared" si="0"/>
        <v>32.871000000000002</v>
      </c>
      <c r="J10" s="9" t="s">
        <v>19</v>
      </c>
      <c r="K10" s="9">
        <v>37957</v>
      </c>
      <c r="L10" s="23">
        <v>0.34513888888888888</v>
      </c>
      <c r="M10" s="9" t="s">
        <v>140</v>
      </c>
      <c r="N10" s="23">
        <v>0.35902777777777778</v>
      </c>
      <c r="O10" s="9" t="s">
        <v>146</v>
      </c>
      <c r="P10" s="9" t="s">
        <v>68</v>
      </c>
      <c r="Q10" s="9">
        <f t="shared" si="1"/>
        <v>21.914000000000001</v>
      </c>
      <c r="S10" s="9" t="s">
        <v>19</v>
      </c>
      <c r="T10" s="9">
        <v>37959</v>
      </c>
      <c r="U10" s="23">
        <v>0.38680555555555557</v>
      </c>
      <c r="V10" s="9" t="s">
        <v>140</v>
      </c>
      <c r="W10" s="23">
        <v>0.40069444444444446</v>
      </c>
      <c r="X10" s="9" t="s">
        <v>146</v>
      </c>
      <c r="Y10" s="9" t="s">
        <v>68</v>
      </c>
      <c r="Z10" s="9">
        <f t="shared" si="2"/>
        <v>21.914000000000001</v>
      </c>
      <c r="AB10" s="9" t="s">
        <v>19</v>
      </c>
      <c r="AC10" s="9">
        <v>37961</v>
      </c>
      <c r="AD10" s="23">
        <v>0.4284722222222222</v>
      </c>
      <c r="AE10" s="9" t="s">
        <v>140</v>
      </c>
      <c r="AF10" s="23">
        <v>0.44236111111111115</v>
      </c>
      <c r="AG10" s="9" t="s">
        <v>146</v>
      </c>
      <c r="AH10" s="9" t="s">
        <v>68</v>
      </c>
      <c r="AI10" s="9">
        <f t="shared" si="3"/>
        <v>21.914000000000001</v>
      </c>
    </row>
    <row r="11" spans="1:35" x14ac:dyDescent="0.25">
      <c r="A11" s="9" t="s">
        <v>19</v>
      </c>
      <c r="B11" s="9">
        <v>37958</v>
      </c>
      <c r="C11" s="23">
        <v>0.37013888888888885</v>
      </c>
      <c r="D11" s="9" t="s">
        <v>146</v>
      </c>
      <c r="E11" s="23">
        <v>0.3833333333333333</v>
      </c>
      <c r="F11" s="9" t="s">
        <v>140</v>
      </c>
      <c r="G11" s="9" t="s">
        <v>164</v>
      </c>
      <c r="H11" s="9">
        <f t="shared" si="0"/>
        <v>32.871000000000002</v>
      </c>
      <c r="J11" s="9" t="s">
        <v>19</v>
      </c>
      <c r="K11" s="9">
        <v>37958</v>
      </c>
      <c r="L11" s="23">
        <v>0.37013888888888885</v>
      </c>
      <c r="M11" s="9" t="s">
        <v>146</v>
      </c>
      <c r="N11" s="23">
        <v>0.3833333333333333</v>
      </c>
      <c r="O11" s="9" t="s">
        <v>140</v>
      </c>
      <c r="P11" s="9" t="s">
        <v>68</v>
      </c>
      <c r="Q11" s="9">
        <f t="shared" si="1"/>
        <v>21.914000000000001</v>
      </c>
      <c r="S11" s="9" t="s">
        <v>19</v>
      </c>
      <c r="T11" s="9">
        <v>37960</v>
      </c>
      <c r="U11" s="23">
        <v>0.41180555555555554</v>
      </c>
      <c r="V11" s="9" t="s">
        <v>146</v>
      </c>
      <c r="W11" s="23">
        <v>0.42499999999999999</v>
      </c>
      <c r="X11" s="9" t="s">
        <v>140</v>
      </c>
      <c r="Y11" s="9" t="s">
        <v>68</v>
      </c>
      <c r="Z11" s="9">
        <f t="shared" si="2"/>
        <v>21.914000000000001</v>
      </c>
      <c r="AB11" s="9" t="s">
        <v>19</v>
      </c>
      <c r="AC11" s="9">
        <v>37962</v>
      </c>
      <c r="AD11" s="23">
        <v>0.45347222222222222</v>
      </c>
      <c r="AE11" s="9" t="s">
        <v>146</v>
      </c>
      <c r="AF11" s="23">
        <v>0.46666666666666662</v>
      </c>
      <c r="AG11" s="9" t="s">
        <v>140</v>
      </c>
      <c r="AH11" s="9" t="s">
        <v>68</v>
      </c>
      <c r="AI11" s="9">
        <f t="shared" si="3"/>
        <v>21.914000000000001</v>
      </c>
    </row>
    <row r="12" spans="1:35" x14ac:dyDescent="0.25">
      <c r="A12" s="9" t="s">
        <v>19</v>
      </c>
      <c r="B12" s="9">
        <v>37959</v>
      </c>
      <c r="C12" s="23">
        <v>0.38680555555555557</v>
      </c>
      <c r="D12" s="9" t="s">
        <v>140</v>
      </c>
      <c r="E12" s="23">
        <v>0.40069444444444446</v>
      </c>
      <c r="F12" s="9" t="s">
        <v>146</v>
      </c>
      <c r="G12" s="9" t="s">
        <v>164</v>
      </c>
      <c r="H12" s="9">
        <f t="shared" si="0"/>
        <v>32.871000000000002</v>
      </c>
      <c r="J12" s="9" t="s">
        <v>19</v>
      </c>
      <c r="K12" s="9">
        <v>37959</v>
      </c>
      <c r="L12" s="23">
        <v>0.38680555555555557</v>
      </c>
      <c r="M12" s="9" t="s">
        <v>140</v>
      </c>
      <c r="N12" s="23">
        <v>0.40069444444444446</v>
      </c>
      <c r="O12" s="9" t="s">
        <v>146</v>
      </c>
      <c r="P12" s="9" t="s">
        <v>68</v>
      </c>
      <c r="Q12" s="9">
        <f t="shared" si="1"/>
        <v>21.914000000000001</v>
      </c>
      <c r="S12" s="9" t="s">
        <v>19</v>
      </c>
      <c r="T12" s="9">
        <v>37961</v>
      </c>
      <c r="U12" s="23">
        <v>0.4284722222222222</v>
      </c>
      <c r="V12" s="9" t="s">
        <v>140</v>
      </c>
      <c r="W12" s="23">
        <v>0.44236111111111115</v>
      </c>
      <c r="X12" s="9" t="s">
        <v>146</v>
      </c>
      <c r="Y12" s="9" t="s">
        <v>68</v>
      </c>
      <c r="Z12" s="9">
        <f t="shared" si="2"/>
        <v>21.914000000000001</v>
      </c>
      <c r="AB12" s="9" t="s">
        <v>19</v>
      </c>
      <c r="AC12" s="9">
        <v>37963</v>
      </c>
      <c r="AD12" s="23">
        <v>0.47013888888888888</v>
      </c>
      <c r="AE12" s="9" t="s">
        <v>140</v>
      </c>
      <c r="AF12" s="23">
        <v>0.48402777777777778</v>
      </c>
      <c r="AG12" s="9" t="s">
        <v>146</v>
      </c>
      <c r="AH12" s="9" t="s">
        <v>68</v>
      </c>
      <c r="AI12" s="9">
        <f t="shared" si="3"/>
        <v>21.914000000000001</v>
      </c>
    </row>
    <row r="13" spans="1:35" x14ac:dyDescent="0.25">
      <c r="A13" s="9" t="s">
        <v>19</v>
      </c>
      <c r="B13" s="9">
        <v>37960</v>
      </c>
      <c r="C13" s="23">
        <v>0.41180555555555554</v>
      </c>
      <c r="D13" s="9" t="s">
        <v>146</v>
      </c>
      <c r="E13" s="23">
        <v>0.42499999999999999</v>
      </c>
      <c r="F13" s="9" t="s">
        <v>140</v>
      </c>
      <c r="G13" s="9" t="s">
        <v>164</v>
      </c>
      <c r="H13" s="9">
        <f t="shared" si="0"/>
        <v>32.871000000000002</v>
      </c>
      <c r="J13" s="9" t="s">
        <v>19</v>
      </c>
      <c r="K13" s="9">
        <v>37960</v>
      </c>
      <c r="L13" s="23">
        <v>0.41180555555555554</v>
      </c>
      <c r="M13" s="9" t="s">
        <v>146</v>
      </c>
      <c r="N13" s="23">
        <v>0.42499999999999999</v>
      </c>
      <c r="O13" s="9" t="s">
        <v>140</v>
      </c>
      <c r="P13" s="9" t="s">
        <v>68</v>
      </c>
      <c r="Q13" s="9">
        <f t="shared" si="1"/>
        <v>21.914000000000001</v>
      </c>
      <c r="S13" s="9" t="s">
        <v>19</v>
      </c>
      <c r="T13" s="9">
        <v>37962</v>
      </c>
      <c r="U13" s="23">
        <v>0.45347222222222222</v>
      </c>
      <c r="V13" s="9" t="s">
        <v>146</v>
      </c>
      <c r="W13" s="23">
        <v>0.46666666666666662</v>
      </c>
      <c r="X13" s="9" t="s">
        <v>140</v>
      </c>
      <c r="Y13" s="9" t="s">
        <v>68</v>
      </c>
      <c r="Z13" s="9">
        <f t="shared" si="2"/>
        <v>21.914000000000001</v>
      </c>
      <c r="AB13" s="9" t="s">
        <v>19</v>
      </c>
      <c r="AC13" s="9">
        <v>37964</v>
      </c>
      <c r="AD13" s="23">
        <v>0.49513888888888885</v>
      </c>
      <c r="AE13" s="9" t="s">
        <v>146</v>
      </c>
      <c r="AF13" s="23">
        <v>0.5083333333333333</v>
      </c>
      <c r="AG13" s="9" t="s">
        <v>140</v>
      </c>
      <c r="AH13" s="9" t="s">
        <v>68</v>
      </c>
      <c r="AI13" s="9">
        <f t="shared" si="3"/>
        <v>21.914000000000001</v>
      </c>
    </row>
    <row r="14" spans="1:35" x14ac:dyDescent="0.25">
      <c r="A14" s="9" t="s">
        <v>19</v>
      </c>
      <c r="B14" s="9">
        <v>37961</v>
      </c>
      <c r="C14" s="23">
        <v>0.4284722222222222</v>
      </c>
      <c r="D14" s="9" t="s">
        <v>140</v>
      </c>
      <c r="E14" s="23">
        <v>0.44236111111111115</v>
      </c>
      <c r="F14" s="9" t="s">
        <v>146</v>
      </c>
      <c r="G14" s="9" t="s">
        <v>164</v>
      </c>
      <c r="H14" s="9">
        <f t="shared" si="0"/>
        <v>32.871000000000002</v>
      </c>
      <c r="J14" s="9" t="s">
        <v>19</v>
      </c>
      <c r="K14" s="9">
        <v>37961</v>
      </c>
      <c r="L14" s="23">
        <v>0.4284722222222222</v>
      </c>
      <c r="M14" s="9" t="s">
        <v>140</v>
      </c>
      <c r="N14" s="23">
        <v>0.44236111111111115</v>
      </c>
      <c r="O14" s="9" t="s">
        <v>146</v>
      </c>
      <c r="P14" s="9" t="s">
        <v>68</v>
      </c>
      <c r="Q14" s="9">
        <f t="shared" si="1"/>
        <v>21.914000000000001</v>
      </c>
      <c r="S14" s="9" t="s">
        <v>19</v>
      </c>
      <c r="T14" s="9">
        <v>37963</v>
      </c>
      <c r="U14" s="23">
        <v>0.47013888888888888</v>
      </c>
      <c r="V14" s="9" t="s">
        <v>140</v>
      </c>
      <c r="W14" s="23">
        <v>0.48402777777777778</v>
      </c>
      <c r="X14" s="9" t="s">
        <v>146</v>
      </c>
      <c r="Y14" s="9" t="s">
        <v>68</v>
      </c>
      <c r="Z14" s="9">
        <f t="shared" si="2"/>
        <v>21.914000000000001</v>
      </c>
      <c r="AB14" s="9" t="s">
        <v>19</v>
      </c>
      <c r="AC14" s="9">
        <v>37965</v>
      </c>
      <c r="AD14" s="23">
        <v>0.51180555555555551</v>
      </c>
      <c r="AE14" s="9" t="s">
        <v>140</v>
      </c>
      <c r="AF14" s="23">
        <v>0.52569444444444446</v>
      </c>
      <c r="AG14" s="9" t="s">
        <v>146</v>
      </c>
      <c r="AH14" s="9" t="s">
        <v>68</v>
      </c>
      <c r="AI14" s="9">
        <f t="shared" si="3"/>
        <v>21.914000000000001</v>
      </c>
    </row>
    <row r="15" spans="1:35" x14ac:dyDescent="0.25">
      <c r="A15" s="9" t="s">
        <v>19</v>
      </c>
      <c r="B15" s="9">
        <v>37962</v>
      </c>
      <c r="C15" s="23">
        <v>0.45347222222222222</v>
      </c>
      <c r="D15" s="9" t="s">
        <v>146</v>
      </c>
      <c r="E15" s="23">
        <v>0.46666666666666662</v>
      </c>
      <c r="F15" s="9" t="s">
        <v>140</v>
      </c>
      <c r="G15" s="9" t="s">
        <v>164</v>
      </c>
      <c r="H15" s="9">
        <f t="shared" si="0"/>
        <v>32.871000000000002</v>
      </c>
      <c r="J15" s="9" t="s">
        <v>19</v>
      </c>
      <c r="K15" s="9">
        <v>37962</v>
      </c>
      <c r="L15" s="23">
        <v>0.45347222222222222</v>
      </c>
      <c r="M15" s="9" t="s">
        <v>146</v>
      </c>
      <c r="N15" s="23">
        <v>0.46666666666666662</v>
      </c>
      <c r="O15" s="9" t="s">
        <v>140</v>
      </c>
      <c r="P15" s="9" t="s">
        <v>68</v>
      </c>
      <c r="Q15" s="9">
        <f t="shared" si="1"/>
        <v>21.914000000000001</v>
      </c>
      <c r="S15" s="9" t="s">
        <v>19</v>
      </c>
      <c r="T15" s="9">
        <v>37964</v>
      </c>
      <c r="U15" s="23">
        <v>0.49513888888888885</v>
      </c>
      <c r="V15" s="9" t="s">
        <v>146</v>
      </c>
      <c r="W15" s="23">
        <v>0.5083333333333333</v>
      </c>
      <c r="X15" s="9" t="s">
        <v>140</v>
      </c>
      <c r="Y15" s="9" t="s">
        <v>68</v>
      </c>
      <c r="Z15" s="9">
        <f t="shared" si="2"/>
        <v>21.914000000000001</v>
      </c>
      <c r="AB15" s="9" t="s">
        <v>19</v>
      </c>
      <c r="AC15" s="9">
        <v>37966</v>
      </c>
      <c r="AD15" s="23">
        <v>0.53680555555555554</v>
      </c>
      <c r="AE15" s="9" t="s">
        <v>146</v>
      </c>
      <c r="AF15" s="23">
        <v>0.54999999999999993</v>
      </c>
      <c r="AG15" s="9" t="s">
        <v>140</v>
      </c>
      <c r="AH15" s="9" t="s">
        <v>68</v>
      </c>
      <c r="AI15" s="9">
        <f t="shared" si="3"/>
        <v>21.914000000000001</v>
      </c>
    </row>
    <row r="16" spans="1:35" x14ac:dyDescent="0.25">
      <c r="A16" s="9" t="s">
        <v>19</v>
      </c>
      <c r="B16" s="9">
        <v>37963</v>
      </c>
      <c r="C16" s="23">
        <v>0.47013888888888888</v>
      </c>
      <c r="D16" s="9" t="s">
        <v>140</v>
      </c>
      <c r="E16" s="23">
        <v>0.48402777777777778</v>
      </c>
      <c r="F16" s="9" t="s">
        <v>146</v>
      </c>
      <c r="G16" s="9" t="s">
        <v>164</v>
      </c>
      <c r="H16" s="9">
        <f t="shared" si="0"/>
        <v>32.871000000000002</v>
      </c>
      <c r="J16" s="9" t="s">
        <v>19</v>
      </c>
      <c r="K16" s="9">
        <v>37963</v>
      </c>
      <c r="L16" s="23">
        <v>0.47013888888888888</v>
      </c>
      <c r="M16" s="9" t="s">
        <v>140</v>
      </c>
      <c r="N16" s="23">
        <v>0.48402777777777778</v>
      </c>
      <c r="O16" s="9" t="s">
        <v>146</v>
      </c>
      <c r="P16" s="9" t="s">
        <v>68</v>
      </c>
      <c r="Q16" s="9">
        <f t="shared" si="1"/>
        <v>21.914000000000001</v>
      </c>
      <c r="S16" s="9" t="s">
        <v>19</v>
      </c>
      <c r="T16" s="9">
        <v>37965</v>
      </c>
      <c r="U16" s="23">
        <v>0.51180555555555551</v>
      </c>
      <c r="V16" s="9" t="s">
        <v>140</v>
      </c>
      <c r="W16" s="23">
        <v>0.52569444444444446</v>
      </c>
      <c r="X16" s="9" t="s">
        <v>146</v>
      </c>
      <c r="Y16" s="9" t="s">
        <v>68</v>
      </c>
      <c r="Z16" s="9">
        <f t="shared" si="2"/>
        <v>21.914000000000001</v>
      </c>
      <c r="AB16" s="9" t="s">
        <v>19</v>
      </c>
      <c r="AC16" s="9">
        <v>37967</v>
      </c>
      <c r="AD16" s="23">
        <v>0.55347222222222225</v>
      </c>
      <c r="AE16" s="9" t="s">
        <v>140</v>
      </c>
      <c r="AF16" s="23">
        <v>0.56736111111111109</v>
      </c>
      <c r="AG16" s="9" t="s">
        <v>146</v>
      </c>
      <c r="AH16" s="9" t="s">
        <v>68</v>
      </c>
      <c r="AI16" s="9">
        <f t="shared" si="3"/>
        <v>21.914000000000001</v>
      </c>
    </row>
    <row r="17" spans="1:35" x14ac:dyDescent="0.25">
      <c r="A17" s="9" t="s">
        <v>19</v>
      </c>
      <c r="B17" s="9">
        <v>37964</v>
      </c>
      <c r="C17" s="23">
        <v>0.49513888888888885</v>
      </c>
      <c r="D17" s="9" t="s">
        <v>146</v>
      </c>
      <c r="E17" s="23">
        <v>0.5083333333333333</v>
      </c>
      <c r="F17" s="9" t="s">
        <v>140</v>
      </c>
      <c r="G17" s="9" t="s">
        <v>164</v>
      </c>
      <c r="H17" s="9">
        <f t="shared" si="0"/>
        <v>32.871000000000002</v>
      </c>
      <c r="J17" s="9" t="s">
        <v>19</v>
      </c>
      <c r="K17" s="9">
        <v>37964</v>
      </c>
      <c r="L17" s="23">
        <v>0.49513888888888885</v>
      </c>
      <c r="M17" s="9" t="s">
        <v>146</v>
      </c>
      <c r="N17" s="23">
        <v>0.5083333333333333</v>
      </c>
      <c r="O17" s="9" t="s">
        <v>140</v>
      </c>
      <c r="P17" s="9" t="s">
        <v>68</v>
      </c>
      <c r="Q17" s="9">
        <f t="shared" si="1"/>
        <v>21.914000000000001</v>
      </c>
      <c r="S17" s="9" t="s">
        <v>19</v>
      </c>
      <c r="T17" s="9">
        <v>37966</v>
      </c>
      <c r="U17" s="23">
        <v>0.53680555555555554</v>
      </c>
      <c r="V17" s="9" t="s">
        <v>146</v>
      </c>
      <c r="W17" s="23">
        <v>0.54999999999999993</v>
      </c>
      <c r="X17" s="9" t="s">
        <v>140</v>
      </c>
      <c r="Y17" s="9" t="s">
        <v>68</v>
      </c>
      <c r="Z17" s="9">
        <f t="shared" si="2"/>
        <v>21.914000000000001</v>
      </c>
      <c r="AB17" s="9" t="s">
        <v>19</v>
      </c>
      <c r="AC17" s="9">
        <v>37968</v>
      </c>
      <c r="AD17" s="23">
        <v>0.57847222222222217</v>
      </c>
      <c r="AE17" s="9" t="s">
        <v>146</v>
      </c>
      <c r="AF17" s="23">
        <v>0.59166666666666667</v>
      </c>
      <c r="AG17" s="9" t="s">
        <v>140</v>
      </c>
      <c r="AH17" s="9" t="s">
        <v>68</v>
      </c>
      <c r="AI17" s="9">
        <f t="shared" si="3"/>
        <v>21.914000000000001</v>
      </c>
    </row>
    <row r="18" spans="1:35" x14ac:dyDescent="0.25">
      <c r="A18" s="9" t="s">
        <v>19</v>
      </c>
      <c r="B18" s="9">
        <v>37965</v>
      </c>
      <c r="C18" s="23">
        <v>0.51180555555555551</v>
      </c>
      <c r="D18" s="9" t="s">
        <v>140</v>
      </c>
      <c r="E18" s="23">
        <v>0.52569444444444446</v>
      </c>
      <c r="F18" s="9" t="s">
        <v>146</v>
      </c>
      <c r="G18" s="9" t="s">
        <v>164</v>
      </c>
      <c r="H18" s="9">
        <f t="shared" si="0"/>
        <v>32.871000000000002</v>
      </c>
      <c r="J18" s="9" t="s">
        <v>19</v>
      </c>
      <c r="K18" s="9">
        <v>37965</v>
      </c>
      <c r="L18" s="23">
        <v>0.51180555555555551</v>
      </c>
      <c r="M18" s="9" t="s">
        <v>140</v>
      </c>
      <c r="N18" s="23">
        <v>0.52569444444444446</v>
      </c>
      <c r="O18" s="9" t="s">
        <v>146</v>
      </c>
      <c r="P18" s="9" t="s">
        <v>68</v>
      </c>
      <c r="Q18" s="9">
        <f t="shared" si="1"/>
        <v>21.914000000000001</v>
      </c>
      <c r="S18" s="9" t="s">
        <v>19</v>
      </c>
      <c r="T18" s="9">
        <v>37967</v>
      </c>
      <c r="U18" s="23">
        <v>0.55347222222222225</v>
      </c>
      <c r="V18" s="9" t="s">
        <v>140</v>
      </c>
      <c r="W18" s="23">
        <v>0.56736111111111109</v>
      </c>
      <c r="X18" s="9" t="s">
        <v>146</v>
      </c>
      <c r="Y18" s="9" t="s">
        <v>68</v>
      </c>
      <c r="Z18" s="9">
        <f t="shared" si="2"/>
        <v>21.914000000000001</v>
      </c>
      <c r="AB18" s="9" t="s">
        <v>19</v>
      </c>
      <c r="AC18" s="9">
        <v>37969</v>
      </c>
      <c r="AD18" s="23">
        <v>0.59513888888888888</v>
      </c>
      <c r="AE18" s="9" t="s">
        <v>140</v>
      </c>
      <c r="AF18" s="23">
        <v>0.60902777777777783</v>
      </c>
      <c r="AG18" s="9" t="s">
        <v>146</v>
      </c>
      <c r="AH18" s="9" t="s">
        <v>68</v>
      </c>
      <c r="AI18" s="9">
        <f t="shared" si="3"/>
        <v>21.914000000000001</v>
      </c>
    </row>
    <row r="19" spans="1:35" x14ac:dyDescent="0.25">
      <c r="A19" s="9" t="s">
        <v>19</v>
      </c>
      <c r="B19" s="9">
        <v>37966</v>
      </c>
      <c r="C19" s="23">
        <v>0.53680555555555554</v>
      </c>
      <c r="D19" s="9" t="s">
        <v>146</v>
      </c>
      <c r="E19" s="23">
        <v>0.54999999999999993</v>
      </c>
      <c r="F19" s="9" t="s">
        <v>140</v>
      </c>
      <c r="G19" s="9" t="s">
        <v>164</v>
      </c>
      <c r="H19" s="9">
        <f t="shared" si="0"/>
        <v>32.871000000000002</v>
      </c>
      <c r="J19" s="9" t="s">
        <v>19</v>
      </c>
      <c r="K19" s="9">
        <v>37966</v>
      </c>
      <c r="L19" s="23">
        <v>0.53680555555555554</v>
      </c>
      <c r="M19" s="9" t="s">
        <v>146</v>
      </c>
      <c r="N19" s="23">
        <v>0.54999999999999993</v>
      </c>
      <c r="O19" s="9" t="s">
        <v>140</v>
      </c>
      <c r="P19" s="9" t="s">
        <v>68</v>
      </c>
      <c r="Q19" s="9">
        <f t="shared" si="1"/>
        <v>21.914000000000001</v>
      </c>
      <c r="S19" s="9" t="s">
        <v>19</v>
      </c>
      <c r="T19" s="9">
        <v>37968</v>
      </c>
      <c r="U19" s="23">
        <v>0.57847222222222217</v>
      </c>
      <c r="V19" s="9" t="s">
        <v>146</v>
      </c>
      <c r="W19" s="23">
        <v>0.59166666666666667</v>
      </c>
      <c r="X19" s="9" t="s">
        <v>140</v>
      </c>
      <c r="Y19" s="9" t="s">
        <v>68</v>
      </c>
      <c r="Z19" s="9">
        <f t="shared" si="2"/>
        <v>21.914000000000001</v>
      </c>
      <c r="AB19" s="9" t="s">
        <v>19</v>
      </c>
      <c r="AC19" s="9">
        <v>37970</v>
      </c>
      <c r="AD19" s="23">
        <v>0.62013888888888891</v>
      </c>
      <c r="AE19" s="9" t="s">
        <v>146</v>
      </c>
      <c r="AF19" s="23">
        <v>0.6333333333333333</v>
      </c>
      <c r="AG19" s="9" t="s">
        <v>140</v>
      </c>
      <c r="AH19" s="9" t="s">
        <v>68</v>
      </c>
      <c r="AI19" s="9">
        <f t="shared" si="3"/>
        <v>21.914000000000001</v>
      </c>
    </row>
    <row r="20" spans="1:35" x14ac:dyDescent="0.25">
      <c r="A20" s="9" t="s">
        <v>19</v>
      </c>
      <c r="B20" s="9">
        <v>37967</v>
      </c>
      <c r="C20" s="23">
        <v>0.55347222222222225</v>
      </c>
      <c r="D20" s="9" t="s">
        <v>140</v>
      </c>
      <c r="E20" s="23">
        <v>0.56736111111111109</v>
      </c>
      <c r="F20" s="9" t="s">
        <v>146</v>
      </c>
      <c r="G20" s="9" t="s">
        <v>164</v>
      </c>
      <c r="H20" s="9">
        <f t="shared" si="0"/>
        <v>32.871000000000002</v>
      </c>
      <c r="J20" s="9" t="s">
        <v>19</v>
      </c>
      <c r="K20" s="9">
        <v>37967</v>
      </c>
      <c r="L20" s="23">
        <v>0.55347222222222225</v>
      </c>
      <c r="M20" s="9" t="s">
        <v>140</v>
      </c>
      <c r="N20" s="23">
        <v>0.56736111111111109</v>
      </c>
      <c r="O20" s="9" t="s">
        <v>146</v>
      </c>
      <c r="P20" s="9" t="s">
        <v>68</v>
      </c>
      <c r="Q20" s="9">
        <f t="shared" si="1"/>
        <v>21.914000000000001</v>
      </c>
      <c r="S20" s="9" t="s">
        <v>19</v>
      </c>
      <c r="T20" s="9">
        <v>37969</v>
      </c>
      <c r="U20" s="23">
        <v>0.59513888888888888</v>
      </c>
      <c r="V20" s="9" t="s">
        <v>140</v>
      </c>
      <c r="W20" s="23">
        <v>0.60902777777777783</v>
      </c>
      <c r="X20" s="9" t="s">
        <v>146</v>
      </c>
      <c r="Y20" s="9" t="s">
        <v>68</v>
      </c>
      <c r="Z20" s="9">
        <f t="shared" si="2"/>
        <v>21.914000000000001</v>
      </c>
      <c r="AB20" s="9" t="s">
        <v>19</v>
      </c>
      <c r="AC20" s="9">
        <v>37971</v>
      </c>
      <c r="AD20" s="23">
        <v>0.63680555555555551</v>
      </c>
      <c r="AE20" s="9" t="s">
        <v>140</v>
      </c>
      <c r="AF20" s="23">
        <v>0.65069444444444446</v>
      </c>
      <c r="AG20" s="9" t="s">
        <v>146</v>
      </c>
      <c r="AH20" s="9" t="s">
        <v>68</v>
      </c>
      <c r="AI20" s="9">
        <f t="shared" si="3"/>
        <v>21.914000000000001</v>
      </c>
    </row>
    <row r="21" spans="1:35" x14ac:dyDescent="0.25">
      <c r="A21" s="9" t="s">
        <v>19</v>
      </c>
      <c r="B21" s="9">
        <v>37968</v>
      </c>
      <c r="C21" s="23">
        <v>0.57847222222222217</v>
      </c>
      <c r="D21" s="9" t="s">
        <v>146</v>
      </c>
      <c r="E21" s="23">
        <v>0.59166666666666667</v>
      </c>
      <c r="F21" s="9" t="s">
        <v>140</v>
      </c>
      <c r="G21" s="9" t="s">
        <v>164</v>
      </c>
      <c r="H21" s="9">
        <f t="shared" si="0"/>
        <v>32.871000000000002</v>
      </c>
      <c r="J21" s="9" t="s">
        <v>19</v>
      </c>
      <c r="K21" s="9">
        <v>37968</v>
      </c>
      <c r="L21" s="23">
        <v>0.57847222222222217</v>
      </c>
      <c r="M21" s="9" t="s">
        <v>146</v>
      </c>
      <c r="N21" s="23">
        <v>0.59166666666666667</v>
      </c>
      <c r="O21" s="9" t="s">
        <v>140</v>
      </c>
      <c r="P21" s="9" t="s">
        <v>68</v>
      </c>
      <c r="Q21" s="9">
        <f t="shared" si="1"/>
        <v>21.914000000000001</v>
      </c>
      <c r="S21" s="9" t="s">
        <v>19</v>
      </c>
      <c r="T21" s="9">
        <v>37970</v>
      </c>
      <c r="U21" s="23">
        <v>0.62013888888888891</v>
      </c>
      <c r="V21" s="9" t="s">
        <v>146</v>
      </c>
      <c r="W21" s="23">
        <v>0.6333333333333333</v>
      </c>
      <c r="X21" s="9" t="s">
        <v>140</v>
      </c>
      <c r="Y21" s="9" t="s">
        <v>68</v>
      </c>
      <c r="Z21" s="9">
        <f t="shared" si="2"/>
        <v>21.914000000000001</v>
      </c>
      <c r="AB21" s="9" t="s">
        <v>19</v>
      </c>
      <c r="AC21" s="9">
        <v>37972</v>
      </c>
      <c r="AD21" s="23">
        <v>0.66180555555555554</v>
      </c>
      <c r="AE21" s="9" t="s">
        <v>146</v>
      </c>
      <c r="AF21" s="23">
        <v>0.67499999999999993</v>
      </c>
      <c r="AG21" s="9" t="s">
        <v>140</v>
      </c>
      <c r="AH21" s="9" t="s">
        <v>68</v>
      </c>
      <c r="AI21" s="9">
        <f t="shared" si="3"/>
        <v>21.914000000000001</v>
      </c>
    </row>
    <row r="22" spans="1:35" x14ac:dyDescent="0.25">
      <c r="A22" s="9" t="s">
        <v>19</v>
      </c>
      <c r="B22" s="9">
        <v>37969</v>
      </c>
      <c r="C22" s="23">
        <v>0.59513888888888888</v>
      </c>
      <c r="D22" s="9" t="s">
        <v>140</v>
      </c>
      <c r="E22" s="23">
        <v>0.60902777777777783</v>
      </c>
      <c r="F22" s="9" t="s">
        <v>146</v>
      </c>
      <c r="G22" s="9" t="s">
        <v>68</v>
      </c>
      <c r="H22" s="9">
        <f>2*10.957</f>
        <v>21.914000000000001</v>
      </c>
      <c r="J22" s="9" t="s">
        <v>19</v>
      </c>
      <c r="K22" s="9">
        <v>37969</v>
      </c>
      <c r="L22" s="23">
        <v>0.59513888888888888</v>
      </c>
      <c r="M22" s="9" t="s">
        <v>140</v>
      </c>
      <c r="N22" s="23">
        <v>0.60902777777777783</v>
      </c>
      <c r="O22" s="9" t="s">
        <v>146</v>
      </c>
      <c r="P22" s="9" t="s">
        <v>68</v>
      </c>
      <c r="Q22" s="9">
        <f t="shared" si="1"/>
        <v>21.914000000000001</v>
      </c>
      <c r="S22" s="9" t="s">
        <v>19</v>
      </c>
      <c r="T22" s="9">
        <v>37971</v>
      </c>
      <c r="U22" s="23">
        <v>0.63680555555555551</v>
      </c>
      <c r="V22" s="9" t="s">
        <v>140</v>
      </c>
      <c r="W22" s="23">
        <v>0.65069444444444446</v>
      </c>
      <c r="X22" s="9" t="s">
        <v>146</v>
      </c>
      <c r="Y22" s="9" t="s">
        <v>68</v>
      </c>
      <c r="Z22" s="9">
        <f t="shared" si="2"/>
        <v>21.914000000000001</v>
      </c>
      <c r="AB22" s="9" t="s">
        <v>19</v>
      </c>
      <c r="AC22" s="9">
        <v>37973</v>
      </c>
      <c r="AD22" s="23">
        <v>0.67847222222222225</v>
      </c>
      <c r="AE22" s="9" t="s">
        <v>140</v>
      </c>
      <c r="AF22" s="23">
        <v>0.69236111111111109</v>
      </c>
      <c r="AG22" s="9" t="s">
        <v>146</v>
      </c>
      <c r="AH22" s="9" t="s">
        <v>68</v>
      </c>
      <c r="AI22" s="9">
        <f t="shared" si="3"/>
        <v>21.914000000000001</v>
      </c>
    </row>
    <row r="23" spans="1:35" x14ac:dyDescent="0.25">
      <c r="A23" s="136" t="s">
        <v>20</v>
      </c>
      <c r="B23" s="136" t="s">
        <v>67</v>
      </c>
      <c r="C23" s="175">
        <v>0.59722222222222221</v>
      </c>
      <c r="D23" s="136" t="s">
        <v>140</v>
      </c>
      <c r="E23" s="175">
        <v>0.60416666666666663</v>
      </c>
      <c r="F23" s="136" t="s">
        <v>163</v>
      </c>
      <c r="G23" s="136" t="s">
        <v>165</v>
      </c>
      <c r="H23" s="136">
        <v>0.4</v>
      </c>
      <c r="J23" s="9" t="s">
        <v>19</v>
      </c>
      <c r="K23" s="9">
        <v>37970</v>
      </c>
      <c r="L23" s="23">
        <v>0.62013888888888891</v>
      </c>
      <c r="M23" s="9" t="s">
        <v>146</v>
      </c>
      <c r="N23" s="23">
        <v>0.6333333333333333</v>
      </c>
      <c r="O23" s="9" t="s">
        <v>140</v>
      </c>
      <c r="P23" s="9" t="s">
        <v>68</v>
      </c>
      <c r="Q23" s="9">
        <f t="shared" si="1"/>
        <v>21.914000000000001</v>
      </c>
      <c r="S23" s="9" t="s">
        <v>19</v>
      </c>
      <c r="T23" s="9">
        <v>37972</v>
      </c>
      <c r="U23" s="23">
        <v>0.66180555555555554</v>
      </c>
      <c r="V23" s="9" t="s">
        <v>146</v>
      </c>
      <c r="W23" s="23">
        <v>0.67499999999999993</v>
      </c>
      <c r="X23" s="9" t="s">
        <v>140</v>
      </c>
      <c r="Y23" s="9" t="s">
        <v>68</v>
      </c>
      <c r="Z23" s="9">
        <f t="shared" si="2"/>
        <v>21.914000000000001</v>
      </c>
      <c r="AB23" s="9" t="s">
        <v>19</v>
      </c>
      <c r="AC23" s="9">
        <v>37974</v>
      </c>
      <c r="AD23" s="23">
        <v>0.70347222222222217</v>
      </c>
      <c r="AE23" s="9" t="s">
        <v>146</v>
      </c>
      <c r="AF23" s="23">
        <v>0.71666666666666667</v>
      </c>
      <c r="AG23" s="9" t="s">
        <v>140</v>
      </c>
      <c r="AH23" s="9" t="s">
        <v>68</v>
      </c>
      <c r="AI23" s="9">
        <f t="shared" si="3"/>
        <v>21.914000000000001</v>
      </c>
    </row>
    <row r="24" spans="1:35" x14ac:dyDescent="0.25">
      <c r="A24" s="9" t="s">
        <v>19</v>
      </c>
      <c r="B24" s="9">
        <v>37970</v>
      </c>
      <c r="C24" s="23">
        <v>0.62013888888888891</v>
      </c>
      <c r="D24" s="9" t="s">
        <v>146</v>
      </c>
      <c r="E24" s="23">
        <v>0.6333333333333333</v>
      </c>
      <c r="F24" s="9" t="s">
        <v>140</v>
      </c>
      <c r="G24" s="9" t="s">
        <v>68</v>
      </c>
      <c r="H24" s="9">
        <f t="shared" ref="H24:H34" si="4">2*10.957</f>
        <v>21.914000000000001</v>
      </c>
      <c r="J24" s="9" t="s">
        <v>19</v>
      </c>
      <c r="K24" s="9">
        <v>37971</v>
      </c>
      <c r="L24" s="23">
        <v>0.63680555555555551</v>
      </c>
      <c r="M24" s="9" t="s">
        <v>140</v>
      </c>
      <c r="N24" s="23">
        <v>0.65069444444444446</v>
      </c>
      <c r="O24" s="9" t="s">
        <v>146</v>
      </c>
      <c r="P24" s="9" t="s">
        <v>68</v>
      </c>
      <c r="Q24" s="9">
        <f t="shared" si="1"/>
        <v>21.914000000000001</v>
      </c>
      <c r="S24" s="9" t="s">
        <v>19</v>
      </c>
      <c r="T24" s="9">
        <v>37973</v>
      </c>
      <c r="U24" s="23">
        <v>0.67847222222222225</v>
      </c>
      <c r="V24" s="9" t="s">
        <v>140</v>
      </c>
      <c r="W24" s="23">
        <v>0.69236111111111109</v>
      </c>
      <c r="X24" s="9" t="s">
        <v>146</v>
      </c>
      <c r="Y24" s="9" t="s">
        <v>68</v>
      </c>
      <c r="Z24" s="9">
        <f t="shared" si="2"/>
        <v>21.914000000000001</v>
      </c>
      <c r="AB24" s="9" t="s">
        <v>19</v>
      </c>
      <c r="AC24" s="9">
        <v>37975</v>
      </c>
      <c r="AD24" s="23">
        <v>0.72013888888888899</v>
      </c>
      <c r="AE24" s="9" t="s">
        <v>140</v>
      </c>
      <c r="AF24" s="23">
        <v>0.73402777777777783</v>
      </c>
      <c r="AG24" s="9" t="s">
        <v>146</v>
      </c>
      <c r="AH24" s="9" t="s">
        <v>68</v>
      </c>
      <c r="AI24" s="9">
        <f t="shared" si="3"/>
        <v>21.914000000000001</v>
      </c>
    </row>
    <row r="25" spans="1:35" x14ac:dyDescent="0.25">
      <c r="A25" s="9" t="s">
        <v>19</v>
      </c>
      <c r="B25" s="9">
        <v>37971</v>
      </c>
      <c r="C25" s="23">
        <v>0.63680555555555551</v>
      </c>
      <c r="D25" s="9" t="s">
        <v>140</v>
      </c>
      <c r="E25" s="23">
        <v>0.65069444444444446</v>
      </c>
      <c r="F25" s="9" t="s">
        <v>146</v>
      </c>
      <c r="G25" s="9" t="s">
        <v>68</v>
      </c>
      <c r="H25" s="9">
        <f t="shared" si="4"/>
        <v>21.914000000000001</v>
      </c>
      <c r="J25" s="9" t="s">
        <v>19</v>
      </c>
      <c r="K25" s="9">
        <v>37972</v>
      </c>
      <c r="L25" s="23">
        <v>0.66180555555555554</v>
      </c>
      <c r="M25" s="9" t="s">
        <v>146</v>
      </c>
      <c r="N25" s="23">
        <v>0.67499999999999993</v>
      </c>
      <c r="O25" s="9" t="s">
        <v>140</v>
      </c>
      <c r="P25" s="9" t="s">
        <v>68</v>
      </c>
      <c r="Q25" s="9">
        <f t="shared" si="1"/>
        <v>21.914000000000001</v>
      </c>
      <c r="S25" s="9" t="s">
        <v>19</v>
      </c>
      <c r="T25" s="9">
        <v>37974</v>
      </c>
      <c r="U25" s="23">
        <v>0.70347222222222217</v>
      </c>
      <c r="V25" s="9" t="s">
        <v>146</v>
      </c>
      <c r="W25" s="23">
        <v>0.71666666666666667</v>
      </c>
      <c r="X25" s="9" t="s">
        <v>140</v>
      </c>
      <c r="Y25" s="9" t="s">
        <v>68</v>
      </c>
      <c r="Z25" s="9">
        <f t="shared" si="2"/>
        <v>21.914000000000001</v>
      </c>
      <c r="AB25" s="9" t="s">
        <v>19</v>
      </c>
      <c r="AC25" s="9">
        <v>37976</v>
      </c>
      <c r="AD25" s="23">
        <v>0.74513888888888891</v>
      </c>
      <c r="AE25" s="9" t="s">
        <v>146</v>
      </c>
      <c r="AF25" s="23">
        <v>0.7583333333333333</v>
      </c>
      <c r="AG25" s="9" t="s">
        <v>140</v>
      </c>
      <c r="AH25" s="9" t="s">
        <v>68</v>
      </c>
      <c r="AI25" s="9">
        <f t="shared" si="3"/>
        <v>21.914000000000001</v>
      </c>
    </row>
    <row r="26" spans="1:35" x14ac:dyDescent="0.25">
      <c r="A26" s="9" t="s">
        <v>19</v>
      </c>
      <c r="B26" s="9">
        <v>37972</v>
      </c>
      <c r="C26" s="23">
        <v>0.66180555555555554</v>
      </c>
      <c r="D26" s="9" t="s">
        <v>146</v>
      </c>
      <c r="E26" s="23">
        <v>0.67499999999999993</v>
      </c>
      <c r="F26" s="9" t="s">
        <v>140</v>
      </c>
      <c r="G26" s="9" t="s">
        <v>68</v>
      </c>
      <c r="H26" s="9">
        <f t="shared" si="4"/>
        <v>21.914000000000001</v>
      </c>
      <c r="J26" s="9" t="s">
        <v>19</v>
      </c>
      <c r="K26" s="9">
        <v>37973</v>
      </c>
      <c r="L26" s="23">
        <v>0.67847222222222225</v>
      </c>
      <c r="M26" s="9" t="s">
        <v>140</v>
      </c>
      <c r="N26" s="23">
        <v>0.69236111111111109</v>
      </c>
      <c r="O26" s="9" t="s">
        <v>146</v>
      </c>
      <c r="P26" s="9" t="s">
        <v>68</v>
      </c>
      <c r="Q26" s="9">
        <f t="shared" si="1"/>
        <v>21.914000000000001</v>
      </c>
      <c r="S26" s="9" t="s">
        <v>19</v>
      </c>
      <c r="T26" s="9">
        <v>37975</v>
      </c>
      <c r="U26" s="23">
        <v>0.72013888888888899</v>
      </c>
      <c r="V26" s="9" t="s">
        <v>140</v>
      </c>
      <c r="W26" s="23">
        <v>0.73402777777777783</v>
      </c>
      <c r="X26" s="9" t="s">
        <v>146</v>
      </c>
      <c r="Y26" s="9" t="s">
        <v>68</v>
      </c>
      <c r="Z26" s="9">
        <f t="shared" si="2"/>
        <v>21.914000000000001</v>
      </c>
      <c r="AB26" s="9" t="s">
        <v>19</v>
      </c>
      <c r="AC26" s="9">
        <v>37977</v>
      </c>
      <c r="AD26" s="23">
        <v>0.76180555555555562</v>
      </c>
      <c r="AE26" s="9" t="s">
        <v>140</v>
      </c>
      <c r="AF26" s="23">
        <v>0.77569444444444446</v>
      </c>
      <c r="AG26" s="9" t="s">
        <v>146</v>
      </c>
      <c r="AH26" s="9" t="s">
        <v>68</v>
      </c>
      <c r="AI26" s="9">
        <f t="shared" si="3"/>
        <v>21.914000000000001</v>
      </c>
    </row>
    <row r="27" spans="1:35" x14ac:dyDescent="0.25">
      <c r="A27" s="9" t="s">
        <v>19</v>
      </c>
      <c r="B27" s="9">
        <v>37973</v>
      </c>
      <c r="C27" s="23">
        <v>0.67847222222222225</v>
      </c>
      <c r="D27" s="9" t="s">
        <v>140</v>
      </c>
      <c r="E27" s="23">
        <v>0.69236111111111109</v>
      </c>
      <c r="F27" s="9" t="s">
        <v>146</v>
      </c>
      <c r="G27" s="9" t="s">
        <v>68</v>
      </c>
      <c r="H27" s="9">
        <f t="shared" si="4"/>
        <v>21.914000000000001</v>
      </c>
      <c r="J27" s="9" t="s">
        <v>19</v>
      </c>
      <c r="K27" s="9">
        <v>37974</v>
      </c>
      <c r="L27" s="23">
        <v>0.70347222222222217</v>
      </c>
      <c r="M27" s="9" t="s">
        <v>146</v>
      </c>
      <c r="N27" s="23">
        <v>0.71666666666666667</v>
      </c>
      <c r="O27" s="9" t="s">
        <v>140</v>
      </c>
      <c r="P27" s="9" t="s">
        <v>68</v>
      </c>
      <c r="Q27" s="9">
        <f t="shared" si="1"/>
        <v>21.914000000000001</v>
      </c>
      <c r="S27" s="9" t="s">
        <v>19</v>
      </c>
      <c r="T27" s="9">
        <v>37976</v>
      </c>
      <c r="U27" s="23">
        <v>0.74513888888888891</v>
      </c>
      <c r="V27" s="9" t="s">
        <v>146</v>
      </c>
      <c r="W27" s="23">
        <v>0.7583333333333333</v>
      </c>
      <c r="X27" s="9" t="s">
        <v>140</v>
      </c>
      <c r="Y27" s="9" t="s">
        <v>68</v>
      </c>
      <c r="Z27" s="9">
        <f t="shared" si="2"/>
        <v>21.914000000000001</v>
      </c>
      <c r="AB27" s="9" t="s">
        <v>19</v>
      </c>
      <c r="AC27" s="9">
        <v>37978</v>
      </c>
      <c r="AD27" s="23">
        <v>0.78680555555555554</v>
      </c>
      <c r="AE27" s="9" t="s">
        <v>146</v>
      </c>
      <c r="AF27" s="23">
        <v>0.79999999999999993</v>
      </c>
      <c r="AG27" s="9" t="s">
        <v>140</v>
      </c>
      <c r="AH27" s="9" t="s">
        <v>68</v>
      </c>
      <c r="AI27" s="9">
        <f t="shared" si="3"/>
        <v>21.914000000000001</v>
      </c>
    </row>
    <row r="28" spans="1:35" x14ac:dyDescent="0.25">
      <c r="A28" s="9" t="s">
        <v>19</v>
      </c>
      <c r="B28" s="9">
        <v>37974</v>
      </c>
      <c r="C28" s="23">
        <v>0.70347222222222217</v>
      </c>
      <c r="D28" s="9" t="s">
        <v>146</v>
      </c>
      <c r="E28" s="23">
        <v>0.71666666666666667</v>
      </c>
      <c r="F28" s="9" t="s">
        <v>140</v>
      </c>
      <c r="G28" s="9" t="s">
        <v>68</v>
      </c>
      <c r="H28" s="9">
        <f t="shared" si="4"/>
        <v>21.914000000000001</v>
      </c>
      <c r="J28" s="9" t="s">
        <v>19</v>
      </c>
      <c r="K28" s="9">
        <v>37975</v>
      </c>
      <c r="L28" s="23">
        <v>0.72013888888888899</v>
      </c>
      <c r="M28" s="9" t="s">
        <v>140</v>
      </c>
      <c r="N28" s="23">
        <v>0.73402777777777783</v>
      </c>
      <c r="O28" s="9" t="s">
        <v>146</v>
      </c>
      <c r="P28" s="9" t="s">
        <v>68</v>
      </c>
      <c r="Q28" s="9">
        <f t="shared" si="1"/>
        <v>21.914000000000001</v>
      </c>
      <c r="S28" s="9" t="s">
        <v>19</v>
      </c>
      <c r="T28" s="9">
        <v>37977</v>
      </c>
      <c r="U28" s="23">
        <v>0.76180555555555562</v>
      </c>
      <c r="V28" s="9" t="s">
        <v>140</v>
      </c>
      <c r="W28" s="23">
        <v>0.77569444444444446</v>
      </c>
      <c r="X28" s="9" t="s">
        <v>146</v>
      </c>
      <c r="Y28" s="9" t="s">
        <v>68</v>
      </c>
      <c r="Z28" s="9">
        <f t="shared" si="2"/>
        <v>21.914000000000001</v>
      </c>
      <c r="AB28" s="9" t="s">
        <v>19</v>
      </c>
      <c r="AC28" s="9">
        <v>37979</v>
      </c>
      <c r="AD28" s="23">
        <v>0.80347222222222225</v>
      </c>
      <c r="AE28" s="9" t="s">
        <v>140</v>
      </c>
      <c r="AF28" s="23">
        <v>0.81736111111111109</v>
      </c>
      <c r="AG28" s="9" t="s">
        <v>146</v>
      </c>
      <c r="AH28" s="9" t="s">
        <v>68</v>
      </c>
      <c r="AI28" s="9">
        <f t="shared" si="3"/>
        <v>21.914000000000001</v>
      </c>
    </row>
    <row r="29" spans="1:35" x14ac:dyDescent="0.25">
      <c r="A29" s="9" t="s">
        <v>19</v>
      </c>
      <c r="B29" s="9">
        <v>37975</v>
      </c>
      <c r="C29" s="23">
        <v>0.72013888888888899</v>
      </c>
      <c r="D29" s="9" t="s">
        <v>140</v>
      </c>
      <c r="E29" s="23">
        <v>0.73402777777777783</v>
      </c>
      <c r="F29" s="9" t="s">
        <v>146</v>
      </c>
      <c r="G29" s="9" t="s">
        <v>68</v>
      </c>
      <c r="H29" s="9">
        <f t="shared" si="4"/>
        <v>21.914000000000001</v>
      </c>
      <c r="J29" s="9" t="s">
        <v>19</v>
      </c>
      <c r="K29" s="9">
        <v>37976</v>
      </c>
      <c r="L29" s="23">
        <v>0.74513888888888891</v>
      </c>
      <c r="M29" s="9" t="s">
        <v>146</v>
      </c>
      <c r="N29" s="23">
        <v>0.7583333333333333</v>
      </c>
      <c r="O29" s="9" t="s">
        <v>140</v>
      </c>
      <c r="P29" s="9" t="s">
        <v>68</v>
      </c>
      <c r="Q29" s="9">
        <f t="shared" si="1"/>
        <v>21.914000000000001</v>
      </c>
      <c r="S29" s="9" t="s">
        <v>19</v>
      </c>
      <c r="T29" s="9">
        <v>37978</v>
      </c>
      <c r="U29" s="23">
        <v>0.78680555555555554</v>
      </c>
      <c r="V29" s="9" t="s">
        <v>146</v>
      </c>
      <c r="W29" s="23">
        <v>0.79999999999999993</v>
      </c>
      <c r="X29" s="9" t="s">
        <v>140</v>
      </c>
      <c r="Y29" s="9" t="s">
        <v>68</v>
      </c>
      <c r="Z29" s="9">
        <f t="shared" si="2"/>
        <v>21.914000000000001</v>
      </c>
      <c r="AB29" s="9" t="s">
        <v>19</v>
      </c>
      <c r="AC29" s="9">
        <v>37980</v>
      </c>
      <c r="AD29" s="23">
        <v>0.82847222222222217</v>
      </c>
      <c r="AE29" s="9" t="s">
        <v>146</v>
      </c>
      <c r="AF29" s="23">
        <v>0.84166666666666667</v>
      </c>
      <c r="AG29" s="9" t="s">
        <v>140</v>
      </c>
      <c r="AH29" s="9" t="s">
        <v>68</v>
      </c>
      <c r="AI29" s="9">
        <f t="shared" si="3"/>
        <v>21.914000000000001</v>
      </c>
    </row>
    <row r="30" spans="1:35" x14ac:dyDescent="0.25">
      <c r="A30" s="9" t="s">
        <v>19</v>
      </c>
      <c r="B30" s="9">
        <v>37976</v>
      </c>
      <c r="C30" s="23">
        <v>0.74513888888888891</v>
      </c>
      <c r="D30" s="9" t="s">
        <v>146</v>
      </c>
      <c r="E30" s="23">
        <v>0.7583333333333333</v>
      </c>
      <c r="F30" s="9" t="s">
        <v>140</v>
      </c>
      <c r="G30" s="9" t="s">
        <v>68</v>
      </c>
      <c r="H30" s="9">
        <f t="shared" si="4"/>
        <v>21.914000000000001</v>
      </c>
      <c r="J30" s="9" t="s">
        <v>19</v>
      </c>
      <c r="K30" s="9">
        <v>37977</v>
      </c>
      <c r="L30" s="23">
        <v>0.76180555555555562</v>
      </c>
      <c r="M30" s="9" t="s">
        <v>140</v>
      </c>
      <c r="N30" s="23">
        <v>0.77569444444444446</v>
      </c>
      <c r="O30" s="9" t="s">
        <v>146</v>
      </c>
      <c r="P30" s="9" t="s">
        <v>68</v>
      </c>
      <c r="Q30" s="9">
        <f t="shared" si="1"/>
        <v>21.914000000000001</v>
      </c>
      <c r="S30" s="9" t="s">
        <v>19</v>
      </c>
      <c r="T30" s="9">
        <v>37979</v>
      </c>
      <c r="U30" s="23">
        <v>0.80347222222222225</v>
      </c>
      <c r="V30" s="9" t="s">
        <v>140</v>
      </c>
      <c r="W30" s="23">
        <v>0.81736111111111109</v>
      </c>
      <c r="X30" s="9" t="s">
        <v>146</v>
      </c>
      <c r="Y30" s="9" t="s">
        <v>68</v>
      </c>
      <c r="Z30" s="9">
        <f t="shared" si="2"/>
        <v>21.914000000000001</v>
      </c>
      <c r="AB30" s="9" t="s">
        <v>19</v>
      </c>
      <c r="AC30" s="9">
        <v>37981</v>
      </c>
      <c r="AD30" s="23">
        <v>0.84513888888888899</v>
      </c>
      <c r="AE30" s="9" t="s">
        <v>140</v>
      </c>
      <c r="AF30" s="23">
        <v>0.85902777777777783</v>
      </c>
      <c r="AG30" s="9" t="s">
        <v>146</v>
      </c>
      <c r="AH30" s="9" t="s">
        <v>68</v>
      </c>
      <c r="AI30" s="9">
        <f t="shared" si="3"/>
        <v>21.914000000000001</v>
      </c>
    </row>
    <row r="31" spans="1:35" x14ac:dyDescent="0.25">
      <c r="A31" s="9" t="s">
        <v>19</v>
      </c>
      <c r="B31" s="9">
        <v>37977</v>
      </c>
      <c r="C31" s="23">
        <v>0.76180555555555562</v>
      </c>
      <c r="D31" s="9" t="s">
        <v>140</v>
      </c>
      <c r="E31" s="23">
        <v>0.77569444444444446</v>
      </c>
      <c r="F31" s="9" t="s">
        <v>146</v>
      </c>
      <c r="G31" s="9" t="s">
        <v>68</v>
      </c>
      <c r="H31" s="9">
        <f t="shared" si="4"/>
        <v>21.914000000000001</v>
      </c>
      <c r="J31" s="9" t="s">
        <v>19</v>
      </c>
      <c r="K31" s="9">
        <v>37978</v>
      </c>
      <c r="L31" s="23">
        <v>0.78680555555555554</v>
      </c>
      <c r="M31" s="9" t="s">
        <v>146</v>
      </c>
      <c r="N31" s="23">
        <v>0.79999999999999993</v>
      </c>
      <c r="O31" s="9" t="s">
        <v>140</v>
      </c>
      <c r="P31" s="9" t="s">
        <v>68</v>
      </c>
      <c r="Q31" s="9">
        <f t="shared" si="1"/>
        <v>21.914000000000001</v>
      </c>
      <c r="S31" s="9" t="s">
        <v>19</v>
      </c>
      <c r="T31" s="9">
        <v>37980</v>
      </c>
      <c r="U31" s="23">
        <v>0.82847222222222217</v>
      </c>
      <c r="V31" s="9" t="s">
        <v>146</v>
      </c>
      <c r="W31" s="23">
        <v>0.84166666666666667</v>
      </c>
      <c r="X31" s="9" t="s">
        <v>140</v>
      </c>
      <c r="Y31" s="9" t="s">
        <v>68</v>
      </c>
      <c r="Z31" s="9">
        <f t="shared" si="2"/>
        <v>21.914000000000001</v>
      </c>
      <c r="AB31" s="9" t="s">
        <v>19</v>
      </c>
      <c r="AC31" s="9">
        <v>37982</v>
      </c>
      <c r="AD31" s="23">
        <v>0.87013888888888891</v>
      </c>
      <c r="AE31" s="9" t="s">
        <v>146</v>
      </c>
      <c r="AF31" s="23">
        <v>0.8833333333333333</v>
      </c>
      <c r="AG31" s="9" t="s">
        <v>140</v>
      </c>
      <c r="AH31" s="9" t="s">
        <v>68</v>
      </c>
      <c r="AI31" s="9">
        <f t="shared" si="3"/>
        <v>21.914000000000001</v>
      </c>
    </row>
    <row r="32" spans="1:35" x14ac:dyDescent="0.25">
      <c r="A32" s="9" t="s">
        <v>19</v>
      </c>
      <c r="B32" s="9">
        <v>37978</v>
      </c>
      <c r="C32" s="23">
        <v>0.78680555555555554</v>
      </c>
      <c r="D32" s="9" t="s">
        <v>146</v>
      </c>
      <c r="E32" s="23">
        <v>0.79999999999999993</v>
      </c>
      <c r="F32" s="9" t="s">
        <v>140</v>
      </c>
      <c r="G32" s="9" t="s">
        <v>68</v>
      </c>
      <c r="H32" s="9">
        <f t="shared" si="4"/>
        <v>21.914000000000001</v>
      </c>
      <c r="J32" s="9" t="s">
        <v>19</v>
      </c>
      <c r="K32" s="9">
        <v>37979</v>
      </c>
      <c r="L32" s="23">
        <v>0.80347222222222225</v>
      </c>
      <c r="M32" s="9" t="s">
        <v>140</v>
      </c>
      <c r="N32" s="23">
        <v>0.81736111111111109</v>
      </c>
      <c r="O32" s="9" t="s">
        <v>146</v>
      </c>
      <c r="P32" s="9" t="s">
        <v>68</v>
      </c>
      <c r="Q32" s="9">
        <f t="shared" si="1"/>
        <v>21.914000000000001</v>
      </c>
      <c r="S32" s="9" t="s">
        <v>19</v>
      </c>
      <c r="T32" s="9">
        <v>37981</v>
      </c>
      <c r="U32" s="23">
        <v>0.84513888888888899</v>
      </c>
      <c r="V32" s="9" t="s">
        <v>140</v>
      </c>
      <c r="W32" s="23">
        <v>0.85902777777777783</v>
      </c>
      <c r="X32" s="9" t="s">
        <v>146</v>
      </c>
      <c r="Y32" s="9" t="s">
        <v>68</v>
      </c>
      <c r="Z32" s="9">
        <f t="shared" si="2"/>
        <v>21.914000000000001</v>
      </c>
      <c r="AB32" s="39" t="s">
        <v>19</v>
      </c>
      <c r="AC32" s="39" t="s">
        <v>67</v>
      </c>
      <c r="AD32" s="73">
        <v>0.88541666666666663</v>
      </c>
      <c r="AE32" s="39" t="s">
        <v>140</v>
      </c>
      <c r="AF32" s="73">
        <v>0.90625</v>
      </c>
      <c r="AG32" s="39" t="s">
        <v>162</v>
      </c>
      <c r="AH32" s="39" t="s">
        <v>68</v>
      </c>
      <c r="AI32" s="39">
        <f>2*13</f>
        <v>26</v>
      </c>
    </row>
    <row r="33" spans="1:35" x14ac:dyDescent="0.25">
      <c r="A33" s="9" t="s">
        <v>19</v>
      </c>
      <c r="B33" s="9">
        <v>37979</v>
      </c>
      <c r="C33" s="23">
        <v>0.80347222222222225</v>
      </c>
      <c r="D33" s="9" t="s">
        <v>140</v>
      </c>
      <c r="E33" s="23">
        <v>0.81736111111111109</v>
      </c>
      <c r="F33" s="9" t="s">
        <v>146</v>
      </c>
      <c r="G33" s="9" t="s">
        <v>68</v>
      </c>
      <c r="H33" s="9">
        <f t="shared" si="4"/>
        <v>21.914000000000001</v>
      </c>
      <c r="J33" s="9" t="s">
        <v>19</v>
      </c>
      <c r="K33" s="9">
        <v>37980</v>
      </c>
      <c r="L33" s="23">
        <v>0.82847222222222217</v>
      </c>
      <c r="M33" s="9" t="s">
        <v>146</v>
      </c>
      <c r="N33" s="23">
        <v>0.84166666666666667</v>
      </c>
      <c r="O33" s="9" t="s">
        <v>140</v>
      </c>
      <c r="P33" s="9" t="s">
        <v>68</v>
      </c>
      <c r="Q33" s="9">
        <f t="shared" si="1"/>
        <v>21.914000000000001</v>
      </c>
      <c r="S33" s="9" t="s">
        <v>19</v>
      </c>
      <c r="T33" s="9">
        <v>37982</v>
      </c>
      <c r="U33" s="23">
        <v>0.87013888888888891</v>
      </c>
      <c r="V33" s="9" t="s">
        <v>146</v>
      </c>
      <c r="W33" s="23">
        <v>0.8833333333333333</v>
      </c>
      <c r="X33" s="9" t="s">
        <v>140</v>
      </c>
      <c r="Y33" s="9" t="s">
        <v>68</v>
      </c>
      <c r="Z33" s="9">
        <f t="shared" si="2"/>
        <v>21.914000000000001</v>
      </c>
      <c r="AI33" s="15">
        <f>SUM(AI3:AI32)</f>
        <v>665.59199999999976</v>
      </c>
    </row>
    <row r="34" spans="1:35" x14ac:dyDescent="0.25">
      <c r="A34" s="9" t="s">
        <v>19</v>
      </c>
      <c r="B34" s="9">
        <v>37980</v>
      </c>
      <c r="C34" s="23">
        <v>0.82847222222222217</v>
      </c>
      <c r="D34" s="9" t="s">
        <v>146</v>
      </c>
      <c r="E34" s="23">
        <v>0.84166666666666667</v>
      </c>
      <c r="F34" s="9" t="s">
        <v>140</v>
      </c>
      <c r="G34" s="9" t="s">
        <v>68</v>
      </c>
      <c r="H34" s="9">
        <f t="shared" si="4"/>
        <v>21.914000000000001</v>
      </c>
      <c r="J34" s="39" t="s">
        <v>19</v>
      </c>
      <c r="K34" s="39" t="s">
        <v>67</v>
      </c>
      <c r="L34" s="73">
        <v>0.84375</v>
      </c>
      <c r="M34" s="39" t="s">
        <v>140</v>
      </c>
      <c r="N34" s="73">
        <v>0.86458333333333337</v>
      </c>
      <c r="O34" s="39" t="s">
        <v>162</v>
      </c>
      <c r="P34" s="39" t="s">
        <v>68</v>
      </c>
      <c r="Q34" s="39">
        <f>2*13</f>
        <v>26</v>
      </c>
      <c r="S34" s="39" t="s">
        <v>19</v>
      </c>
      <c r="T34" s="39" t="s">
        <v>67</v>
      </c>
      <c r="U34" s="73">
        <v>0.88541666666666663</v>
      </c>
      <c r="V34" s="39" t="s">
        <v>140</v>
      </c>
      <c r="W34" s="73">
        <v>0.90625</v>
      </c>
      <c r="X34" s="39" t="s">
        <v>162</v>
      </c>
      <c r="Y34" s="39" t="s">
        <v>68</v>
      </c>
      <c r="Z34" s="39">
        <f>2*13</f>
        <v>26</v>
      </c>
    </row>
    <row r="35" spans="1:35" x14ac:dyDescent="0.25">
      <c r="A35" s="136" t="s">
        <v>20</v>
      </c>
      <c r="B35" s="136" t="s">
        <v>67</v>
      </c>
      <c r="C35" s="175">
        <v>0.86111111111111116</v>
      </c>
      <c r="D35" s="136" t="s">
        <v>163</v>
      </c>
      <c r="E35" s="175">
        <v>0.86805555555555547</v>
      </c>
      <c r="F35" s="136" t="s">
        <v>140</v>
      </c>
      <c r="G35" s="136" t="s">
        <v>165</v>
      </c>
      <c r="H35" s="136">
        <v>0.4</v>
      </c>
      <c r="Q35" s="15">
        <f>SUM(Q3:Q34)</f>
        <v>709.41999999999973</v>
      </c>
      <c r="Z35" s="15">
        <f>SUM(Z3:Z34)</f>
        <v>709.41999999999973</v>
      </c>
    </row>
    <row r="36" spans="1:35" x14ac:dyDescent="0.25">
      <c r="A36" s="39" t="s">
        <v>19</v>
      </c>
      <c r="B36" s="39" t="s">
        <v>67</v>
      </c>
      <c r="C36" s="73">
        <v>0.87013888888888891</v>
      </c>
      <c r="D36" s="39" t="s">
        <v>140</v>
      </c>
      <c r="E36" s="73">
        <v>0.89097222222222217</v>
      </c>
      <c r="F36" s="39" t="s">
        <v>162</v>
      </c>
      <c r="G36" s="39" t="s">
        <v>164</v>
      </c>
      <c r="H36" s="39">
        <f>3*13</f>
        <v>39</v>
      </c>
    </row>
    <row r="37" spans="1:35" x14ac:dyDescent="0.25">
      <c r="H37" s="6">
        <f>SUM(H3:H36)</f>
        <v>933.44599999999969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72"/>
  <sheetViews>
    <sheetView zoomScale="85" zoomScaleNormal="85" workbookViewId="0"/>
  </sheetViews>
  <sheetFormatPr baseColWidth="10" defaultRowHeight="15" x14ac:dyDescent="0.25"/>
  <cols>
    <col min="1" max="1" width="11.42578125" style="41"/>
    <col min="2" max="2" width="12.85546875" style="41" bestFit="1" customWidth="1"/>
    <col min="3" max="3" width="13.7109375" style="41" bestFit="1" customWidth="1"/>
    <col min="4" max="5" width="7.85546875" style="41" customWidth="1"/>
    <col min="6" max="7" width="24.28515625" style="41" bestFit="1" customWidth="1"/>
    <col min="8" max="8" width="8.28515625" style="41" bestFit="1" customWidth="1"/>
    <col min="9" max="9" width="10.7109375" style="41" bestFit="1" customWidth="1"/>
    <col min="10" max="12" width="11.42578125" style="41"/>
    <col min="13" max="13" width="13.7109375" style="41" bestFit="1" customWidth="1"/>
    <col min="14" max="15" width="7.85546875" style="41" customWidth="1"/>
    <col min="16" max="17" width="18.140625" style="41" bestFit="1" customWidth="1"/>
    <col min="18" max="18" width="8.28515625" style="41" bestFit="1" customWidth="1"/>
    <col min="19" max="19" width="10.7109375" style="41" bestFit="1" customWidth="1"/>
    <col min="20" max="21" width="11.42578125" style="41"/>
    <col min="22" max="22" width="11.7109375" style="41" bestFit="1" customWidth="1"/>
    <col min="23" max="23" width="13.7109375" style="41" bestFit="1" customWidth="1"/>
    <col min="24" max="25" width="7.85546875" style="41" customWidth="1"/>
    <col min="26" max="26" width="27.7109375" style="41" customWidth="1"/>
    <col min="27" max="27" width="23.140625" style="41" customWidth="1"/>
    <col min="28" max="28" width="8.28515625" style="41" bestFit="1" customWidth="1"/>
    <col min="29" max="29" width="10.7109375" style="41" bestFit="1" customWidth="1"/>
    <col min="30" max="31" width="11.42578125" style="41"/>
    <col min="32" max="32" width="11.7109375" style="41" bestFit="1" customWidth="1"/>
    <col min="33" max="33" width="13.7109375" style="41" bestFit="1" customWidth="1"/>
    <col min="34" max="35" width="7.85546875" style="41" customWidth="1"/>
    <col min="36" max="36" width="21.7109375" style="41" customWidth="1"/>
    <col min="37" max="37" width="25.140625" style="41" customWidth="1"/>
    <col min="38" max="38" width="8.28515625" style="41" bestFit="1" customWidth="1"/>
    <col min="39" max="39" width="10.7109375" style="41" bestFit="1" customWidth="1"/>
    <col min="40" max="41" width="11.42578125" style="41"/>
    <col min="42" max="42" width="41.140625" style="41" bestFit="1" customWidth="1"/>
    <col min="43" max="16384" width="11.42578125" style="41"/>
  </cols>
  <sheetData>
    <row r="1" spans="2:45" ht="30" customHeight="1" thickBot="1" x14ac:dyDescent="0.3"/>
    <row r="2" spans="2:45" ht="22.5" customHeight="1" thickBot="1" x14ac:dyDescent="0.4">
      <c r="B2" s="176" t="s">
        <v>178</v>
      </c>
      <c r="C2" s="177"/>
      <c r="D2" s="177"/>
      <c r="E2" s="177"/>
      <c r="F2" s="177"/>
      <c r="G2" s="177"/>
      <c r="H2" s="177"/>
      <c r="I2" s="178"/>
      <c r="J2" s="84"/>
      <c r="K2" s="84"/>
      <c r="L2" s="176" t="s">
        <v>177</v>
      </c>
      <c r="M2" s="177"/>
      <c r="N2" s="177"/>
      <c r="O2" s="177"/>
      <c r="P2" s="177"/>
      <c r="Q2" s="177"/>
      <c r="R2" s="177"/>
      <c r="S2" s="178"/>
      <c r="T2" s="84"/>
      <c r="U2" s="84"/>
      <c r="V2" s="176" t="s">
        <v>176</v>
      </c>
      <c r="W2" s="177"/>
      <c r="X2" s="177"/>
      <c r="Y2" s="177"/>
      <c r="Z2" s="177"/>
      <c r="AA2" s="177"/>
      <c r="AB2" s="177"/>
      <c r="AC2" s="178"/>
      <c r="AD2" s="84"/>
      <c r="AE2" s="84"/>
      <c r="AF2" s="176" t="s">
        <v>185</v>
      </c>
      <c r="AG2" s="177"/>
      <c r="AH2" s="177"/>
      <c r="AI2" s="177"/>
      <c r="AJ2" s="177"/>
      <c r="AK2" s="177"/>
      <c r="AL2" s="177"/>
      <c r="AM2" s="178"/>
      <c r="AP2" s="123" t="s">
        <v>189</v>
      </c>
      <c r="AQ2" s="11"/>
      <c r="AR2"/>
      <c r="AS2"/>
    </row>
    <row r="3" spans="2:45" x14ac:dyDescent="0.25">
      <c r="B3" s="85"/>
      <c r="C3" s="86" t="s">
        <v>161</v>
      </c>
      <c r="D3" s="86"/>
      <c r="E3" s="86"/>
      <c r="F3" s="86"/>
      <c r="G3" s="86"/>
      <c r="H3" s="87" t="s">
        <v>175</v>
      </c>
      <c r="I3" s="88"/>
      <c r="J3" s="84"/>
      <c r="K3" s="84"/>
      <c r="L3" s="85"/>
      <c r="M3" s="116" t="s">
        <v>166</v>
      </c>
      <c r="N3" s="116"/>
      <c r="O3" s="116"/>
      <c r="P3" s="116"/>
      <c r="Q3" s="116"/>
      <c r="R3" s="117" t="s">
        <v>175</v>
      </c>
      <c r="S3" s="88"/>
      <c r="T3" s="84"/>
      <c r="U3" s="84"/>
      <c r="V3" s="85"/>
      <c r="W3" s="118" t="s">
        <v>30</v>
      </c>
      <c r="X3" s="118"/>
      <c r="Y3" s="118"/>
      <c r="Z3" s="118"/>
      <c r="AA3" s="118"/>
      <c r="AB3" s="119" t="s">
        <v>175</v>
      </c>
      <c r="AC3" s="88"/>
      <c r="AD3" s="84"/>
      <c r="AE3" s="84"/>
      <c r="AF3" s="85"/>
      <c r="AG3" s="121" t="s">
        <v>167</v>
      </c>
      <c r="AH3" s="121"/>
      <c r="AI3" s="121"/>
      <c r="AJ3" s="121"/>
      <c r="AK3" s="121"/>
      <c r="AL3" s="122" t="s">
        <v>175</v>
      </c>
      <c r="AM3" s="88"/>
      <c r="AP3" s="12"/>
      <c r="AQ3" s="18" t="s">
        <v>188</v>
      </c>
      <c r="AR3" s="21" t="s">
        <v>15</v>
      </c>
      <c r="AS3" s="19" t="s">
        <v>65</v>
      </c>
    </row>
    <row r="4" spans="2:45" x14ac:dyDescent="0.25">
      <c r="B4" s="89" t="s">
        <v>13</v>
      </c>
      <c r="C4" s="80" t="s">
        <v>45</v>
      </c>
      <c r="D4" s="80" t="s">
        <v>46</v>
      </c>
      <c r="E4" s="80" t="s">
        <v>47</v>
      </c>
      <c r="F4" s="80" t="s">
        <v>48</v>
      </c>
      <c r="G4" s="80" t="s">
        <v>49</v>
      </c>
      <c r="H4" s="80" t="s">
        <v>50</v>
      </c>
      <c r="I4" s="90" t="s">
        <v>174</v>
      </c>
      <c r="J4" s="81"/>
      <c r="L4" s="89" t="s">
        <v>13</v>
      </c>
      <c r="M4" s="80" t="s">
        <v>45</v>
      </c>
      <c r="N4" s="80" t="s">
        <v>46</v>
      </c>
      <c r="O4" s="80" t="s">
        <v>47</v>
      </c>
      <c r="P4" s="80" t="s">
        <v>48</v>
      </c>
      <c r="Q4" s="80" t="s">
        <v>49</v>
      </c>
      <c r="R4" s="80" t="s">
        <v>50</v>
      </c>
      <c r="S4" s="90" t="s">
        <v>174</v>
      </c>
      <c r="V4" s="89" t="s">
        <v>13</v>
      </c>
      <c r="W4" s="80" t="s">
        <v>45</v>
      </c>
      <c r="X4" s="80" t="s">
        <v>46</v>
      </c>
      <c r="Y4" s="80" t="s">
        <v>47</v>
      </c>
      <c r="Z4" s="80" t="s">
        <v>48</v>
      </c>
      <c r="AA4" s="80" t="s">
        <v>49</v>
      </c>
      <c r="AB4" s="80" t="s">
        <v>50</v>
      </c>
      <c r="AC4" s="90" t="s">
        <v>174</v>
      </c>
      <c r="AF4" s="89" t="s">
        <v>13</v>
      </c>
      <c r="AG4" s="80" t="s">
        <v>45</v>
      </c>
      <c r="AH4" s="80" t="s">
        <v>46</v>
      </c>
      <c r="AI4" s="80" t="s">
        <v>47</v>
      </c>
      <c r="AJ4" s="80" t="s">
        <v>48</v>
      </c>
      <c r="AK4" s="80" t="s">
        <v>49</v>
      </c>
      <c r="AL4" s="80" t="s">
        <v>50</v>
      </c>
      <c r="AM4" s="90" t="s">
        <v>174</v>
      </c>
      <c r="AP4" s="16" t="s">
        <v>61</v>
      </c>
      <c r="AQ4" s="124">
        <f>(D23+D47+D72)*24</f>
        <v>20.85</v>
      </c>
      <c r="AR4" s="125">
        <v>188</v>
      </c>
      <c r="AS4" s="126">
        <f>AR4*AQ4</f>
        <v>3919.8</v>
      </c>
    </row>
    <row r="5" spans="2:45" x14ac:dyDescent="0.25">
      <c r="B5" s="143"/>
      <c r="C5" s="144" t="s">
        <v>51</v>
      </c>
      <c r="D5" s="145">
        <v>0.16458333333333333</v>
      </c>
      <c r="E5" s="145">
        <v>0.19583333333333333</v>
      </c>
      <c r="F5" s="144" t="s">
        <v>173</v>
      </c>
      <c r="G5" s="144"/>
      <c r="H5" s="146" t="s">
        <v>168</v>
      </c>
      <c r="I5" s="147"/>
      <c r="J5" s="33"/>
      <c r="L5" s="143"/>
      <c r="M5" s="144" t="s">
        <v>51</v>
      </c>
      <c r="N5" s="145">
        <v>0.17500000000000002</v>
      </c>
      <c r="O5" s="145">
        <v>0.19583333333333333</v>
      </c>
      <c r="P5" s="144" t="s">
        <v>173</v>
      </c>
      <c r="Q5" s="144"/>
      <c r="R5" s="146" t="s">
        <v>54</v>
      </c>
      <c r="S5" s="147"/>
      <c r="V5" s="143"/>
      <c r="W5" s="144" t="s">
        <v>51</v>
      </c>
      <c r="X5" s="145">
        <v>0.21666666666666667</v>
      </c>
      <c r="Y5" s="145">
        <v>0.23750000000000002</v>
      </c>
      <c r="Z5" s="144" t="s">
        <v>173</v>
      </c>
      <c r="AA5" s="144"/>
      <c r="AB5" s="146" t="s">
        <v>54</v>
      </c>
      <c r="AC5" s="147"/>
      <c r="AF5" s="143"/>
      <c r="AG5" s="144" t="s">
        <v>51</v>
      </c>
      <c r="AH5" s="145">
        <v>0.25833333333333336</v>
      </c>
      <c r="AI5" s="145">
        <v>0.27916666666666667</v>
      </c>
      <c r="AJ5" s="144" t="s">
        <v>173</v>
      </c>
      <c r="AK5" s="144"/>
      <c r="AL5" s="146" t="s">
        <v>54</v>
      </c>
      <c r="AM5" s="147"/>
      <c r="AP5" s="16" t="s">
        <v>62</v>
      </c>
      <c r="AQ5" s="124">
        <f>(N22+N43+N69)*24</f>
        <v>17.083333333333332</v>
      </c>
      <c r="AR5" s="125">
        <v>62</v>
      </c>
      <c r="AS5" s="126">
        <f>AR5*AQ5</f>
        <v>1059.1666666666665</v>
      </c>
    </row>
    <row r="6" spans="2:45" x14ac:dyDescent="0.25">
      <c r="B6" s="131" t="s">
        <v>67</v>
      </c>
      <c r="C6" s="39" t="s">
        <v>171</v>
      </c>
      <c r="D6" s="132">
        <v>0.19583333333333333</v>
      </c>
      <c r="E6" s="132">
        <v>0.21666666666666667</v>
      </c>
      <c r="F6" s="39" t="s">
        <v>173</v>
      </c>
      <c r="G6" s="39" t="s">
        <v>140</v>
      </c>
      <c r="H6" s="133" t="s">
        <v>168</v>
      </c>
      <c r="I6" s="134"/>
      <c r="J6" s="33"/>
      <c r="L6" s="131" t="s">
        <v>67</v>
      </c>
      <c r="M6" s="39" t="s">
        <v>171</v>
      </c>
      <c r="N6" s="132">
        <v>0.19583333333333333</v>
      </c>
      <c r="O6" s="132">
        <v>0.21666666666666667</v>
      </c>
      <c r="P6" s="39" t="s">
        <v>173</v>
      </c>
      <c r="Q6" s="39" t="s">
        <v>140</v>
      </c>
      <c r="R6" s="133" t="s">
        <v>54</v>
      </c>
      <c r="S6" s="134"/>
      <c r="V6" s="131" t="s">
        <v>67</v>
      </c>
      <c r="W6" s="39" t="s">
        <v>171</v>
      </c>
      <c r="X6" s="132">
        <v>0.23750000000000002</v>
      </c>
      <c r="Y6" s="132">
        <v>0.25833333333333336</v>
      </c>
      <c r="Z6" s="39" t="s">
        <v>173</v>
      </c>
      <c r="AA6" s="39" t="s">
        <v>140</v>
      </c>
      <c r="AB6" s="133" t="s">
        <v>54</v>
      </c>
      <c r="AC6" s="134"/>
      <c r="AF6" s="131" t="s">
        <v>67</v>
      </c>
      <c r="AG6" s="39" t="s">
        <v>171</v>
      </c>
      <c r="AH6" s="132">
        <v>0.27916666666666667</v>
      </c>
      <c r="AI6" s="132">
        <v>0.3</v>
      </c>
      <c r="AJ6" s="39" t="s">
        <v>173</v>
      </c>
      <c r="AK6" s="39" t="s">
        <v>140</v>
      </c>
      <c r="AL6" s="133" t="s">
        <v>54</v>
      </c>
      <c r="AM6" s="134"/>
      <c r="AP6" s="16" t="s">
        <v>63</v>
      </c>
      <c r="AQ6" s="124">
        <f>(X22+X43+X69)*24</f>
        <v>17.083333333333336</v>
      </c>
      <c r="AR6" s="125">
        <v>52</v>
      </c>
      <c r="AS6" s="126">
        <f>AR6*AQ6</f>
        <v>888.33333333333348</v>
      </c>
    </row>
    <row r="7" spans="2:45" ht="15.75" thickBot="1" x14ac:dyDescent="0.3">
      <c r="B7" s="156">
        <v>37951</v>
      </c>
      <c r="C7" s="9" t="s">
        <v>55</v>
      </c>
      <c r="D7" s="157">
        <v>0.22013888888888888</v>
      </c>
      <c r="E7" s="157">
        <v>0.23402777777777781</v>
      </c>
      <c r="F7" s="9" t="s">
        <v>140</v>
      </c>
      <c r="G7" s="9" t="s">
        <v>146</v>
      </c>
      <c r="H7" s="158" t="s">
        <v>168</v>
      </c>
      <c r="I7" s="124"/>
      <c r="J7" s="33"/>
      <c r="L7" s="156">
        <v>37951</v>
      </c>
      <c r="M7" s="9" t="s">
        <v>55</v>
      </c>
      <c r="N7" s="157">
        <v>0.22013888888888888</v>
      </c>
      <c r="O7" s="157">
        <v>0.23402777777777781</v>
      </c>
      <c r="P7" s="9" t="s">
        <v>140</v>
      </c>
      <c r="Q7" s="9" t="s">
        <v>146</v>
      </c>
      <c r="R7" s="158" t="s">
        <v>54</v>
      </c>
      <c r="S7" s="124"/>
      <c r="V7" s="156">
        <v>37953</v>
      </c>
      <c r="W7" s="9" t="s">
        <v>55</v>
      </c>
      <c r="X7" s="157">
        <v>0.26180555555555557</v>
      </c>
      <c r="Y7" s="157">
        <v>0.27569444444444446</v>
      </c>
      <c r="Z7" s="9" t="s">
        <v>140</v>
      </c>
      <c r="AA7" s="9" t="s">
        <v>146</v>
      </c>
      <c r="AB7" s="158" t="s">
        <v>54</v>
      </c>
      <c r="AC7" s="124"/>
      <c r="AF7" s="156">
        <v>37955</v>
      </c>
      <c r="AG7" s="9" t="s">
        <v>55</v>
      </c>
      <c r="AH7" s="157">
        <v>0.30347222222222198</v>
      </c>
      <c r="AI7" s="157">
        <v>0.31736111111111098</v>
      </c>
      <c r="AJ7" s="9" t="s">
        <v>140</v>
      </c>
      <c r="AK7" s="9" t="s">
        <v>146</v>
      </c>
      <c r="AL7" s="158" t="s">
        <v>54</v>
      </c>
      <c r="AM7" s="124"/>
      <c r="AP7" s="17" t="s">
        <v>64</v>
      </c>
      <c r="AQ7" s="127">
        <f>(AH20+AH43+AH69)*24</f>
        <v>16.166666666666668</v>
      </c>
      <c r="AR7" s="128">
        <v>63</v>
      </c>
      <c r="AS7" s="129">
        <f>AR7*AQ7</f>
        <v>1018.5000000000001</v>
      </c>
    </row>
    <row r="8" spans="2:45" ht="15.75" thickBot="1" x14ac:dyDescent="0.3">
      <c r="B8" s="156">
        <v>37950</v>
      </c>
      <c r="C8" s="9" t="s">
        <v>55</v>
      </c>
      <c r="D8" s="157">
        <v>0.24513888888888888</v>
      </c>
      <c r="E8" s="157">
        <v>0.25833333333333336</v>
      </c>
      <c r="F8" s="9" t="s">
        <v>146</v>
      </c>
      <c r="G8" s="9" t="s">
        <v>140</v>
      </c>
      <c r="H8" s="158" t="s">
        <v>168</v>
      </c>
      <c r="I8" s="124"/>
      <c r="J8" s="33"/>
      <c r="L8" s="156">
        <v>37950</v>
      </c>
      <c r="M8" s="9" t="s">
        <v>55</v>
      </c>
      <c r="N8" s="157">
        <v>0.24513888888888888</v>
      </c>
      <c r="O8" s="157">
        <v>0.25833333333333336</v>
      </c>
      <c r="P8" s="9" t="s">
        <v>146</v>
      </c>
      <c r="Q8" s="9" t="s">
        <v>140</v>
      </c>
      <c r="R8" s="158" t="s">
        <v>54</v>
      </c>
      <c r="S8" s="124"/>
      <c r="V8" s="156">
        <v>37954</v>
      </c>
      <c r="W8" s="9" t="s">
        <v>55</v>
      </c>
      <c r="X8" s="157">
        <v>0.28611111111111115</v>
      </c>
      <c r="Y8" s="157">
        <v>0.3</v>
      </c>
      <c r="Z8" s="9" t="s">
        <v>146</v>
      </c>
      <c r="AA8" s="9" t="s">
        <v>140</v>
      </c>
      <c r="AB8" s="158" t="s">
        <v>54</v>
      </c>
      <c r="AC8" s="124"/>
      <c r="AF8" s="156">
        <v>37956</v>
      </c>
      <c r="AG8" s="9" t="s">
        <v>55</v>
      </c>
      <c r="AH8" s="157">
        <v>0.328472222222222</v>
      </c>
      <c r="AI8" s="157">
        <v>0.34166666666666701</v>
      </c>
      <c r="AJ8" s="9" t="s">
        <v>146</v>
      </c>
      <c r="AK8" s="9" t="s">
        <v>140</v>
      </c>
      <c r="AL8" s="158" t="s">
        <v>54</v>
      </c>
      <c r="AM8" s="124"/>
      <c r="AP8"/>
      <c r="AQ8"/>
      <c r="AR8" s="22" t="s">
        <v>66</v>
      </c>
      <c r="AS8" s="130">
        <f>AS7+AS6+AS5+AS4</f>
        <v>6885.8</v>
      </c>
    </row>
    <row r="9" spans="2:45" x14ac:dyDescent="0.25">
      <c r="B9" s="156">
        <v>37953</v>
      </c>
      <c r="C9" s="9" t="s">
        <v>55</v>
      </c>
      <c r="D9" s="157">
        <v>0.26180555555555557</v>
      </c>
      <c r="E9" s="157">
        <v>0.27569444444444446</v>
      </c>
      <c r="F9" s="9" t="s">
        <v>140</v>
      </c>
      <c r="G9" s="9" t="s">
        <v>146</v>
      </c>
      <c r="H9" s="158" t="s">
        <v>168</v>
      </c>
      <c r="I9" s="124"/>
      <c r="J9" s="82"/>
      <c r="L9" s="156">
        <v>37953</v>
      </c>
      <c r="M9" s="9" t="s">
        <v>55</v>
      </c>
      <c r="N9" s="157">
        <v>0.26180555555555557</v>
      </c>
      <c r="O9" s="157">
        <v>0.27569444444444446</v>
      </c>
      <c r="P9" s="9" t="s">
        <v>140</v>
      </c>
      <c r="Q9" s="9" t="s">
        <v>146</v>
      </c>
      <c r="R9" s="158" t="s">
        <v>54</v>
      </c>
      <c r="S9" s="124"/>
      <c r="V9" s="156">
        <v>37955</v>
      </c>
      <c r="W9" s="9" t="s">
        <v>55</v>
      </c>
      <c r="X9" s="157">
        <v>0.30347222222222198</v>
      </c>
      <c r="Y9" s="157">
        <v>0.31736111111111098</v>
      </c>
      <c r="Z9" s="9" t="s">
        <v>140</v>
      </c>
      <c r="AA9" s="9" t="s">
        <v>146</v>
      </c>
      <c r="AB9" s="158" t="s">
        <v>54</v>
      </c>
      <c r="AC9" s="124"/>
      <c r="AF9" s="156">
        <v>37957</v>
      </c>
      <c r="AG9" s="9" t="s">
        <v>55</v>
      </c>
      <c r="AH9" s="157">
        <v>0.34513888888888899</v>
      </c>
      <c r="AI9" s="157">
        <v>0.359027777777778</v>
      </c>
      <c r="AJ9" s="9" t="s">
        <v>140</v>
      </c>
      <c r="AK9" s="9" t="s">
        <v>146</v>
      </c>
      <c r="AL9" s="158" t="s">
        <v>54</v>
      </c>
      <c r="AM9" s="124"/>
    </row>
    <row r="10" spans="2:45" x14ac:dyDescent="0.25">
      <c r="B10" s="156">
        <v>37954</v>
      </c>
      <c r="C10" s="9" t="s">
        <v>55</v>
      </c>
      <c r="D10" s="157">
        <v>0.28611111111111115</v>
      </c>
      <c r="E10" s="157">
        <v>0.3</v>
      </c>
      <c r="F10" s="9" t="s">
        <v>146</v>
      </c>
      <c r="G10" s="9" t="s">
        <v>140</v>
      </c>
      <c r="H10" s="158" t="s">
        <v>168</v>
      </c>
      <c r="I10" s="124"/>
      <c r="J10" s="33"/>
      <c r="L10" s="156">
        <v>37954</v>
      </c>
      <c r="M10" s="9" t="s">
        <v>55</v>
      </c>
      <c r="N10" s="157">
        <v>0.28611111111111115</v>
      </c>
      <c r="O10" s="157">
        <v>0.3</v>
      </c>
      <c r="P10" s="9" t="s">
        <v>146</v>
      </c>
      <c r="Q10" s="9" t="s">
        <v>140</v>
      </c>
      <c r="R10" s="158" t="s">
        <v>54</v>
      </c>
      <c r="S10" s="124"/>
      <c r="V10" s="156">
        <v>37956</v>
      </c>
      <c r="W10" s="9" t="s">
        <v>55</v>
      </c>
      <c r="X10" s="157">
        <v>0.328472222222222</v>
      </c>
      <c r="Y10" s="157">
        <v>0.34166666666666701</v>
      </c>
      <c r="Z10" s="9" t="s">
        <v>146</v>
      </c>
      <c r="AA10" s="9" t="s">
        <v>140</v>
      </c>
      <c r="AB10" s="158" t="s">
        <v>54</v>
      </c>
      <c r="AC10" s="124"/>
      <c r="AF10" s="156">
        <v>37958</v>
      </c>
      <c r="AG10" s="9" t="s">
        <v>55</v>
      </c>
      <c r="AH10" s="157">
        <v>0.37013888888888902</v>
      </c>
      <c r="AI10" s="157">
        <v>0.38333333333333303</v>
      </c>
      <c r="AJ10" s="9" t="s">
        <v>146</v>
      </c>
      <c r="AK10" s="9" t="s">
        <v>140</v>
      </c>
      <c r="AL10" s="158" t="s">
        <v>54</v>
      </c>
      <c r="AM10" s="124"/>
    </row>
    <row r="11" spans="2:45" x14ac:dyDescent="0.25">
      <c r="B11" s="156">
        <v>37955</v>
      </c>
      <c r="C11" s="9" t="s">
        <v>55</v>
      </c>
      <c r="D11" s="157">
        <v>0.30347222222222198</v>
      </c>
      <c r="E11" s="157">
        <v>0.31736111111111098</v>
      </c>
      <c r="F11" s="9" t="s">
        <v>140</v>
      </c>
      <c r="G11" s="9" t="s">
        <v>146</v>
      </c>
      <c r="H11" s="158" t="s">
        <v>168</v>
      </c>
      <c r="I11" s="124"/>
      <c r="J11" s="33"/>
      <c r="L11" s="156">
        <v>37955</v>
      </c>
      <c r="M11" s="9" t="s">
        <v>55</v>
      </c>
      <c r="N11" s="157">
        <v>0.30347222222222198</v>
      </c>
      <c r="O11" s="157">
        <v>0.31736111111111098</v>
      </c>
      <c r="P11" s="9" t="s">
        <v>140</v>
      </c>
      <c r="Q11" s="9" t="s">
        <v>146</v>
      </c>
      <c r="R11" s="158" t="s">
        <v>54</v>
      </c>
      <c r="S11" s="124"/>
      <c r="V11" s="156">
        <v>37957</v>
      </c>
      <c r="W11" s="9" t="s">
        <v>55</v>
      </c>
      <c r="X11" s="157">
        <v>0.34513888888888899</v>
      </c>
      <c r="Y11" s="157">
        <v>0.359027777777778</v>
      </c>
      <c r="Z11" s="9" t="s">
        <v>140</v>
      </c>
      <c r="AA11" s="9" t="s">
        <v>146</v>
      </c>
      <c r="AB11" s="158" t="s">
        <v>54</v>
      </c>
      <c r="AC11" s="124"/>
      <c r="AF11" s="156">
        <v>37959</v>
      </c>
      <c r="AG11" s="9" t="s">
        <v>55</v>
      </c>
      <c r="AH11" s="159">
        <v>0.38680555555555557</v>
      </c>
      <c r="AI11" s="160">
        <v>0.40069444444444502</v>
      </c>
      <c r="AJ11" s="9" t="s">
        <v>140</v>
      </c>
      <c r="AK11" s="9" t="s">
        <v>146</v>
      </c>
      <c r="AL11" s="158" t="s">
        <v>54</v>
      </c>
      <c r="AM11" s="124"/>
    </row>
    <row r="12" spans="2:45" x14ac:dyDescent="0.25">
      <c r="B12" s="156">
        <v>37956</v>
      </c>
      <c r="C12" s="9" t="s">
        <v>55</v>
      </c>
      <c r="D12" s="157">
        <v>0.328472222222222</v>
      </c>
      <c r="E12" s="157">
        <v>0.34166666666666701</v>
      </c>
      <c r="F12" s="9" t="s">
        <v>146</v>
      </c>
      <c r="G12" s="9" t="s">
        <v>140</v>
      </c>
      <c r="H12" s="158" t="s">
        <v>168</v>
      </c>
      <c r="I12" s="124"/>
      <c r="J12" s="33"/>
      <c r="L12" s="156">
        <v>37956</v>
      </c>
      <c r="M12" s="9" t="s">
        <v>55</v>
      </c>
      <c r="N12" s="157">
        <v>0.328472222222222</v>
      </c>
      <c r="O12" s="157">
        <v>0.34166666666666701</v>
      </c>
      <c r="P12" s="9" t="s">
        <v>146</v>
      </c>
      <c r="Q12" s="9" t="s">
        <v>140</v>
      </c>
      <c r="R12" s="158" t="s">
        <v>54</v>
      </c>
      <c r="S12" s="124"/>
      <c r="V12" s="156">
        <v>37958</v>
      </c>
      <c r="W12" s="9" t="s">
        <v>55</v>
      </c>
      <c r="X12" s="157">
        <v>0.37013888888888902</v>
      </c>
      <c r="Y12" s="157">
        <v>0.38333333333333303</v>
      </c>
      <c r="Z12" s="9" t="s">
        <v>146</v>
      </c>
      <c r="AA12" s="9" t="s">
        <v>140</v>
      </c>
      <c r="AB12" s="158" t="s">
        <v>54</v>
      </c>
      <c r="AC12" s="124"/>
      <c r="AF12" s="156">
        <v>37960</v>
      </c>
      <c r="AG12" s="9" t="s">
        <v>55</v>
      </c>
      <c r="AH12" s="159">
        <v>0.41180555555555598</v>
      </c>
      <c r="AI12" s="159">
        <v>0.42499999999999999</v>
      </c>
      <c r="AJ12" s="9" t="s">
        <v>146</v>
      </c>
      <c r="AK12" s="9" t="s">
        <v>140</v>
      </c>
      <c r="AL12" s="158" t="s">
        <v>54</v>
      </c>
      <c r="AM12" s="124"/>
    </row>
    <row r="13" spans="2:45" x14ac:dyDescent="0.25">
      <c r="B13" s="156">
        <v>37957</v>
      </c>
      <c r="C13" s="9" t="s">
        <v>55</v>
      </c>
      <c r="D13" s="157">
        <v>0.34513888888888899</v>
      </c>
      <c r="E13" s="157">
        <v>0.359027777777778</v>
      </c>
      <c r="F13" s="9" t="s">
        <v>140</v>
      </c>
      <c r="G13" s="9" t="s">
        <v>146</v>
      </c>
      <c r="H13" s="158" t="s">
        <v>168</v>
      </c>
      <c r="I13" s="124"/>
      <c r="J13" s="33"/>
      <c r="L13" s="156">
        <v>37957</v>
      </c>
      <c r="M13" s="9" t="s">
        <v>55</v>
      </c>
      <c r="N13" s="157">
        <v>0.34513888888888899</v>
      </c>
      <c r="O13" s="157">
        <v>0.359027777777778</v>
      </c>
      <c r="P13" s="9" t="s">
        <v>140</v>
      </c>
      <c r="Q13" s="9" t="s">
        <v>146</v>
      </c>
      <c r="R13" s="158" t="s">
        <v>54</v>
      </c>
      <c r="S13" s="124"/>
      <c r="V13" s="156">
        <v>37959</v>
      </c>
      <c r="W13" s="9" t="s">
        <v>55</v>
      </c>
      <c r="X13" s="159">
        <v>0.38680555555555557</v>
      </c>
      <c r="Y13" s="160">
        <v>0.40069444444444502</v>
      </c>
      <c r="Z13" s="9" t="s">
        <v>140</v>
      </c>
      <c r="AA13" s="9" t="s">
        <v>146</v>
      </c>
      <c r="AB13" s="158" t="s">
        <v>54</v>
      </c>
      <c r="AC13" s="124"/>
      <c r="AF13" s="156">
        <v>37961</v>
      </c>
      <c r="AG13" s="9" t="s">
        <v>55</v>
      </c>
      <c r="AH13" s="157">
        <v>0.4284722222222222</v>
      </c>
      <c r="AI13" s="157">
        <v>0.44236111111111098</v>
      </c>
      <c r="AJ13" s="9" t="s">
        <v>140</v>
      </c>
      <c r="AK13" s="9" t="s">
        <v>146</v>
      </c>
      <c r="AL13" s="158" t="s">
        <v>54</v>
      </c>
      <c r="AM13" s="162"/>
    </row>
    <row r="14" spans="2:45" x14ac:dyDescent="0.25">
      <c r="B14" s="156">
        <v>37958</v>
      </c>
      <c r="C14" s="9" t="s">
        <v>55</v>
      </c>
      <c r="D14" s="157">
        <v>0.37013888888888902</v>
      </c>
      <c r="E14" s="157">
        <v>0.38333333333333303</v>
      </c>
      <c r="F14" s="9" t="s">
        <v>146</v>
      </c>
      <c r="G14" s="9" t="s">
        <v>140</v>
      </c>
      <c r="H14" s="158" t="s">
        <v>168</v>
      </c>
      <c r="I14" s="124"/>
      <c r="J14" s="83"/>
      <c r="L14" s="156">
        <v>37958</v>
      </c>
      <c r="M14" s="9" t="s">
        <v>55</v>
      </c>
      <c r="N14" s="157">
        <v>0.37013888888888902</v>
      </c>
      <c r="O14" s="157">
        <v>0.38333333333333303</v>
      </c>
      <c r="P14" s="9" t="s">
        <v>146</v>
      </c>
      <c r="Q14" s="9" t="s">
        <v>140</v>
      </c>
      <c r="R14" s="158" t="s">
        <v>54</v>
      </c>
      <c r="S14" s="124"/>
      <c r="V14" s="156">
        <v>37960</v>
      </c>
      <c r="W14" s="9" t="s">
        <v>55</v>
      </c>
      <c r="X14" s="159">
        <v>0.41180555555555598</v>
      </c>
      <c r="Y14" s="159">
        <v>0.42499999999999999</v>
      </c>
      <c r="Z14" s="9" t="s">
        <v>146</v>
      </c>
      <c r="AA14" s="9" t="s">
        <v>140</v>
      </c>
      <c r="AB14" s="158" t="s">
        <v>54</v>
      </c>
      <c r="AC14" s="124"/>
      <c r="AF14" s="156">
        <v>37962</v>
      </c>
      <c r="AG14" s="9" t="s">
        <v>55</v>
      </c>
      <c r="AH14" s="157">
        <v>0.453472222222222</v>
      </c>
      <c r="AI14" s="157">
        <v>0.46666666666666662</v>
      </c>
      <c r="AJ14" s="9" t="s">
        <v>146</v>
      </c>
      <c r="AK14" s="9" t="s">
        <v>140</v>
      </c>
      <c r="AL14" s="158" t="s">
        <v>54</v>
      </c>
      <c r="AM14" s="124"/>
    </row>
    <row r="15" spans="2:45" x14ac:dyDescent="0.25">
      <c r="B15" s="103"/>
      <c r="C15" s="15" t="s">
        <v>56</v>
      </c>
      <c r="D15" s="102">
        <v>0.38680555555555557</v>
      </c>
      <c r="E15" s="101">
        <v>0.42499999999999999</v>
      </c>
      <c r="F15" s="15"/>
      <c r="G15" s="15"/>
      <c r="H15" s="44"/>
      <c r="I15" s="106">
        <v>2.0833333333333332E-2</v>
      </c>
      <c r="L15" s="156">
        <v>37959</v>
      </c>
      <c r="M15" s="9" t="s">
        <v>55</v>
      </c>
      <c r="N15" s="159">
        <v>0.38680555555555557</v>
      </c>
      <c r="O15" s="160">
        <v>0.40069444444444502</v>
      </c>
      <c r="P15" s="9" t="s">
        <v>140</v>
      </c>
      <c r="Q15" s="9" t="s">
        <v>146</v>
      </c>
      <c r="R15" s="158" t="s">
        <v>54</v>
      </c>
      <c r="S15" s="162"/>
      <c r="V15" s="156">
        <v>37961</v>
      </c>
      <c r="W15" s="9" t="s">
        <v>55</v>
      </c>
      <c r="X15" s="157">
        <v>0.4284722222222222</v>
      </c>
      <c r="Y15" s="157">
        <v>0.44236111111111098</v>
      </c>
      <c r="Z15" s="9" t="s">
        <v>140</v>
      </c>
      <c r="AA15" s="9" t="s">
        <v>146</v>
      </c>
      <c r="AB15" s="158" t="s">
        <v>54</v>
      </c>
      <c r="AC15" s="162"/>
      <c r="AF15" s="91"/>
      <c r="AG15" s="33"/>
      <c r="AH15" s="33"/>
      <c r="AI15" s="33"/>
      <c r="AJ15" s="33"/>
      <c r="AK15" s="33"/>
      <c r="AL15" s="97"/>
      <c r="AM15" s="106">
        <f>SUM(AM5:AM14)</f>
        <v>0</v>
      </c>
    </row>
    <row r="16" spans="2:45" x14ac:dyDescent="0.25">
      <c r="B16" s="156">
        <v>37961</v>
      </c>
      <c r="C16" s="9" t="s">
        <v>55</v>
      </c>
      <c r="D16" s="157">
        <v>0.42847222222222198</v>
      </c>
      <c r="E16" s="157">
        <v>0.44236111111111098</v>
      </c>
      <c r="F16" s="9" t="s">
        <v>140</v>
      </c>
      <c r="G16" s="9" t="s">
        <v>146</v>
      </c>
      <c r="H16" s="158" t="s">
        <v>168</v>
      </c>
      <c r="I16" s="124"/>
      <c r="L16" s="156">
        <v>37960</v>
      </c>
      <c r="M16" s="9" t="s">
        <v>55</v>
      </c>
      <c r="N16" s="159">
        <v>0.41180555555555598</v>
      </c>
      <c r="O16" s="159">
        <v>0.42499999999999999</v>
      </c>
      <c r="P16" s="9" t="s">
        <v>146</v>
      </c>
      <c r="Q16" s="9" t="s">
        <v>140</v>
      </c>
      <c r="R16" s="158" t="s">
        <v>54</v>
      </c>
      <c r="S16" s="124"/>
      <c r="V16" s="156">
        <v>37962</v>
      </c>
      <c r="W16" s="9" t="s">
        <v>55</v>
      </c>
      <c r="X16" s="157">
        <v>0.453472222222222</v>
      </c>
      <c r="Y16" s="157">
        <v>0.46666666666666662</v>
      </c>
      <c r="Z16" s="9" t="s">
        <v>146</v>
      </c>
      <c r="AA16" s="9" t="s">
        <v>140</v>
      </c>
      <c r="AB16" s="158" t="s">
        <v>54</v>
      </c>
      <c r="AC16" s="124"/>
      <c r="AF16" s="91"/>
      <c r="AG16" s="81" t="s">
        <v>58</v>
      </c>
      <c r="AH16" s="101">
        <v>0.25833333333333336</v>
      </c>
      <c r="AI16" s="33"/>
      <c r="AJ16" s="33"/>
      <c r="AK16" s="33"/>
      <c r="AL16" s="33"/>
      <c r="AM16" s="93"/>
    </row>
    <row r="17" spans="2:39" x14ac:dyDescent="0.25">
      <c r="B17" s="156">
        <v>37962</v>
      </c>
      <c r="C17" s="9" t="s">
        <v>55</v>
      </c>
      <c r="D17" s="157">
        <v>0.453472222222222</v>
      </c>
      <c r="E17" s="157">
        <v>0.46666666666666662</v>
      </c>
      <c r="F17" s="9" t="s">
        <v>146</v>
      </c>
      <c r="G17" s="9" t="s">
        <v>140</v>
      </c>
      <c r="H17" s="158" t="s">
        <v>168</v>
      </c>
      <c r="I17" s="124"/>
      <c r="L17" s="91"/>
      <c r="M17" s="33"/>
      <c r="N17" s="33"/>
      <c r="O17" s="33"/>
      <c r="P17" s="33"/>
      <c r="Q17" s="33"/>
      <c r="R17" s="97"/>
      <c r="S17" s="106">
        <f>SUM(S5:S16)</f>
        <v>0</v>
      </c>
      <c r="V17" s="91"/>
      <c r="W17" s="33"/>
      <c r="X17" s="33"/>
      <c r="Y17" s="33"/>
      <c r="Z17" s="33"/>
      <c r="AA17" s="33"/>
      <c r="AB17" s="97"/>
      <c r="AC17" s="106">
        <f>SUM(AC5:AC16)</f>
        <v>0</v>
      </c>
      <c r="AF17" s="91"/>
      <c r="AG17" s="81" t="s">
        <v>59</v>
      </c>
      <c r="AH17" s="101">
        <v>0.47013888888888888</v>
      </c>
      <c r="AI17" s="33"/>
      <c r="AJ17" s="33"/>
      <c r="AK17" s="33"/>
      <c r="AL17" s="33"/>
      <c r="AM17" s="93"/>
    </row>
    <row r="18" spans="2:39" x14ac:dyDescent="0.25">
      <c r="B18" s="91"/>
      <c r="C18" s="33"/>
      <c r="D18" s="33"/>
      <c r="E18" s="33"/>
      <c r="F18" s="33"/>
      <c r="G18" s="33"/>
      <c r="H18" s="97"/>
      <c r="I18" s="106">
        <f>SUM(I5:I17)</f>
        <v>2.0833333333333332E-2</v>
      </c>
      <c r="L18" s="92" t="s">
        <v>58</v>
      </c>
      <c r="M18" s="33"/>
      <c r="N18" s="101">
        <f>N5</f>
        <v>0.17500000000000002</v>
      </c>
      <c r="O18" s="33"/>
      <c r="P18" s="33"/>
      <c r="Q18" s="33"/>
      <c r="R18" s="33"/>
      <c r="S18" s="93"/>
      <c r="V18" s="91"/>
      <c r="W18" s="81" t="s">
        <v>58</v>
      </c>
      <c r="X18" s="101">
        <f>X5</f>
        <v>0.21666666666666667</v>
      </c>
      <c r="Y18" s="33"/>
      <c r="Z18" s="33"/>
      <c r="AA18" s="33"/>
      <c r="AB18" s="33"/>
      <c r="AC18" s="93"/>
      <c r="AF18" s="91"/>
      <c r="AG18" s="33"/>
      <c r="AH18" s="104"/>
      <c r="AI18" s="33"/>
      <c r="AJ18" s="33"/>
      <c r="AK18" s="33"/>
      <c r="AL18" s="33"/>
      <c r="AM18" s="93"/>
    </row>
    <row r="19" spans="2:39" x14ac:dyDescent="0.25">
      <c r="B19" s="98"/>
      <c r="C19" s="81" t="s">
        <v>58</v>
      </c>
      <c r="D19" s="101">
        <f>D5</f>
        <v>0.16458333333333333</v>
      </c>
      <c r="E19" s="33"/>
      <c r="F19" s="33"/>
      <c r="G19" s="33"/>
      <c r="H19" s="33"/>
      <c r="I19" s="93"/>
      <c r="L19" s="92" t="s">
        <v>59</v>
      </c>
      <c r="M19" s="33"/>
      <c r="N19" s="101">
        <f>O16</f>
        <v>0.42499999999999999</v>
      </c>
      <c r="O19" s="33"/>
      <c r="P19" s="33"/>
      <c r="Q19" s="33"/>
      <c r="R19" s="33"/>
      <c r="S19" s="93"/>
      <c r="V19" s="91"/>
      <c r="W19" s="81" t="s">
        <v>59</v>
      </c>
      <c r="X19" s="101">
        <f>Y16</f>
        <v>0.46666666666666662</v>
      </c>
      <c r="Y19" s="33"/>
      <c r="Z19" s="33"/>
      <c r="AA19" s="33"/>
      <c r="AB19" s="33"/>
      <c r="AC19" s="93"/>
      <c r="AF19" s="91"/>
      <c r="AG19" s="81" t="s">
        <v>60</v>
      </c>
      <c r="AH19" s="101">
        <f>AH17-AH16</f>
        <v>0.21180555555555552</v>
      </c>
      <c r="AI19" s="33"/>
      <c r="AJ19" s="33"/>
      <c r="AK19" s="33"/>
      <c r="AL19" s="33"/>
      <c r="AM19" s="93"/>
    </row>
    <row r="20" spans="2:39" ht="15.75" thickBot="1" x14ac:dyDescent="0.3">
      <c r="B20" s="98"/>
      <c r="C20" s="81" t="s">
        <v>59</v>
      </c>
      <c r="D20" s="101">
        <v>0.47013888888888888</v>
      </c>
      <c r="E20" s="33"/>
      <c r="F20" s="33"/>
      <c r="G20" s="33"/>
      <c r="H20" s="33"/>
      <c r="I20" s="93"/>
      <c r="L20" s="91"/>
      <c r="M20" s="33"/>
      <c r="N20" s="104"/>
      <c r="O20" s="33"/>
      <c r="P20" s="33"/>
      <c r="Q20" s="33"/>
      <c r="R20" s="33"/>
      <c r="S20" s="93"/>
      <c r="V20" s="91"/>
      <c r="W20" s="33"/>
      <c r="X20" s="104"/>
      <c r="Y20" s="33"/>
      <c r="Z20" s="33"/>
      <c r="AA20" s="33"/>
      <c r="AB20" s="33"/>
      <c r="AC20" s="93"/>
      <c r="AF20" s="115"/>
      <c r="AG20" s="100" t="s">
        <v>172</v>
      </c>
      <c r="AH20" s="105">
        <f>AH19-AM15</f>
        <v>0.21180555555555552</v>
      </c>
      <c r="AI20" s="95"/>
      <c r="AJ20" s="95"/>
      <c r="AK20" s="95"/>
      <c r="AL20" s="95"/>
      <c r="AM20" s="96"/>
    </row>
    <row r="21" spans="2:39" x14ac:dyDescent="0.25">
      <c r="B21" s="98"/>
      <c r="C21" s="81"/>
      <c r="D21" s="104"/>
      <c r="E21" s="33"/>
      <c r="F21" s="33"/>
      <c r="G21" s="33"/>
      <c r="H21" s="33"/>
      <c r="I21" s="93"/>
      <c r="L21" s="92" t="s">
        <v>60</v>
      </c>
      <c r="M21" s="33"/>
      <c r="N21" s="101">
        <f>N19-N18</f>
        <v>0.24999999999999997</v>
      </c>
      <c r="O21" s="33"/>
      <c r="P21" s="33"/>
      <c r="Q21" s="33"/>
      <c r="R21" s="33"/>
      <c r="S21" s="93"/>
      <c r="V21" s="91"/>
      <c r="W21" s="81" t="s">
        <v>60</v>
      </c>
      <c r="X21" s="101">
        <f>X19-X18</f>
        <v>0.24999999999999994</v>
      </c>
      <c r="Y21" s="33"/>
      <c r="Z21" s="33"/>
      <c r="AA21" s="33"/>
      <c r="AB21" s="33"/>
      <c r="AC21" s="93"/>
      <c r="AG21" s="79"/>
      <c r="AH21" s="120"/>
    </row>
    <row r="22" spans="2:39" ht="15.75" thickBot="1" x14ac:dyDescent="0.3">
      <c r="B22" s="98"/>
      <c r="C22" s="81" t="s">
        <v>60</v>
      </c>
      <c r="D22" s="101">
        <f>D20-D19</f>
        <v>0.30555555555555558</v>
      </c>
      <c r="E22" s="33"/>
      <c r="F22" s="33"/>
      <c r="G22" s="33"/>
      <c r="H22" s="33"/>
      <c r="I22" s="93"/>
      <c r="L22" s="94" t="s">
        <v>172</v>
      </c>
      <c r="M22" s="95"/>
      <c r="N22" s="105">
        <f>N21-S17</f>
        <v>0.24999999999999997</v>
      </c>
      <c r="O22" s="95"/>
      <c r="P22" s="95"/>
      <c r="Q22" s="95"/>
      <c r="R22" s="95"/>
      <c r="S22" s="96"/>
      <c r="V22" s="115"/>
      <c r="W22" s="100" t="s">
        <v>172</v>
      </c>
      <c r="X22" s="105">
        <f>X21-AC17</f>
        <v>0.24999999999999994</v>
      </c>
      <c r="Y22" s="95"/>
      <c r="Z22" s="95"/>
      <c r="AA22" s="95"/>
      <c r="AB22" s="95"/>
      <c r="AC22" s="96"/>
      <c r="AG22" s="79"/>
      <c r="AH22" s="120"/>
    </row>
    <row r="23" spans="2:39" ht="15.75" thickBot="1" x14ac:dyDescent="0.3">
      <c r="B23" s="99"/>
      <c r="C23" s="100" t="s">
        <v>172</v>
      </c>
      <c r="D23" s="105">
        <f>D22-I18</f>
        <v>0.28472222222222227</v>
      </c>
      <c r="E23" s="95"/>
      <c r="F23" s="95"/>
      <c r="G23" s="95"/>
      <c r="H23" s="95"/>
      <c r="I23" s="96"/>
    </row>
    <row r="24" spans="2:39" ht="15.75" thickBot="1" x14ac:dyDescent="0.3"/>
    <row r="25" spans="2:39" ht="22.5" customHeight="1" x14ac:dyDescent="0.35">
      <c r="B25" s="179" t="s">
        <v>179</v>
      </c>
      <c r="C25" s="180"/>
      <c r="D25" s="180"/>
      <c r="E25" s="180"/>
      <c r="F25" s="180"/>
      <c r="G25" s="180"/>
      <c r="H25" s="180"/>
      <c r="I25" s="181"/>
      <c r="J25" s="107"/>
      <c r="K25" s="107"/>
      <c r="L25" s="179" t="s">
        <v>180</v>
      </c>
      <c r="M25" s="180"/>
      <c r="N25" s="180"/>
      <c r="O25" s="180"/>
      <c r="P25" s="180"/>
      <c r="Q25" s="180"/>
      <c r="R25" s="180"/>
      <c r="S25" s="181"/>
      <c r="T25" s="107"/>
      <c r="U25" s="107"/>
      <c r="V25" s="179" t="s">
        <v>181</v>
      </c>
      <c r="W25" s="180"/>
      <c r="X25" s="180"/>
      <c r="Y25" s="180"/>
      <c r="Z25" s="180"/>
      <c r="AA25" s="180"/>
      <c r="AB25" s="180"/>
      <c r="AC25" s="181"/>
      <c r="AD25" s="107"/>
      <c r="AE25" s="107"/>
      <c r="AF25" s="179" t="s">
        <v>186</v>
      </c>
      <c r="AG25" s="180"/>
      <c r="AH25" s="180"/>
      <c r="AI25" s="180"/>
      <c r="AJ25" s="180"/>
      <c r="AK25" s="180"/>
      <c r="AL25" s="180"/>
      <c r="AM25" s="181"/>
    </row>
    <row r="26" spans="2:39" x14ac:dyDescent="0.25">
      <c r="B26" s="108"/>
      <c r="C26" s="86" t="s">
        <v>161</v>
      </c>
      <c r="D26" s="86"/>
      <c r="E26" s="86"/>
      <c r="F26" s="86"/>
      <c r="G26" s="86"/>
      <c r="H26" s="87" t="s">
        <v>169</v>
      </c>
      <c r="I26" s="109"/>
      <c r="J26" s="107"/>
      <c r="K26" s="107"/>
      <c r="L26" s="108"/>
      <c r="M26" s="116" t="s">
        <v>166</v>
      </c>
      <c r="N26" s="116"/>
      <c r="O26" s="116"/>
      <c r="P26" s="116"/>
      <c r="Q26" s="116"/>
      <c r="R26" s="117" t="s">
        <v>169</v>
      </c>
      <c r="S26" s="109"/>
      <c r="T26" s="107"/>
      <c r="U26" s="107"/>
      <c r="V26" s="108"/>
      <c r="W26" s="118" t="s">
        <v>30</v>
      </c>
      <c r="X26" s="118"/>
      <c r="Y26" s="118"/>
      <c r="Z26" s="118"/>
      <c r="AA26" s="118"/>
      <c r="AB26" s="119" t="s">
        <v>169</v>
      </c>
      <c r="AC26" s="109"/>
      <c r="AD26" s="107"/>
      <c r="AE26" s="107"/>
      <c r="AF26" s="108"/>
      <c r="AG26" s="121" t="s">
        <v>167</v>
      </c>
      <c r="AH26" s="121"/>
      <c r="AI26" s="121"/>
      <c r="AJ26" s="121"/>
      <c r="AK26" s="121"/>
      <c r="AL26" s="122" t="s">
        <v>169</v>
      </c>
      <c r="AM26" s="109"/>
    </row>
    <row r="27" spans="2:39" x14ac:dyDescent="0.25">
      <c r="B27" s="89" t="s">
        <v>13</v>
      </c>
      <c r="C27" s="80" t="s">
        <v>45</v>
      </c>
      <c r="D27" s="80" t="s">
        <v>46</v>
      </c>
      <c r="E27" s="80" t="s">
        <v>47</v>
      </c>
      <c r="F27" s="80" t="s">
        <v>48</v>
      </c>
      <c r="G27" s="80" t="s">
        <v>49</v>
      </c>
      <c r="H27" s="80" t="s">
        <v>50</v>
      </c>
      <c r="I27" s="90" t="s">
        <v>174</v>
      </c>
      <c r="L27" s="89" t="s">
        <v>13</v>
      </c>
      <c r="M27" s="80" t="s">
        <v>45</v>
      </c>
      <c r="N27" s="80" t="s">
        <v>46</v>
      </c>
      <c r="O27" s="80" t="s">
        <v>47</v>
      </c>
      <c r="P27" s="80" t="s">
        <v>48</v>
      </c>
      <c r="Q27" s="80" t="s">
        <v>49</v>
      </c>
      <c r="R27" s="80" t="s">
        <v>50</v>
      </c>
      <c r="S27" s="90"/>
      <c r="V27" s="89" t="s">
        <v>13</v>
      </c>
      <c r="W27" s="80" t="s">
        <v>45</v>
      </c>
      <c r="X27" s="80" t="s">
        <v>46</v>
      </c>
      <c r="Y27" s="80" t="s">
        <v>47</v>
      </c>
      <c r="Z27" s="80" t="s">
        <v>48</v>
      </c>
      <c r="AA27" s="80" t="s">
        <v>49</v>
      </c>
      <c r="AB27" s="80" t="s">
        <v>50</v>
      </c>
      <c r="AC27" s="90" t="s">
        <v>174</v>
      </c>
      <c r="AF27" s="89" t="s">
        <v>13</v>
      </c>
      <c r="AG27" s="80" t="s">
        <v>45</v>
      </c>
      <c r="AH27" s="80" t="s">
        <v>46</v>
      </c>
      <c r="AI27" s="80" t="s">
        <v>47</v>
      </c>
      <c r="AJ27" s="80" t="s">
        <v>48</v>
      </c>
      <c r="AK27" s="80" t="s">
        <v>49</v>
      </c>
      <c r="AL27" s="80" t="s">
        <v>50</v>
      </c>
      <c r="AM27" s="90" t="s">
        <v>174</v>
      </c>
    </row>
    <row r="28" spans="2:39" x14ac:dyDescent="0.25">
      <c r="B28" s="156">
        <v>37959</v>
      </c>
      <c r="C28" s="9" t="s">
        <v>55</v>
      </c>
      <c r="D28" s="159">
        <v>0.38680555555555557</v>
      </c>
      <c r="E28" s="160">
        <v>0.40069444444444502</v>
      </c>
      <c r="F28" s="9" t="s">
        <v>140</v>
      </c>
      <c r="G28" s="9" t="s">
        <v>146</v>
      </c>
      <c r="H28" s="158" t="s">
        <v>168</v>
      </c>
      <c r="I28" s="124"/>
      <c r="L28" s="156">
        <v>37961</v>
      </c>
      <c r="M28" s="9" t="s">
        <v>55</v>
      </c>
      <c r="N28" s="157">
        <v>0.4284722222222222</v>
      </c>
      <c r="O28" s="157">
        <v>0.44236111111111098</v>
      </c>
      <c r="P28" s="9" t="s">
        <v>140</v>
      </c>
      <c r="Q28" s="9" t="s">
        <v>146</v>
      </c>
      <c r="R28" s="158" t="s">
        <v>54</v>
      </c>
      <c r="S28" s="124"/>
      <c r="V28" s="156">
        <v>37963</v>
      </c>
      <c r="W28" s="9" t="s">
        <v>55</v>
      </c>
      <c r="X28" s="161">
        <v>0.47013888888888899</v>
      </c>
      <c r="Y28" s="159">
        <v>0.484027777777778</v>
      </c>
      <c r="Z28" s="9" t="s">
        <v>140</v>
      </c>
      <c r="AA28" s="9" t="s">
        <v>146</v>
      </c>
      <c r="AB28" s="158" t="s">
        <v>54</v>
      </c>
      <c r="AC28" s="124"/>
      <c r="AF28" s="156">
        <v>37963</v>
      </c>
      <c r="AG28" s="9" t="s">
        <v>55</v>
      </c>
      <c r="AH28" s="161">
        <v>0.47013888888888899</v>
      </c>
      <c r="AI28" s="159">
        <v>0.484027777777778</v>
      </c>
      <c r="AJ28" s="9" t="s">
        <v>140</v>
      </c>
      <c r="AK28" s="9" t="s">
        <v>146</v>
      </c>
      <c r="AL28" s="158" t="s">
        <v>54</v>
      </c>
      <c r="AM28" s="124"/>
    </row>
    <row r="29" spans="2:39" x14ac:dyDescent="0.25">
      <c r="B29" s="156">
        <v>37960</v>
      </c>
      <c r="C29" s="9" t="s">
        <v>55</v>
      </c>
      <c r="D29" s="159">
        <v>0.41180555555555598</v>
      </c>
      <c r="E29" s="159">
        <v>0.42499999999999999</v>
      </c>
      <c r="F29" s="9" t="s">
        <v>146</v>
      </c>
      <c r="G29" s="9" t="s">
        <v>140</v>
      </c>
      <c r="H29" s="158" t="s">
        <v>168</v>
      </c>
      <c r="I29" s="124"/>
      <c r="L29" s="156">
        <v>37962</v>
      </c>
      <c r="M29" s="9" t="s">
        <v>55</v>
      </c>
      <c r="N29" s="157">
        <v>0.453472222222222</v>
      </c>
      <c r="O29" s="157">
        <v>0.46666666666666662</v>
      </c>
      <c r="P29" s="9" t="s">
        <v>146</v>
      </c>
      <c r="Q29" s="9" t="s">
        <v>140</v>
      </c>
      <c r="R29" s="158" t="s">
        <v>54</v>
      </c>
      <c r="S29" s="124"/>
      <c r="V29" s="156">
        <v>37964</v>
      </c>
      <c r="W29" s="9" t="s">
        <v>55</v>
      </c>
      <c r="X29" s="161">
        <v>0.49513888888888902</v>
      </c>
      <c r="Y29" s="159">
        <v>0.50833333333333297</v>
      </c>
      <c r="Z29" s="9" t="s">
        <v>146</v>
      </c>
      <c r="AA29" s="9" t="s">
        <v>140</v>
      </c>
      <c r="AB29" s="158" t="s">
        <v>54</v>
      </c>
      <c r="AC29" s="124"/>
      <c r="AF29" s="156">
        <v>37964</v>
      </c>
      <c r="AG29" s="9" t="s">
        <v>55</v>
      </c>
      <c r="AH29" s="161">
        <v>0.49513888888888902</v>
      </c>
      <c r="AI29" s="159">
        <v>0.50833333333333297</v>
      </c>
      <c r="AJ29" s="9" t="s">
        <v>146</v>
      </c>
      <c r="AK29" s="9" t="s">
        <v>140</v>
      </c>
      <c r="AL29" s="158" t="s">
        <v>54</v>
      </c>
      <c r="AM29" s="124"/>
    </row>
    <row r="30" spans="2:39" x14ac:dyDescent="0.25">
      <c r="B30" s="103"/>
      <c r="C30" s="15" t="s">
        <v>56</v>
      </c>
      <c r="D30" s="111">
        <v>0.4284722222222222</v>
      </c>
      <c r="E30" s="110">
        <v>0.46666666666666662</v>
      </c>
      <c r="F30" s="15"/>
      <c r="G30" s="15"/>
      <c r="H30" s="44"/>
      <c r="I30" s="106">
        <v>2.0833333333333332E-2</v>
      </c>
      <c r="L30" s="156">
        <v>37963</v>
      </c>
      <c r="M30" s="9" t="s">
        <v>55</v>
      </c>
      <c r="N30" s="161">
        <v>0.47013888888888899</v>
      </c>
      <c r="O30" s="159">
        <v>0.484027777777778</v>
      </c>
      <c r="P30" s="9" t="s">
        <v>140</v>
      </c>
      <c r="Q30" s="9" t="s">
        <v>146</v>
      </c>
      <c r="R30" s="158" t="s">
        <v>54</v>
      </c>
      <c r="S30" s="124"/>
      <c r="V30" s="156">
        <v>37965</v>
      </c>
      <c r="W30" s="9" t="s">
        <v>55</v>
      </c>
      <c r="X30" s="157">
        <v>0.51180555555555596</v>
      </c>
      <c r="Y30" s="157">
        <v>0.52569444444444502</v>
      </c>
      <c r="Z30" s="9" t="s">
        <v>140</v>
      </c>
      <c r="AA30" s="9" t="s">
        <v>146</v>
      </c>
      <c r="AB30" s="158" t="s">
        <v>54</v>
      </c>
      <c r="AC30" s="124"/>
      <c r="AF30" s="156">
        <v>37965</v>
      </c>
      <c r="AG30" s="9" t="s">
        <v>55</v>
      </c>
      <c r="AH30" s="157">
        <v>0.51180555555555596</v>
      </c>
      <c r="AI30" s="157">
        <v>0.52569444444444502</v>
      </c>
      <c r="AJ30" s="9" t="s">
        <v>140</v>
      </c>
      <c r="AK30" s="9" t="s">
        <v>146</v>
      </c>
      <c r="AL30" s="158" t="s">
        <v>54</v>
      </c>
      <c r="AM30" s="124"/>
    </row>
    <row r="31" spans="2:39" x14ac:dyDescent="0.25">
      <c r="B31" s="156">
        <v>37963</v>
      </c>
      <c r="C31" s="9" t="s">
        <v>55</v>
      </c>
      <c r="D31" s="161">
        <v>0.47013888888888899</v>
      </c>
      <c r="E31" s="159">
        <v>0.484027777777778</v>
      </c>
      <c r="F31" s="9" t="s">
        <v>140</v>
      </c>
      <c r="G31" s="9" t="s">
        <v>146</v>
      </c>
      <c r="H31" s="158" t="s">
        <v>168</v>
      </c>
      <c r="I31" s="124"/>
      <c r="L31" s="156">
        <v>37964</v>
      </c>
      <c r="M31" s="9" t="s">
        <v>55</v>
      </c>
      <c r="N31" s="161">
        <v>0.49513888888888902</v>
      </c>
      <c r="O31" s="159">
        <v>0.50833333333333297</v>
      </c>
      <c r="P31" s="9" t="s">
        <v>146</v>
      </c>
      <c r="Q31" s="9" t="s">
        <v>140</v>
      </c>
      <c r="R31" s="158" t="s">
        <v>54</v>
      </c>
      <c r="S31" s="124"/>
      <c r="V31" s="156">
        <v>37966</v>
      </c>
      <c r="W31" s="9" t="s">
        <v>55</v>
      </c>
      <c r="X31" s="157">
        <v>0.53680555555555598</v>
      </c>
      <c r="Y31" s="157">
        <v>0.54999999999999993</v>
      </c>
      <c r="Z31" s="9" t="s">
        <v>146</v>
      </c>
      <c r="AA31" s="9" t="s">
        <v>140</v>
      </c>
      <c r="AB31" s="158" t="s">
        <v>54</v>
      </c>
      <c r="AC31" s="124"/>
      <c r="AF31" s="156">
        <v>37966</v>
      </c>
      <c r="AG31" s="9" t="s">
        <v>55</v>
      </c>
      <c r="AH31" s="157">
        <v>0.53680555555555598</v>
      </c>
      <c r="AI31" s="157">
        <v>0.54999999999999993</v>
      </c>
      <c r="AJ31" s="9" t="s">
        <v>146</v>
      </c>
      <c r="AK31" s="9" t="s">
        <v>140</v>
      </c>
      <c r="AL31" s="158" t="s">
        <v>54</v>
      </c>
      <c r="AM31" s="124"/>
    </row>
    <row r="32" spans="2:39" x14ac:dyDescent="0.25">
      <c r="B32" s="156">
        <v>37964</v>
      </c>
      <c r="C32" s="9" t="s">
        <v>55</v>
      </c>
      <c r="D32" s="161">
        <v>0.49513888888888902</v>
      </c>
      <c r="E32" s="159">
        <v>0.50833333333333297</v>
      </c>
      <c r="F32" s="9" t="s">
        <v>146</v>
      </c>
      <c r="G32" s="9" t="s">
        <v>140</v>
      </c>
      <c r="H32" s="158" t="s">
        <v>168</v>
      </c>
      <c r="I32" s="124"/>
      <c r="L32" s="156">
        <v>37965</v>
      </c>
      <c r="M32" s="9" t="s">
        <v>55</v>
      </c>
      <c r="N32" s="157">
        <v>0.51180555555555596</v>
      </c>
      <c r="O32" s="157">
        <v>0.52569444444444502</v>
      </c>
      <c r="P32" s="9" t="s">
        <v>140</v>
      </c>
      <c r="Q32" s="9" t="s">
        <v>146</v>
      </c>
      <c r="R32" s="158" t="s">
        <v>54</v>
      </c>
      <c r="S32" s="124"/>
      <c r="V32" s="156">
        <v>37967</v>
      </c>
      <c r="W32" s="9" t="s">
        <v>55</v>
      </c>
      <c r="X32" s="157">
        <v>0.55347222222222203</v>
      </c>
      <c r="Y32" s="157">
        <v>0.56736111111111098</v>
      </c>
      <c r="Z32" s="9" t="s">
        <v>140</v>
      </c>
      <c r="AA32" s="9" t="s">
        <v>146</v>
      </c>
      <c r="AB32" s="158" t="s">
        <v>54</v>
      </c>
      <c r="AC32" s="124"/>
      <c r="AF32" s="156">
        <v>37967</v>
      </c>
      <c r="AG32" s="9" t="s">
        <v>55</v>
      </c>
      <c r="AH32" s="157">
        <v>0.55347222222222203</v>
      </c>
      <c r="AI32" s="157">
        <v>0.56736111111111098</v>
      </c>
      <c r="AJ32" s="9" t="s">
        <v>140</v>
      </c>
      <c r="AK32" s="9" t="s">
        <v>146</v>
      </c>
      <c r="AL32" s="158" t="s">
        <v>54</v>
      </c>
      <c r="AM32" s="124"/>
    </row>
    <row r="33" spans="2:39" x14ac:dyDescent="0.25">
      <c r="B33" s="156">
        <v>37965</v>
      </c>
      <c r="C33" s="9" t="s">
        <v>55</v>
      </c>
      <c r="D33" s="157">
        <v>0.51180555555555596</v>
      </c>
      <c r="E33" s="157">
        <v>0.52569444444444502</v>
      </c>
      <c r="F33" s="9" t="s">
        <v>140</v>
      </c>
      <c r="G33" s="9" t="s">
        <v>146</v>
      </c>
      <c r="H33" s="158" t="s">
        <v>168</v>
      </c>
      <c r="I33" s="124"/>
      <c r="L33" s="156">
        <v>37966</v>
      </c>
      <c r="M33" s="9" t="s">
        <v>55</v>
      </c>
      <c r="N33" s="157">
        <v>0.53680555555555598</v>
      </c>
      <c r="O33" s="157">
        <v>0.54999999999999993</v>
      </c>
      <c r="P33" s="9" t="s">
        <v>146</v>
      </c>
      <c r="Q33" s="9" t="s">
        <v>140</v>
      </c>
      <c r="R33" s="158" t="s">
        <v>54</v>
      </c>
      <c r="S33" s="124"/>
      <c r="V33" s="156">
        <v>37968</v>
      </c>
      <c r="W33" s="9" t="s">
        <v>55</v>
      </c>
      <c r="X33" s="157">
        <v>0.57847222222222217</v>
      </c>
      <c r="Y33" s="157">
        <v>0.59166666666666667</v>
      </c>
      <c r="Z33" s="9" t="s">
        <v>146</v>
      </c>
      <c r="AA33" s="9" t="s">
        <v>140</v>
      </c>
      <c r="AB33" s="158" t="s">
        <v>54</v>
      </c>
      <c r="AC33" s="124"/>
      <c r="AF33" s="156">
        <v>37968</v>
      </c>
      <c r="AG33" s="9" t="s">
        <v>55</v>
      </c>
      <c r="AH33" s="157">
        <v>0.57847222222222217</v>
      </c>
      <c r="AI33" s="157">
        <v>0.59166666666666667</v>
      </c>
      <c r="AJ33" s="9" t="s">
        <v>146</v>
      </c>
      <c r="AK33" s="9" t="s">
        <v>140</v>
      </c>
      <c r="AL33" s="158" t="s">
        <v>54</v>
      </c>
      <c r="AM33" s="124"/>
    </row>
    <row r="34" spans="2:39" x14ac:dyDescent="0.25">
      <c r="B34" s="156">
        <v>37966</v>
      </c>
      <c r="C34" s="9" t="s">
        <v>55</v>
      </c>
      <c r="D34" s="157">
        <v>0.53680555555555598</v>
      </c>
      <c r="E34" s="157">
        <v>0.54999999999999993</v>
      </c>
      <c r="F34" s="9" t="s">
        <v>146</v>
      </c>
      <c r="G34" s="9" t="s">
        <v>140</v>
      </c>
      <c r="H34" s="158" t="s">
        <v>168</v>
      </c>
      <c r="I34" s="124"/>
      <c r="L34" s="156">
        <v>37967</v>
      </c>
      <c r="M34" s="9" t="s">
        <v>55</v>
      </c>
      <c r="N34" s="157">
        <v>0.55347222222222203</v>
      </c>
      <c r="O34" s="157">
        <v>0.56736111111111098</v>
      </c>
      <c r="P34" s="9" t="s">
        <v>140</v>
      </c>
      <c r="Q34" s="9" t="s">
        <v>146</v>
      </c>
      <c r="R34" s="158" t="s">
        <v>54</v>
      </c>
      <c r="S34" s="124"/>
      <c r="V34" s="156">
        <v>37969</v>
      </c>
      <c r="W34" s="9" t="s">
        <v>55</v>
      </c>
      <c r="X34" s="157">
        <v>0.59513888888888888</v>
      </c>
      <c r="Y34" s="157">
        <v>0.60902777777777795</v>
      </c>
      <c r="Z34" s="9" t="s">
        <v>140</v>
      </c>
      <c r="AA34" s="9" t="s">
        <v>146</v>
      </c>
      <c r="AB34" s="158" t="s">
        <v>54</v>
      </c>
      <c r="AC34" s="162"/>
      <c r="AF34" s="156">
        <v>37969</v>
      </c>
      <c r="AG34" s="9" t="s">
        <v>55</v>
      </c>
      <c r="AH34" s="157">
        <v>0.59513888888888888</v>
      </c>
      <c r="AI34" s="157">
        <v>0.60902777777777795</v>
      </c>
      <c r="AJ34" s="9" t="s">
        <v>140</v>
      </c>
      <c r="AK34" s="9" t="s">
        <v>146</v>
      </c>
      <c r="AL34" s="158" t="s">
        <v>54</v>
      </c>
      <c r="AM34" s="162"/>
    </row>
    <row r="35" spans="2:39" x14ac:dyDescent="0.25">
      <c r="B35" s="156">
        <v>37967</v>
      </c>
      <c r="C35" s="9" t="s">
        <v>55</v>
      </c>
      <c r="D35" s="157">
        <v>0.55347222222222203</v>
      </c>
      <c r="E35" s="157">
        <v>0.56736111111111098</v>
      </c>
      <c r="F35" s="9" t="s">
        <v>140</v>
      </c>
      <c r="G35" s="9" t="s">
        <v>146</v>
      </c>
      <c r="H35" s="158" t="s">
        <v>168</v>
      </c>
      <c r="I35" s="124"/>
      <c r="L35" s="156">
        <v>37968</v>
      </c>
      <c r="M35" s="9" t="s">
        <v>55</v>
      </c>
      <c r="N35" s="157">
        <v>0.57847222222222217</v>
      </c>
      <c r="O35" s="157">
        <v>0.59166666666666667</v>
      </c>
      <c r="P35" s="9" t="s">
        <v>146</v>
      </c>
      <c r="Q35" s="9" t="s">
        <v>140</v>
      </c>
      <c r="R35" s="158" t="s">
        <v>54</v>
      </c>
      <c r="S35" s="124"/>
      <c r="V35" s="156">
        <v>37970</v>
      </c>
      <c r="W35" s="9" t="s">
        <v>55</v>
      </c>
      <c r="X35" s="157">
        <v>0.62013888888888902</v>
      </c>
      <c r="Y35" s="157">
        <v>0.63333333333333297</v>
      </c>
      <c r="Z35" s="9" t="s">
        <v>146</v>
      </c>
      <c r="AA35" s="9" t="s">
        <v>140</v>
      </c>
      <c r="AB35" s="158" t="s">
        <v>54</v>
      </c>
      <c r="AC35" s="124"/>
      <c r="AF35" s="156">
        <v>37970</v>
      </c>
      <c r="AG35" s="9" t="s">
        <v>55</v>
      </c>
      <c r="AH35" s="157">
        <v>0.62013888888888902</v>
      </c>
      <c r="AI35" s="157">
        <v>0.63333333333333297</v>
      </c>
      <c r="AJ35" s="9" t="s">
        <v>146</v>
      </c>
      <c r="AK35" s="9" t="s">
        <v>140</v>
      </c>
      <c r="AL35" s="158" t="s">
        <v>54</v>
      </c>
      <c r="AM35" s="124"/>
    </row>
    <row r="36" spans="2:39" x14ac:dyDescent="0.25">
      <c r="B36" s="156">
        <v>37968</v>
      </c>
      <c r="C36" s="9" t="s">
        <v>55</v>
      </c>
      <c r="D36" s="157">
        <v>0.57847222222222217</v>
      </c>
      <c r="E36" s="157">
        <v>0.59166666666666667</v>
      </c>
      <c r="F36" s="9" t="s">
        <v>146</v>
      </c>
      <c r="G36" s="9" t="s">
        <v>140</v>
      </c>
      <c r="H36" s="158" t="s">
        <v>168</v>
      </c>
      <c r="I36" s="124"/>
      <c r="L36" s="156">
        <v>37969</v>
      </c>
      <c r="M36" s="9" t="s">
        <v>55</v>
      </c>
      <c r="N36" s="157">
        <v>0.59513888888888888</v>
      </c>
      <c r="O36" s="157">
        <v>0.60902777777777795</v>
      </c>
      <c r="P36" s="9" t="s">
        <v>140</v>
      </c>
      <c r="Q36" s="9" t="s">
        <v>146</v>
      </c>
      <c r="R36" s="158" t="s">
        <v>54</v>
      </c>
      <c r="S36" s="162"/>
      <c r="V36" s="156">
        <v>37971</v>
      </c>
      <c r="W36" s="9" t="s">
        <v>55</v>
      </c>
      <c r="X36" s="157">
        <v>0.63680555555555596</v>
      </c>
      <c r="Y36" s="157">
        <v>0.65069444444444502</v>
      </c>
      <c r="Z36" s="9" t="s">
        <v>140</v>
      </c>
      <c r="AA36" s="9" t="s">
        <v>146</v>
      </c>
      <c r="AB36" s="158" t="s">
        <v>54</v>
      </c>
      <c r="AC36" s="124"/>
      <c r="AF36" s="156">
        <v>37971</v>
      </c>
      <c r="AG36" s="9" t="s">
        <v>55</v>
      </c>
      <c r="AH36" s="157">
        <v>0.63680555555555596</v>
      </c>
      <c r="AI36" s="157">
        <v>0.65069444444444502</v>
      </c>
      <c r="AJ36" s="9" t="s">
        <v>140</v>
      </c>
      <c r="AK36" s="9" t="s">
        <v>146</v>
      </c>
      <c r="AL36" s="158" t="s">
        <v>54</v>
      </c>
      <c r="AM36" s="124"/>
    </row>
    <row r="37" spans="2:39" x14ac:dyDescent="0.25">
      <c r="B37" s="140" t="s">
        <v>67</v>
      </c>
      <c r="C37" s="136" t="s">
        <v>52</v>
      </c>
      <c r="D37" s="141">
        <v>0.59722222222222221</v>
      </c>
      <c r="E37" s="142">
        <v>0.60416666666666663</v>
      </c>
      <c r="F37" s="136" t="s">
        <v>140</v>
      </c>
      <c r="G37" s="136" t="s">
        <v>163</v>
      </c>
      <c r="H37" s="138" t="s">
        <v>165</v>
      </c>
      <c r="I37" s="139"/>
      <c r="L37" s="156">
        <v>37970</v>
      </c>
      <c r="M37" s="9" t="s">
        <v>55</v>
      </c>
      <c r="N37" s="157">
        <v>0.62013888888888902</v>
      </c>
      <c r="O37" s="157">
        <v>0.63333333333333297</v>
      </c>
      <c r="P37" s="9" t="s">
        <v>146</v>
      </c>
      <c r="Q37" s="9" t="s">
        <v>140</v>
      </c>
      <c r="R37" s="158" t="s">
        <v>54</v>
      </c>
      <c r="S37" s="124"/>
      <c r="V37" s="156">
        <v>37972</v>
      </c>
      <c r="W37" s="9" t="s">
        <v>55</v>
      </c>
      <c r="X37" s="157">
        <v>0.66180555555555598</v>
      </c>
      <c r="Y37" s="157">
        <v>0.67499999999999993</v>
      </c>
      <c r="Z37" s="9" t="s">
        <v>146</v>
      </c>
      <c r="AA37" s="9" t="s">
        <v>140</v>
      </c>
      <c r="AB37" s="158" t="s">
        <v>54</v>
      </c>
      <c r="AC37" s="124"/>
      <c r="AF37" s="156">
        <v>37972</v>
      </c>
      <c r="AG37" s="9" t="s">
        <v>55</v>
      </c>
      <c r="AH37" s="157">
        <v>0.66180555555555598</v>
      </c>
      <c r="AI37" s="157">
        <v>0.67499999999999993</v>
      </c>
      <c r="AJ37" s="9" t="s">
        <v>146</v>
      </c>
      <c r="AK37" s="9" t="s">
        <v>140</v>
      </c>
      <c r="AL37" s="158" t="s">
        <v>54</v>
      </c>
      <c r="AM37" s="124"/>
    </row>
    <row r="38" spans="2:39" x14ac:dyDescent="0.25">
      <c r="B38" s="148"/>
      <c r="C38" s="149" t="s">
        <v>57</v>
      </c>
      <c r="D38" s="153">
        <v>0.60416666666666663</v>
      </c>
      <c r="E38" s="150">
        <v>0.61458333333333337</v>
      </c>
      <c r="F38" s="149" t="s">
        <v>163</v>
      </c>
      <c r="G38" s="149"/>
      <c r="H38" s="151" t="s">
        <v>165</v>
      </c>
      <c r="I38" s="152"/>
      <c r="L38" s="91"/>
      <c r="M38" s="33"/>
      <c r="N38" s="33"/>
      <c r="O38" s="33"/>
      <c r="P38" s="33"/>
      <c r="Q38" s="33"/>
      <c r="R38" s="97"/>
      <c r="S38" s="106">
        <f>SUM(S28:S37)</f>
        <v>0</v>
      </c>
      <c r="V38" s="91"/>
      <c r="W38" s="33"/>
      <c r="X38" s="33"/>
      <c r="Y38" s="33"/>
      <c r="Z38" s="33"/>
      <c r="AA38" s="33"/>
      <c r="AB38" s="97"/>
      <c r="AC38" s="106">
        <f>SUM(AC28:AC37)</f>
        <v>0</v>
      </c>
      <c r="AF38" s="91"/>
      <c r="AG38" s="33"/>
      <c r="AH38" s="33"/>
      <c r="AI38" s="33"/>
      <c r="AJ38" s="33"/>
      <c r="AK38" s="33"/>
      <c r="AL38" s="97"/>
      <c r="AM38" s="106">
        <f>SUM(AM28:AM37)</f>
        <v>0</v>
      </c>
    </row>
    <row r="39" spans="2:39" x14ac:dyDescent="0.25">
      <c r="B39" s="156"/>
      <c r="C39" s="9" t="s">
        <v>56</v>
      </c>
      <c r="D39" s="159">
        <v>0.62152777777777779</v>
      </c>
      <c r="E39" s="159">
        <v>0.6333333333333333</v>
      </c>
      <c r="F39" s="9"/>
      <c r="G39" s="9"/>
      <c r="H39" s="158"/>
      <c r="I39" s="162"/>
      <c r="L39" s="91"/>
      <c r="M39" s="81" t="s">
        <v>58</v>
      </c>
      <c r="N39" s="101">
        <v>0.42499999999999999</v>
      </c>
      <c r="O39" s="33"/>
      <c r="P39" s="33"/>
      <c r="Q39" s="33"/>
      <c r="R39" s="33"/>
      <c r="S39" s="93"/>
      <c r="V39" s="91"/>
      <c r="W39" s="81" t="s">
        <v>58</v>
      </c>
      <c r="X39" s="101">
        <v>0.46666666666666662</v>
      </c>
      <c r="Y39" s="33"/>
      <c r="Z39" s="33"/>
      <c r="AA39" s="33"/>
      <c r="AB39" s="33"/>
      <c r="AC39" s="93"/>
      <c r="AF39" s="91"/>
      <c r="AG39" s="81" t="s">
        <v>58</v>
      </c>
      <c r="AH39" s="101">
        <v>0.46666666666666662</v>
      </c>
      <c r="AI39" s="33"/>
      <c r="AJ39" s="33"/>
      <c r="AK39" s="33"/>
      <c r="AL39" s="33"/>
      <c r="AM39" s="93"/>
    </row>
    <row r="40" spans="2:39" x14ac:dyDescent="0.25">
      <c r="B40" s="156">
        <v>37971</v>
      </c>
      <c r="C40" s="9" t="s">
        <v>55</v>
      </c>
      <c r="D40" s="157">
        <v>0.63680555555555596</v>
      </c>
      <c r="E40" s="157">
        <v>0.65069444444444502</v>
      </c>
      <c r="F40" s="9" t="s">
        <v>140</v>
      </c>
      <c r="G40" s="9" t="s">
        <v>146</v>
      </c>
      <c r="H40" s="158" t="s">
        <v>54</v>
      </c>
      <c r="I40" s="124"/>
      <c r="L40" s="91"/>
      <c r="M40" s="81" t="s">
        <v>59</v>
      </c>
      <c r="N40" s="101">
        <v>0.63680555555555551</v>
      </c>
      <c r="O40" s="33"/>
      <c r="P40" s="33"/>
      <c r="Q40" s="33"/>
      <c r="R40" s="33"/>
      <c r="S40" s="93"/>
      <c r="V40" s="91"/>
      <c r="W40" s="81" t="s">
        <v>59</v>
      </c>
      <c r="X40" s="101">
        <v>0.67847222222222225</v>
      </c>
      <c r="Y40" s="33"/>
      <c r="Z40" s="33"/>
      <c r="AA40" s="33"/>
      <c r="AB40" s="33"/>
      <c r="AC40" s="93"/>
      <c r="AF40" s="91"/>
      <c r="AG40" s="81" t="s">
        <v>59</v>
      </c>
      <c r="AH40" s="101">
        <v>0.67847222222222225</v>
      </c>
      <c r="AI40" s="33"/>
      <c r="AJ40" s="33"/>
      <c r="AK40" s="33"/>
      <c r="AL40" s="33"/>
      <c r="AM40" s="93"/>
    </row>
    <row r="41" spans="2:39" x14ac:dyDescent="0.25">
      <c r="B41" s="156">
        <v>37972</v>
      </c>
      <c r="C41" s="9" t="s">
        <v>55</v>
      </c>
      <c r="D41" s="157">
        <v>0.66180555555555598</v>
      </c>
      <c r="E41" s="157">
        <v>0.67499999999999993</v>
      </c>
      <c r="F41" s="9" t="s">
        <v>146</v>
      </c>
      <c r="G41" s="9" t="s">
        <v>140</v>
      </c>
      <c r="H41" s="158" t="s">
        <v>54</v>
      </c>
      <c r="I41" s="124"/>
      <c r="L41" s="91"/>
      <c r="M41" s="33"/>
      <c r="N41" s="104"/>
      <c r="O41" s="33"/>
      <c r="P41" s="33"/>
      <c r="Q41" s="33"/>
      <c r="R41" s="33"/>
      <c r="S41" s="93"/>
      <c r="V41" s="91"/>
      <c r="W41" s="33"/>
      <c r="X41" s="104"/>
      <c r="Y41" s="33"/>
      <c r="Z41" s="33"/>
      <c r="AA41" s="33"/>
      <c r="AB41" s="33"/>
      <c r="AC41" s="93"/>
      <c r="AF41" s="91"/>
      <c r="AG41" s="33"/>
      <c r="AH41" s="104"/>
      <c r="AI41" s="33"/>
      <c r="AJ41" s="33"/>
      <c r="AK41" s="33"/>
      <c r="AL41" s="33"/>
      <c r="AM41" s="93"/>
    </row>
    <row r="42" spans="2:39" x14ac:dyDescent="0.25">
      <c r="B42" s="91"/>
      <c r="C42" s="33"/>
      <c r="D42" s="33"/>
      <c r="E42" s="33"/>
      <c r="F42" s="33"/>
      <c r="G42" s="33"/>
      <c r="H42" s="97"/>
      <c r="I42" s="106">
        <f>SUM(I28:I41)</f>
        <v>2.0833333333333332E-2</v>
      </c>
      <c r="L42" s="91"/>
      <c r="M42" s="81" t="s">
        <v>60</v>
      </c>
      <c r="N42" s="101">
        <f>N40-N39</f>
        <v>0.21180555555555552</v>
      </c>
      <c r="O42" s="33"/>
      <c r="P42" s="33"/>
      <c r="Q42" s="33"/>
      <c r="R42" s="33"/>
      <c r="S42" s="93"/>
      <c r="V42" s="91"/>
      <c r="W42" s="81" t="s">
        <v>60</v>
      </c>
      <c r="X42" s="101">
        <f>X40-X39</f>
        <v>0.21180555555555564</v>
      </c>
      <c r="Y42" s="33"/>
      <c r="Z42" s="33"/>
      <c r="AA42" s="33"/>
      <c r="AB42" s="33"/>
      <c r="AC42" s="93"/>
      <c r="AF42" s="91"/>
      <c r="AG42" s="81" t="s">
        <v>60</v>
      </c>
      <c r="AH42" s="101">
        <f>AH40-AH39</f>
        <v>0.21180555555555564</v>
      </c>
      <c r="AI42" s="33"/>
      <c r="AJ42" s="33"/>
      <c r="AK42" s="33"/>
      <c r="AL42" s="33"/>
      <c r="AM42" s="93"/>
    </row>
    <row r="43" spans="2:39" ht="15.75" thickBot="1" x14ac:dyDescent="0.3">
      <c r="B43" s="98"/>
      <c r="C43" s="81" t="s">
        <v>58</v>
      </c>
      <c r="D43" s="101">
        <v>0.3833333333333333</v>
      </c>
      <c r="E43" s="33"/>
      <c r="F43" s="33"/>
      <c r="G43" s="33"/>
      <c r="H43" s="33"/>
      <c r="I43" s="93"/>
      <c r="L43" s="115"/>
      <c r="M43" s="100" t="s">
        <v>172</v>
      </c>
      <c r="N43" s="105">
        <f>N42-S38</f>
        <v>0.21180555555555552</v>
      </c>
      <c r="O43" s="95"/>
      <c r="P43" s="95"/>
      <c r="Q43" s="95"/>
      <c r="R43" s="95"/>
      <c r="S43" s="96"/>
      <c r="V43" s="115"/>
      <c r="W43" s="100" t="s">
        <v>172</v>
      </c>
      <c r="X43" s="105">
        <f>X42-AC38</f>
        <v>0.21180555555555564</v>
      </c>
      <c r="Y43" s="95"/>
      <c r="Z43" s="95"/>
      <c r="AA43" s="95"/>
      <c r="AB43" s="95"/>
      <c r="AC43" s="96"/>
      <c r="AF43" s="115"/>
      <c r="AG43" s="100" t="s">
        <v>172</v>
      </c>
      <c r="AH43" s="105">
        <f>AH42-AM38</f>
        <v>0.21180555555555564</v>
      </c>
      <c r="AI43" s="95"/>
      <c r="AJ43" s="95"/>
      <c r="AK43" s="95"/>
      <c r="AL43" s="95"/>
      <c r="AM43" s="96"/>
    </row>
    <row r="44" spans="2:39" x14ac:dyDescent="0.25">
      <c r="B44" s="98"/>
      <c r="C44" s="81" t="s">
        <v>59</v>
      </c>
      <c r="D44" s="101">
        <v>0.67847222222222225</v>
      </c>
      <c r="E44" s="33"/>
      <c r="F44" s="33"/>
      <c r="G44" s="33"/>
      <c r="H44" s="33"/>
      <c r="I44" s="93"/>
    </row>
    <row r="45" spans="2:39" x14ac:dyDescent="0.25">
      <c r="B45" s="98"/>
      <c r="C45" s="81"/>
      <c r="D45" s="104"/>
      <c r="E45" s="33"/>
      <c r="F45" s="33"/>
      <c r="G45" s="33"/>
      <c r="H45" s="33"/>
      <c r="I45" s="93"/>
    </row>
    <row r="46" spans="2:39" x14ac:dyDescent="0.25">
      <c r="B46" s="98"/>
      <c r="C46" s="81" t="s">
        <v>60</v>
      </c>
      <c r="D46" s="101">
        <f>D44-D43</f>
        <v>0.29513888888888895</v>
      </c>
      <c r="E46" s="33"/>
      <c r="F46" s="33"/>
      <c r="G46" s="33"/>
      <c r="H46" s="33"/>
      <c r="I46" s="93"/>
    </row>
    <row r="47" spans="2:39" ht="15.75" thickBot="1" x14ac:dyDescent="0.3">
      <c r="B47" s="99"/>
      <c r="C47" s="100" t="s">
        <v>172</v>
      </c>
      <c r="D47" s="105">
        <f>D46-I42</f>
        <v>0.27430555555555564</v>
      </c>
      <c r="E47" s="95"/>
      <c r="F47" s="95"/>
      <c r="G47" s="95"/>
      <c r="H47" s="95"/>
      <c r="I47" s="96"/>
    </row>
    <row r="48" spans="2:39" ht="15.75" thickBot="1" x14ac:dyDescent="0.3"/>
    <row r="49" spans="2:39" ht="22.5" customHeight="1" x14ac:dyDescent="0.35">
      <c r="B49" s="182" t="s">
        <v>182</v>
      </c>
      <c r="C49" s="183"/>
      <c r="D49" s="183"/>
      <c r="E49" s="183"/>
      <c r="F49" s="183"/>
      <c r="G49" s="183"/>
      <c r="H49" s="183"/>
      <c r="I49" s="184"/>
      <c r="J49" s="112"/>
      <c r="K49" s="112"/>
      <c r="L49" s="182" t="s">
        <v>183</v>
      </c>
      <c r="M49" s="183"/>
      <c r="N49" s="183"/>
      <c r="O49" s="183"/>
      <c r="P49" s="183"/>
      <c r="Q49" s="183"/>
      <c r="R49" s="183"/>
      <c r="S49" s="184"/>
      <c r="T49" s="112"/>
      <c r="U49" s="112"/>
      <c r="V49" s="182" t="s">
        <v>184</v>
      </c>
      <c r="W49" s="183"/>
      <c r="X49" s="183"/>
      <c r="Y49" s="183"/>
      <c r="Z49" s="183"/>
      <c r="AA49" s="183"/>
      <c r="AB49" s="183"/>
      <c r="AC49" s="184"/>
      <c r="AD49" s="112"/>
      <c r="AE49" s="112"/>
      <c r="AF49" s="182" t="s">
        <v>187</v>
      </c>
      <c r="AG49" s="183"/>
      <c r="AH49" s="183"/>
      <c r="AI49" s="183"/>
      <c r="AJ49" s="183"/>
      <c r="AK49" s="183"/>
      <c r="AL49" s="183"/>
      <c r="AM49" s="184"/>
    </row>
    <row r="50" spans="2:39" x14ac:dyDescent="0.25">
      <c r="B50" s="113"/>
      <c r="C50" s="86" t="s">
        <v>161</v>
      </c>
      <c r="D50" s="86"/>
      <c r="E50" s="86"/>
      <c r="F50" s="86"/>
      <c r="G50" s="86"/>
      <c r="H50" s="87" t="s">
        <v>170</v>
      </c>
      <c r="I50" s="114"/>
      <c r="J50" s="112"/>
      <c r="K50" s="112"/>
      <c r="L50" s="113"/>
      <c r="M50" s="116" t="s">
        <v>166</v>
      </c>
      <c r="N50" s="116"/>
      <c r="O50" s="116"/>
      <c r="P50" s="116"/>
      <c r="Q50" s="116"/>
      <c r="R50" s="117" t="s">
        <v>170</v>
      </c>
      <c r="S50" s="114"/>
      <c r="T50" s="112"/>
      <c r="U50" s="112"/>
      <c r="V50" s="113"/>
      <c r="W50" s="118" t="s">
        <v>30</v>
      </c>
      <c r="X50" s="118"/>
      <c r="Y50" s="118"/>
      <c r="Z50" s="118"/>
      <c r="AA50" s="118"/>
      <c r="AB50" s="119" t="s">
        <v>170</v>
      </c>
      <c r="AC50" s="114"/>
      <c r="AD50" s="112"/>
      <c r="AE50" s="112"/>
      <c r="AF50" s="113"/>
      <c r="AG50" s="121" t="s">
        <v>167</v>
      </c>
      <c r="AH50" s="121"/>
      <c r="AI50" s="121"/>
      <c r="AJ50" s="121"/>
      <c r="AK50" s="121"/>
      <c r="AL50" s="122" t="s">
        <v>170</v>
      </c>
      <c r="AM50" s="114"/>
    </row>
    <row r="51" spans="2:39" x14ac:dyDescent="0.25">
      <c r="B51" s="89" t="s">
        <v>13</v>
      </c>
      <c r="C51" s="80" t="s">
        <v>45</v>
      </c>
      <c r="D51" s="80" t="s">
        <v>46</v>
      </c>
      <c r="E51" s="80" t="s">
        <v>47</v>
      </c>
      <c r="F51" s="80" t="s">
        <v>48</v>
      </c>
      <c r="G51" s="80" t="s">
        <v>49</v>
      </c>
      <c r="H51" s="80" t="s">
        <v>50</v>
      </c>
      <c r="I51" s="90" t="s">
        <v>174</v>
      </c>
      <c r="L51" s="89" t="s">
        <v>13</v>
      </c>
      <c r="M51" s="80" t="s">
        <v>45</v>
      </c>
      <c r="N51" s="80" t="s">
        <v>46</v>
      </c>
      <c r="O51" s="80" t="s">
        <v>47</v>
      </c>
      <c r="P51" s="80" t="s">
        <v>48</v>
      </c>
      <c r="Q51" s="80" t="s">
        <v>49</v>
      </c>
      <c r="R51" s="80" t="s">
        <v>50</v>
      </c>
      <c r="S51" s="90"/>
      <c r="V51" s="89" t="s">
        <v>13</v>
      </c>
      <c r="W51" s="80" t="s">
        <v>45</v>
      </c>
      <c r="X51" s="80" t="s">
        <v>46</v>
      </c>
      <c r="Y51" s="80" t="s">
        <v>47</v>
      </c>
      <c r="Z51" s="80" t="s">
        <v>48</v>
      </c>
      <c r="AA51" s="80" t="s">
        <v>49</v>
      </c>
      <c r="AB51" s="80" t="s">
        <v>50</v>
      </c>
      <c r="AC51" s="90" t="s">
        <v>174</v>
      </c>
      <c r="AF51" s="89" t="s">
        <v>13</v>
      </c>
      <c r="AG51" s="80" t="s">
        <v>45</v>
      </c>
      <c r="AH51" s="80" t="s">
        <v>46</v>
      </c>
      <c r="AI51" s="80" t="s">
        <v>47</v>
      </c>
      <c r="AJ51" s="80" t="s">
        <v>48</v>
      </c>
      <c r="AK51" s="80" t="s">
        <v>49</v>
      </c>
      <c r="AL51" s="80" t="s">
        <v>50</v>
      </c>
      <c r="AM51" s="90" t="s">
        <v>174</v>
      </c>
    </row>
    <row r="52" spans="2:39" x14ac:dyDescent="0.25">
      <c r="B52" s="156">
        <v>37969</v>
      </c>
      <c r="C52" s="9" t="s">
        <v>55</v>
      </c>
      <c r="D52" s="157">
        <v>0.59513888888888888</v>
      </c>
      <c r="E52" s="157">
        <v>0.60902777777777795</v>
      </c>
      <c r="F52" s="9" t="s">
        <v>140</v>
      </c>
      <c r="G52" s="9" t="s">
        <v>146</v>
      </c>
      <c r="H52" s="158" t="s">
        <v>54</v>
      </c>
      <c r="I52" s="124"/>
      <c r="L52" s="156">
        <v>37971</v>
      </c>
      <c r="M52" s="9" t="s">
        <v>55</v>
      </c>
      <c r="N52" s="157">
        <v>0.63680555555555596</v>
      </c>
      <c r="O52" s="157">
        <v>0.65069444444444502</v>
      </c>
      <c r="P52" s="9" t="s">
        <v>140</v>
      </c>
      <c r="Q52" s="9" t="s">
        <v>146</v>
      </c>
      <c r="R52" s="158" t="s">
        <v>54</v>
      </c>
      <c r="S52" s="124"/>
      <c r="V52" s="156">
        <v>37973</v>
      </c>
      <c r="W52" s="9" t="s">
        <v>55</v>
      </c>
      <c r="X52" s="157">
        <v>0.67847222222222303</v>
      </c>
      <c r="Y52" s="157">
        <v>0.69236111111111098</v>
      </c>
      <c r="Z52" s="9" t="s">
        <v>140</v>
      </c>
      <c r="AA52" s="9" t="s">
        <v>146</v>
      </c>
      <c r="AB52" s="158" t="s">
        <v>54</v>
      </c>
      <c r="AC52" s="124"/>
      <c r="AF52" s="156">
        <v>37973</v>
      </c>
      <c r="AG52" s="9" t="s">
        <v>55</v>
      </c>
      <c r="AH52" s="157">
        <v>0.67847222222222303</v>
      </c>
      <c r="AI52" s="157">
        <v>0.69236111111111098</v>
      </c>
      <c r="AJ52" s="9" t="s">
        <v>140</v>
      </c>
      <c r="AK52" s="9" t="s">
        <v>146</v>
      </c>
      <c r="AL52" s="158" t="s">
        <v>54</v>
      </c>
      <c r="AM52" s="124"/>
    </row>
    <row r="53" spans="2:39" x14ac:dyDescent="0.25">
      <c r="B53" s="156">
        <v>37970</v>
      </c>
      <c r="C53" s="9" t="s">
        <v>55</v>
      </c>
      <c r="D53" s="157">
        <v>0.62013888888888902</v>
      </c>
      <c r="E53" s="157">
        <v>0.63333333333333297</v>
      </c>
      <c r="F53" s="9" t="s">
        <v>146</v>
      </c>
      <c r="G53" s="9" t="s">
        <v>140</v>
      </c>
      <c r="H53" s="158" t="s">
        <v>54</v>
      </c>
      <c r="I53" s="124"/>
      <c r="L53" s="156">
        <v>37972</v>
      </c>
      <c r="M53" s="9" t="s">
        <v>55</v>
      </c>
      <c r="N53" s="157">
        <v>0.66180555555555598</v>
      </c>
      <c r="O53" s="157">
        <v>0.67499999999999993</v>
      </c>
      <c r="P53" s="9" t="s">
        <v>146</v>
      </c>
      <c r="Q53" s="9" t="s">
        <v>140</v>
      </c>
      <c r="R53" s="158" t="s">
        <v>54</v>
      </c>
      <c r="S53" s="124"/>
      <c r="V53" s="156">
        <v>37974</v>
      </c>
      <c r="W53" s="9" t="s">
        <v>55</v>
      </c>
      <c r="X53" s="157">
        <v>0.70347222222222205</v>
      </c>
      <c r="Y53" s="157">
        <v>0.71666666666666601</v>
      </c>
      <c r="Z53" s="9" t="s">
        <v>146</v>
      </c>
      <c r="AA53" s="9" t="s">
        <v>140</v>
      </c>
      <c r="AB53" s="158" t="s">
        <v>54</v>
      </c>
      <c r="AC53" s="124"/>
      <c r="AF53" s="156">
        <v>37974</v>
      </c>
      <c r="AG53" s="9" t="s">
        <v>55</v>
      </c>
      <c r="AH53" s="157">
        <v>0.70347222222222205</v>
      </c>
      <c r="AI53" s="157">
        <v>0.71666666666666601</v>
      </c>
      <c r="AJ53" s="9" t="s">
        <v>146</v>
      </c>
      <c r="AK53" s="9" t="s">
        <v>140</v>
      </c>
      <c r="AL53" s="158" t="s">
        <v>54</v>
      </c>
      <c r="AM53" s="124"/>
    </row>
    <row r="54" spans="2:39" x14ac:dyDescent="0.25">
      <c r="B54" s="103"/>
      <c r="C54" s="15" t="s">
        <v>56</v>
      </c>
      <c r="D54" s="101">
        <v>0.63680555555555551</v>
      </c>
      <c r="E54" s="101">
        <v>0.67499999999999993</v>
      </c>
      <c r="F54" s="15"/>
      <c r="G54" s="15"/>
      <c r="H54" s="44"/>
      <c r="I54" s="106">
        <v>2.0833333333333332E-2</v>
      </c>
      <c r="L54" s="156">
        <v>37973</v>
      </c>
      <c r="M54" s="9" t="s">
        <v>55</v>
      </c>
      <c r="N54" s="157">
        <v>0.67847222222222303</v>
      </c>
      <c r="O54" s="157">
        <v>0.69236111111111098</v>
      </c>
      <c r="P54" s="9" t="s">
        <v>140</v>
      </c>
      <c r="Q54" s="9" t="s">
        <v>146</v>
      </c>
      <c r="R54" s="158" t="s">
        <v>54</v>
      </c>
      <c r="S54" s="124"/>
      <c r="V54" s="156">
        <v>37975</v>
      </c>
      <c r="W54" s="9" t="s">
        <v>55</v>
      </c>
      <c r="X54" s="159">
        <v>0.72013888888888899</v>
      </c>
      <c r="Y54" s="159">
        <v>0.73402777777777795</v>
      </c>
      <c r="Z54" s="9" t="s">
        <v>140</v>
      </c>
      <c r="AA54" s="9" t="s">
        <v>146</v>
      </c>
      <c r="AB54" s="158" t="s">
        <v>54</v>
      </c>
      <c r="AC54" s="124"/>
      <c r="AF54" s="156">
        <v>37975</v>
      </c>
      <c r="AG54" s="9" t="s">
        <v>55</v>
      </c>
      <c r="AH54" s="159">
        <v>0.72013888888888899</v>
      </c>
      <c r="AI54" s="159">
        <v>0.73402777777777795</v>
      </c>
      <c r="AJ54" s="9" t="s">
        <v>140</v>
      </c>
      <c r="AK54" s="9" t="s">
        <v>146</v>
      </c>
      <c r="AL54" s="158" t="s">
        <v>54</v>
      </c>
      <c r="AM54" s="124"/>
    </row>
    <row r="55" spans="2:39" x14ac:dyDescent="0.25">
      <c r="B55" s="156">
        <v>37973</v>
      </c>
      <c r="C55" s="9" t="s">
        <v>55</v>
      </c>
      <c r="D55" s="157">
        <v>0.67847222222222303</v>
      </c>
      <c r="E55" s="157">
        <v>0.69236111111111098</v>
      </c>
      <c r="F55" s="9" t="s">
        <v>140</v>
      </c>
      <c r="G55" s="9" t="s">
        <v>146</v>
      </c>
      <c r="H55" s="158" t="s">
        <v>54</v>
      </c>
      <c r="I55" s="124"/>
      <c r="L55" s="156">
        <v>37974</v>
      </c>
      <c r="M55" s="9" t="s">
        <v>55</v>
      </c>
      <c r="N55" s="157">
        <v>0.70347222222222205</v>
      </c>
      <c r="O55" s="157">
        <v>0.71666666666666601</v>
      </c>
      <c r="P55" s="9" t="s">
        <v>146</v>
      </c>
      <c r="Q55" s="9" t="s">
        <v>140</v>
      </c>
      <c r="R55" s="158" t="s">
        <v>54</v>
      </c>
      <c r="S55" s="124"/>
      <c r="V55" s="156">
        <v>37976</v>
      </c>
      <c r="W55" s="9" t="s">
        <v>55</v>
      </c>
      <c r="X55" s="159">
        <v>0.74513888888888902</v>
      </c>
      <c r="Y55" s="159">
        <v>0.75833333333333297</v>
      </c>
      <c r="Z55" s="9" t="s">
        <v>146</v>
      </c>
      <c r="AA55" s="9" t="s">
        <v>140</v>
      </c>
      <c r="AB55" s="158" t="s">
        <v>54</v>
      </c>
      <c r="AC55" s="124"/>
      <c r="AF55" s="156">
        <v>37976</v>
      </c>
      <c r="AG55" s="9" t="s">
        <v>55</v>
      </c>
      <c r="AH55" s="159">
        <v>0.74513888888888902</v>
      </c>
      <c r="AI55" s="159">
        <v>0.75833333333333297</v>
      </c>
      <c r="AJ55" s="9" t="s">
        <v>146</v>
      </c>
      <c r="AK55" s="9" t="s">
        <v>140</v>
      </c>
      <c r="AL55" s="158" t="s">
        <v>54</v>
      </c>
      <c r="AM55" s="124"/>
    </row>
    <row r="56" spans="2:39" x14ac:dyDescent="0.25">
      <c r="B56" s="156">
        <v>37974</v>
      </c>
      <c r="C56" s="9" t="s">
        <v>55</v>
      </c>
      <c r="D56" s="157">
        <v>0.70347222222222205</v>
      </c>
      <c r="E56" s="157">
        <v>0.71666666666666601</v>
      </c>
      <c r="F56" s="9" t="s">
        <v>146</v>
      </c>
      <c r="G56" s="9" t="s">
        <v>140</v>
      </c>
      <c r="H56" s="158" t="s">
        <v>54</v>
      </c>
      <c r="I56" s="124"/>
      <c r="L56" s="156">
        <v>37975</v>
      </c>
      <c r="M56" s="9" t="s">
        <v>55</v>
      </c>
      <c r="N56" s="159">
        <v>0.72013888888888899</v>
      </c>
      <c r="O56" s="159">
        <v>0.73402777777777795</v>
      </c>
      <c r="P56" s="9" t="s">
        <v>140</v>
      </c>
      <c r="Q56" s="9" t="s">
        <v>146</v>
      </c>
      <c r="R56" s="158" t="s">
        <v>54</v>
      </c>
      <c r="S56" s="124"/>
      <c r="V56" s="156">
        <v>37977</v>
      </c>
      <c r="W56" s="9" t="s">
        <v>55</v>
      </c>
      <c r="X56" s="159">
        <v>0.76180555555555596</v>
      </c>
      <c r="Y56" s="159">
        <v>0.77569444444444502</v>
      </c>
      <c r="Z56" s="9" t="s">
        <v>140</v>
      </c>
      <c r="AA56" s="9" t="s">
        <v>146</v>
      </c>
      <c r="AB56" s="158" t="s">
        <v>54</v>
      </c>
      <c r="AC56" s="124"/>
      <c r="AF56" s="156">
        <v>37977</v>
      </c>
      <c r="AG56" s="9" t="s">
        <v>55</v>
      </c>
      <c r="AH56" s="159">
        <v>0.76180555555555596</v>
      </c>
      <c r="AI56" s="159">
        <v>0.77569444444444502</v>
      </c>
      <c r="AJ56" s="9" t="s">
        <v>140</v>
      </c>
      <c r="AK56" s="9" t="s">
        <v>146</v>
      </c>
      <c r="AL56" s="158" t="s">
        <v>54</v>
      </c>
      <c r="AM56" s="124"/>
    </row>
    <row r="57" spans="2:39" x14ac:dyDescent="0.25">
      <c r="B57" s="156">
        <v>37975</v>
      </c>
      <c r="C57" s="9" t="s">
        <v>55</v>
      </c>
      <c r="D57" s="159">
        <v>0.72013888888888899</v>
      </c>
      <c r="E57" s="159">
        <v>0.73402777777777795</v>
      </c>
      <c r="F57" s="9" t="s">
        <v>140</v>
      </c>
      <c r="G57" s="9" t="s">
        <v>146</v>
      </c>
      <c r="H57" s="158" t="s">
        <v>54</v>
      </c>
      <c r="I57" s="124"/>
      <c r="L57" s="156">
        <v>37976</v>
      </c>
      <c r="M57" s="9" t="s">
        <v>55</v>
      </c>
      <c r="N57" s="159">
        <v>0.74513888888888902</v>
      </c>
      <c r="O57" s="159">
        <v>0.75833333333333297</v>
      </c>
      <c r="P57" s="9" t="s">
        <v>146</v>
      </c>
      <c r="Q57" s="9" t="s">
        <v>140</v>
      </c>
      <c r="R57" s="158" t="s">
        <v>54</v>
      </c>
      <c r="S57" s="124"/>
      <c r="V57" s="156">
        <v>37978</v>
      </c>
      <c r="W57" s="9" t="s">
        <v>55</v>
      </c>
      <c r="X57" s="159">
        <v>0.78680555555555598</v>
      </c>
      <c r="Y57" s="159">
        <v>0.79999999999999905</v>
      </c>
      <c r="Z57" s="9" t="s">
        <v>146</v>
      </c>
      <c r="AA57" s="9" t="s">
        <v>140</v>
      </c>
      <c r="AB57" s="158" t="s">
        <v>54</v>
      </c>
      <c r="AC57" s="124"/>
      <c r="AF57" s="156">
        <v>37978</v>
      </c>
      <c r="AG57" s="9" t="s">
        <v>55</v>
      </c>
      <c r="AH57" s="159">
        <v>0.78680555555555598</v>
      </c>
      <c r="AI57" s="159">
        <v>0.79999999999999905</v>
      </c>
      <c r="AJ57" s="9" t="s">
        <v>146</v>
      </c>
      <c r="AK57" s="9" t="s">
        <v>140</v>
      </c>
      <c r="AL57" s="158" t="s">
        <v>54</v>
      </c>
      <c r="AM57" s="124"/>
    </row>
    <row r="58" spans="2:39" x14ac:dyDescent="0.25">
      <c r="B58" s="156">
        <v>37976</v>
      </c>
      <c r="C58" s="9" t="s">
        <v>55</v>
      </c>
      <c r="D58" s="159">
        <v>0.74513888888888902</v>
      </c>
      <c r="E58" s="159">
        <v>0.75833333333333297</v>
      </c>
      <c r="F58" s="9" t="s">
        <v>146</v>
      </c>
      <c r="G58" s="9" t="s">
        <v>140</v>
      </c>
      <c r="H58" s="158" t="s">
        <v>54</v>
      </c>
      <c r="I58" s="124"/>
      <c r="L58" s="156">
        <v>37977</v>
      </c>
      <c r="M58" s="9" t="s">
        <v>55</v>
      </c>
      <c r="N58" s="159">
        <v>0.76180555555555596</v>
      </c>
      <c r="O58" s="159">
        <v>0.77569444444444502</v>
      </c>
      <c r="P58" s="9" t="s">
        <v>140</v>
      </c>
      <c r="Q58" s="9" t="s">
        <v>146</v>
      </c>
      <c r="R58" s="158" t="s">
        <v>54</v>
      </c>
      <c r="S58" s="124"/>
      <c r="V58" s="156">
        <v>37979</v>
      </c>
      <c r="W58" s="9" t="s">
        <v>55</v>
      </c>
      <c r="X58" s="159">
        <v>0.80347222222222303</v>
      </c>
      <c r="Y58" s="159">
        <v>0.81736111111111098</v>
      </c>
      <c r="Z58" s="9" t="s">
        <v>140</v>
      </c>
      <c r="AA58" s="9" t="s">
        <v>146</v>
      </c>
      <c r="AB58" s="158" t="s">
        <v>54</v>
      </c>
      <c r="AC58" s="162"/>
      <c r="AF58" s="156">
        <v>37979</v>
      </c>
      <c r="AG58" s="9" t="s">
        <v>55</v>
      </c>
      <c r="AH58" s="159">
        <v>0.80347222222222303</v>
      </c>
      <c r="AI58" s="159">
        <v>0.81736111111111098</v>
      </c>
      <c r="AJ58" s="9" t="s">
        <v>140</v>
      </c>
      <c r="AK58" s="9" t="s">
        <v>146</v>
      </c>
      <c r="AL58" s="158" t="s">
        <v>54</v>
      </c>
      <c r="AM58" s="162"/>
    </row>
    <row r="59" spans="2:39" x14ac:dyDescent="0.25">
      <c r="B59" s="156">
        <v>37977</v>
      </c>
      <c r="C59" s="9" t="s">
        <v>55</v>
      </c>
      <c r="D59" s="159">
        <v>0.76180555555555596</v>
      </c>
      <c r="E59" s="159">
        <v>0.77569444444444502</v>
      </c>
      <c r="F59" s="9" t="s">
        <v>140</v>
      </c>
      <c r="G59" s="9" t="s">
        <v>146</v>
      </c>
      <c r="H59" s="158" t="s">
        <v>54</v>
      </c>
      <c r="I59" s="124"/>
      <c r="L59" s="156">
        <v>37978</v>
      </c>
      <c r="M59" s="9" t="s">
        <v>55</v>
      </c>
      <c r="N59" s="159">
        <v>0.78680555555555598</v>
      </c>
      <c r="O59" s="159">
        <v>0.79999999999999905</v>
      </c>
      <c r="P59" s="9" t="s">
        <v>146</v>
      </c>
      <c r="Q59" s="9" t="s">
        <v>140</v>
      </c>
      <c r="R59" s="158" t="s">
        <v>54</v>
      </c>
      <c r="S59" s="124"/>
      <c r="V59" s="156">
        <v>37980</v>
      </c>
      <c r="W59" s="9" t="s">
        <v>55</v>
      </c>
      <c r="X59" s="159">
        <v>0.82847222222222205</v>
      </c>
      <c r="Y59" s="159">
        <v>0.84166666666666601</v>
      </c>
      <c r="Z59" s="9" t="s">
        <v>146</v>
      </c>
      <c r="AA59" s="9" t="s">
        <v>140</v>
      </c>
      <c r="AB59" s="158" t="s">
        <v>54</v>
      </c>
      <c r="AC59" s="124"/>
      <c r="AF59" s="156">
        <v>37980</v>
      </c>
      <c r="AG59" s="9" t="s">
        <v>55</v>
      </c>
      <c r="AH59" s="159">
        <v>0.82847222222222205</v>
      </c>
      <c r="AI59" s="159">
        <v>0.84166666666666601</v>
      </c>
      <c r="AJ59" s="9" t="s">
        <v>146</v>
      </c>
      <c r="AK59" s="9" t="s">
        <v>140</v>
      </c>
      <c r="AL59" s="158" t="s">
        <v>54</v>
      </c>
      <c r="AM59" s="124"/>
    </row>
    <row r="60" spans="2:39" x14ac:dyDescent="0.25">
      <c r="B60" s="156">
        <v>37978</v>
      </c>
      <c r="C60" s="9" t="s">
        <v>55</v>
      </c>
      <c r="D60" s="159">
        <v>0.78680555555555598</v>
      </c>
      <c r="E60" s="159">
        <v>0.79999999999999905</v>
      </c>
      <c r="F60" s="9" t="s">
        <v>146</v>
      </c>
      <c r="G60" s="9" t="s">
        <v>140</v>
      </c>
      <c r="H60" s="158" t="s">
        <v>54</v>
      </c>
      <c r="I60" s="124"/>
      <c r="L60" s="156">
        <v>37979</v>
      </c>
      <c r="M60" s="9" t="s">
        <v>55</v>
      </c>
      <c r="N60" s="159">
        <v>0.80347222222222303</v>
      </c>
      <c r="O60" s="159">
        <v>0.81736111111111098</v>
      </c>
      <c r="P60" s="9" t="s">
        <v>140</v>
      </c>
      <c r="Q60" s="9" t="s">
        <v>146</v>
      </c>
      <c r="R60" s="158" t="s">
        <v>54</v>
      </c>
      <c r="S60" s="162"/>
      <c r="V60" s="156">
        <v>37981</v>
      </c>
      <c r="W60" s="9" t="s">
        <v>55</v>
      </c>
      <c r="X60" s="159">
        <v>0.84513888888888899</v>
      </c>
      <c r="Y60" s="159">
        <v>0.85902777777777783</v>
      </c>
      <c r="Z60" s="9" t="s">
        <v>140</v>
      </c>
      <c r="AA60" s="9" t="s">
        <v>146</v>
      </c>
      <c r="AB60" s="158" t="s">
        <v>54</v>
      </c>
      <c r="AC60" s="124"/>
      <c r="AF60" s="156">
        <v>37981</v>
      </c>
      <c r="AG60" s="9" t="s">
        <v>55</v>
      </c>
      <c r="AH60" s="159">
        <v>0.84513888888888899</v>
      </c>
      <c r="AI60" s="159">
        <v>0.85902777777777783</v>
      </c>
      <c r="AJ60" s="9" t="s">
        <v>140</v>
      </c>
      <c r="AK60" s="9" t="s">
        <v>146</v>
      </c>
      <c r="AL60" s="158" t="s">
        <v>54</v>
      </c>
      <c r="AM60" s="124"/>
    </row>
    <row r="61" spans="2:39" x14ac:dyDescent="0.25">
      <c r="B61" s="156">
        <v>37979</v>
      </c>
      <c r="C61" s="9" t="s">
        <v>55</v>
      </c>
      <c r="D61" s="159">
        <v>0.80347222222222303</v>
      </c>
      <c r="E61" s="159">
        <v>0.81736111111111098</v>
      </c>
      <c r="F61" s="9" t="s">
        <v>140</v>
      </c>
      <c r="G61" s="9" t="s">
        <v>146</v>
      </c>
      <c r="H61" s="158" t="s">
        <v>54</v>
      </c>
      <c r="I61" s="124"/>
      <c r="L61" s="156">
        <v>37980</v>
      </c>
      <c r="M61" s="9" t="s">
        <v>55</v>
      </c>
      <c r="N61" s="159">
        <v>0.82847222222222205</v>
      </c>
      <c r="O61" s="159">
        <v>0.84166666666666601</v>
      </c>
      <c r="P61" s="9" t="s">
        <v>146</v>
      </c>
      <c r="Q61" s="9" t="s">
        <v>140</v>
      </c>
      <c r="R61" s="158" t="s">
        <v>54</v>
      </c>
      <c r="S61" s="124"/>
      <c r="V61" s="156">
        <v>37982</v>
      </c>
      <c r="W61" s="9" t="s">
        <v>55</v>
      </c>
      <c r="X61" s="159">
        <v>0.87013888888888891</v>
      </c>
      <c r="Y61" s="159">
        <v>0.8833333333333333</v>
      </c>
      <c r="Z61" s="9" t="s">
        <v>146</v>
      </c>
      <c r="AA61" s="9" t="s">
        <v>140</v>
      </c>
      <c r="AB61" s="158" t="s">
        <v>54</v>
      </c>
      <c r="AC61" s="124"/>
      <c r="AF61" s="156">
        <v>37982</v>
      </c>
      <c r="AG61" s="9" t="s">
        <v>55</v>
      </c>
      <c r="AH61" s="159">
        <v>0.87013888888888891</v>
      </c>
      <c r="AI61" s="159">
        <v>0.8833333333333333</v>
      </c>
      <c r="AJ61" s="9" t="s">
        <v>146</v>
      </c>
      <c r="AK61" s="9" t="s">
        <v>140</v>
      </c>
      <c r="AL61" s="158" t="s">
        <v>54</v>
      </c>
      <c r="AM61" s="124"/>
    </row>
    <row r="62" spans="2:39" x14ac:dyDescent="0.25">
      <c r="B62" s="156">
        <v>37980</v>
      </c>
      <c r="C62" s="9" t="s">
        <v>55</v>
      </c>
      <c r="D62" s="159">
        <v>0.82847222222222205</v>
      </c>
      <c r="E62" s="159">
        <v>0.84166666666666601</v>
      </c>
      <c r="F62" s="9" t="s">
        <v>146</v>
      </c>
      <c r="G62" s="9" t="s">
        <v>140</v>
      </c>
      <c r="H62" s="158" t="s">
        <v>54</v>
      </c>
      <c r="I62" s="124"/>
      <c r="L62" s="131" t="s">
        <v>67</v>
      </c>
      <c r="M62" s="39" t="s">
        <v>171</v>
      </c>
      <c r="N62" s="132">
        <v>0.84375</v>
      </c>
      <c r="O62" s="132">
        <v>0.86458333333333337</v>
      </c>
      <c r="P62" s="39" t="s">
        <v>140</v>
      </c>
      <c r="Q62" s="39" t="s">
        <v>173</v>
      </c>
      <c r="R62" s="133" t="s">
        <v>54</v>
      </c>
      <c r="S62" s="134"/>
      <c r="V62" s="131" t="s">
        <v>67</v>
      </c>
      <c r="W62" s="39" t="s">
        <v>171</v>
      </c>
      <c r="X62" s="132">
        <v>0.88541666666666663</v>
      </c>
      <c r="Y62" s="132">
        <v>0.90625</v>
      </c>
      <c r="Z62" s="39" t="s">
        <v>140</v>
      </c>
      <c r="AA62" s="39" t="s">
        <v>173</v>
      </c>
      <c r="AB62" s="133" t="s">
        <v>54</v>
      </c>
      <c r="AC62" s="134"/>
      <c r="AF62" s="131" t="s">
        <v>67</v>
      </c>
      <c r="AG62" s="39" t="s">
        <v>171</v>
      </c>
      <c r="AH62" s="132">
        <v>0.88541666666666663</v>
      </c>
      <c r="AI62" s="132">
        <v>0.90625</v>
      </c>
      <c r="AJ62" s="39" t="s">
        <v>140</v>
      </c>
      <c r="AK62" s="39" t="s">
        <v>173</v>
      </c>
      <c r="AL62" s="133" t="s">
        <v>54</v>
      </c>
      <c r="AM62" s="134"/>
    </row>
    <row r="63" spans="2:39" x14ac:dyDescent="0.25">
      <c r="B63" s="154"/>
      <c r="C63" s="144" t="s">
        <v>51</v>
      </c>
      <c r="D63" s="155">
        <v>0.85069444444444453</v>
      </c>
      <c r="E63" s="155">
        <v>0.86111111111111116</v>
      </c>
      <c r="F63" s="144" t="s">
        <v>163</v>
      </c>
      <c r="G63" s="144"/>
      <c r="H63" s="146" t="s">
        <v>165</v>
      </c>
      <c r="I63" s="147"/>
      <c r="L63" s="148"/>
      <c r="M63" s="149" t="s">
        <v>57</v>
      </c>
      <c r="N63" s="150">
        <v>0.86458333333333337</v>
      </c>
      <c r="O63" s="150">
        <v>0.88541666666666663</v>
      </c>
      <c r="P63" s="149" t="s">
        <v>173</v>
      </c>
      <c r="Q63" s="149"/>
      <c r="R63" s="151" t="s">
        <v>54</v>
      </c>
      <c r="S63" s="152"/>
      <c r="V63" s="148"/>
      <c r="W63" s="149" t="s">
        <v>57</v>
      </c>
      <c r="X63" s="150">
        <v>0.90625</v>
      </c>
      <c r="Y63" s="150">
        <v>0.92708333333333337</v>
      </c>
      <c r="Z63" s="149" t="s">
        <v>173</v>
      </c>
      <c r="AA63" s="149"/>
      <c r="AB63" s="151" t="s">
        <v>54</v>
      </c>
      <c r="AC63" s="152"/>
      <c r="AF63" s="148"/>
      <c r="AG63" s="149" t="s">
        <v>57</v>
      </c>
      <c r="AH63" s="150">
        <v>0.90625</v>
      </c>
      <c r="AI63" s="150">
        <v>0.92708333333333337</v>
      </c>
      <c r="AJ63" s="149" t="s">
        <v>173</v>
      </c>
      <c r="AK63" s="149"/>
      <c r="AL63" s="151" t="s">
        <v>54</v>
      </c>
      <c r="AM63" s="152"/>
    </row>
    <row r="64" spans="2:39" x14ac:dyDescent="0.25">
      <c r="B64" s="135" t="s">
        <v>67</v>
      </c>
      <c r="C64" s="136" t="s">
        <v>52</v>
      </c>
      <c r="D64" s="137">
        <v>0.86111111111111116</v>
      </c>
      <c r="E64" s="137">
        <v>0.86805555555555547</v>
      </c>
      <c r="F64" s="136" t="s">
        <v>163</v>
      </c>
      <c r="G64" s="136" t="s">
        <v>140</v>
      </c>
      <c r="H64" s="138" t="s">
        <v>165</v>
      </c>
      <c r="I64" s="139"/>
      <c r="L64" s="91"/>
      <c r="M64" s="33"/>
      <c r="N64" s="33"/>
      <c r="O64" s="33"/>
      <c r="P64" s="33"/>
      <c r="Q64" s="33"/>
      <c r="R64" s="97"/>
      <c r="S64" s="106">
        <f>SUM(S38:S63)</f>
        <v>0</v>
      </c>
      <c r="V64" s="91"/>
      <c r="W64" s="33"/>
      <c r="X64" s="33"/>
      <c r="Y64" s="33"/>
      <c r="Z64" s="33"/>
      <c r="AA64" s="33"/>
      <c r="AB64" s="97"/>
      <c r="AC64" s="106">
        <f>SUM(AC52:AC63)</f>
        <v>0</v>
      </c>
      <c r="AF64" s="91"/>
      <c r="AG64" s="33"/>
      <c r="AH64" s="33"/>
      <c r="AI64" s="33"/>
      <c r="AJ64" s="33"/>
      <c r="AK64" s="33"/>
      <c r="AL64" s="97"/>
      <c r="AM64" s="106">
        <f>SUM(AM52:AM63)</f>
        <v>0</v>
      </c>
    </row>
    <row r="65" spans="2:39" x14ac:dyDescent="0.25">
      <c r="B65" s="131" t="s">
        <v>67</v>
      </c>
      <c r="C65" s="39" t="s">
        <v>171</v>
      </c>
      <c r="D65" s="132">
        <v>0.87013888888888891</v>
      </c>
      <c r="E65" s="132">
        <v>0.89097222222222217</v>
      </c>
      <c r="F65" s="39" t="s">
        <v>140</v>
      </c>
      <c r="G65" s="39" t="s">
        <v>173</v>
      </c>
      <c r="H65" s="133" t="s">
        <v>168</v>
      </c>
      <c r="I65" s="134"/>
      <c r="L65" s="91"/>
      <c r="M65" s="81" t="s">
        <v>58</v>
      </c>
      <c r="N65" s="101">
        <v>0.63541666666666663</v>
      </c>
      <c r="O65" s="33"/>
      <c r="P65" s="33"/>
      <c r="Q65" s="33"/>
      <c r="R65" s="33"/>
      <c r="S65" s="93"/>
      <c r="V65" s="91"/>
      <c r="W65" s="81" t="s">
        <v>58</v>
      </c>
      <c r="X65" s="101">
        <v>0.67708333333333337</v>
      </c>
      <c r="Y65" s="33"/>
      <c r="Z65" s="33"/>
      <c r="AA65" s="33"/>
      <c r="AB65" s="33"/>
      <c r="AC65" s="93"/>
      <c r="AF65" s="91"/>
      <c r="AG65" s="81" t="s">
        <v>58</v>
      </c>
      <c r="AH65" s="101">
        <v>0.67708333333333337</v>
      </c>
      <c r="AI65" s="33"/>
      <c r="AJ65" s="33"/>
      <c r="AK65" s="33"/>
      <c r="AL65" s="33"/>
      <c r="AM65" s="93"/>
    </row>
    <row r="66" spans="2:39" x14ac:dyDescent="0.25">
      <c r="B66" s="148"/>
      <c r="C66" s="149" t="s">
        <v>57</v>
      </c>
      <c r="D66" s="150">
        <v>0.89097222222222217</v>
      </c>
      <c r="E66" s="150">
        <v>0.92222222222222217</v>
      </c>
      <c r="F66" s="149" t="s">
        <v>173</v>
      </c>
      <c r="G66" s="149"/>
      <c r="H66" s="151" t="s">
        <v>168</v>
      </c>
      <c r="I66" s="152"/>
      <c r="L66" s="91"/>
      <c r="M66" s="81" t="s">
        <v>59</v>
      </c>
      <c r="N66" s="101">
        <f>O63</f>
        <v>0.88541666666666663</v>
      </c>
      <c r="O66" s="33"/>
      <c r="P66" s="33"/>
      <c r="Q66" s="33"/>
      <c r="R66" s="33"/>
      <c r="S66" s="93"/>
      <c r="V66" s="91"/>
      <c r="W66" s="81" t="s">
        <v>59</v>
      </c>
      <c r="X66" s="101">
        <f>Y63</f>
        <v>0.92708333333333337</v>
      </c>
      <c r="Y66" s="33"/>
      <c r="Z66" s="33"/>
      <c r="AA66" s="33"/>
      <c r="AB66" s="33"/>
      <c r="AC66" s="93"/>
      <c r="AF66" s="91"/>
      <c r="AG66" s="81" t="s">
        <v>59</v>
      </c>
      <c r="AH66" s="101">
        <v>0.92708333333333337</v>
      </c>
      <c r="AI66" s="33"/>
      <c r="AJ66" s="33"/>
      <c r="AK66" s="33"/>
      <c r="AL66" s="33"/>
      <c r="AM66" s="93"/>
    </row>
    <row r="67" spans="2:39" x14ac:dyDescent="0.25">
      <c r="B67" s="91"/>
      <c r="C67" s="33"/>
      <c r="D67" s="33"/>
      <c r="E67" s="33"/>
      <c r="F67" s="33"/>
      <c r="G67" s="33"/>
      <c r="H67" s="97"/>
      <c r="I67" s="106">
        <f>SUM(I52:I66)</f>
        <v>2.0833333333333332E-2</v>
      </c>
      <c r="L67" s="91"/>
      <c r="M67" s="33"/>
      <c r="N67" s="104"/>
      <c r="O67" s="33"/>
      <c r="P67" s="33"/>
      <c r="Q67" s="33"/>
      <c r="R67" s="33"/>
      <c r="S67" s="93"/>
      <c r="V67" s="91"/>
      <c r="W67" s="33"/>
      <c r="X67" s="104"/>
      <c r="Y67" s="33"/>
      <c r="Z67" s="33"/>
      <c r="AA67" s="33"/>
      <c r="AB67" s="33"/>
      <c r="AC67" s="93"/>
      <c r="AF67" s="91"/>
      <c r="AG67" s="33"/>
      <c r="AH67" s="104"/>
      <c r="AI67" s="33"/>
      <c r="AJ67" s="33"/>
      <c r="AK67" s="33"/>
      <c r="AL67" s="33"/>
      <c r="AM67" s="93"/>
    </row>
    <row r="68" spans="2:39" x14ac:dyDescent="0.25">
      <c r="B68" s="91"/>
      <c r="C68" s="81" t="s">
        <v>58</v>
      </c>
      <c r="D68" s="101">
        <v>0.59166666666666667</v>
      </c>
      <c r="E68" s="33"/>
      <c r="F68" s="33"/>
      <c r="G68" s="33"/>
      <c r="H68" s="33"/>
      <c r="I68" s="93"/>
      <c r="L68" s="91"/>
      <c r="M68" s="81" t="s">
        <v>60</v>
      </c>
      <c r="N68" s="101">
        <f>N66-N65</f>
        <v>0.25</v>
      </c>
      <c r="O68" s="33"/>
      <c r="P68" s="33"/>
      <c r="Q68" s="33"/>
      <c r="R68" s="33"/>
      <c r="S68" s="93"/>
      <c r="V68" s="91"/>
      <c r="W68" s="81" t="s">
        <v>60</v>
      </c>
      <c r="X68" s="101">
        <f>X66-X65</f>
        <v>0.25</v>
      </c>
      <c r="Y68" s="33"/>
      <c r="Z68" s="33"/>
      <c r="AA68" s="33"/>
      <c r="AB68" s="33"/>
      <c r="AC68" s="93"/>
      <c r="AF68" s="91"/>
      <c r="AG68" s="81" t="s">
        <v>60</v>
      </c>
      <c r="AH68" s="101">
        <f>AH66-AH65</f>
        <v>0.25</v>
      </c>
      <c r="AI68" s="33"/>
      <c r="AJ68" s="33"/>
      <c r="AK68" s="33"/>
      <c r="AL68" s="33"/>
      <c r="AM68" s="93"/>
    </row>
    <row r="69" spans="2:39" ht="15.75" thickBot="1" x14ac:dyDescent="0.3">
      <c r="B69" s="91"/>
      <c r="C69" s="81" t="s">
        <v>59</v>
      </c>
      <c r="D69" s="101">
        <f>E66</f>
        <v>0.92222222222222217</v>
      </c>
      <c r="E69" s="33"/>
      <c r="F69" s="33"/>
      <c r="G69" s="33"/>
      <c r="H69" s="33"/>
      <c r="I69" s="93"/>
      <c r="L69" s="115"/>
      <c r="M69" s="100" t="s">
        <v>172</v>
      </c>
      <c r="N69" s="105">
        <f>N68-S64</f>
        <v>0.25</v>
      </c>
      <c r="O69" s="95"/>
      <c r="P69" s="95"/>
      <c r="Q69" s="95"/>
      <c r="R69" s="95"/>
      <c r="S69" s="96"/>
      <c r="V69" s="115"/>
      <c r="W69" s="100" t="s">
        <v>172</v>
      </c>
      <c r="X69" s="105">
        <f>X68-AC64</f>
        <v>0.25</v>
      </c>
      <c r="Y69" s="95"/>
      <c r="Z69" s="95"/>
      <c r="AA69" s="95"/>
      <c r="AB69" s="95"/>
      <c r="AC69" s="96"/>
      <c r="AF69" s="115"/>
      <c r="AG69" s="100" t="s">
        <v>172</v>
      </c>
      <c r="AH69" s="105">
        <f>AH68-AM64</f>
        <v>0.25</v>
      </c>
      <c r="AI69" s="95"/>
      <c r="AJ69" s="95"/>
      <c r="AK69" s="95"/>
      <c r="AL69" s="95"/>
      <c r="AM69" s="96"/>
    </row>
    <row r="70" spans="2:39" x14ac:dyDescent="0.25">
      <c r="B70" s="91"/>
      <c r="C70" s="33"/>
      <c r="D70" s="104"/>
      <c r="E70" s="33"/>
      <c r="F70" s="33"/>
      <c r="G70" s="33"/>
      <c r="H70" s="33"/>
      <c r="I70" s="93"/>
    </row>
    <row r="71" spans="2:39" x14ac:dyDescent="0.25">
      <c r="B71" s="91"/>
      <c r="C71" s="81" t="s">
        <v>60</v>
      </c>
      <c r="D71" s="101">
        <f>D69-D68</f>
        <v>0.33055555555555549</v>
      </c>
      <c r="E71" s="33"/>
      <c r="F71" s="33"/>
      <c r="G71" s="33"/>
      <c r="H71" s="33"/>
      <c r="I71" s="93"/>
    </row>
    <row r="72" spans="2:39" ht="15.75" thickBot="1" x14ac:dyDescent="0.3">
      <c r="B72" s="115"/>
      <c r="C72" s="100" t="s">
        <v>172</v>
      </c>
      <c r="D72" s="105">
        <f>D71-I67</f>
        <v>0.30972222222222218</v>
      </c>
      <c r="E72" s="95"/>
      <c r="F72" s="95"/>
      <c r="G72" s="95"/>
      <c r="H72" s="95"/>
      <c r="I72" s="96"/>
    </row>
  </sheetData>
  <mergeCells count="12">
    <mergeCell ref="B2:I2"/>
    <mergeCell ref="B25:I25"/>
    <mergeCell ref="B49:I49"/>
    <mergeCell ref="L2:S2"/>
    <mergeCell ref="L25:S25"/>
    <mergeCell ref="L49:S49"/>
    <mergeCell ref="V2:AC2"/>
    <mergeCell ref="V25:AC25"/>
    <mergeCell ref="V49:AC49"/>
    <mergeCell ref="AF2:AM2"/>
    <mergeCell ref="AF25:AM25"/>
    <mergeCell ref="AF49:AM4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7" sqref="B27"/>
    </sheetView>
  </sheetViews>
  <sheetFormatPr baseColWidth="10" defaultRowHeight="15" x14ac:dyDescent="0.25"/>
  <cols>
    <col min="1" max="1" width="25.42578125" customWidth="1"/>
    <col min="2" max="2" width="21.42578125" customWidth="1"/>
    <col min="4" max="4" width="12.28515625" bestFit="1" customWidth="1"/>
    <col min="6" max="6" width="20.7109375" customWidth="1"/>
    <col min="7" max="7" width="17.140625" customWidth="1"/>
    <col min="9" max="9" width="12.28515625" bestFit="1" customWidth="1"/>
  </cols>
  <sheetData>
    <row r="1" spans="1:9" s="3" customFormat="1" x14ac:dyDescent="0.25">
      <c r="A1" s="3" t="s">
        <v>190</v>
      </c>
      <c r="F1" s="3" t="s">
        <v>191</v>
      </c>
    </row>
    <row r="2" spans="1:9" x14ac:dyDescent="0.25">
      <c r="A2" s="6"/>
      <c r="B2" s="6" t="s">
        <v>192</v>
      </c>
      <c r="C2" s="6" t="s">
        <v>15</v>
      </c>
      <c r="D2" s="6" t="s">
        <v>193</v>
      </c>
      <c r="F2" s="6"/>
      <c r="G2" s="6" t="s">
        <v>194</v>
      </c>
      <c r="H2" s="6" t="s">
        <v>15</v>
      </c>
      <c r="I2" s="6" t="s">
        <v>193</v>
      </c>
    </row>
    <row r="3" spans="1:9" x14ac:dyDescent="0.25">
      <c r="A3" s="6" t="s">
        <v>16</v>
      </c>
      <c r="B3" s="9">
        <f>2*15</f>
        <v>30</v>
      </c>
      <c r="C3" s="6">
        <v>188</v>
      </c>
      <c r="D3" s="6">
        <f>B3*C3</f>
        <v>5640</v>
      </c>
      <c r="F3" s="6" t="s">
        <v>16</v>
      </c>
      <c r="G3" s="9">
        <v>2</v>
      </c>
      <c r="H3" s="6">
        <v>188</v>
      </c>
      <c r="I3" s="6">
        <f>G3*H3</f>
        <v>376</v>
      </c>
    </row>
    <row r="4" spans="1:9" x14ac:dyDescent="0.25">
      <c r="A4" s="6" t="s">
        <v>29</v>
      </c>
      <c r="B4" s="9">
        <f>2*15</f>
        <v>30</v>
      </c>
      <c r="C4" s="6">
        <v>62</v>
      </c>
      <c r="D4" s="6">
        <f>B4*C4</f>
        <v>1860</v>
      </c>
      <c r="F4" s="6" t="s">
        <v>29</v>
      </c>
      <c r="G4" s="9">
        <v>2</v>
      </c>
      <c r="H4" s="6">
        <v>62</v>
      </c>
      <c r="I4" s="6">
        <f>G4*H4</f>
        <v>124</v>
      </c>
    </row>
    <row r="5" spans="1:9" x14ac:dyDescent="0.25">
      <c r="A5" s="6" t="s">
        <v>30</v>
      </c>
      <c r="B5" s="9">
        <f>2*15</f>
        <v>30</v>
      </c>
      <c r="C5" s="6">
        <v>52</v>
      </c>
      <c r="D5" s="6">
        <f>B5*C5</f>
        <v>1560</v>
      </c>
      <c r="F5" s="6" t="s">
        <v>30</v>
      </c>
      <c r="G5" s="9">
        <v>2</v>
      </c>
      <c r="H5" s="6">
        <v>52</v>
      </c>
      <c r="I5" s="6">
        <f>G5*H5</f>
        <v>104</v>
      </c>
    </row>
    <row r="6" spans="1:9" x14ac:dyDescent="0.25">
      <c r="A6" s="6" t="s">
        <v>18</v>
      </c>
      <c r="B6" s="9">
        <f>2*14</f>
        <v>28</v>
      </c>
      <c r="C6" s="6">
        <v>63</v>
      </c>
      <c r="D6" s="6">
        <f>B6*C6</f>
        <v>1764</v>
      </c>
      <c r="F6" s="6" t="s">
        <v>18</v>
      </c>
      <c r="G6" s="9">
        <v>2</v>
      </c>
      <c r="H6" s="6">
        <v>63</v>
      </c>
      <c r="I6" s="6">
        <f>G6*H6</f>
        <v>126</v>
      </c>
    </row>
    <row r="7" spans="1:9" x14ac:dyDescent="0.25">
      <c r="C7" s="3" t="s">
        <v>43</v>
      </c>
      <c r="D7" s="3">
        <f>D6+D5+D4+D3</f>
        <v>10824</v>
      </c>
      <c r="H7" s="3" t="s">
        <v>43</v>
      </c>
      <c r="I7" s="3">
        <f>I6+I5+I4+I3</f>
        <v>730</v>
      </c>
    </row>
    <row r="9" spans="1:9" x14ac:dyDescent="0.25">
      <c r="A9" t="s">
        <v>31</v>
      </c>
      <c r="B9" s="9">
        <v>65</v>
      </c>
      <c r="C9" t="s">
        <v>195</v>
      </c>
      <c r="F9" t="s">
        <v>31</v>
      </c>
      <c r="G9" s="9">
        <v>46</v>
      </c>
      <c r="H9" t="s">
        <v>195</v>
      </c>
    </row>
    <row r="11" spans="1:9" x14ac:dyDescent="0.25">
      <c r="A11" t="s">
        <v>33</v>
      </c>
      <c r="B11" s="10">
        <f>D7*B9+I7*G9</f>
        <v>737140</v>
      </c>
      <c r="C11" t="s">
        <v>42</v>
      </c>
    </row>
    <row r="13" spans="1:9" x14ac:dyDescent="0.25">
      <c r="A13" s="3" t="s">
        <v>34</v>
      </c>
      <c r="F13" s="3" t="s">
        <v>34</v>
      </c>
    </row>
    <row r="14" spans="1:9" x14ac:dyDescent="0.25">
      <c r="A14" t="s">
        <v>41</v>
      </c>
      <c r="B14" s="9">
        <f>G14+2*G15+2*G16+2*G17+2*G18+2*G19+G20</f>
        <v>59.149999999999991</v>
      </c>
      <c r="C14" t="s">
        <v>196</v>
      </c>
      <c r="F14" t="s">
        <v>140</v>
      </c>
      <c r="G14">
        <v>4.26</v>
      </c>
    </row>
    <row r="15" spans="1:9" x14ac:dyDescent="0.25">
      <c r="F15" t="s">
        <v>141</v>
      </c>
      <c r="G15">
        <v>2.75</v>
      </c>
    </row>
    <row r="16" spans="1:9" x14ac:dyDescent="0.25">
      <c r="A16" t="s">
        <v>197</v>
      </c>
      <c r="B16" s="10">
        <f>D7*B14</f>
        <v>640239.59999999986</v>
      </c>
      <c r="C16" t="s">
        <v>42</v>
      </c>
      <c r="F16" t="s">
        <v>142</v>
      </c>
      <c r="G16">
        <v>5.83</v>
      </c>
    </row>
    <row r="17" spans="1:7" x14ac:dyDescent="0.25">
      <c r="F17" t="s">
        <v>144</v>
      </c>
      <c r="G17">
        <v>5.83</v>
      </c>
    </row>
    <row r="18" spans="1:7" x14ac:dyDescent="0.25">
      <c r="A18" s="3" t="s">
        <v>147</v>
      </c>
      <c r="F18" t="s">
        <v>143</v>
      </c>
      <c r="G18">
        <v>5.83</v>
      </c>
    </row>
    <row r="19" spans="1:7" x14ac:dyDescent="0.25">
      <c r="A19" s="6"/>
      <c r="B19" s="6" t="s">
        <v>151</v>
      </c>
      <c r="C19" s="163"/>
      <c r="D19" s="78"/>
      <c r="F19" t="s">
        <v>145</v>
      </c>
      <c r="G19">
        <v>5.83</v>
      </c>
    </row>
    <row r="20" spans="1:7" x14ac:dyDescent="0.25">
      <c r="A20" s="6" t="s">
        <v>149</v>
      </c>
      <c r="B20" s="9">
        <v>17454.53</v>
      </c>
      <c r="C20" s="163"/>
      <c r="D20" s="78"/>
      <c r="F20" t="s">
        <v>146</v>
      </c>
      <c r="G20">
        <v>2.75</v>
      </c>
    </row>
    <row r="21" spans="1:7" x14ac:dyDescent="0.25">
      <c r="A21" s="6" t="s">
        <v>150</v>
      </c>
      <c r="B21" s="9">
        <v>17454.53</v>
      </c>
      <c r="C21" s="163"/>
      <c r="D21" s="78"/>
    </row>
    <row r="22" spans="1:7" x14ac:dyDescent="0.25">
      <c r="C22" s="3"/>
      <c r="D22" s="3"/>
    </row>
    <row r="24" spans="1:7" x14ac:dyDescent="0.25">
      <c r="A24" t="s">
        <v>148</v>
      </c>
      <c r="B24" s="39">
        <f>SUM(B20:B21)</f>
        <v>34909.06</v>
      </c>
      <c r="C24" t="s">
        <v>87</v>
      </c>
    </row>
    <row r="26" spans="1:7" ht="15.75" thickBot="1" x14ac:dyDescent="0.3"/>
    <row r="27" spans="1:7" ht="19.5" thickBot="1" x14ac:dyDescent="0.35">
      <c r="A27" s="14" t="s">
        <v>44</v>
      </c>
      <c r="B27" s="174">
        <f>B24+B16+B11</f>
        <v>1412288.66</v>
      </c>
      <c r="C27" t="s">
        <v>87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baseColWidth="10" defaultRowHeight="15" x14ac:dyDescent="0.25"/>
  <cols>
    <col min="1" max="1" width="33" bestFit="1" customWidth="1"/>
  </cols>
  <sheetData>
    <row r="1" spans="1:3" x14ac:dyDescent="0.25">
      <c r="A1" s="3" t="s">
        <v>69</v>
      </c>
    </row>
    <row r="2" spans="1:3" ht="15.75" thickBot="1" x14ac:dyDescent="0.3"/>
    <row r="3" spans="1:3" ht="15.75" thickBot="1" x14ac:dyDescent="0.3">
      <c r="A3" t="s">
        <v>70</v>
      </c>
      <c r="B3" s="24">
        <f>Dienstplan!AS8</f>
        <v>6885.8</v>
      </c>
    </row>
    <row r="5" spans="1:3" ht="15.75" thickBot="1" x14ac:dyDescent="0.3">
      <c r="A5" t="s">
        <v>71</v>
      </c>
    </row>
    <row r="6" spans="1:3" ht="15.75" thickBot="1" x14ac:dyDescent="0.3">
      <c r="A6" t="s">
        <v>73</v>
      </c>
      <c r="B6" s="25">
        <v>1.3</v>
      </c>
      <c r="C6" t="s">
        <v>72</v>
      </c>
    </row>
    <row r="7" spans="1:3" ht="15.75" thickBot="1" x14ac:dyDescent="0.3"/>
    <row r="8" spans="1:3" ht="15.75" thickBot="1" x14ac:dyDescent="0.3">
      <c r="A8" t="s">
        <v>74</v>
      </c>
      <c r="B8" s="24">
        <f>B6*B3</f>
        <v>8951.5400000000009</v>
      </c>
    </row>
    <row r="9" spans="1:3" ht="15.75" thickBot="1" x14ac:dyDescent="0.3"/>
    <row r="10" spans="1:3" ht="15.75" thickBot="1" x14ac:dyDescent="0.3">
      <c r="A10" t="s">
        <v>75</v>
      </c>
      <c r="B10" s="25">
        <v>40</v>
      </c>
      <c r="C10" t="s">
        <v>2</v>
      </c>
    </row>
    <row r="11" spans="1:3" ht="15.75" thickBot="1" x14ac:dyDescent="0.3"/>
    <row r="12" spans="1:3" ht="15.75" thickBot="1" x14ac:dyDescent="0.3">
      <c r="A12" s="3" t="s">
        <v>76</v>
      </c>
      <c r="B12" s="173">
        <f>B8*B10</f>
        <v>358061.60000000003</v>
      </c>
      <c r="C12" t="s">
        <v>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baseColWidth="10" defaultRowHeight="15" x14ac:dyDescent="0.25"/>
  <cols>
    <col min="1" max="1" width="11.42578125" customWidth="1"/>
    <col min="2" max="2" width="16.28515625" bestFit="1" customWidth="1"/>
    <col min="3" max="3" width="17.28515625" bestFit="1" customWidth="1"/>
    <col min="4" max="4" width="16.140625" bestFit="1" customWidth="1"/>
    <col min="5" max="5" width="18.28515625" bestFit="1" customWidth="1"/>
    <col min="6" max="7" width="12.28515625" bestFit="1" customWidth="1"/>
  </cols>
  <sheetData>
    <row r="1" spans="1:6" ht="15.75" thickBot="1" x14ac:dyDescent="0.3">
      <c r="A1" s="3" t="s">
        <v>77</v>
      </c>
    </row>
    <row r="2" spans="1:6" x14ac:dyDescent="0.25">
      <c r="A2" s="27"/>
      <c r="B2" s="27" t="s">
        <v>79</v>
      </c>
      <c r="C2" s="27" t="s">
        <v>80</v>
      </c>
      <c r="D2" s="27" t="s">
        <v>81</v>
      </c>
      <c r="E2" s="31" t="s">
        <v>198</v>
      </c>
      <c r="F2" s="34" t="s">
        <v>82</v>
      </c>
    </row>
    <row r="3" spans="1:6" ht="15.75" thickBot="1" x14ac:dyDescent="0.3">
      <c r="A3" s="29" t="s">
        <v>78</v>
      </c>
      <c r="B3" s="30">
        <f>Umlaufplan!H37</f>
        <v>933.44599999999969</v>
      </c>
      <c r="C3" s="30">
        <f>Umlaufplan!Q35</f>
        <v>709.41999999999973</v>
      </c>
      <c r="D3" s="30">
        <f>Umlaufplan!Z35</f>
        <v>709.41999999999973</v>
      </c>
      <c r="E3" s="32">
        <f>Umlaufplan!AI33</f>
        <v>665.59199999999976</v>
      </c>
      <c r="F3" s="20">
        <f>B3*188+C3*62+D3*52+E3*63</f>
        <v>298294.02399999992</v>
      </c>
    </row>
    <row r="5" spans="1:6" x14ac:dyDescent="0.25">
      <c r="A5" t="s">
        <v>83</v>
      </c>
      <c r="B5" s="9">
        <v>1.2846</v>
      </c>
    </row>
    <row r="7" spans="1:6" ht="15.75" thickBot="1" x14ac:dyDescent="0.3">
      <c r="A7" s="3" t="s">
        <v>84</v>
      </c>
    </row>
    <row r="8" spans="1:6" ht="15.75" thickBot="1" x14ac:dyDescent="0.3">
      <c r="A8" s="6" t="s">
        <v>78</v>
      </c>
      <c r="B8" s="6">
        <v>0.65</v>
      </c>
      <c r="C8" s="6">
        <f>F3*B8</f>
        <v>193891.11559999996</v>
      </c>
      <c r="D8" s="172">
        <f>C8*B5</f>
        <v>249072.52709975993</v>
      </c>
      <c r="E8" s="165" t="s">
        <v>66</v>
      </c>
    </row>
    <row r="9" spans="1:6" x14ac:dyDescent="0.25">
      <c r="B9" s="164" t="s">
        <v>85</v>
      </c>
      <c r="C9" s="164" t="s">
        <v>86</v>
      </c>
      <c r="D9" s="164" t="s">
        <v>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baseColWidth="10" defaultRowHeight="15" x14ac:dyDescent="0.25"/>
  <cols>
    <col min="1" max="1" width="11.42578125" customWidth="1"/>
    <col min="2" max="2" width="16.28515625" bestFit="1" customWidth="1"/>
    <col min="3" max="3" width="17.28515625" bestFit="1" customWidth="1"/>
    <col min="4" max="4" width="16.140625" bestFit="1" customWidth="1"/>
    <col min="5" max="5" width="18.28515625" bestFit="1" customWidth="1"/>
    <col min="6" max="7" width="12.28515625" bestFit="1" customWidth="1"/>
  </cols>
  <sheetData>
    <row r="1" spans="1:6" ht="15.75" thickBot="1" x14ac:dyDescent="0.3">
      <c r="A1" s="3" t="s">
        <v>88</v>
      </c>
    </row>
    <row r="2" spans="1:6" x14ac:dyDescent="0.25">
      <c r="A2" s="27"/>
      <c r="B2" s="27" t="s">
        <v>79</v>
      </c>
      <c r="C2" s="27" t="s">
        <v>80</v>
      </c>
      <c r="D2" s="27" t="s">
        <v>81</v>
      </c>
      <c r="E2" s="31" t="s">
        <v>198</v>
      </c>
      <c r="F2" s="34" t="s">
        <v>82</v>
      </c>
    </row>
    <row r="3" spans="1:6" ht="15.75" thickBot="1" x14ac:dyDescent="0.3">
      <c r="A3" s="29" t="s">
        <v>78</v>
      </c>
      <c r="B3" s="30">
        <f>Energiekosten!B3</f>
        <v>933.44599999999969</v>
      </c>
      <c r="C3" s="30">
        <f>Energiekosten!C3</f>
        <v>709.41999999999973</v>
      </c>
      <c r="D3" s="30">
        <f>Energiekosten!D3</f>
        <v>709.41999999999973</v>
      </c>
      <c r="E3" s="32">
        <f>Energiekosten!E3</f>
        <v>665.59199999999976</v>
      </c>
      <c r="F3" s="20">
        <f>B3*188+C3*62+D3*52+E3*63</f>
        <v>298294.02399999992</v>
      </c>
    </row>
    <row r="5" spans="1:6" ht="15.75" thickBot="1" x14ac:dyDescent="0.3">
      <c r="A5" s="3" t="s">
        <v>89</v>
      </c>
    </row>
    <row r="6" spans="1:6" ht="15.75" thickBot="1" x14ac:dyDescent="0.3">
      <c r="A6" s="6" t="s">
        <v>78</v>
      </c>
      <c r="B6" s="166">
        <v>0.6</v>
      </c>
      <c r="C6" s="172">
        <f>B6*F3</f>
        <v>178976.41439999995</v>
      </c>
      <c r="D6" s="165" t="s">
        <v>66</v>
      </c>
    </row>
    <row r="7" spans="1:6" x14ac:dyDescent="0.25">
      <c r="B7" s="164" t="s">
        <v>32</v>
      </c>
      <c r="C7" s="164" t="s">
        <v>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baseColWidth="10" defaultRowHeight="15" x14ac:dyDescent="0.25"/>
  <cols>
    <col min="2" max="2" width="13.140625" bestFit="1" customWidth="1"/>
    <col min="3" max="3" width="18.42578125" bestFit="1" customWidth="1"/>
    <col min="4" max="4" width="14.140625" bestFit="1" customWidth="1"/>
  </cols>
  <sheetData>
    <row r="1" spans="1:4" x14ac:dyDescent="0.25">
      <c r="A1" s="3" t="s">
        <v>93</v>
      </c>
    </row>
    <row r="2" spans="1:4" ht="15.75" thickBot="1" x14ac:dyDescent="0.3"/>
    <row r="3" spans="1:4" x14ac:dyDescent="0.25">
      <c r="A3" s="26" t="s">
        <v>94</v>
      </c>
      <c r="B3" s="27" t="s">
        <v>95</v>
      </c>
      <c r="C3" s="27" t="s">
        <v>96</v>
      </c>
      <c r="D3" s="11" t="s">
        <v>97</v>
      </c>
    </row>
    <row r="4" spans="1:4" ht="15.75" thickBot="1" x14ac:dyDescent="0.3">
      <c r="A4" s="28" t="s">
        <v>78</v>
      </c>
      <c r="B4" s="35">
        <v>2500000</v>
      </c>
      <c r="C4" s="30">
        <v>4</v>
      </c>
      <c r="D4" s="36">
        <f>C4*B4</f>
        <v>10000000</v>
      </c>
    </row>
    <row r="5" spans="1:4" ht="15.75" thickBot="1" x14ac:dyDescent="0.3">
      <c r="C5" s="167" t="s">
        <v>66</v>
      </c>
      <c r="D5" s="168">
        <f>D4</f>
        <v>10000000</v>
      </c>
    </row>
    <row r="7" spans="1:4" x14ac:dyDescent="0.25">
      <c r="A7" t="s">
        <v>98</v>
      </c>
      <c r="C7" s="9">
        <v>15</v>
      </c>
      <c r="D7" t="s">
        <v>99</v>
      </c>
    </row>
    <row r="8" spans="1:4" ht="15.75" thickBot="1" x14ac:dyDescent="0.3"/>
    <row r="9" spans="1:4" ht="15.75" thickBot="1" x14ac:dyDescent="0.3">
      <c r="A9" s="3" t="s">
        <v>100</v>
      </c>
      <c r="C9" s="171">
        <f>D5/C7</f>
        <v>666666.66666666663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Allgemeine Infos</vt:lpstr>
      <vt:lpstr>Fahrplan</vt:lpstr>
      <vt:lpstr>Umlaufplan</vt:lpstr>
      <vt:lpstr>Dienstplan</vt:lpstr>
      <vt:lpstr>Trassen- und Stationsgebühren</vt:lpstr>
      <vt:lpstr>Personalkosten</vt:lpstr>
      <vt:lpstr>Energiekosten</vt:lpstr>
      <vt:lpstr>Laufleistungsabhängige Kosten</vt:lpstr>
      <vt:lpstr>Fahrzeugkauf</vt:lpstr>
      <vt:lpstr>Verwaltung und Vertrieb</vt:lpstr>
      <vt:lpstr>Gewinn</vt:lpstr>
    </vt:vector>
  </TitlesOfParts>
  <Company>Transdev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Schillinger, Jan</dc:creator>
  <cp:lastModifiedBy>Felix</cp:lastModifiedBy>
  <dcterms:created xsi:type="dcterms:W3CDTF">2020-11-22T09:00:51Z</dcterms:created>
  <dcterms:modified xsi:type="dcterms:W3CDTF">2024-06-20T08:45:17Z</dcterms:modified>
</cp:coreProperties>
</file>