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sz\Desktop\Coralku\Research Projects\6.0. - Common Garden\3. Growth vs ED50\Regression\"/>
    </mc:Choice>
  </mc:AlternateContent>
  <xr:revisionPtr revIDLastSave="0" documentId="13_ncr:1_{148785C5-3911-4215-8701-1408524E4F50}" xr6:coauthVersionLast="47" xr6:coauthVersionMax="47" xr10:uidLastSave="{00000000-0000-0000-0000-000000000000}"/>
  <bookViews>
    <workbookView xWindow="43080" yWindow="-120" windowWidth="29040" windowHeight="15720" xr2:uid="{C26ECA01-6249-4329-AEE0-9B4E105DEA7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L14" i="1"/>
  <c r="I13" i="1"/>
  <c r="S3" i="1"/>
  <c r="P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I6" i="1"/>
  <c r="I5" i="1"/>
  <c r="S5" i="1"/>
  <c r="S4" i="1"/>
  <c r="P5" i="1"/>
  <c r="K16" i="1" a="1"/>
  <c r="S12" i="1"/>
  <c r="S11" i="1"/>
  <c r="P11" i="1"/>
  <c r="P4" i="1"/>
  <c r="L15" i="1"/>
  <c r="H15" i="1" a="1"/>
  <c r="P12" i="1"/>
  <c r="P14" i="1" l="1"/>
  <c r="S14" i="1"/>
  <c r="P7" i="1"/>
  <c r="S7" i="1"/>
  <c r="L16" i="1"/>
  <c r="K17" i="1"/>
  <c r="L17" i="1"/>
  <c r="K18" i="1"/>
  <c r="L18" i="1"/>
  <c r="K19" i="1"/>
  <c r="L19" i="1"/>
  <c r="K16" i="1"/>
  <c r="I18" i="1"/>
  <c r="H15" i="1"/>
  <c r="I15" i="1"/>
  <c r="I14" i="1" s="1"/>
  <c r="H16" i="1"/>
  <c r="I16" i="1"/>
  <c r="H17" i="1"/>
  <c r="I17" i="1"/>
  <c r="H18" i="1"/>
</calcChain>
</file>

<file path=xl/sharedStrings.xml><?xml version="1.0" encoding="utf-8"?>
<sst xmlns="http://schemas.openxmlformats.org/spreadsheetml/2006/main" count="70" uniqueCount="40">
  <si>
    <t>Geno</t>
  </si>
  <si>
    <t>Site Source</t>
  </si>
  <si>
    <t>ED50</t>
  </si>
  <si>
    <t>SGR</t>
  </si>
  <si>
    <t>Rank ED50_7h</t>
  </si>
  <si>
    <t>Rank SGR</t>
  </si>
  <si>
    <t>LW Nursery</t>
  </si>
  <si>
    <t>Correlation Coefficients</t>
  </si>
  <si>
    <t>Pearson</t>
  </si>
  <si>
    <t>Spearman</t>
  </si>
  <si>
    <t>Kendall</t>
  </si>
  <si>
    <t>Pearson's coeff (t test)</t>
  </si>
  <si>
    <t>Pearson's coeff (Fisher)</t>
  </si>
  <si>
    <t>Shapiro-Wilk Test</t>
  </si>
  <si>
    <t>Alpha</t>
  </si>
  <si>
    <t>Hyp rho</t>
  </si>
  <si>
    <t>Tails</t>
  </si>
  <si>
    <t>W-stat</t>
  </si>
  <si>
    <t>p-value</t>
  </si>
  <si>
    <t>corr</t>
  </si>
  <si>
    <t>alpha</t>
  </si>
  <si>
    <t>std err</t>
  </si>
  <si>
    <t>normal</t>
  </si>
  <si>
    <t>d'Agostino-Pearson</t>
  </si>
  <si>
    <t>DA-stat</t>
  </si>
  <si>
    <t>Ac_LW_Nursery-195</t>
  </si>
  <si>
    <t>Ac_LW_Nursery-176</t>
  </si>
  <si>
    <t>Ac_LW_Nursery-281</t>
  </si>
  <si>
    <t>Ac_LW_Nursery-168</t>
  </si>
  <si>
    <t>Ac_LW_Nursery-300</t>
  </si>
  <si>
    <t>Ac_LW_Nursery-170</t>
  </si>
  <si>
    <t>Ac_LW_Nursery-49</t>
  </si>
  <si>
    <t>Ac_LW_Nursery-217</t>
  </si>
  <si>
    <t>Ac_LW_Nursery-299</t>
  </si>
  <si>
    <t>Ac_LW_Nursery-211</t>
  </si>
  <si>
    <t>Ac_LW_Nursery-215</t>
  </si>
  <si>
    <t>Ac_LW_Nursery-290</t>
  </si>
  <si>
    <t>Ac_LW_Nursery-283</t>
  </si>
  <si>
    <t>Ac_LW_Nursery-292</t>
  </si>
  <si>
    <t>LW = Site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</si>
</sst>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2" xfId="0" applyBorder="1"/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bsz\AppData\Roaming\Microsoft\AddIns\XRealStats.xlam" TargetMode="External"/><Relationship Id="rId1" Type="http://schemas.openxmlformats.org/officeDocument/2006/relationships/externalLinkPath" Target="/Users/sebsz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CorrelTest"/>
      <definedName name="CorrelTTest"/>
      <definedName name="CountPairs"/>
      <definedName name="DAGOSTINO"/>
      <definedName name="DPTEST"/>
      <definedName name="KCORREL"/>
      <definedName name="SCORREL"/>
      <definedName name="SHAPIRO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B8CA-5DAE-45F6-B88B-17A28E1680FF}">
  <dimension ref="A1:S20"/>
  <sheetViews>
    <sheetView tabSelected="1" workbookViewId="0">
      <selection activeCell="F25" sqref="F25"/>
    </sheetView>
  </sheetViews>
  <sheetFormatPr defaultRowHeight="14.25" x14ac:dyDescent="0.45"/>
  <cols>
    <col min="1" max="1" width="18.73046875" customWidth="1"/>
    <col min="2" max="2" width="17.73046875" customWidth="1"/>
    <col min="3" max="3" width="14.33203125" customWidth="1"/>
    <col min="5" max="5" width="12.06640625" bestFit="1" customWidth="1"/>
  </cols>
  <sheetData>
    <row r="1" spans="1:19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O1" t="s">
        <v>13</v>
      </c>
      <c r="R1" t="s">
        <v>13</v>
      </c>
    </row>
    <row r="2" spans="1:19" x14ac:dyDescent="0.45">
      <c r="A2" s="2" t="s">
        <v>25</v>
      </c>
      <c r="B2" s="2" t="s">
        <v>6</v>
      </c>
      <c r="C2" s="3">
        <v>36.639204999999997</v>
      </c>
      <c r="D2" s="2">
        <v>0.35</v>
      </c>
      <c r="E2" s="2">
        <f>RANK(C2,$C$2:$C$15)</f>
        <v>3</v>
      </c>
      <c r="F2" s="2">
        <f>RANK(D2,$D$2:$D$15)</f>
        <v>2</v>
      </c>
      <c r="H2" t="s">
        <v>7</v>
      </c>
    </row>
    <row r="3" spans="1:19" x14ac:dyDescent="0.45">
      <c r="A3" s="2" t="s">
        <v>26</v>
      </c>
      <c r="B3" s="2" t="s">
        <v>6</v>
      </c>
      <c r="C3" s="3">
        <v>34.528950000000002</v>
      </c>
      <c r="D3" s="2">
        <v>0.25</v>
      </c>
      <c r="E3" s="2">
        <f t="shared" ref="E3:E15" si="0">RANK(C3,$C$2:$C$15)</f>
        <v>13</v>
      </c>
      <c r="F3" s="2">
        <f t="shared" ref="F3:F15" si="1">RANK(D3,$D$2:$D$15)</f>
        <v>6</v>
      </c>
      <c r="O3" s="7"/>
      <c r="P3" s="7" t="str">
        <f>C1</f>
        <v>ED50</v>
      </c>
      <c r="R3" s="7"/>
      <c r="S3" s="7" t="str">
        <f>D1</f>
        <v>SGR</v>
      </c>
    </row>
    <row r="4" spans="1:19" x14ac:dyDescent="0.45">
      <c r="A4" s="2" t="s">
        <v>27</v>
      </c>
      <c r="B4" s="2" t="s">
        <v>6</v>
      </c>
      <c r="C4" s="3">
        <v>34.984233000000003</v>
      </c>
      <c r="D4" s="2">
        <v>0.23</v>
      </c>
      <c r="E4" s="2">
        <f t="shared" si="0"/>
        <v>11</v>
      </c>
      <c r="F4" s="2">
        <f t="shared" si="1"/>
        <v>7</v>
      </c>
      <c r="H4" t="s">
        <v>8</v>
      </c>
      <c r="I4" s="4">
        <f>CORREL(E2:E15,F2:F15)</f>
        <v>0.24742119869269186</v>
      </c>
      <c r="O4" t="s">
        <v>17</v>
      </c>
      <c r="P4">
        <f>[1]!SHAPIRO(C2:C15)</f>
        <v>0.96274275313115742</v>
      </c>
      <c r="R4" t="s">
        <v>17</v>
      </c>
      <c r="S4">
        <f>[1]!SHAPIRO(D2:D15)</f>
        <v>0.91741252091564918</v>
      </c>
    </row>
    <row r="5" spans="1:19" x14ac:dyDescent="0.45">
      <c r="A5" s="2" t="s">
        <v>28</v>
      </c>
      <c r="B5" s="2" t="s">
        <v>6</v>
      </c>
      <c r="C5" s="3">
        <v>35.880513000000001</v>
      </c>
      <c r="D5" s="2">
        <v>0.33</v>
      </c>
      <c r="E5" s="2">
        <f t="shared" si="0"/>
        <v>6</v>
      </c>
      <c r="F5" s="2">
        <f t="shared" si="1"/>
        <v>3</v>
      </c>
      <c r="H5" t="s">
        <v>9</v>
      </c>
      <c r="I5" s="5">
        <f>[1]!SCORREL(E2:E15,F2:F15)</f>
        <v>0.21806220298877207</v>
      </c>
      <c r="O5" t="s">
        <v>18</v>
      </c>
      <c r="P5">
        <f>[1]!SWTEST(C2:C15)</f>
        <v>0.76788756910252676</v>
      </c>
      <c r="R5" t="s">
        <v>18</v>
      </c>
      <c r="S5">
        <f>[1]!SWTEST(D2:D15)</f>
        <v>0.2017984711864893</v>
      </c>
    </row>
    <row r="6" spans="1:19" x14ac:dyDescent="0.45">
      <c r="A6" s="2" t="s">
        <v>29</v>
      </c>
      <c r="B6" s="2" t="s">
        <v>6</v>
      </c>
      <c r="C6" s="3">
        <v>36.075324999999999</v>
      </c>
      <c r="D6" s="2">
        <v>0.1</v>
      </c>
      <c r="E6" s="2">
        <f t="shared" si="0"/>
        <v>5</v>
      </c>
      <c r="F6" s="2">
        <f t="shared" si="1"/>
        <v>10</v>
      </c>
      <c r="H6" t="s">
        <v>10</v>
      </c>
      <c r="I6" s="6">
        <f>[1]!KCORREL(E2:E15,F2:F15)</f>
        <v>0.10000617341112419</v>
      </c>
      <c r="O6" t="s">
        <v>20</v>
      </c>
      <c r="P6">
        <v>0.05</v>
      </c>
      <c r="R6" t="s">
        <v>20</v>
      </c>
      <c r="S6">
        <v>0.05</v>
      </c>
    </row>
    <row r="7" spans="1:19" x14ac:dyDescent="0.45">
      <c r="A7" s="2" t="s">
        <v>30</v>
      </c>
      <c r="B7" s="2" t="s">
        <v>6</v>
      </c>
      <c r="C7" s="3">
        <v>34.573</v>
      </c>
      <c r="D7" s="2">
        <v>0.46</v>
      </c>
      <c r="E7" s="2">
        <f t="shared" si="0"/>
        <v>12</v>
      </c>
      <c r="F7" s="2">
        <f t="shared" si="1"/>
        <v>1</v>
      </c>
      <c r="O7" s="8" t="s">
        <v>22</v>
      </c>
      <c r="P7" s="9" t="str">
        <f>IF(P5&lt;P6,"no","yes")</f>
        <v>yes</v>
      </c>
      <c r="R7" s="8" t="s">
        <v>22</v>
      </c>
      <c r="S7" s="9" t="str">
        <f>IF(S5&lt;S6,"no","yes")</f>
        <v>yes</v>
      </c>
    </row>
    <row r="8" spans="1:19" x14ac:dyDescent="0.45">
      <c r="A8" s="2" t="s">
        <v>31</v>
      </c>
      <c r="B8" s="2" t="s">
        <v>6</v>
      </c>
      <c r="C8" s="3">
        <v>35.143078000000003</v>
      </c>
      <c r="D8" s="2">
        <v>0.19</v>
      </c>
      <c r="E8" s="2">
        <f t="shared" si="0"/>
        <v>10</v>
      </c>
      <c r="F8" s="2">
        <f t="shared" si="1"/>
        <v>8</v>
      </c>
      <c r="H8" t="s">
        <v>11</v>
      </c>
      <c r="K8" t="s">
        <v>12</v>
      </c>
    </row>
    <row r="9" spans="1:19" x14ac:dyDescent="0.45">
      <c r="A9" s="2" t="s">
        <v>32</v>
      </c>
      <c r="B9" s="2" t="s">
        <v>6</v>
      </c>
      <c r="C9" s="3">
        <v>36.671328000000003</v>
      </c>
      <c r="D9" s="2">
        <v>0.28000000000000003</v>
      </c>
      <c r="E9" s="2">
        <f t="shared" si="0"/>
        <v>2</v>
      </c>
      <c r="F9" s="2">
        <f t="shared" si="1"/>
        <v>5</v>
      </c>
      <c r="O9" t="s">
        <v>23</v>
      </c>
      <c r="R9" t="s">
        <v>23</v>
      </c>
    </row>
    <row r="10" spans="1:19" x14ac:dyDescent="0.45">
      <c r="A10" s="2" t="s">
        <v>33</v>
      </c>
      <c r="B10" s="2" t="s">
        <v>6</v>
      </c>
      <c r="C10" s="3">
        <v>35.402872000000002</v>
      </c>
      <c r="D10" s="2">
        <v>0.14000000000000001</v>
      </c>
      <c r="E10" s="2">
        <f t="shared" si="0"/>
        <v>8</v>
      </c>
      <c r="F10" s="2">
        <f t="shared" si="1"/>
        <v>9</v>
      </c>
      <c r="H10" t="s">
        <v>14</v>
      </c>
      <c r="I10" s="4">
        <v>0.05</v>
      </c>
      <c r="K10" t="s">
        <v>15</v>
      </c>
      <c r="L10" s="4">
        <v>0</v>
      </c>
    </row>
    <row r="11" spans="1:19" x14ac:dyDescent="0.45">
      <c r="A11" s="2" t="s">
        <v>34</v>
      </c>
      <c r="B11" s="2" t="s">
        <v>6</v>
      </c>
      <c r="C11" s="3">
        <v>36.831963000000002</v>
      </c>
      <c r="D11" s="2">
        <v>0.33</v>
      </c>
      <c r="E11" s="2">
        <f t="shared" si="0"/>
        <v>1</v>
      </c>
      <c r="F11" s="2">
        <f t="shared" si="1"/>
        <v>3</v>
      </c>
      <c r="H11" t="s">
        <v>16</v>
      </c>
      <c r="I11" s="6">
        <v>2</v>
      </c>
      <c r="K11" t="s">
        <v>14</v>
      </c>
      <c r="L11" s="5">
        <v>0.05</v>
      </c>
      <c r="O11" s="10" t="s">
        <v>24</v>
      </c>
      <c r="P11" s="10">
        <f>[1]!DAGOSTINO(C2:C15)</f>
        <v>0.40505027800366705</v>
      </c>
      <c r="R11" s="10" t="s">
        <v>24</v>
      </c>
      <c r="S11" s="10">
        <f>[1]!DAGOSTINO(D2:D15)</f>
        <v>1.1854835247303408</v>
      </c>
    </row>
    <row r="12" spans="1:19" x14ac:dyDescent="0.45">
      <c r="A12" s="2" t="s">
        <v>35</v>
      </c>
      <c r="B12" s="2" t="s">
        <v>6</v>
      </c>
      <c r="C12" s="3">
        <v>35.301431000000001</v>
      </c>
      <c r="D12" s="2">
        <v>0.08</v>
      </c>
      <c r="E12" s="2">
        <f t="shared" si="0"/>
        <v>9</v>
      </c>
      <c r="F12" s="2">
        <f t="shared" si="1"/>
        <v>13</v>
      </c>
      <c r="K12" t="s">
        <v>16</v>
      </c>
      <c r="L12" s="6">
        <v>2</v>
      </c>
      <c r="O12" t="s">
        <v>18</v>
      </c>
      <c r="P12">
        <f>[1]!DPTEST(C2:C15)</f>
        <v>0.81666595217318561</v>
      </c>
      <c r="R12" t="s">
        <v>18</v>
      </c>
      <c r="S12">
        <f>[1]!DPTEST(D2:D15)</f>
        <v>0.55280953265577748</v>
      </c>
    </row>
    <row r="13" spans="1:19" x14ac:dyDescent="0.45">
      <c r="A13" s="2" t="s">
        <v>36</v>
      </c>
      <c r="B13" s="2" t="s">
        <v>6</v>
      </c>
      <c r="C13" s="3">
        <v>33.747436999999998</v>
      </c>
      <c r="D13" s="2">
        <v>0.09</v>
      </c>
      <c r="E13" s="2">
        <f t="shared" si="0"/>
        <v>14</v>
      </c>
      <c r="F13" s="2">
        <f t="shared" si="1"/>
        <v>12</v>
      </c>
      <c r="H13" t="s">
        <v>19</v>
      </c>
      <c r="I13" s="4">
        <f>I4</f>
        <v>0.24742119869269186</v>
      </c>
      <c r="O13" t="s">
        <v>20</v>
      </c>
      <c r="P13">
        <v>0.05</v>
      </c>
      <c r="R13" t="s">
        <v>20</v>
      </c>
      <c r="S13">
        <v>0.05</v>
      </c>
    </row>
    <row r="14" spans="1:19" x14ac:dyDescent="0.45">
      <c r="A14" s="2" t="s">
        <v>37</v>
      </c>
      <c r="B14" s="2" t="s">
        <v>6</v>
      </c>
      <c r="C14" s="3">
        <v>36.350808000000001</v>
      </c>
      <c r="D14" s="2">
        <v>0.1</v>
      </c>
      <c r="E14" s="2">
        <f t="shared" si="0"/>
        <v>4</v>
      </c>
      <c r="F14" s="2">
        <f t="shared" si="1"/>
        <v>10</v>
      </c>
      <c r="H14" t="s">
        <v>21</v>
      </c>
      <c r="I14" s="5">
        <f>IFERROR(I13/I15,0)</f>
        <v>0.27969965296687316</v>
      </c>
      <c r="K14" t="s">
        <v>19</v>
      </c>
      <c r="L14" s="4">
        <f>I4</f>
        <v>0.24742119869269186</v>
      </c>
      <c r="O14" s="8" t="s">
        <v>22</v>
      </c>
      <c r="P14" s="9" t="str">
        <f>IF(P12&lt;P13,"no","yes")</f>
        <v>yes</v>
      </c>
      <c r="R14" s="8" t="s">
        <v>22</v>
      </c>
      <c r="S14" s="9" t="str">
        <f>IF(S12&lt;S13,"no","yes")</f>
        <v>yes</v>
      </c>
    </row>
    <row r="15" spans="1:19" x14ac:dyDescent="0.45">
      <c r="A15" s="2" t="s">
        <v>38</v>
      </c>
      <c r="B15" s="2" t="s">
        <v>6</v>
      </c>
      <c r="C15" s="3">
        <v>35.481425999999999</v>
      </c>
      <c r="D15" s="2">
        <v>7.0000000000000007E-2</v>
      </c>
      <c r="E15" s="2">
        <f t="shared" si="0"/>
        <v>7</v>
      </c>
      <c r="F15" s="2">
        <f t="shared" si="1"/>
        <v>14</v>
      </c>
      <c r="H15" t="str">
        <f t="array" ref="H15:I18">[1]!CorrelTTest(E2:E15,F2:F15,I10,TRUE,I11)</f>
        <v>t</v>
      </c>
      <c r="I15" s="5">
        <v>0.88459601600576787</v>
      </c>
      <c r="K15" t="s">
        <v>21</v>
      </c>
      <c r="L15" s="5">
        <f>1/SQRT([1]!CountPairs(E2:E15,F2:F15,FALSE)-1)</f>
        <v>0.27735009811261457</v>
      </c>
    </row>
    <row r="16" spans="1:19" x14ac:dyDescent="0.45">
      <c r="H16" t="str">
        <v>p-value</v>
      </c>
      <c r="I16" s="5">
        <v>0.39375387334022838</v>
      </c>
      <c r="K16" t="str">
        <f t="array" ref="K16:L19">[1]!CorrelTest(E2:E15,F2:F15,L10,L11,TRUE,I11)</f>
        <v>z</v>
      </c>
      <c r="L16" s="5">
        <v>0.83799159940728107</v>
      </c>
    </row>
    <row r="17" spans="2:12" x14ac:dyDescent="0.45">
      <c r="H17" t="str">
        <v>lower</v>
      </c>
      <c r="I17" s="5">
        <v>-0.36199199364500273</v>
      </c>
      <c r="K17" t="str">
        <v>p-value</v>
      </c>
      <c r="L17" s="5">
        <v>0.40203542153380867</v>
      </c>
    </row>
    <row r="18" spans="2:12" x14ac:dyDescent="0.45">
      <c r="H18" t="str">
        <v>upper</v>
      </c>
      <c r="I18" s="6">
        <v>0.8568343910303865</v>
      </c>
      <c r="K18" t="str">
        <v>lower</v>
      </c>
      <c r="L18" s="5">
        <v>-0.32594760219814733</v>
      </c>
    </row>
    <row r="19" spans="2:12" ht="14.65" thickBot="1" x14ac:dyDescent="0.5">
      <c r="K19" t="str">
        <v>upper</v>
      </c>
      <c r="L19" s="6">
        <v>0.68771924554034602</v>
      </c>
    </row>
    <row r="20" spans="2:12" ht="14.65" thickBot="1" x14ac:dyDescent="0.5">
      <c r="B20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Szereday</dc:creator>
  <cp:lastModifiedBy>Sebastian Szereday</cp:lastModifiedBy>
  <dcterms:created xsi:type="dcterms:W3CDTF">2024-10-15T13:22:29Z</dcterms:created>
  <dcterms:modified xsi:type="dcterms:W3CDTF">2025-05-06T16:42:35Z</dcterms:modified>
</cp:coreProperties>
</file>