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sz\Desktop\Coralku\Research Projects\6.0. - Common Garden\3. Growth vs ED50\Regression\"/>
    </mc:Choice>
  </mc:AlternateContent>
  <xr:revisionPtr revIDLastSave="0" documentId="13_ncr:1_{57A6EA98-DF4D-4B46-902F-565301EC12E4}" xr6:coauthVersionLast="47" xr6:coauthVersionMax="47" xr10:uidLastSave="{00000000-0000-0000-0000-000000000000}"/>
  <bookViews>
    <workbookView xWindow="43080" yWindow="-120" windowWidth="29040" windowHeight="15720" xr2:uid="{3322C502-1478-4126-9123-CE63AAF2144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S3" i="1"/>
  <c r="P3" i="1"/>
  <c r="F3" i="1"/>
  <c r="E3" i="1"/>
  <c r="F2" i="1"/>
  <c r="S11" i="1"/>
  <c r="P5" i="1"/>
  <c r="P11" i="1"/>
  <c r="P12" i="1"/>
  <c r="I5" i="1"/>
  <c r="L15" i="1"/>
  <c r="S5" i="1"/>
  <c r="H15" i="1" a="1"/>
  <c r="P4" i="1"/>
  <c r="S12" i="1"/>
  <c r="S4" i="1"/>
  <c r="I6" i="1"/>
  <c r="K16" i="1" a="1"/>
  <c r="I4" i="1" l="1"/>
  <c r="L14" i="1" s="1"/>
  <c r="I18" i="1"/>
  <c r="H18" i="1"/>
  <c r="I17" i="1"/>
  <c r="H17" i="1"/>
  <c r="I16" i="1"/>
  <c r="H16" i="1"/>
  <c r="I15" i="1"/>
  <c r="H15" i="1"/>
  <c r="P7" i="1"/>
  <c r="S7" i="1"/>
  <c r="P14" i="1"/>
  <c r="S14" i="1"/>
  <c r="L19" i="1"/>
  <c r="K19" i="1"/>
  <c r="L18" i="1"/>
  <c r="K18" i="1"/>
  <c r="L17" i="1"/>
  <c r="K17" i="1"/>
  <c r="L16" i="1"/>
  <c r="K16" i="1"/>
  <c r="I13" i="1" l="1"/>
  <c r="I14" i="1" s="1"/>
</calcChain>
</file>

<file path=xl/sharedStrings.xml><?xml version="1.0" encoding="utf-8"?>
<sst xmlns="http://schemas.openxmlformats.org/spreadsheetml/2006/main" count="67" uniqueCount="38">
  <si>
    <t>Geno</t>
  </si>
  <si>
    <t>Site Source</t>
  </si>
  <si>
    <t>Rank ED50_7h</t>
  </si>
  <si>
    <t>Rank SGR</t>
  </si>
  <si>
    <t>Shapiro-Wilk Test</t>
  </si>
  <si>
    <t>Correlation Coefficients</t>
  </si>
  <si>
    <t>Pearson</t>
  </si>
  <si>
    <t>W-stat</t>
  </si>
  <si>
    <t>Spearman</t>
  </si>
  <si>
    <t>p-value</t>
  </si>
  <si>
    <t>Kendall</t>
  </si>
  <si>
    <t>alpha</t>
  </si>
  <si>
    <t>normal</t>
  </si>
  <si>
    <t>Pearson's coeff (t test)</t>
  </si>
  <si>
    <t>Pearson's coeff (Fisher)</t>
  </si>
  <si>
    <t>d'Agostino-Pearson</t>
  </si>
  <si>
    <t>Alpha</t>
  </si>
  <si>
    <t>Hyp rho</t>
  </si>
  <si>
    <t>Tails</t>
  </si>
  <si>
    <t>DA-stat</t>
  </si>
  <si>
    <t>corr</t>
  </si>
  <si>
    <t>std err</t>
  </si>
  <si>
    <t>Ac_WW_Nursery-260</t>
  </si>
  <si>
    <t>WW Nursery</t>
  </si>
  <si>
    <t>Ac_WW_Nursery-451</t>
  </si>
  <si>
    <t>Ac_WW_Nursery-415</t>
  </si>
  <si>
    <t>Ac_WW_Nursery-293</t>
  </si>
  <si>
    <t>Ac_WW_Nursery-404</t>
  </si>
  <si>
    <t>Ac_WW_Nursery-432</t>
  </si>
  <si>
    <t>Ac_WW_Nursery-448</t>
  </si>
  <si>
    <t>Ac_WW_Nursery-424</t>
  </si>
  <si>
    <t>Ac_WW_Nursery-208</t>
  </si>
  <si>
    <t>Ac_WW_Nursery-218</t>
  </si>
  <si>
    <t>Ac_WW_Nursery-206</t>
  </si>
  <si>
    <t>Ac_WW_Nursery-210</t>
  </si>
  <si>
    <t>Ac_WW_Nursery-406</t>
  </si>
  <si>
    <t>ED50</t>
  </si>
  <si>
    <t>SGR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</si>
</sst>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bsz\AppData\Roaming\Microsoft\AddIns\XRealStats.xlam" TargetMode="External"/><Relationship Id="rId1" Type="http://schemas.openxmlformats.org/officeDocument/2006/relationships/externalLinkPath" Target="/Users/sebsz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CorrelTest"/>
      <definedName name="CorrelTTest"/>
      <definedName name="CountPairs"/>
      <definedName name="DAGOSTINO"/>
      <definedName name="DPTEST"/>
      <definedName name="KCORREL"/>
      <definedName name="SCORREL"/>
      <definedName name="SHAPIRO"/>
      <definedName name="SW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E931-F71A-40E9-907E-756FD051D625}">
  <dimension ref="A1:S19"/>
  <sheetViews>
    <sheetView tabSelected="1" workbookViewId="0">
      <selection activeCell="C18" sqref="C18"/>
    </sheetView>
  </sheetViews>
  <sheetFormatPr defaultRowHeight="14.25" x14ac:dyDescent="0.45"/>
  <cols>
    <col min="1" max="1" width="17.796875" bestFit="1" customWidth="1"/>
    <col min="2" max="2" width="10.86328125" bestFit="1" customWidth="1"/>
    <col min="3" max="3" width="14.33203125" customWidth="1"/>
    <col min="5" max="5" width="12.06640625" bestFit="1" customWidth="1"/>
  </cols>
  <sheetData>
    <row r="1" spans="1:19" ht="14.65" thickBot="1" x14ac:dyDescent="0.5">
      <c r="A1" s="1" t="s">
        <v>0</v>
      </c>
      <c r="B1" s="1" t="s">
        <v>1</v>
      </c>
      <c r="C1" s="1" t="s">
        <v>36</v>
      </c>
      <c r="D1" s="1" t="s">
        <v>37</v>
      </c>
      <c r="E1" s="1" t="s">
        <v>2</v>
      </c>
      <c r="F1" s="1" t="s">
        <v>3</v>
      </c>
      <c r="O1" t="s">
        <v>4</v>
      </c>
      <c r="R1" t="s">
        <v>4</v>
      </c>
    </row>
    <row r="2" spans="1:19" x14ac:dyDescent="0.45">
      <c r="A2" s="2" t="s">
        <v>22</v>
      </c>
      <c r="B2" s="2" t="s">
        <v>23</v>
      </c>
      <c r="C2" s="3">
        <v>35.772300999999999</v>
      </c>
      <c r="D2" s="2">
        <v>0.28000000000000003</v>
      </c>
      <c r="E2" s="2">
        <f t="shared" ref="E2:E14" si="0">RANK(C2,$C$2:$C$14)</f>
        <v>9</v>
      </c>
      <c r="F2" s="2">
        <f t="shared" ref="F2:F14" si="1">RANK(D2,$D$2:$D$14)</f>
        <v>4</v>
      </c>
      <c r="H2" t="s">
        <v>5</v>
      </c>
    </row>
    <row r="3" spans="1:19" x14ac:dyDescent="0.45">
      <c r="A3" s="2" t="s">
        <v>24</v>
      </c>
      <c r="B3" s="2" t="s">
        <v>23</v>
      </c>
      <c r="C3" s="3">
        <v>35.372981000000003</v>
      </c>
      <c r="D3" s="2">
        <v>0.28000000000000003</v>
      </c>
      <c r="E3" s="2">
        <f t="shared" si="0"/>
        <v>10</v>
      </c>
      <c r="F3" s="2">
        <f t="shared" si="1"/>
        <v>4</v>
      </c>
      <c r="O3" s="4"/>
      <c r="P3" s="4" t="str">
        <f>C1</f>
        <v>ED50</v>
      </c>
      <c r="R3" s="4"/>
      <c r="S3" s="4" t="str">
        <f>D1</f>
        <v>SGR</v>
      </c>
    </row>
    <row r="4" spans="1:19" x14ac:dyDescent="0.45">
      <c r="A4" s="2" t="s">
        <v>25</v>
      </c>
      <c r="B4" s="2" t="s">
        <v>23</v>
      </c>
      <c r="C4" s="3">
        <v>36.532128999999998</v>
      </c>
      <c r="D4" s="2">
        <v>0.2</v>
      </c>
      <c r="E4" s="2">
        <f t="shared" si="0"/>
        <v>7</v>
      </c>
      <c r="F4" s="2">
        <f t="shared" si="1"/>
        <v>12</v>
      </c>
      <c r="H4" t="s">
        <v>6</v>
      </c>
      <c r="I4" s="5">
        <f>CORREL(E2:E14,F2:F14)</f>
        <v>-0.37327096081945993</v>
      </c>
      <c r="O4" t="s">
        <v>7</v>
      </c>
      <c r="P4">
        <f>[1]!SHAPIRO(C2:C14)</f>
        <v>0.94066133313181088</v>
      </c>
      <c r="R4" t="s">
        <v>7</v>
      </c>
      <c r="S4">
        <f>[1]!SHAPIRO(D2:D14)</f>
        <v>0.92592109921087173</v>
      </c>
    </row>
    <row r="5" spans="1:19" x14ac:dyDescent="0.45">
      <c r="A5" s="2" t="s">
        <v>26</v>
      </c>
      <c r="B5" s="2" t="s">
        <v>23</v>
      </c>
      <c r="C5" s="3">
        <v>36.609603999999997</v>
      </c>
      <c r="D5" s="2">
        <v>0.22</v>
      </c>
      <c r="E5" s="2">
        <f t="shared" si="0"/>
        <v>5</v>
      </c>
      <c r="F5" s="2">
        <f t="shared" si="1"/>
        <v>10</v>
      </c>
      <c r="H5" t="s">
        <v>8</v>
      </c>
      <c r="I5" s="6">
        <f>[1]!SCORREL(E2:E14,F2:F14)</f>
        <v>-0.36545444717782832</v>
      </c>
      <c r="O5" t="s">
        <v>9</v>
      </c>
      <c r="P5">
        <f>[1]!SWTEST(C2:C14)</f>
        <v>0.46552297137291831</v>
      </c>
      <c r="R5" t="s">
        <v>9</v>
      </c>
      <c r="S5">
        <f>[1]!SWTEST(D2:D14)</f>
        <v>0.30112516017552982</v>
      </c>
    </row>
    <row r="6" spans="1:19" x14ac:dyDescent="0.45">
      <c r="A6" s="2" t="s">
        <v>27</v>
      </c>
      <c r="B6" s="2" t="s">
        <v>23</v>
      </c>
      <c r="C6" s="3">
        <v>38.946123999999998</v>
      </c>
      <c r="D6" s="2">
        <v>0.25</v>
      </c>
      <c r="E6" s="2">
        <f t="shared" si="0"/>
        <v>2</v>
      </c>
      <c r="F6" s="2">
        <f t="shared" si="1"/>
        <v>9</v>
      </c>
      <c r="H6" t="s">
        <v>10</v>
      </c>
      <c r="I6" s="7">
        <f>[1]!KCORREL(E2:E14,F2:F14)</f>
        <v>-0.25531546706221891</v>
      </c>
      <c r="O6" t="s">
        <v>11</v>
      </c>
      <c r="P6">
        <v>0.05</v>
      </c>
      <c r="R6" t="s">
        <v>11</v>
      </c>
      <c r="S6">
        <v>0.05</v>
      </c>
    </row>
    <row r="7" spans="1:19" x14ac:dyDescent="0.45">
      <c r="A7" s="2" t="s">
        <v>28</v>
      </c>
      <c r="B7" s="2" t="s">
        <v>23</v>
      </c>
      <c r="C7" s="3">
        <v>34.249536999999997</v>
      </c>
      <c r="D7" s="2">
        <v>0.38</v>
      </c>
      <c r="E7" s="2">
        <f t="shared" si="0"/>
        <v>11</v>
      </c>
      <c r="F7" s="2">
        <f t="shared" si="1"/>
        <v>2</v>
      </c>
      <c r="O7" s="8" t="s">
        <v>12</v>
      </c>
      <c r="P7" s="9" t="str">
        <f>IF(P5&lt;P6,"no","yes")</f>
        <v>yes</v>
      </c>
      <c r="R7" s="8" t="s">
        <v>12</v>
      </c>
      <c r="S7" s="9" t="str">
        <f>IF(S5&lt;S6,"no","yes")</f>
        <v>yes</v>
      </c>
    </row>
    <row r="8" spans="1:19" x14ac:dyDescent="0.45">
      <c r="A8" s="2" t="s">
        <v>29</v>
      </c>
      <c r="B8" s="2" t="s">
        <v>23</v>
      </c>
      <c r="C8" s="3">
        <v>33.966549000000001</v>
      </c>
      <c r="D8" s="2">
        <v>0.35</v>
      </c>
      <c r="E8" s="2">
        <f t="shared" si="0"/>
        <v>12</v>
      </c>
      <c r="F8" s="2">
        <f t="shared" si="1"/>
        <v>3</v>
      </c>
      <c r="H8" t="s">
        <v>13</v>
      </c>
      <c r="K8" t="s">
        <v>14</v>
      </c>
    </row>
    <row r="9" spans="1:19" x14ac:dyDescent="0.45">
      <c r="A9" s="2" t="s">
        <v>30</v>
      </c>
      <c r="B9" s="2" t="s">
        <v>23</v>
      </c>
      <c r="C9" s="3">
        <v>36.732846000000002</v>
      </c>
      <c r="D9" s="2">
        <v>0.49</v>
      </c>
      <c r="E9" s="2">
        <f t="shared" si="0"/>
        <v>4</v>
      </c>
      <c r="F9" s="2">
        <f t="shared" si="1"/>
        <v>1</v>
      </c>
      <c r="O9" t="s">
        <v>15</v>
      </c>
      <c r="R9" t="s">
        <v>15</v>
      </c>
    </row>
    <row r="10" spans="1:19" x14ac:dyDescent="0.45">
      <c r="A10" s="2" t="s">
        <v>31</v>
      </c>
      <c r="B10" s="2" t="s">
        <v>23</v>
      </c>
      <c r="C10" s="3">
        <v>36.758054000000001</v>
      </c>
      <c r="D10" s="2">
        <v>0.22</v>
      </c>
      <c r="E10" s="2">
        <f t="shared" si="0"/>
        <v>3</v>
      </c>
      <c r="F10" s="2">
        <f t="shared" si="1"/>
        <v>10</v>
      </c>
      <c r="H10" t="s">
        <v>16</v>
      </c>
      <c r="I10" s="5">
        <v>0.05</v>
      </c>
      <c r="K10" t="s">
        <v>17</v>
      </c>
      <c r="L10" s="5">
        <v>0</v>
      </c>
    </row>
    <row r="11" spans="1:19" x14ac:dyDescent="0.45">
      <c r="A11" s="2" t="s">
        <v>32</v>
      </c>
      <c r="B11" s="2" t="s">
        <v>23</v>
      </c>
      <c r="C11" s="3">
        <v>35.917772999999997</v>
      </c>
      <c r="D11" s="2">
        <v>0.26</v>
      </c>
      <c r="E11" s="2">
        <f t="shared" si="0"/>
        <v>8</v>
      </c>
      <c r="F11" s="2">
        <f t="shared" si="1"/>
        <v>8</v>
      </c>
      <c r="H11" t="s">
        <v>18</v>
      </c>
      <c r="I11" s="7">
        <v>2</v>
      </c>
      <c r="K11" t="s">
        <v>16</v>
      </c>
      <c r="L11" s="6">
        <v>0.05</v>
      </c>
      <c r="O11" s="10" t="s">
        <v>19</v>
      </c>
      <c r="P11" s="10">
        <f>[1]!DAGOSTINO(C2:C14)</f>
        <v>0.47893655687632042</v>
      </c>
      <c r="R11" s="10" t="s">
        <v>19</v>
      </c>
      <c r="S11" s="10">
        <f>[1]!DAGOSTINO(D2:D14)</f>
        <v>4.3529503437446264</v>
      </c>
    </row>
    <row r="12" spans="1:19" x14ac:dyDescent="0.45">
      <c r="A12" s="2" t="s">
        <v>33</v>
      </c>
      <c r="B12" s="2" t="s">
        <v>23</v>
      </c>
      <c r="C12" s="3">
        <v>33.268071999999997</v>
      </c>
      <c r="D12" s="2">
        <v>0.28000000000000003</v>
      </c>
      <c r="E12" s="2">
        <f t="shared" si="0"/>
        <v>13</v>
      </c>
      <c r="F12" s="2">
        <f t="shared" si="1"/>
        <v>4</v>
      </c>
      <c r="K12" t="s">
        <v>18</v>
      </c>
      <c r="L12" s="7">
        <v>2</v>
      </c>
      <c r="O12" t="s">
        <v>9</v>
      </c>
      <c r="P12">
        <f>[1]!DPTEST(C2:C14)</f>
        <v>0.78704623928192818</v>
      </c>
      <c r="R12" t="s">
        <v>9</v>
      </c>
      <c r="S12">
        <f>[1]!DPTEST(D2:D14)</f>
        <v>0.11344068567041443</v>
      </c>
    </row>
    <row r="13" spans="1:19" x14ac:dyDescent="0.45">
      <c r="A13" s="2" t="s">
        <v>34</v>
      </c>
      <c r="B13" s="2" t="s">
        <v>23</v>
      </c>
      <c r="C13" s="3">
        <v>39.624023999999999</v>
      </c>
      <c r="D13" s="2">
        <v>0.28000000000000003</v>
      </c>
      <c r="E13" s="2">
        <f t="shared" si="0"/>
        <v>1</v>
      </c>
      <c r="F13" s="2">
        <f t="shared" si="1"/>
        <v>4</v>
      </c>
      <c r="H13" t="s">
        <v>20</v>
      </c>
      <c r="I13" s="5">
        <f>I4</f>
        <v>-0.37327096081945993</v>
      </c>
      <c r="O13" t="s">
        <v>11</v>
      </c>
      <c r="P13">
        <v>0.05</v>
      </c>
      <c r="R13" t="s">
        <v>11</v>
      </c>
      <c r="S13">
        <v>0.05</v>
      </c>
    </row>
    <row r="14" spans="1:19" x14ac:dyDescent="0.45">
      <c r="A14" s="2" t="s">
        <v>35</v>
      </c>
      <c r="B14" s="2" t="s">
        <v>23</v>
      </c>
      <c r="C14" s="3">
        <v>36.554310000000001</v>
      </c>
      <c r="D14" s="2">
        <v>0.13</v>
      </c>
      <c r="E14" s="2">
        <f t="shared" si="0"/>
        <v>6</v>
      </c>
      <c r="F14" s="2">
        <f t="shared" si="1"/>
        <v>13</v>
      </c>
      <c r="H14" t="s">
        <v>21</v>
      </c>
      <c r="I14" s="6">
        <f>IFERROR(I13/I15,0)</f>
        <v>0.27971881820027072</v>
      </c>
      <c r="K14" t="s">
        <v>20</v>
      </c>
      <c r="L14" s="5">
        <f>I4</f>
        <v>-0.37327096081945993</v>
      </c>
      <c r="O14" s="8" t="s">
        <v>12</v>
      </c>
      <c r="P14" s="9" t="str">
        <f>IF(P12&lt;P13,"no","yes")</f>
        <v>yes</v>
      </c>
      <c r="R14" s="8" t="s">
        <v>12</v>
      </c>
      <c r="S14" s="9" t="str">
        <f>IF(S12&lt;S13,"no","yes")</f>
        <v>yes</v>
      </c>
    </row>
    <row r="15" spans="1:19" x14ac:dyDescent="0.45">
      <c r="H15" t="str">
        <f t="array" ref="H15:I18">[1]!CorrelTTest(E2:E14,F2:F14,I10,TRUE,I11)</f>
        <v>t</v>
      </c>
      <c r="I15" s="6">
        <v>-1.3344506573462231</v>
      </c>
      <c r="K15" t="s">
        <v>21</v>
      </c>
      <c r="L15" s="6">
        <f>1/SQRT([1]!CountPairs(E2:E14,F2:F14,FALSE)-1)</f>
        <v>0.28867513459481292</v>
      </c>
    </row>
    <row r="16" spans="1:19" x14ac:dyDescent="0.45">
      <c r="H16" t="str">
        <v>p-value</v>
      </c>
      <c r="I16" s="6">
        <v>0.20902176642047088</v>
      </c>
      <c r="K16" t="str">
        <f t="array" ref="K16:L19">[1]!CorrelTest(E2:E14,F2:F14,L10,L11,TRUE,I11)</f>
        <v>z</v>
      </c>
      <c r="L16" s="6">
        <v>-1.2403029196888971</v>
      </c>
    </row>
    <row r="17" spans="8:12" x14ac:dyDescent="0.45">
      <c r="H17" t="str">
        <v>lower</v>
      </c>
      <c r="I17" s="6">
        <v>-0.98892792867662671</v>
      </c>
      <c r="K17" t="str">
        <v>p-value</v>
      </c>
      <c r="L17" s="6">
        <v>0.21486337290370783</v>
      </c>
    </row>
    <row r="18" spans="8:12" x14ac:dyDescent="0.45">
      <c r="H18" t="str">
        <v>upper</v>
      </c>
      <c r="I18" s="7">
        <v>0.24238600703770682</v>
      </c>
      <c r="K18" t="str">
        <v>lower</v>
      </c>
      <c r="L18" s="6">
        <v>-0.76659343429334403</v>
      </c>
    </row>
    <row r="19" spans="8:12" x14ac:dyDescent="0.45">
      <c r="K19" t="str">
        <v>upper</v>
      </c>
      <c r="L19" s="7">
        <v>0.22372770538867257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Szereday</dc:creator>
  <cp:lastModifiedBy>Sebastian Szereday</cp:lastModifiedBy>
  <dcterms:created xsi:type="dcterms:W3CDTF">2024-10-15T13:35:43Z</dcterms:created>
  <dcterms:modified xsi:type="dcterms:W3CDTF">2025-05-06T16:43:07Z</dcterms:modified>
</cp:coreProperties>
</file>