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sz\Desktop\Coralku\Research Projects\6.0. - Common Garden\3. Growth vs ED50\Regression\"/>
    </mc:Choice>
  </mc:AlternateContent>
  <xr:revisionPtr revIDLastSave="0" documentId="13_ncr:1_{770FAE60-718C-4404-9282-C2A9A8B7C167}" xr6:coauthVersionLast="47" xr6:coauthVersionMax="47" xr10:uidLastSave="{00000000-0000-0000-0000-000000000000}"/>
  <bookViews>
    <workbookView xWindow="43080" yWindow="-120" windowWidth="29040" windowHeight="15720" xr2:uid="{7F638016-B18D-42C0-8A84-22B7449B2CB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E6" i="1"/>
  <c r="E7" i="1"/>
  <c r="P4" i="1" l="1"/>
  <c r="S4" i="1"/>
  <c r="F3" i="1"/>
  <c r="F4" i="1"/>
  <c r="F5" i="1"/>
  <c r="F8" i="1"/>
  <c r="F9" i="1"/>
  <c r="F10" i="1"/>
  <c r="F11" i="1"/>
  <c r="F12" i="1"/>
  <c r="F13" i="1"/>
  <c r="F2" i="1"/>
  <c r="E3" i="1"/>
  <c r="E4" i="1"/>
  <c r="E5" i="1"/>
  <c r="E8" i="1"/>
  <c r="E9" i="1"/>
  <c r="E10" i="1"/>
  <c r="E11" i="1"/>
  <c r="E12" i="1"/>
  <c r="E13" i="1"/>
  <c r="E2" i="1"/>
  <c r="P13" i="1"/>
  <c r="S13" i="1"/>
  <c r="L16" i="1" a="1"/>
  <c r="I15" i="1" a="1"/>
  <c r="J6" i="1"/>
  <c r="P5" i="1"/>
  <c r="P12" i="1"/>
  <c r="P6" i="1"/>
  <c r="S5" i="1"/>
  <c r="J5" i="1"/>
  <c r="M15" i="1"/>
  <c r="S12" i="1"/>
  <c r="S6" i="1"/>
  <c r="J4" i="1" l="1"/>
  <c r="J13" i="1" s="1"/>
  <c r="P8" i="1"/>
  <c r="P15" i="1"/>
  <c r="S8" i="1"/>
  <c r="S15" i="1"/>
  <c r="L17" i="1"/>
  <c r="L18" i="1"/>
  <c r="M17" i="1"/>
  <c r="M18" i="1"/>
  <c r="L19" i="1"/>
  <c r="M19" i="1"/>
  <c r="L16" i="1"/>
  <c r="M16" i="1"/>
  <c r="I15" i="1"/>
  <c r="J15" i="1"/>
  <c r="I16" i="1"/>
  <c r="J16" i="1"/>
  <c r="J17" i="1"/>
  <c r="I18" i="1"/>
  <c r="J18" i="1"/>
  <c r="I17" i="1"/>
  <c r="M14" i="1" l="1"/>
  <c r="J14" i="1"/>
</calcChain>
</file>

<file path=xl/sharedStrings.xml><?xml version="1.0" encoding="utf-8"?>
<sst xmlns="http://schemas.openxmlformats.org/spreadsheetml/2006/main" count="65" uniqueCount="37">
  <si>
    <t>Geno</t>
  </si>
  <si>
    <t>Site Source</t>
  </si>
  <si>
    <t>Af_LW_Nursery-214</t>
  </si>
  <si>
    <t>LW Nursery</t>
  </si>
  <si>
    <t>Af_LW_Nursery-113</t>
  </si>
  <si>
    <t>Af_LW_Nursery-207</t>
  </si>
  <si>
    <t>Af_LW_Nursery-205</t>
  </si>
  <si>
    <t>Af_LW_Nursery-120</t>
  </si>
  <si>
    <t>Af_LW_Nursery-178</t>
  </si>
  <si>
    <t>Af_LW_Nursery-175</t>
  </si>
  <si>
    <t>Af_LW_Nursery-180</t>
  </si>
  <si>
    <t>Af_LW_Nursery-161</t>
  </si>
  <si>
    <t>Af_LW_Nursery-171</t>
  </si>
  <si>
    <t>Af_LW_Nursery-197</t>
  </si>
  <si>
    <t>Af_LW_Nursery-169</t>
  </si>
  <si>
    <t>ED50</t>
  </si>
  <si>
    <t>SGR</t>
  </si>
  <si>
    <t>Rank ED50_7h</t>
  </si>
  <si>
    <t>Rank SGR</t>
  </si>
  <si>
    <t>Correlation Coefficients</t>
  </si>
  <si>
    <t>Pearson</t>
  </si>
  <si>
    <t>Spearman</t>
  </si>
  <si>
    <t>Kendall</t>
  </si>
  <si>
    <t>Alpha</t>
  </si>
  <si>
    <t>Tails</t>
  </si>
  <si>
    <t>Pearson's coeff (t test)</t>
  </si>
  <si>
    <t>corr</t>
  </si>
  <si>
    <t>std err</t>
  </si>
  <si>
    <t>Pearson's coeff (Fisher)</t>
  </si>
  <si>
    <t>Hyp rho</t>
  </si>
  <si>
    <t>Shapiro-Wilk Test</t>
  </si>
  <si>
    <t>W-stat</t>
  </si>
  <si>
    <t>p-value</t>
  </si>
  <si>
    <t>alpha</t>
  </si>
  <si>
    <t>normal</t>
  </si>
  <si>
    <t>d'Agostino-Pearson</t>
  </si>
  <si>
    <t>DA-stat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</si>
</sst>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2" xfId="0" applyBorder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bsz\AppData\Roaming\Microsoft\AddIns\XRealStats.xlam" TargetMode="External"/><Relationship Id="rId1" Type="http://schemas.openxmlformats.org/officeDocument/2006/relationships/externalLinkPath" Target="/Users/sebsz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CorrelTest"/>
      <definedName name="CorrelTTest"/>
      <definedName name="CountPairs"/>
      <definedName name="DAGOSTINO"/>
      <definedName name="DPTEST"/>
      <definedName name="KCORREL"/>
      <definedName name="SCORREL"/>
      <definedName name="SHAPIRO"/>
      <definedName name="SW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0965-A654-4679-A8F5-5F93369E7C34}">
  <dimension ref="A1:S19"/>
  <sheetViews>
    <sheetView tabSelected="1" workbookViewId="0">
      <selection activeCell="C22" sqref="C22"/>
    </sheetView>
  </sheetViews>
  <sheetFormatPr defaultRowHeight="14.25" x14ac:dyDescent="0.45"/>
  <cols>
    <col min="1" max="1" width="16.06640625" bestFit="1" customWidth="1"/>
    <col min="2" max="2" width="9.86328125" bestFit="1" customWidth="1"/>
    <col min="3" max="3" width="14.33203125" customWidth="1"/>
    <col min="5" max="5" width="12.06640625" bestFit="1" customWidth="1"/>
  </cols>
  <sheetData>
    <row r="1" spans="1:19" ht="14.65" thickBot="1" x14ac:dyDescent="0.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19" x14ac:dyDescent="0.45">
      <c r="A2" s="2" t="s">
        <v>2</v>
      </c>
      <c r="B2" s="2" t="s">
        <v>3</v>
      </c>
      <c r="C2" s="11">
        <v>40.343846999999997</v>
      </c>
      <c r="D2" s="12">
        <v>0.11</v>
      </c>
      <c r="E2" s="2">
        <f>RANK(C2,$C$2:$C$13)</f>
        <v>3</v>
      </c>
      <c r="F2" s="2">
        <f>RANK(D2,$D$2:$D$13)</f>
        <v>6</v>
      </c>
      <c r="I2" t="s">
        <v>19</v>
      </c>
      <c r="O2" t="s">
        <v>30</v>
      </c>
      <c r="R2" t="s">
        <v>30</v>
      </c>
    </row>
    <row r="3" spans="1:19" x14ac:dyDescent="0.45">
      <c r="A3" s="2" t="s">
        <v>4</v>
      </c>
      <c r="B3" s="2" t="s">
        <v>3</v>
      </c>
      <c r="C3" s="11">
        <v>38.131993999999999</v>
      </c>
      <c r="D3" s="11">
        <v>0.12</v>
      </c>
      <c r="E3" s="2">
        <f t="shared" ref="E3:E13" si="0">RANK(C3,$C$2:$C$13)</f>
        <v>10</v>
      </c>
      <c r="F3" s="2">
        <f t="shared" ref="F3:F13" si="1">RANK(D3,$D$2:$D$13)</f>
        <v>4</v>
      </c>
    </row>
    <row r="4" spans="1:19" x14ac:dyDescent="0.45">
      <c r="A4" s="2" t="s">
        <v>5</v>
      </c>
      <c r="B4" s="2" t="s">
        <v>3</v>
      </c>
      <c r="C4" s="11">
        <v>39.500354000000002</v>
      </c>
      <c r="D4" s="14">
        <v>-2.1908614134234658E-2</v>
      </c>
      <c r="E4" s="2">
        <f t="shared" si="0"/>
        <v>5</v>
      </c>
      <c r="F4" s="2">
        <f t="shared" si="1"/>
        <v>10</v>
      </c>
      <c r="I4" t="s">
        <v>20</v>
      </c>
      <c r="J4" s="3">
        <f>CORREL(E2:E13,F2:F13)</f>
        <v>-4.484456387906377E-2</v>
      </c>
      <c r="O4" s="7"/>
      <c r="P4" s="7" t="str">
        <f>C1</f>
        <v>ED50</v>
      </c>
      <c r="R4" s="7"/>
      <c r="S4" s="7" t="str">
        <f>D1</f>
        <v>SGR</v>
      </c>
    </row>
    <row r="5" spans="1:19" x14ac:dyDescent="0.45">
      <c r="A5" s="2" t="s">
        <v>6</v>
      </c>
      <c r="B5" s="2" t="s">
        <v>3</v>
      </c>
      <c r="C5" s="11">
        <v>39.307696999999997</v>
      </c>
      <c r="D5" s="11">
        <v>0.04</v>
      </c>
      <c r="E5" s="2">
        <f t="shared" si="0"/>
        <v>8</v>
      </c>
      <c r="F5" s="2">
        <f t="shared" si="1"/>
        <v>8</v>
      </c>
      <c r="I5" t="s">
        <v>21</v>
      </c>
      <c r="J5" s="4">
        <f>[1]!SCORREL(E2:E13,F2:F13)</f>
        <v>-1.7513161708458659E-2</v>
      </c>
      <c r="O5" t="s">
        <v>31</v>
      </c>
      <c r="P5">
        <f>[1]!SHAPIRO(C2:C13)</f>
        <v>0.83916685807915492</v>
      </c>
      <c r="R5" t="s">
        <v>31</v>
      </c>
      <c r="S5">
        <f>[1]!SHAPIRO(D2:D13)</f>
        <v>0.95542363186047607</v>
      </c>
    </row>
    <row r="6" spans="1:19" x14ac:dyDescent="0.45">
      <c r="A6" s="2" t="s">
        <v>7</v>
      </c>
      <c r="B6" s="2" t="s">
        <v>3</v>
      </c>
      <c r="C6" s="11">
        <v>39.331592999999998</v>
      </c>
      <c r="D6" s="11">
        <v>-0.12</v>
      </c>
      <c r="E6" s="2">
        <f t="shared" si="0"/>
        <v>7</v>
      </c>
      <c r="F6" s="2">
        <f>RANK(D6,$D$2:$D$13)</f>
        <v>12</v>
      </c>
      <c r="I6" t="s">
        <v>22</v>
      </c>
      <c r="J6" s="5">
        <f>[1]!KCORREL(E2:E13,F2:F13)</f>
        <v>-1.5267620413811481E-2</v>
      </c>
      <c r="O6" t="s">
        <v>32</v>
      </c>
      <c r="P6">
        <f>[1]!SWTEST(C2:C13)</f>
        <v>2.7049457095385865E-2</v>
      </c>
      <c r="R6" t="s">
        <v>32</v>
      </c>
      <c r="S6">
        <f>[1]!SWTEST(D2:D13)</f>
        <v>0.71705986416047296</v>
      </c>
    </row>
    <row r="7" spans="1:19" x14ac:dyDescent="0.45">
      <c r="A7" s="2" t="s">
        <v>8</v>
      </c>
      <c r="B7" s="2" t="s">
        <v>3</v>
      </c>
      <c r="C7" s="11">
        <v>38.591599000000002</v>
      </c>
      <c r="D7" s="11">
        <v>-0.11</v>
      </c>
      <c r="E7" s="2">
        <f t="shared" si="0"/>
        <v>9</v>
      </c>
      <c r="F7" s="2">
        <f>RANK(D7,$D$2:$D$13)</f>
        <v>11</v>
      </c>
      <c r="O7" t="s">
        <v>33</v>
      </c>
      <c r="P7">
        <v>0.05</v>
      </c>
      <c r="R7" t="s">
        <v>33</v>
      </c>
      <c r="S7">
        <v>0.05</v>
      </c>
    </row>
    <row r="8" spans="1:19" x14ac:dyDescent="0.45">
      <c r="A8" s="2" t="s">
        <v>9</v>
      </c>
      <c r="B8" s="2" t="s">
        <v>3</v>
      </c>
      <c r="C8" s="11">
        <v>39.667411999999999</v>
      </c>
      <c r="D8" s="11">
        <v>0.08</v>
      </c>
      <c r="E8" s="2">
        <f t="shared" si="0"/>
        <v>4</v>
      </c>
      <c r="F8" s="2">
        <f t="shared" si="1"/>
        <v>7</v>
      </c>
      <c r="I8" t="s">
        <v>25</v>
      </c>
      <c r="L8" t="s">
        <v>28</v>
      </c>
      <c r="O8" s="6" t="s">
        <v>34</v>
      </c>
      <c r="P8" s="8" t="str">
        <f>IF(P6&lt;P7,"no","yes")</f>
        <v>no</v>
      </c>
      <c r="R8" s="6" t="s">
        <v>34</v>
      </c>
      <c r="S8" s="8" t="str">
        <f>IF(S6&lt;S7,"no","yes")</f>
        <v>yes</v>
      </c>
    </row>
    <row r="9" spans="1:19" x14ac:dyDescent="0.45">
      <c r="A9" s="2" t="s">
        <v>10</v>
      </c>
      <c r="B9" s="2" t="s">
        <v>3</v>
      </c>
      <c r="C9" s="11">
        <v>37.752676999999998</v>
      </c>
      <c r="D9" s="11">
        <v>0.16</v>
      </c>
      <c r="E9" s="2">
        <f t="shared" si="0"/>
        <v>12</v>
      </c>
      <c r="F9" s="2">
        <f t="shared" si="1"/>
        <v>3</v>
      </c>
    </row>
    <row r="10" spans="1:19" x14ac:dyDescent="0.45">
      <c r="A10" s="2" t="s">
        <v>11</v>
      </c>
      <c r="B10" s="2" t="s">
        <v>3</v>
      </c>
      <c r="C10" s="11">
        <v>40.673979000000003</v>
      </c>
      <c r="D10" s="14">
        <v>2.0881122037765365E-3</v>
      </c>
      <c r="E10" s="2">
        <f t="shared" si="0"/>
        <v>2</v>
      </c>
      <c r="F10" s="2">
        <f t="shared" si="1"/>
        <v>9</v>
      </c>
      <c r="I10" t="s">
        <v>23</v>
      </c>
      <c r="J10" s="3">
        <v>0.05</v>
      </c>
      <c r="L10" t="s">
        <v>29</v>
      </c>
      <c r="M10" s="3">
        <v>0</v>
      </c>
      <c r="O10" t="s">
        <v>35</v>
      </c>
      <c r="R10" t="s">
        <v>35</v>
      </c>
    </row>
    <row r="11" spans="1:19" x14ac:dyDescent="0.45">
      <c r="A11" s="2" t="s">
        <v>12</v>
      </c>
      <c r="B11" s="2" t="s">
        <v>3</v>
      </c>
      <c r="C11" s="11">
        <v>39.405645999999997</v>
      </c>
      <c r="D11" s="11">
        <v>0.17</v>
      </c>
      <c r="E11" s="2">
        <f t="shared" si="0"/>
        <v>6</v>
      </c>
      <c r="F11" s="2">
        <f t="shared" si="1"/>
        <v>2</v>
      </c>
      <c r="I11" t="s">
        <v>24</v>
      </c>
      <c r="J11" s="5">
        <v>2</v>
      </c>
      <c r="L11" t="s">
        <v>23</v>
      </c>
      <c r="M11" s="4">
        <v>0.05</v>
      </c>
    </row>
    <row r="12" spans="1:19" x14ac:dyDescent="0.45">
      <c r="A12" s="10" t="s">
        <v>13</v>
      </c>
      <c r="B12" s="10" t="s">
        <v>3</v>
      </c>
      <c r="C12" s="13">
        <v>43.815272</v>
      </c>
      <c r="D12" s="13">
        <v>0.34</v>
      </c>
      <c r="E12" s="10">
        <f t="shared" si="0"/>
        <v>1</v>
      </c>
      <c r="F12" s="10">
        <f t="shared" si="1"/>
        <v>1</v>
      </c>
      <c r="L12" t="s">
        <v>24</v>
      </c>
      <c r="M12" s="5">
        <v>2</v>
      </c>
      <c r="O12" s="9" t="s">
        <v>36</v>
      </c>
      <c r="P12" s="9">
        <f>[1]!DAGOSTINO(C2:C13)</f>
        <v>12.154591047723972</v>
      </c>
      <c r="R12" s="9" t="s">
        <v>36</v>
      </c>
      <c r="S12" s="9">
        <f>[1]!DAGOSTINO(D2:D13)</f>
        <v>0.68165827533978784</v>
      </c>
    </row>
    <row r="13" spans="1:19" x14ac:dyDescent="0.45">
      <c r="A13" s="2" t="s">
        <v>14</v>
      </c>
      <c r="B13" s="2" t="s">
        <v>3</v>
      </c>
      <c r="C13" s="11">
        <v>38.035705999999998</v>
      </c>
      <c r="D13" s="11">
        <v>0.12</v>
      </c>
      <c r="E13" s="2">
        <f t="shared" si="0"/>
        <v>11</v>
      </c>
      <c r="F13" s="2">
        <f t="shared" si="1"/>
        <v>4</v>
      </c>
      <c r="I13" t="s">
        <v>26</v>
      </c>
      <c r="J13" s="3">
        <f>J4</f>
        <v>-4.484456387906377E-2</v>
      </c>
      <c r="O13" t="s">
        <v>32</v>
      </c>
      <c r="P13">
        <f>[1]!DPTEST(C2:C13)</f>
        <v>2.294373347709211E-3</v>
      </c>
      <c r="R13" t="s">
        <v>32</v>
      </c>
      <c r="S13">
        <f>[1]!DPTEST(D2:D13)</f>
        <v>0.7111804117682039</v>
      </c>
    </row>
    <row r="14" spans="1:19" x14ac:dyDescent="0.45">
      <c r="I14" t="s">
        <v>27</v>
      </c>
      <c r="J14" s="4">
        <f>IFERROR(J13/J15,0)</f>
        <v>0.31590963345401429</v>
      </c>
      <c r="L14" t="s">
        <v>26</v>
      </c>
      <c r="M14" s="3">
        <f>J4</f>
        <v>-4.484456387906377E-2</v>
      </c>
      <c r="O14" t="s">
        <v>33</v>
      </c>
      <c r="P14">
        <v>0.05</v>
      </c>
      <c r="R14" t="s">
        <v>33</v>
      </c>
      <c r="S14">
        <v>0.05</v>
      </c>
    </row>
    <row r="15" spans="1:19" x14ac:dyDescent="0.45">
      <c r="I15" t="str">
        <f t="array" ref="I15:J18">[1]!CorrelTTest(E2:E13,F2:F13,J10,TRUE,J11)</f>
        <v>t</v>
      </c>
      <c r="J15" s="4">
        <v>-0.1419537713641506</v>
      </c>
      <c r="L15" t="s">
        <v>27</v>
      </c>
      <c r="M15" s="4">
        <f>1/SQRT([1]!CountPairs(E2:E13,F2:F13,FALSE)-1)</f>
        <v>0.30151134457776363</v>
      </c>
      <c r="O15" s="6" t="s">
        <v>34</v>
      </c>
      <c r="P15" s="8" t="str">
        <f>IF(P13&lt;P14,"no","yes")</f>
        <v>no</v>
      </c>
      <c r="R15" s="6" t="s">
        <v>34</v>
      </c>
      <c r="S15" s="8" t="str">
        <f>IF(S13&lt;S14,"no","yes")</f>
        <v>yes</v>
      </c>
    </row>
    <row r="16" spans="1:19" x14ac:dyDescent="0.45">
      <c r="I16" t="str">
        <v>p-value</v>
      </c>
      <c r="J16" s="4">
        <v>0.88993571219927969</v>
      </c>
      <c r="L16" t="str">
        <f t="array" ref="L16:M19">[1]!CorrelTest(E2:E13,F2:F13,M10,M11,TRUE,J11)</f>
        <v>z</v>
      </c>
      <c r="M16" s="4">
        <v>-0.13462398459509381</v>
      </c>
    </row>
    <row r="17" spans="9:13" x14ac:dyDescent="0.45">
      <c r="I17" t="str">
        <v>lower</v>
      </c>
      <c r="J17" s="4">
        <v>-0.74873509189469589</v>
      </c>
      <c r="L17" t="str">
        <v>p-value</v>
      </c>
      <c r="M17" s="4">
        <v>0.89290917727094743</v>
      </c>
    </row>
    <row r="18" spans="9:13" x14ac:dyDescent="0.45">
      <c r="I18" t="str">
        <v>upper</v>
      </c>
      <c r="J18" s="5">
        <v>0.65904596413656835</v>
      </c>
      <c r="L18" t="str">
        <v>lower</v>
      </c>
      <c r="M18" s="4">
        <v>-0.60322145178790754</v>
      </c>
    </row>
    <row r="19" spans="9:13" x14ac:dyDescent="0.45">
      <c r="L19" t="str">
        <v>upper</v>
      </c>
      <c r="M19" s="5">
        <v>0.54303274350544017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Szereday</dc:creator>
  <cp:lastModifiedBy>Sebastian Szereday</cp:lastModifiedBy>
  <dcterms:created xsi:type="dcterms:W3CDTF">2024-10-15T11:56:59Z</dcterms:created>
  <dcterms:modified xsi:type="dcterms:W3CDTF">2025-05-06T16:44:10Z</dcterms:modified>
</cp:coreProperties>
</file>