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sz\Desktop\Coralku\Research Projects\6.0. - Common Garden\3. Growth vs ED50\Regression\"/>
    </mc:Choice>
  </mc:AlternateContent>
  <xr:revisionPtr revIDLastSave="0" documentId="13_ncr:1_{11711F7B-ED51-42BD-B71A-91777A8E9CE0}" xr6:coauthVersionLast="47" xr6:coauthVersionMax="47" xr10:uidLastSave="{00000000-0000-0000-0000-000000000000}"/>
  <bookViews>
    <workbookView xWindow="43080" yWindow="-120" windowWidth="29040" windowHeight="15720" xr2:uid="{C8EABC98-2956-418C-B6B2-EA9FD59D00F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L32" i="1" l="1"/>
  <c r="I31" i="1"/>
  <c r="F13" i="1"/>
  <c r="E13" i="1"/>
  <c r="F12" i="1"/>
  <c r="E12" i="1"/>
  <c r="F11" i="1"/>
  <c r="E11" i="1"/>
  <c r="S10" i="1"/>
  <c r="P10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M15" i="1"/>
  <c r="I15" i="1" a="1"/>
  <c r="L33" i="1"/>
  <c r="I24" i="1"/>
  <c r="I23" i="1"/>
  <c r="L16" i="1" a="1"/>
  <c r="P11" i="1"/>
  <c r="P19" i="1"/>
  <c r="P18" i="1"/>
  <c r="S11" i="1"/>
  <c r="J6" i="1"/>
  <c r="J5" i="1"/>
  <c r="K34" i="1" a="1"/>
  <c r="S12" i="1"/>
  <c r="S18" i="1"/>
  <c r="P12" i="1"/>
  <c r="S19" i="1"/>
  <c r="H33" i="1" a="1"/>
  <c r="K35" i="1" l="1"/>
  <c r="L35" i="1"/>
  <c r="K36" i="1"/>
  <c r="L36" i="1"/>
  <c r="K37" i="1"/>
  <c r="L37" i="1"/>
  <c r="K34" i="1"/>
  <c r="L34" i="1"/>
  <c r="I34" i="1"/>
  <c r="H35" i="1"/>
  <c r="I35" i="1"/>
  <c r="H36" i="1"/>
  <c r="I36" i="1"/>
  <c r="H33" i="1"/>
  <c r="I33" i="1"/>
  <c r="I32" i="1" s="1"/>
  <c r="H34" i="1"/>
  <c r="J4" i="1"/>
  <c r="J18" i="1"/>
  <c r="I18" i="1"/>
  <c r="J17" i="1"/>
  <c r="I17" i="1"/>
  <c r="J16" i="1"/>
  <c r="I16" i="1"/>
  <c r="J15" i="1"/>
  <c r="I15" i="1"/>
  <c r="P21" i="1"/>
  <c r="S21" i="1"/>
  <c r="L17" i="1"/>
  <c r="M16" i="1"/>
  <c r="L16" i="1"/>
  <c r="M19" i="1"/>
  <c r="L19" i="1"/>
  <c r="M18" i="1"/>
  <c r="L18" i="1"/>
  <c r="M17" i="1"/>
  <c r="P14" i="1"/>
  <c r="S14" i="1"/>
  <c r="M14" i="1"/>
  <c r="J13" i="1"/>
  <c r="J14" i="1" l="1"/>
</calcChain>
</file>

<file path=xl/sharedStrings.xml><?xml version="1.0" encoding="utf-8"?>
<sst xmlns="http://schemas.openxmlformats.org/spreadsheetml/2006/main" count="80" uniqueCount="37">
  <si>
    <t>Geno</t>
  </si>
  <si>
    <t>Site Source</t>
  </si>
  <si>
    <t>ED50</t>
  </si>
  <si>
    <t>SGR</t>
  </si>
  <si>
    <t>Rank ED50_7h</t>
  </si>
  <si>
    <t>Rank SGR</t>
  </si>
  <si>
    <t>Correlation Coefficients</t>
  </si>
  <si>
    <t>Pearson</t>
  </si>
  <si>
    <t>Spearman</t>
  </si>
  <si>
    <t>Kendall</t>
  </si>
  <si>
    <t>Pearson's coeff (t test)</t>
  </si>
  <si>
    <t>Pearson's coeff (Fisher)</t>
  </si>
  <si>
    <t>Shapiro-Wilk Test</t>
  </si>
  <si>
    <t>Alpha</t>
  </si>
  <si>
    <t>Hyp rho</t>
  </si>
  <si>
    <t>Tails</t>
  </si>
  <si>
    <t>W-stat</t>
  </si>
  <si>
    <t>p-value</t>
  </si>
  <si>
    <t>corr</t>
  </si>
  <si>
    <t>alpha</t>
  </si>
  <si>
    <t>std err</t>
  </si>
  <si>
    <t>normal</t>
  </si>
  <si>
    <t>d'Agostino-Pearson</t>
  </si>
  <si>
    <t>DA-stat</t>
  </si>
  <si>
    <t>Af_WW_Nursery-273</t>
  </si>
  <si>
    <t>WW Nursery</t>
  </si>
  <si>
    <t>Af_WW_Nursery-269</t>
  </si>
  <si>
    <t>Af_WW_Nursery-268</t>
  </si>
  <si>
    <t>Af_WW_Nursery-271</t>
  </si>
  <si>
    <t>Af_WW_Nursery-443</t>
  </si>
  <si>
    <t>Af_WW_Nursery-450</t>
  </si>
  <si>
    <t>Af_WW_Nursery-452</t>
  </si>
  <si>
    <t>Af_WW_Nursery-458</t>
  </si>
  <si>
    <t>Af_WW_Nursery-275</t>
  </si>
  <si>
    <t>Af_WW_Nursery-272</t>
  </si>
  <si>
    <t>Af_WW_Nursery-425</t>
  </si>
  <si>
    <t>Af_WW_Nursery-453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</si>
</sst>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sz\AppData\Roaming\Microsoft\AddIns\XRealStats.xlam" TargetMode="External"/><Relationship Id="rId1" Type="http://schemas.openxmlformats.org/officeDocument/2006/relationships/externalLinkPath" Target="/Users/sebsz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CorrelTest"/>
      <definedName name="CorrelTTest"/>
      <definedName name="CountPairs"/>
      <definedName name="DAGOSTINO"/>
      <definedName name="DPTEST"/>
      <definedName name="KCORREL"/>
      <definedName name="SCORREL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779E-DC24-4176-9310-8A5909A90B69}">
  <dimension ref="A1:S37"/>
  <sheetViews>
    <sheetView tabSelected="1" workbookViewId="0">
      <selection activeCell="I34" sqref="I34"/>
    </sheetView>
  </sheetViews>
  <sheetFormatPr defaultRowHeight="14.25" x14ac:dyDescent="0.45"/>
  <cols>
    <col min="1" max="1" width="19.06640625" customWidth="1"/>
    <col min="2" max="2" width="13.46484375" customWidth="1"/>
    <col min="3" max="3" width="14.33203125" customWidth="1"/>
    <col min="5" max="5" width="12.06640625" bestFit="1" customWidth="1"/>
  </cols>
  <sheetData>
    <row r="1" spans="1:19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 x14ac:dyDescent="0.45">
      <c r="A2" s="2" t="s">
        <v>24</v>
      </c>
      <c r="B2" s="2" t="s">
        <v>25</v>
      </c>
      <c r="C2" s="3">
        <v>38.580956</v>
      </c>
      <c r="D2" s="2">
        <v>0.08</v>
      </c>
      <c r="E2" s="2">
        <f>RANK(C2,$C$2:$C$13)</f>
        <v>7</v>
      </c>
      <c r="F2" s="2">
        <f>RANK(D2,$D$2:$D$13)</f>
        <v>11</v>
      </c>
      <c r="I2" t="s">
        <v>6</v>
      </c>
    </row>
    <row r="3" spans="1:19" x14ac:dyDescent="0.45">
      <c r="A3" s="2" t="s">
        <v>26</v>
      </c>
      <c r="B3" s="2" t="s">
        <v>25</v>
      </c>
      <c r="C3" s="3">
        <v>38.260930000000002</v>
      </c>
      <c r="D3" s="2">
        <v>0.31</v>
      </c>
      <c r="E3" s="2">
        <f t="shared" ref="E3:E13" si="0">RANK(C3,$C$2:$C$13)</f>
        <v>10</v>
      </c>
      <c r="F3" s="2">
        <f t="shared" ref="F3:F13" si="1">RANK(D3,$D$2:$D$13)</f>
        <v>1</v>
      </c>
    </row>
    <row r="4" spans="1:19" x14ac:dyDescent="0.45">
      <c r="A4" s="2" t="s">
        <v>27</v>
      </c>
      <c r="B4" s="2" t="s">
        <v>25</v>
      </c>
      <c r="C4" s="3">
        <v>39.797879999999999</v>
      </c>
      <c r="D4" s="2">
        <v>0.11</v>
      </c>
      <c r="E4" s="2">
        <f t="shared" si="0"/>
        <v>3</v>
      </c>
      <c r="F4" s="2">
        <f t="shared" si="1"/>
        <v>10</v>
      </c>
      <c r="I4" t="s">
        <v>7</v>
      </c>
      <c r="J4" s="4">
        <f>CORREL(E2:E13,F2:F13)</f>
        <v>-0.25387929069132098</v>
      </c>
    </row>
    <row r="5" spans="1:19" x14ac:dyDescent="0.45">
      <c r="A5" s="2" t="s">
        <v>28</v>
      </c>
      <c r="B5" s="2" t="s">
        <v>25</v>
      </c>
      <c r="C5" s="3">
        <v>38.492572000000003</v>
      </c>
      <c r="D5" s="2">
        <v>0.31</v>
      </c>
      <c r="E5" s="2">
        <f t="shared" si="0"/>
        <v>8</v>
      </c>
      <c r="F5" s="2">
        <f t="shared" si="1"/>
        <v>1</v>
      </c>
      <c r="I5" t="s">
        <v>8</v>
      </c>
      <c r="J5" s="5">
        <f>[1]!SCORREL(E2:E13,F2:F13)</f>
        <v>-0.22105399233408873</v>
      </c>
    </row>
    <row r="6" spans="1:19" x14ac:dyDescent="0.45">
      <c r="A6" s="2" t="s">
        <v>29</v>
      </c>
      <c r="B6" s="2" t="s">
        <v>25</v>
      </c>
      <c r="C6" s="3">
        <v>39.610548000000001</v>
      </c>
      <c r="D6" s="2">
        <v>0.28000000000000003</v>
      </c>
      <c r="E6" s="2">
        <f t="shared" si="0"/>
        <v>4</v>
      </c>
      <c r="F6" s="2">
        <f t="shared" si="1"/>
        <v>3</v>
      </c>
      <c r="I6" t="s">
        <v>9</v>
      </c>
      <c r="J6" s="6">
        <f>[1]!KCORREL(E2:E13,F2:F13)</f>
        <v>-0.1538643637241659</v>
      </c>
    </row>
    <row r="7" spans="1:19" x14ac:dyDescent="0.45">
      <c r="A7" s="2" t="s">
        <v>30</v>
      </c>
      <c r="B7" s="2" t="s">
        <v>25</v>
      </c>
      <c r="C7" s="3">
        <v>39.423820999999997</v>
      </c>
      <c r="D7" s="2">
        <v>0.12</v>
      </c>
      <c r="E7" s="2">
        <f t="shared" si="0"/>
        <v>5</v>
      </c>
      <c r="F7" s="2">
        <f t="shared" si="1"/>
        <v>9</v>
      </c>
    </row>
    <row r="8" spans="1:19" x14ac:dyDescent="0.45">
      <c r="A8" s="2" t="s">
        <v>31</v>
      </c>
      <c r="B8" s="2" t="s">
        <v>25</v>
      </c>
      <c r="C8" s="3">
        <v>37.964883</v>
      </c>
      <c r="D8" s="2">
        <v>0.04</v>
      </c>
      <c r="E8" s="2">
        <f t="shared" si="0"/>
        <v>11</v>
      </c>
      <c r="F8" s="2">
        <f t="shared" si="1"/>
        <v>12</v>
      </c>
      <c r="I8" t="s">
        <v>10</v>
      </c>
      <c r="L8" t="s">
        <v>11</v>
      </c>
      <c r="O8" t="s">
        <v>12</v>
      </c>
      <c r="R8" t="s">
        <v>12</v>
      </c>
    </row>
    <row r="9" spans="1:19" x14ac:dyDescent="0.45">
      <c r="A9" s="2" t="s">
        <v>32</v>
      </c>
      <c r="B9" s="2" t="s">
        <v>25</v>
      </c>
      <c r="C9" s="3">
        <v>37.855237000000002</v>
      </c>
      <c r="D9" s="2">
        <v>0.2</v>
      </c>
      <c r="E9" s="2">
        <f t="shared" si="0"/>
        <v>12</v>
      </c>
      <c r="F9" s="2">
        <f t="shared" si="1"/>
        <v>4</v>
      </c>
    </row>
    <row r="10" spans="1:19" x14ac:dyDescent="0.45">
      <c r="A10" s="2" t="s">
        <v>33</v>
      </c>
      <c r="B10" s="2" t="s">
        <v>25</v>
      </c>
      <c r="C10" s="3">
        <v>39.332540000000002</v>
      </c>
      <c r="D10" s="2">
        <v>0.19</v>
      </c>
      <c r="E10" s="2">
        <f t="shared" si="0"/>
        <v>6</v>
      </c>
      <c r="F10" s="2">
        <f t="shared" si="1"/>
        <v>6</v>
      </c>
      <c r="I10" t="s">
        <v>13</v>
      </c>
      <c r="J10" s="4">
        <v>0.05</v>
      </c>
      <c r="L10" t="s">
        <v>14</v>
      </c>
      <c r="M10" s="4">
        <v>0</v>
      </c>
      <c r="O10" s="7"/>
      <c r="P10" s="7" t="str">
        <f>C1</f>
        <v>ED50</v>
      </c>
      <c r="R10" s="7"/>
      <c r="S10" s="7" t="str">
        <f>D1</f>
        <v>SGR</v>
      </c>
    </row>
    <row r="11" spans="1:19" x14ac:dyDescent="0.45">
      <c r="A11" s="2" t="s">
        <v>34</v>
      </c>
      <c r="B11" s="2" t="s">
        <v>25</v>
      </c>
      <c r="C11" s="3">
        <v>43.849975999999998</v>
      </c>
      <c r="D11" s="2">
        <v>0.13</v>
      </c>
      <c r="E11" s="2">
        <f t="shared" si="0"/>
        <v>1</v>
      </c>
      <c r="F11" s="2">
        <f t="shared" si="1"/>
        <v>8</v>
      </c>
      <c r="I11" t="s">
        <v>15</v>
      </c>
      <c r="J11" s="6">
        <v>2</v>
      </c>
      <c r="L11" t="s">
        <v>13</v>
      </c>
      <c r="M11" s="5">
        <v>0.05</v>
      </c>
      <c r="O11" t="s">
        <v>16</v>
      </c>
      <c r="P11">
        <f>[1]!SHAPIRO(C2:C13)</f>
        <v>0.739354174180749</v>
      </c>
      <c r="R11" t="s">
        <v>16</v>
      </c>
      <c r="S11">
        <f>[1]!SHAPIRO(D2:D13)</f>
        <v>0.94369896533644859</v>
      </c>
    </row>
    <row r="12" spans="1:19" x14ac:dyDescent="0.45">
      <c r="A12" s="2" t="s">
        <v>35</v>
      </c>
      <c r="B12" s="2" t="s">
        <v>25</v>
      </c>
      <c r="C12" s="3">
        <v>38.368977000000001</v>
      </c>
      <c r="D12" s="2">
        <v>0.2</v>
      </c>
      <c r="E12" s="2">
        <f t="shared" si="0"/>
        <v>9</v>
      </c>
      <c r="F12" s="2">
        <f t="shared" si="1"/>
        <v>4</v>
      </c>
      <c r="L12" t="s">
        <v>15</v>
      </c>
      <c r="M12" s="6">
        <v>2</v>
      </c>
      <c r="O12" t="s">
        <v>17</v>
      </c>
      <c r="P12">
        <f>[1]!SWTEST(C2:C13)</f>
        <v>2.0735974598519169E-3</v>
      </c>
      <c r="R12" t="s">
        <v>17</v>
      </c>
      <c r="S12">
        <f>[1]!SWTEST(D2:D13)</f>
        <v>0.54742170401626966</v>
      </c>
    </row>
    <row r="13" spans="1:19" x14ac:dyDescent="0.45">
      <c r="A13" s="2" t="s">
        <v>36</v>
      </c>
      <c r="B13" s="2" t="s">
        <v>25</v>
      </c>
      <c r="C13" s="3">
        <v>39.861592999999999</v>
      </c>
      <c r="D13" s="2">
        <v>0.16</v>
      </c>
      <c r="E13" s="2">
        <f t="shared" si="0"/>
        <v>2</v>
      </c>
      <c r="F13" s="2">
        <f t="shared" si="1"/>
        <v>7</v>
      </c>
      <c r="I13" t="s">
        <v>18</v>
      </c>
      <c r="J13" s="4">
        <f>J4</f>
        <v>-0.25387929069132098</v>
      </c>
      <c r="O13" t="s">
        <v>19</v>
      </c>
      <c r="P13">
        <v>0.05</v>
      </c>
      <c r="R13" t="s">
        <v>19</v>
      </c>
      <c r="S13">
        <v>0.05</v>
      </c>
    </row>
    <row r="14" spans="1:19" x14ac:dyDescent="0.45">
      <c r="I14" t="s">
        <v>20</v>
      </c>
      <c r="J14" s="5">
        <f>IFERROR(J13/J15,0)</f>
        <v>0.30586685105746125</v>
      </c>
      <c r="L14" t="s">
        <v>18</v>
      </c>
      <c r="M14" s="4">
        <f>J4</f>
        <v>-0.25387929069132098</v>
      </c>
      <c r="O14" s="8" t="s">
        <v>21</v>
      </c>
      <c r="P14" s="9" t="str">
        <f>IF(P12&lt;P13,"no","yes")</f>
        <v>no</v>
      </c>
      <c r="R14" s="8" t="s">
        <v>21</v>
      </c>
      <c r="S14" s="9" t="str">
        <f>IF(S12&lt;S13,"no","yes")</f>
        <v>yes</v>
      </c>
    </row>
    <row r="15" spans="1:19" x14ac:dyDescent="0.45">
      <c r="I15" t="str">
        <f t="array" ref="I15:J18">[1]!CorrelTTest(E2:E13,F2:F13,J10,TRUE,J11)</f>
        <v>t</v>
      </c>
      <c r="J15" s="5">
        <v>-0.83003205418826609</v>
      </c>
      <c r="L15" t="s">
        <v>20</v>
      </c>
      <c r="M15" s="5">
        <f>1/SQRT([1]!CountPairs(E2:E13,F2:F13,FALSE)-1)</f>
        <v>0.30151134457776363</v>
      </c>
    </row>
    <row r="16" spans="1:19" x14ac:dyDescent="0.45">
      <c r="I16" t="str">
        <v>p-value</v>
      </c>
      <c r="J16" s="5">
        <v>0.42589204988236062</v>
      </c>
      <c r="L16" t="str">
        <f t="array" ref="L16:M19">[1]!CorrelTest(E2:E13,F2:F13,M10,M11,TRUE,J11)</f>
        <v>z</v>
      </c>
      <c r="M16" s="5">
        <v>-0.77866509195586442</v>
      </c>
      <c r="O16" t="s">
        <v>22</v>
      </c>
      <c r="R16" t="s">
        <v>22</v>
      </c>
    </row>
    <row r="17" spans="8:19" x14ac:dyDescent="0.45">
      <c r="I17" t="str">
        <v>lower</v>
      </c>
      <c r="J17" s="5">
        <v>-0.93539310506714946</v>
      </c>
      <c r="L17" t="str">
        <v>p-value</v>
      </c>
      <c r="M17" s="5">
        <v>0.43617702445083445</v>
      </c>
    </row>
    <row r="18" spans="8:19" x14ac:dyDescent="0.45">
      <c r="I18" t="str">
        <v>upper</v>
      </c>
      <c r="J18" s="6">
        <v>0.42763452368450749</v>
      </c>
      <c r="L18" t="str">
        <v>lower</v>
      </c>
      <c r="M18" s="5">
        <v>-0.72250995358316028</v>
      </c>
      <c r="O18" s="10" t="s">
        <v>23</v>
      </c>
      <c r="P18" s="10">
        <f>[1]!DAGOSTINO(C2:C13)</f>
        <v>19.30464619492146</v>
      </c>
      <c r="R18" s="10" t="s">
        <v>23</v>
      </c>
      <c r="S18" s="10">
        <f>[1]!DAGOSTINO(D2:D13)</f>
        <v>0.6785052393999812</v>
      </c>
    </row>
    <row r="19" spans="8:19" x14ac:dyDescent="0.45">
      <c r="L19" t="str">
        <v>upper</v>
      </c>
      <c r="M19" s="6">
        <v>0.37460257102338068</v>
      </c>
      <c r="O19" t="s">
        <v>17</v>
      </c>
      <c r="P19">
        <f>[1]!DPTEST(C2:C13)</f>
        <v>6.4276073874047768E-5</v>
      </c>
      <c r="R19" t="s">
        <v>17</v>
      </c>
      <c r="S19">
        <f>[1]!DPTEST(D2:D13)</f>
        <v>0.71230248471888391</v>
      </c>
    </row>
    <row r="20" spans="8:19" x14ac:dyDescent="0.45">
      <c r="H20" t="s">
        <v>6</v>
      </c>
      <c r="O20" t="s">
        <v>19</v>
      </c>
      <c r="P20">
        <v>0.05</v>
      </c>
      <c r="R20" t="s">
        <v>19</v>
      </c>
      <c r="S20">
        <v>0.05</v>
      </c>
    </row>
    <row r="21" spans="8:19" x14ac:dyDescent="0.45">
      <c r="O21" s="8" t="s">
        <v>21</v>
      </c>
      <c r="P21" s="9" t="str">
        <f>IF(P19&lt;P20,"no","yes")</f>
        <v>no</v>
      </c>
      <c r="R21" s="8" t="s">
        <v>21</v>
      </c>
      <c r="S21" s="9" t="str">
        <f>IF(S19&lt;S20,"no","yes")</f>
        <v>yes</v>
      </c>
    </row>
    <row r="22" spans="8:19" x14ac:dyDescent="0.45">
      <c r="H22" t="s">
        <v>7</v>
      </c>
      <c r="I22" s="4">
        <f>CORREL(C2:C13,D2:D13)</f>
        <v>-0.17895652461872338</v>
      </c>
    </row>
    <row r="23" spans="8:19" x14ac:dyDescent="0.45">
      <c r="H23" t="s">
        <v>8</v>
      </c>
      <c r="I23" s="5">
        <f>[1]!SCORREL(C2:C13,D2:D13)</f>
        <v>-0.22105399233408873</v>
      </c>
    </row>
    <row r="24" spans="8:19" x14ac:dyDescent="0.45">
      <c r="H24" t="s">
        <v>9</v>
      </c>
      <c r="I24" s="6">
        <f>[1]!KCORREL(C2:C13,D2:D13)</f>
        <v>-0.1538643637241659</v>
      </c>
    </row>
    <row r="26" spans="8:19" x14ac:dyDescent="0.45">
      <c r="H26" t="s">
        <v>10</v>
      </c>
      <c r="K26" t="s">
        <v>11</v>
      </c>
    </row>
    <row r="28" spans="8:19" x14ac:dyDescent="0.45">
      <c r="H28" t="s">
        <v>13</v>
      </c>
      <c r="I28" s="4">
        <v>0.05</v>
      </c>
      <c r="K28" t="s">
        <v>14</v>
      </c>
      <c r="L28" s="4">
        <v>0</v>
      </c>
    </row>
    <row r="29" spans="8:19" x14ac:dyDescent="0.45">
      <c r="H29" t="s">
        <v>15</v>
      </c>
      <c r="I29" s="6">
        <v>2</v>
      </c>
      <c r="K29" t="s">
        <v>13</v>
      </c>
      <c r="L29" s="5">
        <v>0.05</v>
      </c>
    </row>
    <row r="30" spans="8:19" x14ac:dyDescent="0.45">
      <c r="K30" t="s">
        <v>15</v>
      </c>
      <c r="L30" s="6">
        <v>2</v>
      </c>
    </row>
    <row r="31" spans="8:19" x14ac:dyDescent="0.45">
      <c r="H31" t="s">
        <v>18</v>
      </c>
      <c r="I31" s="4">
        <f>I22</f>
        <v>-0.17895652461872338</v>
      </c>
    </row>
    <row r="32" spans="8:19" x14ac:dyDescent="0.45">
      <c r="H32" t="s">
        <v>20</v>
      </c>
      <c r="I32" s="5">
        <f>IFERROR(I31/I33,0)</f>
        <v>0.31112289570142349</v>
      </c>
      <c r="K32" t="s">
        <v>18</v>
      </c>
      <c r="L32" s="4">
        <f>I22</f>
        <v>-0.17895652461872338</v>
      </c>
    </row>
    <row r="33" spans="8:12" x14ac:dyDescent="0.45">
      <c r="H33" t="str">
        <f t="array" ref="H33:I36">[1]!CorrelTTest(C2:C13,D2:D13,I28,TRUE,I29)</f>
        <v>t</v>
      </c>
      <c r="I33" s="5">
        <v>-0.57519561270239428</v>
      </c>
      <c r="K33" t="s">
        <v>20</v>
      </c>
      <c r="L33" s="5">
        <f>1/SQRT([1]!CountPairs(C2:C13,D2:D13,FALSE)-1)</f>
        <v>0.30151134457776363</v>
      </c>
    </row>
    <row r="34" spans="8:12" x14ac:dyDescent="0.45">
      <c r="H34" t="str">
        <v>p-value</v>
      </c>
      <c r="I34" s="5">
        <v>0.57787073910639886</v>
      </c>
      <c r="K34" t="str">
        <f t="array" ref="K34:L37">[1]!CorrelTest(C2:C13,D2:D13,L28,L29,TRUE,I29)</f>
        <v>z</v>
      </c>
      <c r="L34" s="5">
        <v>-0.54271344425161128</v>
      </c>
    </row>
    <row r="35" spans="8:12" x14ac:dyDescent="0.45">
      <c r="H35" t="str">
        <v>lower</v>
      </c>
      <c r="I35" s="5">
        <v>-0.87218153627353845</v>
      </c>
      <c r="K35" t="str">
        <v>p-value</v>
      </c>
      <c r="L35" s="5">
        <v>0.58732711617036171</v>
      </c>
    </row>
    <row r="36" spans="8:12" x14ac:dyDescent="0.45">
      <c r="H36" t="str">
        <v>upper</v>
      </c>
      <c r="I36" s="6">
        <v>0.51426848703609174</v>
      </c>
      <c r="K36" t="str">
        <v>lower</v>
      </c>
      <c r="L36" s="5">
        <v>-0.68273854520017496</v>
      </c>
    </row>
    <row r="37" spans="8:12" x14ac:dyDescent="0.45">
      <c r="K37" t="str">
        <v>upper</v>
      </c>
      <c r="L37" s="6">
        <v>0.44015001226337286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Szereday</dc:creator>
  <cp:lastModifiedBy>Sebastian Szereday</cp:lastModifiedBy>
  <dcterms:created xsi:type="dcterms:W3CDTF">2024-10-15T13:14:20Z</dcterms:created>
  <dcterms:modified xsi:type="dcterms:W3CDTF">2025-05-06T10:37:18Z</dcterms:modified>
</cp:coreProperties>
</file>