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RotatingMirror\"/>
    </mc:Choice>
  </mc:AlternateContent>
  <xr:revisionPtr revIDLastSave="0" documentId="13_ncr:1_{D8222214-7A12-4367-A3F2-F0546CC26E3D}" xr6:coauthVersionLast="47" xr6:coauthVersionMax="47" xr10:uidLastSave="{00000000-0000-0000-0000-000000000000}"/>
  <bookViews>
    <workbookView xWindow="-110" yWindow="-110" windowWidth="38620" windowHeight="21100" xr2:uid="{BD642745-4F03-C046-B85D-5FCAB931A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8" i="1" l="1"/>
  <c r="P31" i="1"/>
  <c r="P27" i="1"/>
  <c r="P26" i="1"/>
  <c r="R12" i="1"/>
  <c r="R11" i="1"/>
  <c r="Q23" i="1"/>
  <c r="Q22" i="1"/>
  <c r="J3" i="1"/>
  <c r="J4" i="1"/>
  <c r="J5" i="1"/>
  <c r="J6" i="1"/>
  <c r="J7" i="1"/>
  <c r="J8" i="1"/>
  <c r="K8" i="1" s="1"/>
  <c r="J9" i="1"/>
  <c r="J10" i="1"/>
  <c r="K9" i="1"/>
  <c r="K10" i="1"/>
  <c r="L10" i="1" s="1"/>
  <c r="K5" i="1"/>
  <c r="K6" i="1"/>
  <c r="K7" i="1"/>
  <c r="K3" i="1"/>
  <c r="M3" i="1" s="1"/>
  <c r="K4" i="1"/>
  <c r="L4" i="1" s="1"/>
  <c r="L3" i="1" l="1"/>
  <c r="M10" i="1"/>
  <c r="L6" i="1"/>
  <c r="M6" i="1"/>
  <c r="L9" i="1"/>
  <c r="M9" i="1"/>
  <c r="L8" i="1"/>
  <c r="M8" i="1"/>
  <c r="L7" i="1"/>
  <c r="M7" i="1"/>
  <c r="L5" i="1"/>
  <c r="M5" i="1"/>
  <c r="Q2" i="1" a="1"/>
  <c r="Q2" i="1" s="1"/>
  <c r="Q8" i="1" s="1" a="1"/>
  <c r="Q8" i="1" s="1"/>
  <c r="M4" i="1"/>
  <c r="Q5" i="1" l="1" a="1"/>
  <c r="Q5" i="1" s="1"/>
  <c r="Q11" i="1" s="1" a="1"/>
  <c r="Q11" i="1" s="1"/>
  <c r="N5" i="1" l="1"/>
  <c r="N4" i="1"/>
  <c r="N3" i="1"/>
  <c r="N8" i="1"/>
  <c r="N10" i="1"/>
  <c r="N9" i="1"/>
  <c r="N6" i="1"/>
  <c r="N7" i="1"/>
  <c r="Q14" i="1" l="1"/>
  <c r="Q16" i="1" s="1"/>
  <c r="I4" i="1" l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G4" i="1"/>
  <c r="G5" i="1"/>
  <c r="G6" i="1"/>
  <c r="G7" i="1"/>
  <c r="G8" i="1"/>
  <c r="G9" i="1"/>
  <c r="G10" i="1"/>
  <c r="G3" i="1"/>
  <c r="C1" i="1"/>
  <c r="D1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<sst xmlns="http://schemas.openxmlformats.org/spreadsheetml/2006/main" count="27" uniqueCount="27">
  <si>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 xml:space="preserve">Dot Distance </t>
  </si>
  <si>
    <t>Hz</t>
  </si>
  <si>
    <t>Volts</t>
  </si>
  <si>
    <t>Percentage</t>
  </si>
  <si>
    <t>x</t>
  </si>
  <si>
    <t>y</t>
  </si>
  <si>
    <t>sigma x</t>
  </si>
  <si>
    <t>simga</t>
  </si>
  <si>
    <t>1/sigma</t>
  </si>
  <si>
    <t>x/sigma</t>
  </si>
  <si>
    <t>y/sigma</t>
  </si>
  <si>
    <t>chi^2</t>
  </si>
  <si>
    <t>alpha</t>
  </si>
  <si>
    <t>beta</t>
  </si>
  <si>
    <t>epsilon</t>
  </si>
  <si>
    <t>fit</t>
  </si>
  <si>
    <t>reduced chi^2</t>
  </si>
  <si>
    <t>sigma y</t>
  </si>
  <si>
    <t>scaling factor</t>
  </si>
  <si>
    <t>Measurement of C</t>
  </si>
  <si>
    <t>Formula</t>
  </si>
  <si>
    <t>Accepted Value</t>
  </si>
  <si>
    <t>MR</t>
  </si>
  <si>
    <t>MSD</t>
  </si>
  <si>
    <t>f</t>
  </si>
  <si>
    <t>8pi*MR*MSD*f/(p-p_0)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</si>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</sst>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5.72</c:v>
                </c:pt>
                <c:pt idx="1">
                  <c:v>5.46</c:v>
                </c:pt>
                <c:pt idx="2">
                  <c:v>5.34</c:v>
                </c:pt>
                <c:pt idx="3">
                  <c:v>5.0199999999999996</c:v>
                </c:pt>
                <c:pt idx="4">
                  <c:v>4.6500000000000004</c:v>
                </c:pt>
                <c:pt idx="5">
                  <c:v>4.55</c:v>
                </c:pt>
                <c:pt idx="6">
                  <c:v>4.5</c:v>
                </c:pt>
                <c:pt idx="7">
                  <c:v>4.42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230</c:v>
                </c:pt>
                <c:pt idx="1">
                  <c:v>420</c:v>
                </c:pt>
                <c:pt idx="2">
                  <c:v>571</c:v>
                </c:pt>
                <c:pt idx="3">
                  <c:v>684</c:v>
                </c:pt>
                <c:pt idx="4">
                  <c:v>787</c:v>
                </c:pt>
                <c:pt idx="5">
                  <c:v>864</c:v>
                </c:pt>
                <c:pt idx="6">
                  <c:v>934</c:v>
                </c:pt>
                <c:pt idx="7">
                  <c:v>1030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F-4B6C-8C39-891E523DD9B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Sheet1!$P$22:$P$23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xVal>
          <c:yVal>
            <c:numRef>
              <c:f>Sheet1!$Q$22:$Q$23</c:f>
              <c:numCache>
                <c:formatCode>General</c:formatCode>
                <c:ptCount val="2"/>
                <c:pt idx="0">
                  <c:v>1210.7239209343024</c:v>
                </c:pt>
                <c:pt idx="1">
                  <c:v>125.65904169332862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5F-4B6C-8C39-891E523DD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365120"/>
        <c:axId val="1622363456"/>
      </c:scatterChart>
      <c:valAx>
        <c:axId val="1622365120"/>
        <c:scaling>
          <c:orientation val="minMax"/>
          <c:max val="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63456"/>
        <c:crosses val="autoZero"/>
        <c:crossBetween val="midCat"/>
      </c:valAx>
      <c:valAx>
        <c:axId val="1622363456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755650</xdr:colOff>
      <xdr:row>19</xdr:row>
      <xdr:rowOff>158750</xdr:rowOff>
    </xdr:from>
    <xdr:to>
      <xdr:col>11</xdr:col>
      <xdr:colOff>450850</xdr:colOff>
      <xdr:row>33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BBDF7-323B-4515-9154-36F92BE88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6AD-68BD-444D-81E6-4ED9B0B9A6BA}">
  <dimension ref="A1:R31"/>
  <sheetViews>
    <sheetView tabSelected="1" workbookViewId="0">
      <selection activeCell="P33" sqref="P33"/>
    </sheetView>
  </sheetViews>
  <sheetFormatPr defaultColWidth="10.6640625" defaultRowHeight="15.5" x14ac:dyDescent="0.35"/>
  <cols>
    <col min="1" max="1" width="12" bestFit="1" customWidth="1"/>
    <col min="10" max="10" width="11.75" bestFit="1" customWidth="1"/>
    <col min="14" max="14" width="12.25" bestFit="1" customWidth="1"/>
    <col min="17" max="17" width="11.75" bestFit="1" customWidth="1"/>
  </cols>
  <sheetData>
    <row r="1" spans="1:18" x14ac:dyDescent="0.35">
      <c r="A1">
        <v>0.05</v>
      </c>
      <c r="B1">
        <v>0.5</v>
      </c>
      <c r="C1">
        <f>0.01</f>
        <v>0.01</v>
      </c>
      <c r="D1">
        <f>0.01*120</f>
        <v>1.2</v>
      </c>
      <c r="F1">
        <v>0.05</v>
      </c>
      <c r="G1">
        <v>0.5</v>
      </c>
      <c r="J1">
        <v>-542.53243962049419</v>
      </c>
    </row>
    <row r="2" spans="1:18" x14ac:dyDescent="0.35">
      <c r="A2" t="s">
        <v>0</v>
      </c>
      <c r="B2" t="s">
        <v>1</v>
      </c>
      <c r="C2" t="s">
        <v>3</v>
      </c>
      <c r="D2" t="s">
        <v>2</v>
      </c>
      <c r="F2" t="s">
        <v>4</v>
      </c>
      <c r="G2" t="s">
        <v>5</v>
      </c>
      <c r="H2" t="s">
        <v>6</v>
      </c>
      <c r="I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P2" t="s">
        <v>12</v>
      </c>
      <c r="Q2" cm="1">
        <f t="array" ref="Q2:R3">MMULT(TRANSPOSE(K3:L10),K3:L10)</f>
        <v>6.9243176832463931</v>
      </c>
      <c r="R2">
        <v>35.553617156853491</v>
      </c>
    </row>
    <row r="3" spans="1:18" x14ac:dyDescent="0.35">
      <c r="A3">
        <v>5.72</v>
      </c>
      <c r="B3">
        <v>230</v>
      </c>
      <c r="C3">
        <v>0.2</v>
      </c>
      <c r="D3">
        <f t="shared" ref="D3:D10" si="0">120*C3</f>
        <v>24</v>
      </c>
      <c r="F3">
        <f>A3</f>
        <v>5.72</v>
      </c>
      <c r="G3">
        <f>B3</f>
        <v>230</v>
      </c>
      <c r="H3">
        <f>SQRT(((1/(F3^2))*$F$1)^2)</f>
        <v>1.5281920876326473E-3</v>
      </c>
      <c r="I3">
        <f>SQRT(((1/(G3^2))*$G$1)^2)</f>
        <v>9.451795841209829E-6</v>
      </c>
      <c r="J3">
        <f>SQRT(I3^2+($J$1*H3)^2)</f>
        <v>0.82909378156595204</v>
      </c>
      <c r="K3">
        <f>1/J3</f>
        <v>1.2061361720880943</v>
      </c>
      <c r="L3">
        <f>F3*K3</f>
        <v>6.8990989043438988</v>
      </c>
      <c r="M3">
        <f>G3*K3</f>
        <v>277.4113195802617</v>
      </c>
      <c r="N3" s="2">
        <f>J3*(G3-Q$11-Q$12*F3)^2</f>
        <v>1876.0124670173186</v>
      </c>
      <c r="Q3">
        <v>35.553617156853491</v>
      </c>
      <c r="R3">
        <v>184.07560210238694</v>
      </c>
    </row>
    <row r="4" spans="1:18" x14ac:dyDescent="0.35">
      <c r="A4">
        <v>5.46</v>
      </c>
      <c r="B4">
        <v>420</v>
      </c>
      <c r="C4">
        <v>0.3</v>
      </c>
      <c r="D4">
        <f t="shared" si="0"/>
        <v>36</v>
      </c>
      <c r="F4">
        <f t="shared" ref="F4:F10" si="1">A4</f>
        <v>5.46</v>
      </c>
      <c r="G4">
        <f t="shared" ref="G4:G10" si="2">B4</f>
        <v>420</v>
      </c>
      <c r="H4">
        <f t="shared" ref="H4:H10" si="3">SQRT(((1/(F4^2))*$F$1)^2)</f>
        <v>1.6771994793972817E-3</v>
      </c>
      <c r="I4">
        <f t="shared" ref="I4:I10" si="4">SQRT(((1/(G4^2))*$G$1)^2)</f>
        <v>2.834467120181406E-6</v>
      </c>
      <c r="J4">
        <f t="shared" ref="J4:J9" si="5">SQRT(I4^2+($J$1*H4)^2)</f>
        <v>0.90993512529204468</v>
      </c>
      <c r="K4">
        <f t="shared" ref="K4:K10" si="6">1/J4</f>
        <v>1.0989794461215561</v>
      </c>
      <c r="L4">
        <f t="shared" ref="L4:L10" si="7">F4*K4</f>
        <v>6.0004277758236961</v>
      </c>
      <c r="M4">
        <f t="shared" ref="M4:M10" si="8">G4*K4</f>
        <v>461.57136737105355</v>
      </c>
      <c r="N4" s="2">
        <f>J4*(G4-Q$11-Q$12*F4)^2</f>
        <v>1.7164469675355107</v>
      </c>
    </row>
    <row r="5" spans="1:18" x14ac:dyDescent="0.35">
      <c r="A5">
        <v>5.34</v>
      </c>
      <c r="B5">
        <v>571</v>
      </c>
      <c r="C5">
        <v>0.4</v>
      </c>
      <c r="D5">
        <f t="shared" si="0"/>
        <v>48</v>
      </c>
      <c r="F5">
        <f t="shared" si="1"/>
        <v>5.34</v>
      </c>
      <c r="G5">
        <f t="shared" si="2"/>
        <v>571</v>
      </c>
      <c r="H5">
        <f t="shared" si="3"/>
        <v>1.7534261947846092E-3</v>
      </c>
      <c r="I5">
        <f t="shared" si="4"/>
        <v>1.5335494615707841E-6</v>
      </c>
      <c r="J5">
        <f t="shared" si="5"/>
        <v>0.95129059115221004</v>
      </c>
      <c r="K5">
        <f t="shared" si="6"/>
        <v>1.0512035011181944</v>
      </c>
      <c r="L5">
        <f t="shared" si="7"/>
        <v>5.6134266959711576</v>
      </c>
      <c r="M5">
        <f t="shared" si="8"/>
        <v>600.23719913848902</v>
      </c>
      <c r="N5" s="2">
        <f>J5*(G5-Q$11-Q$12*F5)^2</f>
        <v>7245.0044424812104</v>
      </c>
      <c r="P5" t="s">
        <v>13</v>
      </c>
      <c r="Q5" cm="1">
        <f t="array" ref="Q5:Q6">MMULT(TRANSPOSE(K3:L10),M3:M10)</f>
        <v>4121.1142634101534</v>
      </c>
    </row>
    <row r="6" spans="1:18" x14ac:dyDescent="0.35">
      <c r="A6">
        <v>5.0199999999999996</v>
      </c>
      <c r="B6">
        <v>684</v>
      </c>
      <c r="C6">
        <v>0.5</v>
      </c>
      <c r="D6">
        <f t="shared" si="0"/>
        <v>60</v>
      </c>
      <c r="F6">
        <f t="shared" si="1"/>
        <v>5.0199999999999996</v>
      </c>
      <c r="G6">
        <f t="shared" si="2"/>
        <v>684</v>
      </c>
      <c r="H6">
        <f t="shared" si="3"/>
        <v>1.9840954905477695E-3</v>
      </c>
      <c r="I6">
        <f t="shared" si="4"/>
        <v>1.0687049006531924E-6</v>
      </c>
      <c r="J6">
        <f t="shared" si="5"/>
        <v>1.0764361669274332</v>
      </c>
      <c r="K6">
        <f t="shared" si="6"/>
        <v>0.92899145413739515</v>
      </c>
      <c r="L6">
        <f t="shared" si="7"/>
        <v>4.663537099769723</v>
      </c>
      <c r="M6">
        <f t="shared" si="8"/>
        <v>635.43015462997823</v>
      </c>
      <c r="N6" s="2">
        <f t="shared" ref="N4:N10" si="9">J6*(G6-Q$11-Q$12*F6)^2</f>
        <v>765.035251386303</v>
      </c>
      <c r="Q6">
        <v>20334.591898087358</v>
      </c>
    </row>
    <row r="7" spans="1:18" x14ac:dyDescent="0.35">
      <c r="A7">
        <v>4.6500000000000004</v>
      </c>
      <c r="B7">
        <v>787</v>
      </c>
      <c r="C7">
        <v>0.6</v>
      </c>
      <c r="D7">
        <f t="shared" si="0"/>
        <v>72</v>
      </c>
      <c r="F7">
        <f t="shared" si="1"/>
        <v>4.6500000000000004</v>
      </c>
      <c r="G7">
        <f t="shared" si="2"/>
        <v>787</v>
      </c>
      <c r="H7">
        <f t="shared" si="3"/>
        <v>2.3124060585038731E-3</v>
      </c>
      <c r="I7">
        <f t="shared" si="4"/>
        <v>8.0727320870111351E-7</v>
      </c>
      <c r="J7">
        <f t="shared" si="5"/>
        <v>1.2545553003135772</v>
      </c>
      <c r="K7">
        <f t="shared" si="6"/>
        <v>0.79709519361167191</v>
      </c>
      <c r="L7">
        <f t="shared" si="7"/>
        <v>3.7064926502942748</v>
      </c>
      <c r="M7">
        <f t="shared" si="8"/>
        <v>627.31391737238584</v>
      </c>
      <c r="N7" s="2">
        <f t="shared" si="9"/>
        <v>6338.0869618900851</v>
      </c>
    </row>
    <row r="8" spans="1:18" x14ac:dyDescent="0.35">
      <c r="A8">
        <v>4.55</v>
      </c>
      <c r="B8">
        <v>864</v>
      </c>
      <c r="C8">
        <v>0.7</v>
      </c>
      <c r="D8">
        <f t="shared" si="0"/>
        <v>84</v>
      </c>
      <c r="F8">
        <f t="shared" si="1"/>
        <v>4.55</v>
      </c>
      <c r="G8">
        <f t="shared" si="2"/>
        <v>864</v>
      </c>
      <c r="H8">
        <f t="shared" si="3"/>
        <v>2.415167250332086E-3</v>
      </c>
      <c r="I8">
        <f t="shared" si="4"/>
        <v>6.6979595336076813E-7</v>
      </c>
      <c r="J8">
        <f t="shared" si="5"/>
        <v>1.3103065804143585</v>
      </c>
      <c r="K8">
        <f t="shared" si="6"/>
        <v>0.76318017092135015</v>
      </c>
      <c r="L8">
        <f t="shared" si="7"/>
        <v>3.4724697776921429</v>
      </c>
      <c r="M8">
        <f t="shared" si="8"/>
        <v>659.38766767604648</v>
      </c>
      <c r="N8" s="2">
        <f t="shared" si="9"/>
        <v>3060.7362456892643</v>
      </c>
      <c r="P8" t="s">
        <v>14</v>
      </c>
      <c r="Q8" cm="1">
        <f t="array" ref="Q8:R9">MINVERSE(_xlfn.ANCHORARRAY(Q2))</f>
        <v>17.46737233416945</v>
      </c>
      <c r="R8">
        <v>-3.3737674173671603</v>
      </c>
    </row>
    <row r="9" spans="1:18" x14ac:dyDescent="0.35">
      <c r="A9">
        <v>4.5</v>
      </c>
      <c r="B9">
        <v>934</v>
      </c>
      <c r="C9">
        <v>0.8</v>
      </c>
      <c r="D9">
        <f t="shared" si="0"/>
        <v>96</v>
      </c>
      <c r="F9">
        <f t="shared" si="1"/>
        <v>4.5</v>
      </c>
      <c r="G9">
        <f t="shared" si="2"/>
        <v>934</v>
      </c>
      <c r="H9">
        <f t="shared" si="3"/>
        <v>2.4691358024691358E-3</v>
      </c>
      <c r="I9">
        <f t="shared" si="4"/>
        <v>5.7316049869548672E-7</v>
      </c>
      <c r="J9">
        <f t="shared" si="5"/>
        <v>1.3395862706680095</v>
      </c>
      <c r="K9">
        <f t="shared" si="6"/>
        <v>0.74649914073942503</v>
      </c>
      <c r="L9">
        <f t="shared" si="7"/>
        <v>3.3592461333274128</v>
      </c>
      <c r="M9">
        <f t="shared" si="8"/>
        <v>697.230197450623</v>
      </c>
      <c r="N9" s="2">
        <f t="shared" si="9"/>
        <v>39.901588540410749</v>
      </c>
      <c r="Q9">
        <v>-3.3737674173671603</v>
      </c>
      <c r="R9">
        <v>0.6570649980330554</v>
      </c>
    </row>
    <row r="10" spans="1:18" x14ac:dyDescent="0.35">
      <c r="A10">
        <v>4.42</v>
      </c>
      <c r="B10">
        <v>1030</v>
      </c>
      <c r="C10">
        <v>0.9</v>
      </c>
      <c r="D10">
        <f t="shared" si="0"/>
        <v>108</v>
      </c>
      <c r="F10">
        <f t="shared" si="1"/>
        <v>4.42</v>
      </c>
      <c r="G10">
        <f t="shared" si="2"/>
        <v>1030</v>
      </c>
      <c r="H10">
        <f t="shared" si="3"/>
        <v>2.5593251571425649E-3</v>
      </c>
      <c r="I10">
        <f t="shared" si="4"/>
        <v>4.712979545668772E-7</v>
      </c>
      <c r="J10">
        <f>SQRT(I10^2+($J$1*H10)^2)</f>
        <v>1.3885169212867403</v>
      </c>
      <c r="K10">
        <f t="shared" si="6"/>
        <v>0.72019287966134315</v>
      </c>
      <c r="L10">
        <f t="shared" si="7"/>
        <v>3.1832525281031367</v>
      </c>
      <c r="M10">
        <f t="shared" si="8"/>
        <v>741.79866605118343</v>
      </c>
      <c r="N10" s="2">
        <f t="shared" si="9"/>
        <v>3085.4951892371814</v>
      </c>
    </row>
    <row r="11" spans="1:18" x14ac:dyDescent="0.35">
      <c r="P11" t="s">
        <v>15</v>
      </c>
      <c r="Q11" cm="1">
        <f t="array" ref="Q11:Q12">MMULT(_xlfn.ANCHORARRAY(Q8),_xlfn.ANCHORARRAY(Q5))</f>
        <v>3380.8536794162501</v>
      </c>
      <c r="R11">
        <f>SQRT(Q8)</f>
        <v>4.1793985612967628</v>
      </c>
    </row>
    <row r="12" spans="1:18" x14ac:dyDescent="0.35">
      <c r="Q12">
        <v>-542.53243962048691</v>
      </c>
      <c r="R12">
        <f>SQRT(R9)</f>
        <v>0.8105954589269887</v>
      </c>
    </row>
    <row r="14" spans="1:18" x14ac:dyDescent="0.35">
      <c r="P14" s="1" t="s">
        <v>16</v>
      </c>
      <c r="Q14">
        <f>+SUM(N3:N10)/(COUNT(N3:N10)-2)</f>
        <v>3735.3314322015522</v>
      </c>
    </row>
    <row r="16" spans="1:18" x14ac:dyDescent="0.35">
      <c r="P16" s="1" t="s">
        <v>18</v>
      </c>
      <c r="Q16">
        <f>SQRT(Q14)</f>
        <v>61.11735786338896</v>
      </c>
    </row>
    <row r="22" spans="15:17" x14ac:dyDescent="0.35">
      <c r="P22">
        <v>4</v>
      </c>
      <c r="Q22">
        <f>P22*Q12+Q11</f>
        <v>1210.7239209343024</v>
      </c>
    </row>
    <row r="23" spans="15:17" x14ac:dyDescent="0.35">
      <c r="P23">
        <v>6</v>
      </c>
      <c r="Q23">
        <f>P23*Q12+Q11</f>
        <v>125.65904169332862</v>
      </c>
    </row>
    <row r="25" spans="15:17" x14ac:dyDescent="0.35">
      <c r="O25" t="s">
        <v>24</v>
      </c>
      <c r="P25">
        <v>4.75</v>
      </c>
    </row>
    <row r="26" spans="15:17" x14ac:dyDescent="0.35">
      <c r="O26" t="s">
        <v>22</v>
      </c>
      <c r="P26">
        <f>2*P25</f>
        <v>9.5</v>
      </c>
    </row>
    <row r="27" spans="15:17" x14ac:dyDescent="0.35">
      <c r="O27" t="s">
        <v>23</v>
      </c>
      <c r="P27">
        <f>2*P25</f>
        <v>9.5</v>
      </c>
    </row>
    <row r="28" spans="15:17" x14ac:dyDescent="0.35">
      <c r="O28" s="1" t="s">
        <v>19</v>
      </c>
      <c r="P28">
        <f>8*3.14159*P26*P27*Q11</f>
        <v>7668546.9119378887</v>
      </c>
    </row>
    <row r="29" spans="15:17" x14ac:dyDescent="0.35">
      <c r="O29" s="1" t="s">
        <v>20</v>
      </c>
      <c r="P29" t="s">
        <v>25</v>
      </c>
    </row>
    <row r="30" spans="15:17" x14ac:dyDescent="0.35">
      <c r="O30" s="1" t="s">
        <v>21</v>
      </c>
      <c r="P30">
        <v>299792458</v>
      </c>
    </row>
    <row r="31" spans="15:17" x14ac:dyDescent="0.35">
      <c r="O31" s="1" t="s">
        <v>26</v>
      </c>
      <c r="P31">
        <f>P30-P28</f>
        <v>292123911.08806211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Corbin Rochlle</cp:lastModifiedBy>
  <dcterms:created xsi:type="dcterms:W3CDTF">2022-04-21T19:46:50Z</dcterms:created>
  <dcterms:modified xsi:type="dcterms:W3CDTF">2022-05-02T05:42:11Z</dcterms:modified>
</cp:coreProperties>
</file>