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01BE1658-7007-44F6-B40B-57D7DDA7346A}" xr6:coauthVersionLast="47" xr6:coauthVersionMax="47" xr10:uidLastSave="{00000000-0000-0000-0000-000000000000}"/>
  <bookViews>
    <workbookView xWindow="-80" yWindow="-80" windowWidth="38560" windowHeight="21040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0" l="1"/>
  <c r="H16" i="20"/>
  <c r="H15" i="20"/>
  <c r="H13" i="20"/>
  <c r="M11" i="20"/>
  <c r="R22" i="20"/>
  <c r="R21" i="20"/>
  <c r="R18" i="20"/>
  <c r="R16" i="20"/>
  <c r="R15" i="20"/>
  <c r="R17" i="20" s="1"/>
  <c r="R13" i="20"/>
  <c r="V10" i="20"/>
  <c r="T10" i="20"/>
  <c r="W10" i="20" s="1"/>
  <c r="S10" i="20"/>
  <c r="T9" i="20"/>
  <c r="W9" i="20" s="1"/>
  <c r="S9" i="20"/>
  <c r="V9" i="20" s="1"/>
  <c r="W8" i="20"/>
  <c r="V8" i="20"/>
  <c r="U8" i="20"/>
  <c r="T8" i="20"/>
  <c r="S8" i="20"/>
  <c r="T7" i="20"/>
  <c r="W7" i="20" s="1"/>
  <c r="S7" i="20"/>
  <c r="V7" i="20" s="1"/>
  <c r="T6" i="20"/>
  <c r="W6" i="20" s="1"/>
  <c r="S6" i="20"/>
  <c r="V6" i="20" s="1"/>
  <c r="V5" i="20"/>
  <c r="T5" i="20"/>
  <c r="W5" i="20" s="1"/>
  <c r="S5" i="20"/>
  <c r="T4" i="20"/>
  <c r="W4" i="20" s="1"/>
  <c r="S4" i="20"/>
  <c r="V4" i="20" s="1"/>
  <c r="W3" i="20"/>
  <c r="T3" i="20"/>
  <c r="U3" i="20" s="1"/>
  <c r="S3" i="20"/>
  <c r="V3" i="20" s="1"/>
  <c r="T2" i="20"/>
  <c r="W2" i="20" s="1"/>
  <c r="S2" i="20"/>
  <c r="V2" i="20" s="1"/>
  <c r="J3" i="20"/>
  <c r="J4" i="20"/>
  <c r="J5" i="20"/>
  <c r="J6" i="20"/>
  <c r="M6" i="20" s="1"/>
  <c r="J7" i="20"/>
  <c r="M7" i="20" s="1"/>
  <c r="J8" i="20"/>
  <c r="M8" i="20" s="1"/>
  <c r="J9" i="20"/>
  <c r="M9" i="20" s="1"/>
  <c r="J10" i="20"/>
  <c r="M10" i="20" s="1"/>
  <c r="J2" i="20"/>
  <c r="I3" i="20"/>
  <c r="I4" i="20"/>
  <c r="I5" i="20"/>
  <c r="I6" i="20"/>
  <c r="I7" i="20"/>
  <c r="L7" i="20" s="1"/>
  <c r="I8" i="20"/>
  <c r="L8" i="20" s="1"/>
  <c r="I9" i="20"/>
  <c r="L9" i="20" s="1"/>
  <c r="I10" i="20"/>
  <c r="L10" i="20" s="1"/>
  <c r="I2" i="20"/>
  <c r="K4" i="20"/>
  <c r="M3" i="20"/>
  <c r="M4" i="20"/>
  <c r="M5" i="20"/>
  <c r="L3" i="20"/>
  <c r="L4" i="20"/>
  <c r="L5" i="20"/>
  <c r="L6" i="20"/>
  <c r="M2" i="20"/>
  <c r="L2" i="20"/>
  <c r="K3" i="20"/>
  <c r="K5" i="20"/>
  <c r="K6" i="20"/>
  <c r="K2" i="20"/>
  <c r="Q11" i="20"/>
  <c r="G11" i="20"/>
  <c r="R11" i="20"/>
  <c r="H11" i="20"/>
  <c r="R3" i="20"/>
  <c r="R4" i="20"/>
  <c r="R5" i="20"/>
  <c r="R6" i="20"/>
  <c r="R7" i="20"/>
  <c r="R8" i="20"/>
  <c r="R9" i="20"/>
  <c r="R10" i="20"/>
  <c r="R2" i="20"/>
  <c r="H3" i="20"/>
  <c r="H4" i="20"/>
  <c r="H5" i="20"/>
  <c r="H6" i="20"/>
  <c r="H7" i="20"/>
  <c r="H8" i="20"/>
  <c r="H9" i="20"/>
  <c r="H10" i="20"/>
  <c r="H2" i="20"/>
  <c r="C10" i="20"/>
  <c r="C9" i="20"/>
  <c r="C8" i="20"/>
  <c r="C7" i="20"/>
  <c r="C6" i="20"/>
  <c r="C5" i="20"/>
  <c r="C4" i="20"/>
  <c r="C3" i="20"/>
  <c r="C2" i="20"/>
  <c r="B10" i="20"/>
  <c r="B9" i="20"/>
  <c r="B8" i="20"/>
  <c r="B7" i="20"/>
  <c r="B6" i="20"/>
  <c r="B5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D87" i="10"/>
  <c r="F86" i="10"/>
  <c r="E86" i="10"/>
  <c r="D86" i="10"/>
  <c r="F85" i="10"/>
  <c r="E85" i="10"/>
  <c r="D85" i="10"/>
  <c r="F84" i="10"/>
  <c r="E84" i="10"/>
  <c r="D84" i="10"/>
  <c r="F83" i="10"/>
  <c r="E83" i="10"/>
  <c r="D83" i="10"/>
  <c r="F82" i="10"/>
  <c r="E82" i="10"/>
  <c r="D82" i="10"/>
  <c r="F81" i="10"/>
  <c r="E81" i="10"/>
  <c r="D81" i="10"/>
  <c r="F80" i="10"/>
  <c r="E80" i="10"/>
  <c r="D80" i="10"/>
  <c r="F79" i="10"/>
  <c r="E79" i="10"/>
  <c r="D79" i="10"/>
  <c r="F78" i="10"/>
  <c r="E78" i="10"/>
  <c r="D78" i="10"/>
  <c r="F77" i="10"/>
  <c r="E77" i="10"/>
  <c r="D77" i="10"/>
  <c r="F76" i="10"/>
  <c r="E76" i="10"/>
  <c r="D76" i="10"/>
  <c r="F75" i="10"/>
  <c r="E75" i="10"/>
  <c r="D75" i="10"/>
  <c r="F74" i="10"/>
  <c r="E74" i="10"/>
  <c r="D74" i="10"/>
  <c r="F73" i="10"/>
  <c r="E73" i="10"/>
  <c r="D73" i="10"/>
  <c r="F72" i="10"/>
  <c r="E72" i="10"/>
  <c r="D72" i="10"/>
  <c r="F71" i="10"/>
  <c r="E71" i="10"/>
  <c r="D71" i="10"/>
  <c r="F70" i="10"/>
  <c r="E70" i="10"/>
  <c r="D70" i="10"/>
  <c r="F69" i="10"/>
  <c r="E69" i="10"/>
  <c r="D69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87" i="9"/>
  <c r="E87" i="9"/>
  <c r="D87" i="9"/>
  <c r="F86" i="9"/>
  <c r="E86" i="9"/>
  <c r="D86" i="9"/>
  <c r="F85" i="9"/>
  <c r="E85" i="9"/>
  <c r="D85" i="9"/>
  <c r="F84" i="9"/>
  <c r="E84" i="9"/>
  <c r="D84" i="9"/>
  <c r="F83" i="9"/>
  <c r="E83" i="9"/>
  <c r="D83" i="9"/>
  <c r="F82" i="9"/>
  <c r="E82" i="9"/>
  <c r="D82" i="9"/>
  <c r="F81" i="9"/>
  <c r="E81" i="9"/>
  <c r="D81" i="9"/>
  <c r="F80" i="9"/>
  <c r="E80" i="9"/>
  <c r="D80" i="9"/>
  <c r="F79" i="9"/>
  <c r="E79" i="9"/>
  <c r="D79" i="9"/>
  <c r="F78" i="9"/>
  <c r="E78" i="9"/>
  <c r="D78" i="9"/>
  <c r="F77" i="9"/>
  <c r="E77" i="9"/>
  <c r="D77" i="9"/>
  <c r="F76" i="9"/>
  <c r="E76" i="9"/>
  <c r="D76" i="9"/>
  <c r="F75" i="9"/>
  <c r="E75" i="9"/>
  <c r="D75" i="9"/>
  <c r="F74" i="9"/>
  <c r="E74" i="9"/>
  <c r="D74" i="9"/>
  <c r="F73" i="9"/>
  <c r="E73" i="9"/>
  <c r="D73" i="9"/>
  <c r="F72" i="9"/>
  <c r="E72" i="9"/>
  <c r="D72" i="9"/>
  <c r="F71" i="9"/>
  <c r="E71" i="9"/>
  <c r="D71" i="9"/>
  <c r="F70" i="9"/>
  <c r="E70" i="9"/>
  <c r="D70" i="9"/>
  <c r="F69" i="9"/>
  <c r="E69" i="9"/>
  <c r="D69" i="9"/>
  <c r="F68" i="9"/>
  <c r="E68" i="9"/>
  <c r="D68" i="9"/>
  <c r="F67" i="9"/>
  <c r="E67" i="9"/>
  <c r="D67" i="9"/>
  <c r="F66" i="9"/>
  <c r="E66" i="9"/>
  <c r="D66" i="9"/>
  <c r="F65" i="9"/>
  <c r="E65" i="9"/>
  <c r="D65" i="9"/>
  <c r="F64" i="9"/>
  <c r="E64" i="9"/>
  <c r="D64" i="9"/>
  <c r="F63" i="9"/>
  <c r="E63" i="9"/>
  <c r="D63" i="9"/>
  <c r="F62" i="9"/>
  <c r="E62" i="9"/>
  <c r="D62" i="9"/>
  <c r="F61" i="9"/>
  <c r="E61" i="9"/>
  <c r="D61" i="9"/>
  <c r="F60" i="9"/>
  <c r="E60" i="9"/>
  <c r="D60" i="9"/>
  <c r="F59" i="9"/>
  <c r="E59" i="9"/>
  <c r="D59" i="9"/>
  <c r="F58" i="9"/>
  <c r="E58" i="9"/>
  <c r="D58" i="9"/>
  <c r="F57" i="9"/>
  <c r="E57" i="9"/>
  <c r="D57" i="9"/>
  <c r="F56" i="9"/>
  <c r="E56" i="9"/>
  <c r="D56" i="9"/>
  <c r="F55" i="9"/>
  <c r="E55" i="9"/>
  <c r="D55" i="9"/>
  <c r="F54" i="9"/>
  <c r="E54" i="9"/>
  <c r="D54" i="9"/>
  <c r="F53" i="9"/>
  <c r="E53" i="9"/>
  <c r="D53" i="9"/>
  <c r="F52" i="9"/>
  <c r="E52" i="9"/>
  <c r="D52" i="9"/>
  <c r="F51" i="9"/>
  <c r="E51" i="9"/>
  <c r="D51" i="9"/>
  <c r="F50" i="9"/>
  <c r="E50" i="9"/>
  <c r="D50" i="9"/>
  <c r="F49" i="9"/>
  <c r="E49" i="9"/>
  <c r="D49" i="9"/>
  <c r="F48" i="9"/>
  <c r="E48" i="9"/>
  <c r="D48" i="9"/>
  <c r="F47" i="9"/>
  <c r="E47" i="9"/>
  <c r="D47" i="9"/>
  <c r="F46" i="9"/>
  <c r="E46" i="9"/>
  <c r="D46" i="9"/>
  <c r="F45" i="9"/>
  <c r="E45" i="9"/>
  <c r="D45" i="9"/>
  <c r="F44" i="9"/>
  <c r="E44" i="9"/>
  <c r="D44" i="9"/>
  <c r="F43" i="9"/>
  <c r="E43" i="9"/>
  <c r="D43" i="9"/>
  <c r="F42" i="9"/>
  <c r="E42" i="9"/>
  <c r="D42" i="9"/>
  <c r="F41" i="9"/>
  <c r="E41" i="9"/>
  <c r="D41" i="9"/>
  <c r="F40" i="9"/>
  <c r="E40" i="9"/>
  <c r="D40" i="9"/>
  <c r="F39" i="9"/>
  <c r="E39" i="9"/>
  <c r="D39" i="9"/>
  <c r="F38" i="9"/>
  <c r="E38" i="9"/>
  <c r="D38" i="9"/>
  <c r="F37" i="9"/>
  <c r="E37" i="9"/>
  <c r="D37" i="9"/>
  <c r="F36" i="9"/>
  <c r="E36" i="9"/>
  <c r="D36" i="9"/>
  <c r="F35" i="9"/>
  <c r="E35" i="9"/>
  <c r="D35" i="9"/>
  <c r="F34" i="9"/>
  <c r="E34" i="9"/>
  <c r="D34" i="9"/>
  <c r="F33" i="9"/>
  <c r="E33" i="9"/>
  <c r="D33" i="9"/>
  <c r="F32" i="9"/>
  <c r="E32" i="9"/>
  <c r="D32" i="9"/>
  <c r="F31" i="9"/>
  <c r="E31" i="9"/>
  <c r="D31" i="9"/>
  <c r="F30" i="9"/>
  <c r="E30" i="9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F25" i="9"/>
  <c r="E25" i="9"/>
  <c r="D25" i="9"/>
  <c r="F24" i="9"/>
  <c r="E24" i="9"/>
  <c r="D24" i="9"/>
  <c r="F23" i="9"/>
  <c r="E23" i="9"/>
  <c r="D23" i="9"/>
  <c r="F22" i="9"/>
  <c r="E22" i="9"/>
  <c r="D22" i="9"/>
  <c r="F21" i="9"/>
  <c r="E21" i="9"/>
  <c r="D21" i="9"/>
  <c r="F20" i="9"/>
  <c r="E20" i="9"/>
  <c r="D20" i="9"/>
  <c r="F19" i="9"/>
  <c r="E19" i="9"/>
  <c r="D19" i="9"/>
  <c r="F18" i="9"/>
  <c r="E18" i="9"/>
  <c r="D18" i="9"/>
  <c r="F17" i="9"/>
  <c r="E17" i="9"/>
  <c r="D17" i="9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F5" i="9"/>
  <c r="E5" i="9"/>
  <c r="D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H18" i="20" l="1"/>
  <c r="H22" i="20" s="1"/>
  <c r="V11" i="20"/>
  <c r="W11" i="20"/>
  <c r="U5" i="20"/>
  <c r="U2" i="20"/>
  <c r="U9" i="20"/>
  <c r="U6" i="20"/>
  <c r="U10" i="20"/>
  <c r="U7" i="20"/>
  <c r="U4" i="20"/>
  <c r="L11" i="20"/>
  <c r="K10" i="20"/>
  <c r="K9" i="20"/>
  <c r="K8" i="20"/>
  <c r="K7" i="20"/>
  <c r="K11" i="20" s="1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J10" i="10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I58" i="10"/>
  <c r="G63" i="10"/>
  <c r="H63" i="10" s="1"/>
  <c r="I74" i="10"/>
  <c r="G79" i="10"/>
  <c r="H79" i="10" s="1"/>
  <c r="I44" i="10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I49" i="10"/>
  <c r="G17" i="10"/>
  <c r="I17" i="10" s="1"/>
  <c r="I76" i="10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I40" i="10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G9" i="9"/>
  <c r="I9" i="9" s="1"/>
  <c r="G17" i="9"/>
  <c r="J17" i="9" s="1"/>
  <c r="G5" i="9"/>
  <c r="J5" i="9" s="1"/>
  <c r="G16" i="9"/>
  <c r="I16" i="9" s="1"/>
  <c r="G8" i="9"/>
  <c r="G11" i="9"/>
  <c r="I11" i="9" s="1"/>
  <c r="G15" i="9"/>
  <c r="J15" i="9" s="1"/>
  <c r="G10" i="9"/>
  <c r="J10" i="9" s="1"/>
  <c r="G6" i="9"/>
  <c r="G44" i="9"/>
  <c r="H44" i="9" s="1"/>
  <c r="G23" i="9"/>
  <c r="H23" i="9" s="1"/>
  <c r="G18" i="9"/>
  <c r="H18" i="9" s="1"/>
  <c r="G14" i="9"/>
  <c r="J14" i="9" s="1"/>
  <c r="G77" i="9"/>
  <c r="H77" i="9" s="1"/>
  <c r="G30" i="9"/>
  <c r="H30" i="9" s="1"/>
  <c r="G46" i="9"/>
  <c r="H46" i="9" s="1"/>
  <c r="G62" i="9"/>
  <c r="H62" i="9" s="1"/>
  <c r="G78" i="9"/>
  <c r="H78" i="9" s="1"/>
  <c r="G31" i="9"/>
  <c r="H31" i="9" s="1"/>
  <c r="I42" i="9"/>
  <c r="G47" i="9"/>
  <c r="H47" i="9" s="1"/>
  <c r="G63" i="9"/>
  <c r="H63" i="9" s="1"/>
  <c r="G79" i="9"/>
  <c r="H79" i="9" s="1"/>
  <c r="G57" i="9"/>
  <c r="H57" i="9" s="1"/>
  <c r="G20" i="9"/>
  <c r="H20" i="9" s="1"/>
  <c r="G68" i="9"/>
  <c r="H68" i="9" s="1"/>
  <c r="G26" i="9"/>
  <c r="H26" i="9" s="1"/>
  <c r="G42" i="9"/>
  <c r="H42" i="9" s="1"/>
  <c r="G58" i="9"/>
  <c r="H58" i="9" s="1"/>
  <c r="G74" i="9"/>
  <c r="H74" i="9" s="1"/>
  <c r="G76" i="9"/>
  <c r="H76" i="9" s="1"/>
  <c r="G41" i="9"/>
  <c r="H41" i="9" s="1"/>
  <c r="G73" i="9"/>
  <c r="H73" i="9" s="1"/>
  <c r="G36" i="9"/>
  <c r="H36" i="9" s="1"/>
  <c r="G84" i="9"/>
  <c r="H84" i="9" s="1"/>
  <c r="G21" i="9"/>
  <c r="H21" i="9" s="1"/>
  <c r="G37" i="9"/>
  <c r="H37" i="9" s="1"/>
  <c r="G53" i="9"/>
  <c r="H53" i="9" s="1"/>
  <c r="G69" i="9"/>
  <c r="H69" i="9" s="1"/>
  <c r="G85" i="9"/>
  <c r="H85" i="9" s="1"/>
  <c r="G7" i="9"/>
  <c r="I7" i="9" s="1"/>
  <c r="G25" i="9"/>
  <c r="H25" i="9" s="1"/>
  <c r="I36" i="9"/>
  <c r="G32" i="9"/>
  <c r="H32" i="9" s="1"/>
  <c r="G48" i="9"/>
  <c r="H48" i="9" s="1"/>
  <c r="G64" i="9"/>
  <c r="H64" i="9" s="1"/>
  <c r="G80" i="9"/>
  <c r="H80" i="9" s="1"/>
  <c r="G13" i="9"/>
  <c r="G12" i="9"/>
  <c r="J12" i="9" s="1"/>
  <c r="G27" i="9"/>
  <c r="H27" i="9" s="1"/>
  <c r="G43" i="9"/>
  <c r="H43" i="9" s="1"/>
  <c r="G59" i="9"/>
  <c r="H59" i="9" s="1"/>
  <c r="G75" i="9"/>
  <c r="H75" i="9" s="1"/>
  <c r="G52" i="9"/>
  <c r="H52" i="9" s="1"/>
  <c r="G22" i="9"/>
  <c r="H22" i="9" s="1"/>
  <c r="G38" i="9"/>
  <c r="H38" i="9" s="1"/>
  <c r="I49" i="9"/>
  <c r="G54" i="9"/>
  <c r="H54" i="9" s="1"/>
  <c r="G70" i="9"/>
  <c r="H70" i="9" s="1"/>
  <c r="G86" i="9"/>
  <c r="H86" i="9" s="1"/>
  <c r="G33" i="9"/>
  <c r="H33" i="9" s="1"/>
  <c r="G49" i="9"/>
  <c r="H49" i="9" s="1"/>
  <c r="G65" i="9"/>
  <c r="H65" i="9" s="1"/>
  <c r="G81" i="9"/>
  <c r="H81" i="9" s="1"/>
  <c r="G39" i="9"/>
  <c r="H39" i="9" s="1"/>
  <c r="G28" i="9"/>
  <c r="H28" i="9" s="1"/>
  <c r="I34" i="9"/>
  <c r="G87" i="9"/>
  <c r="H87" i="9" s="1"/>
  <c r="G50" i="9"/>
  <c r="H50" i="9" s="1"/>
  <c r="G66" i="9"/>
  <c r="H66" i="9" s="1"/>
  <c r="G29" i="9"/>
  <c r="H29" i="9" s="1"/>
  <c r="G24" i="9"/>
  <c r="H24" i="9" s="1"/>
  <c r="G40" i="9"/>
  <c r="H40" i="9" s="1"/>
  <c r="G56" i="9"/>
  <c r="H56" i="9" s="1"/>
  <c r="G72" i="9"/>
  <c r="H72" i="9" s="1"/>
  <c r="G60" i="9"/>
  <c r="H60" i="9" s="1"/>
  <c r="G55" i="9"/>
  <c r="H55" i="9" s="1"/>
  <c r="G71" i="9"/>
  <c r="H71" i="9" s="1"/>
  <c r="G34" i="9"/>
  <c r="H34" i="9" s="1"/>
  <c r="G82" i="9"/>
  <c r="H82" i="9" s="1"/>
  <c r="G45" i="9"/>
  <c r="H45" i="9" s="1"/>
  <c r="G61" i="9"/>
  <c r="H61" i="9" s="1"/>
  <c r="G19" i="9"/>
  <c r="H19" i="9" s="1"/>
  <c r="G35" i="9"/>
  <c r="H35" i="9" s="1"/>
  <c r="G51" i="9"/>
  <c r="H51" i="9" s="1"/>
  <c r="G67" i="9"/>
  <c r="H67" i="9" s="1"/>
  <c r="G83" i="9"/>
  <c r="H83" i="9" s="1"/>
  <c r="G8" i="8"/>
  <c r="G7" i="8"/>
  <c r="G14" i="8"/>
  <c r="G12" i="8"/>
  <c r="G6" i="8"/>
  <c r="J6" i="8" s="1"/>
  <c r="G5" i="8"/>
  <c r="H5" i="8" s="1"/>
  <c r="G13" i="8"/>
  <c r="I13" i="8" s="1"/>
  <c r="G28" i="8"/>
  <c r="H28" i="8" s="1"/>
  <c r="G44" i="8"/>
  <c r="H44" i="8" s="1"/>
  <c r="I55" i="8"/>
  <c r="G60" i="8"/>
  <c r="H60" i="8" s="1"/>
  <c r="G76" i="8"/>
  <c r="H76" i="8" s="1"/>
  <c r="G74" i="8"/>
  <c r="H74" i="8" s="1"/>
  <c r="G69" i="8"/>
  <c r="H69" i="8" s="1"/>
  <c r="G55" i="8"/>
  <c r="H55" i="8" s="1"/>
  <c r="G71" i="8"/>
  <c r="H71" i="8" s="1"/>
  <c r="G18" i="8"/>
  <c r="H18" i="8" s="1"/>
  <c r="G34" i="8"/>
  <c r="H34" i="8" s="1"/>
  <c r="G50" i="8"/>
  <c r="H50" i="8" s="1"/>
  <c r="G66" i="8"/>
  <c r="H66" i="8" s="1"/>
  <c r="G82" i="8"/>
  <c r="H82" i="8" s="1"/>
  <c r="G39" i="8"/>
  <c r="H39" i="8" s="1"/>
  <c r="G29" i="8"/>
  <c r="H29" i="8" s="1"/>
  <c r="G45" i="8"/>
  <c r="H45" i="8" s="1"/>
  <c r="G61" i="8"/>
  <c r="H61" i="8" s="1"/>
  <c r="G77" i="8"/>
  <c r="H77" i="8" s="1"/>
  <c r="G15" i="8"/>
  <c r="I15" i="8" s="1"/>
  <c r="G58" i="8"/>
  <c r="H58" i="8" s="1"/>
  <c r="G10" i="8"/>
  <c r="J10" i="8" s="1"/>
  <c r="G24" i="8"/>
  <c r="H24" i="8" s="1"/>
  <c r="G40" i="8"/>
  <c r="H40" i="8" s="1"/>
  <c r="G56" i="8"/>
  <c r="H56" i="8" s="1"/>
  <c r="G72" i="8"/>
  <c r="H72" i="8" s="1"/>
  <c r="G88" i="8"/>
  <c r="H88" i="8" s="1"/>
  <c r="G42" i="8"/>
  <c r="H42" i="8" s="1"/>
  <c r="G21" i="8"/>
  <c r="H21" i="8" s="1"/>
  <c r="G9" i="8"/>
  <c r="H9" i="8" s="1"/>
  <c r="G19" i="8"/>
  <c r="H19" i="8" s="1"/>
  <c r="G35" i="8"/>
  <c r="H35" i="8" s="1"/>
  <c r="G51" i="8"/>
  <c r="H51" i="8" s="1"/>
  <c r="G67" i="8"/>
  <c r="H67" i="8" s="1"/>
  <c r="G83" i="8"/>
  <c r="H83" i="8" s="1"/>
  <c r="G31" i="8"/>
  <c r="H31" i="8" s="1"/>
  <c r="G85" i="8"/>
  <c r="H85" i="8" s="1"/>
  <c r="G30" i="8"/>
  <c r="H30" i="8" s="1"/>
  <c r="G46" i="8"/>
  <c r="H46" i="8" s="1"/>
  <c r="G62" i="8"/>
  <c r="H62" i="8" s="1"/>
  <c r="G78" i="8"/>
  <c r="H78" i="8" s="1"/>
  <c r="G11" i="8"/>
  <c r="H11" i="8" s="1"/>
  <c r="G25" i="8"/>
  <c r="H25" i="8" s="1"/>
  <c r="G41" i="8"/>
  <c r="H41" i="8" s="1"/>
  <c r="G57" i="8"/>
  <c r="H57" i="8" s="1"/>
  <c r="G73" i="8"/>
  <c r="H73" i="8" s="1"/>
  <c r="G37" i="8"/>
  <c r="H37" i="8" s="1"/>
  <c r="G23" i="8"/>
  <c r="H23" i="8" s="1"/>
  <c r="G87" i="8"/>
  <c r="H87" i="8" s="1"/>
  <c r="G20" i="8"/>
  <c r="H20" i="8" s="1"/>
  <c r="G36" i="8"/>
  <c r="H36" i="8" s="1"/>
  <c r="G52" i="8"/>
  <c r="H52" i="8" s="1"/>
  <c r="G68" i="8"/>
  <c r="H68" i="8" s="1"/>
  <c r="G84" i="8"/>
  <c r="H84" i="8" s="1"/>
  <c r="G47" i="8"/>
  <c r="H47" i="8" s="1"/>
  <c r="G26" i="8"/>
  <c r="H26" i="8" s="1"/>
  <c r="G53" i="8"/>
  <c r="H53" i="8" s="1"/>
  <c r="G48" i="8"/>
  <c r="H48" i="8" s="1"/>
  <c r="G64" i="8"/>
  <c r="H64" i="8" s="1"/>
  <c r="G27" i="8"/>
  <c r="H27" i="8" s="1"/>
  <c r="G43" i="8"/>
  <c r="H43" i="8" s="1"/>
  <c r="G59" i="8"/>
  <c r="H59" i="8" s="1"/>
  <c r="G75" i="8"/>
  <c r="H75" i="8" s="1"/>
  <c r="G79" i="8"/>
  <c r="H79" i="8" s="1"/>
  <c r="G16" i="8"/>
  <c r="H16" i="8" s="1"/>
  <c r="G32" i="8"/>
  <c r="H32" i="8" s="1"/>
  <c r="G80" i="8"/>
  <c r="H80" i="8" s="1"/>
  <c r="G22" i="8"/>
  <c r="H22" i="8" s="1"/>
  <c r="G38" i="8"/>
  <c r="H38" i="8" s="1"/>
  <c r="G54" i="8"/>
  <c r="H54" i="8" s="1"/>
  <c r="G70" i="8"/>
  <c r="H70" i="8" s="1"/>
  <c r="G86" i="8"/>
  <c r="H86" i="8" s="1"/>
  <c r="G63" i="8"/>
  <c r="H63" i="8" s="1"/>
  <c r="G17" i="8"/>
  <c r="J17" i="8" s="1"/>
  <c r="G33" i="8"/>
  <c r="H33" i="8" s="1"/>
  <c r="G49" i="8"/>
  <c r="H49" i="8" s="1"/>
  <c r="G65" i="8"/>
  <c r="H65" i="8" s="1"/>
  <c r="G81" i="8"/>
  <c r="H81" i="8" s="1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I77" i="10"/>
  <c r="J7" i="10"/>
  <c r="I67" i="10"/>
  <c r="I83" i="10"/>
  <c r="J6" i="10"/>
  <c r="J8" i="10"/>
  <c r="J13" i="10"/>
  <c r="J23" i="10"/>
  <c r="J25" i="10"/>
  <c r="J33" i="10"/>
  <c r="J41" i="10"/>
  <c r="J43" i="10"/>
  <c r="J47" i="10"/>
  <c r="J49" i="10"/>
  <c r="J55" i="10"/>
  <c r="J57" i="10"/>
  <c r="J69" i="10"/>
  <c r="J71" i="10"/>
  <c r="J77" i="10"/>
  <c r="J83" i="10"/>
  <c r="J87" i="10"/>
  <c r="J9" i="10"/>
  <c r="J16" i="10"/>
  <c r="J18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J76" i="10"/>
  <c r="J86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H21" i="20" l="1"/>
  <c r="U11" i="20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H5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5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5" i="19" l="1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10" a="1"/>
  <c r="M5" i="10" s="1"/>
  <c r="M11" i="10" s="1" a="1"/>
  <c r="N11" i="10" s="1"/>
  <c r="M8" i="10" a="1"/>
  <c r="M8" i="10" s="1"/>
  <c r="M8" i="9" a="1"/>
  <c r="M8" i="9" s="1"/>
  <c r="M5" i="9" a="1"/>
  <c r="M5" i="9" s="1"/>
  <c r="M11" i="9" s="1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2" i="10"/>
  <c r="M8" i="8"/>
  <c r="M9" i="8"/>
  <c r="M11" i="8" a="1"/>
  <c r="M11" i="6" a="1"/>
  <c r="M5" i="5"/>
  <c r="N5" i="5"/>
  <c r="M6" i="5"/>
  <c r="M11" i="3" a="1"/>
  <c r="M12" i="3" s="1"/>
  <c r="M12" i="9"/>
  <c r="N12" i="9"/>
  <c r="N11" i="9"/>
  <c r="M11" i="9"/>
  <c r="M14" i="9" s="1" a="1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N12" i="19" l="1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9"/>
  <c r="M14" i="9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C26" i="1"/>
  <c r="C25" i="1"/>
  <c r="C24" i="1"/>
  <c r="C23" i="1"/>
  <c r="C22" i="1"/>
  <c r="C21" i="1"/>
  <c r="C20" i="1"/>
  <c r="C19" i="1"/>
  <c r="C18" i="1"/>
  <c r="C17" i="1"/>
  <c r="B26" i="1"/>
  <c r="B25" i="1"/>
  <c r="B24" i="1"/>
  <c r="B23" i="1"/>
  <c r="B22" i="1"/>
  <c r="B21" i="1"/>
  <c r="B20" i="1"/>
  <c r="B19" i="1"/>
  <c r="B18" i="1"/>
  <c r="B17" i="1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M15" i="19" l="1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12" i="9"/>
  <c r="K7" i="9"/>
  <c r="K1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5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M14" i="18" l="1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<sst xmlns="http://schemas.openxmlformats.org/spreadsheetml/2006/main" count="399" uniqueCount="65">
  <si>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</si>
  <si>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</si>
  <si>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</si>
  <si>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</si>
  <si>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</si>
  <si>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</si>
  <si>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</si>
  <si>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</si>
  <si>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</si>
  <si>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</si>
  <si>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</si>
  <si>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</si>
  <si>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</si>
  <si>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</si>
  <si>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</si>
  <si>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</si>
  <si>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</si>
  <si>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</si>
  <si>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</si>
  <si>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</si>
  <si>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</si>
  <si>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</si>
  <si>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</si>
  <si>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</si>
  <si>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</si>
  <si>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</si>
  <si>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</si>
  <si>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</si>
  <si>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</si>
  <si>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</si>
  <si>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</si>
  <si>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</si>
  <si>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</si>
  <si>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</si>
  <si>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</si>
  <si>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</si>
  <si>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</si>
  <si>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</si>
  <si>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</si>
  <si>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</si>
  <si>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</si>
  <si>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</si>
  <si>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</si>
  <si>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</si>
  <si>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</si>
  <si>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</si>
  <si>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</si>
  <si>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</si>
  <si>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</si>
  <si>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Linear Regression for Up</t>
  </si>
  <si>
    <t>Linear Regression for Down</t>
  </si>
  <si>
    <t>Mean</t>
  </si>
  <si>
    <t>y</t>
  </si>
  <si>
    <t>x diff</t>
  </si>
  <si>
    <t>ydiff</t>
  </si>
  <si>
    <t>x diff * y diff</t>
  </si>
  <si>
    <t>x diff^2</t>
  </si>
  <si>
    <t>y diff ^2</t>
  </si>
  <si>
    <t>Person's Corelation Co</t>
  </si>
  <si>
    <t>b=r*s_y/s_x</t>
  </si>
  <si>
    <t>sigma y</t>
  </si>
  <si>
    <t>sigma x</t>
  </si>
  <si>
    <t>a=mean y  - b*mean x</t>
  </si>
  <si>
    <t>x's</t>
  </si>
  <si>
    <t>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</si>
</sst>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General</c:formatCode>
                <c:ptCount val="10"/>
                <c:pt idx="0">
                  <c:v>21.14811111111111</c:v>
                </c:pt>
                <c:pt idx="1">
                  <c:v>20.798111111111112</c:v>
                </c:pt>
                <c:pt idx="2">
                  <c:v>20.57011111111111</c:v>
                </c:pt>
                <c:pt idx="3">
                  <c:v>20.452555555555556</c:v>
                </c:pt>
                <c:pt idx="4">
                  <c:v>20.429444444444446</c:v>
                </c:pt>
                <c:pt idx="5">
                  <c:v>20.512555555555554</c:v>
                </c:pt>
                <c:pt idx="6">
                  <c:v>20.659111111111113</c:v>
                </c:pt>
                <c:pt idx="7">
                  <c:v>20.885000000000002</c:v>
                </c:pt>
                <c:pt idx="8">
                  <c:v>21.161444444444442</c:v>
                </c:pt>
                <c:pt idx="9">
                  <c:v>21.867444444444445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General</c:formatCode>
                <c:ptCount val="10"/>
                <c:pt idx="0">
                  <c:v>21.11577777777778</c:v>
                </c:pt>
                <c:pt idx="1">
                  <c:v>20.958555555555556</c:v>
                </c:pt>
                <c:pt idx="2">
                  <c:v>20.87511111111111</c:v>
                </c:pt>
                <c:pt idx="3">
                  <c:v>20.798111111111112</c:v>
                </c:pt>
                <c:pt idx="4">
                  <c:v>20.787333333333333</c:v>
                </c:pt>
                <c:pt idx="5">
                  <c:v>20.801333333333332</c:v>
                </c:pt>
                <c:pt idx="6">
                  <c:v>20.863</c:v>
                </c:pt>
                <c:pt idx="7">
                  <c:v>20.975777777777779</c:v>
                </c:pt>
                <c:pt idx="8">
                  <c:v>21.13366666666667</c:v>
                </c:pt>
                <c:pt idx="9">
                  <c:v>21.586555555555556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General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2.0088907471448882</c:v>
                </c:pt>
                <c:pt idx="5">
                  <c:v>2.0131241852894881</c:v>
                </c:pt>
                <c:pt idx="6">
                  <c:v>2.0064414172268776</c:v>
                </c:pt>
                <c:pt idx="7">
                  <c:v>2.0088907471448882</c:v>
                </c:pt>
                <c:pt idx="8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General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Slope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Fine!$G$21:$G$22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Fine!$H$21:$H$22</c:f>
              <c:numCache>
                <c:formatCode>General</c:formatCode>
                <c:ptCount val="2"/>
                <c:pt idx="0">
                  <c:v>2.0068346671248989</c:v>
                </c:pt>
                <c:pt idx="1">
                  <c:v>2.0068890701150472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40-4CE8-90BD-748EC1BB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26</xdr:row>
      <xdr:rowOff>49212</xdr:rowOff>
    </xdr:from>
    <xdr:to>
      <xdr:col>18</xdr:col>
      <xdr:colOff>6350</xdr:colOff>
      <xdr:row>56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70" zoomScaleNormal="70" workbookViewId="0">
      <selection activeCell="C41" sqref="C41"/>
    </sheetView>
  </sheetViews>
  <sheetFormatPr defaultRowHeight="14.5" x14ac:dyDescent="0.35"/>
  <cols>
    <col min="2" max="2" width="10" bestFit="1" customWidth="1"/>
    <col min="3" max="3" width="12.816406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>
        <f>B14/9</f>
        <v>21.14811111111111</v>
      </c>
      <c r="C17">
        <f>X14/9</f>
        <v>21.11577777777778</v>
      </c>
    </row>
    <row r="18" spans="1:3" x14ac:dyDescent="0.35">
      <c r="A18">
        <v>63</v>
      </c>
      <c r="B18">
        <f>D14/9</f>
        <v>20.798111111111112</v>
      </c>
      <c r="C18">
        <f>Z14/9</f>
        <v>20.958555555555556</v>
      </c>
    </row>
    <row r="19" spans="1:3" x14ac:dyDescent="0.35">
      <c r="A19">
        <v>73</v>
      </c>
      <c r="B19">
        <f>F14/9</f>
        <v>20.57011111111111</v>
      </c>
      <c r="C19">
        <f>AB14/9</f>
        <v>20.87511111111111</v>
      </c>
    </row>
    <row r="20" spans="1:3" x14ac:dyDescent="0.35">
      <c r="A20">
        <v>83</v>
      </c>
      <c r="B20">
        <f>H14/9</f>
        <v>20.452555555555556</v>
      </c>
      <c r="C20">
        <f>AD14/9</f>
        <v>20.798111111111112</v>
      </c>
    </row>
    <row r="21" spans="1:3" x14ac:dyDescent="0.35">
      <c r="A21">
        <v>93</v>
      </c>
      <c r="B21">
        <f>J14/9</f>
        <v>20.429444444444446</v>
      </c>
      <c r="C21">
        <f>AF14/9</f>
        <v>20.787333333333333</v>
      </c>
    </row>
    <row r="22" spans="1:3" x14ac:dyDescent="0.35">
      <c r="A22">
        <v>103</v>
      </c>
      <c r="B22">
        <f>L14/9</f>
        <v>20.512555555555554</v>
      </c>
      <c r="C22">
        <f>AH14/9</f>
        <v>20.801333333333332</v>
      </c>
    </row>
    <row r="23" spans="1:3" x14ac:dyDescent="0.35">
      <c r="A23">
        <v>113</v>
      </c>
      <c r="B23">
        <f>N14/9</f>
        <v>20.659111111111113</v>
      </c>
      <c r="C23">
        <f>AJ14/9</f>
        <v>20.863</v>
      </c>
    </row>
    <row r="24" spans="1:3" x14ac:dyDescent="0.35">
      <c r="A24">
        <v>123</v>
      </c>
      <c r="B24">
        <f>P14/9</f>
        <v>20.885000000000002</v>
      </c>
      <c r="C24">
        <f>AL14/9</f>
        <v>20.975777777777779</v>
      </c>
    </row>
    <row r="25" spans="1:3" x14ac:dyDescent="0.35">
      <c r="A25">
        <v>133</v>
      </c>
      <c r="B25">
        <f>R14/9</f>
        <v>21.161444444444442</v>
      </c>
      <c r="C25">
        <f>AN14/9</f>
        <v>21.13366666666667</v>
      </c>
    </row>
    <row r="26" spans="1:3" x14ac:dyDescent="0.35">
      <c r="A26">
        <v>153</v>
      </c>
      <c r="B26">
        <f>T14/9</f>
        <v>21.867444444444445</v>
      </c>
      <c r="C26">
        <f>AP14/9</f>
        <v>21.586555555555556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G5" sqref="G5"/>
    </sheetView>
  </sheetViews>
  <sheetFormatPr defaultRowHeight="14.5" x14ac:dyDescent="0.35"/>
  <cols>
    <col min="1" max="1" width="11.6328125" bestFit="1" customWidth="1"/>
    <col min="2" max="2" width="9.90625" customWidth="1"/>
    <col min="3" max="3" width="10.5429687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90625" bestFit="1" customWidth="1"/>
    <col min="13" max="14" width="12.63281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35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35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35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35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35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35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35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35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35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 t="s">
        <v>42</v>
      </c>
      <c r="O14" t="s">
        <v>45</v>
      </c>
    </row>
    <row r="15" spans="1:16" x14ac:dyDescent="0.35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N15" t="s">
        <v>43</v>
      </c>
    </row>
    <row r="16" spans="1:16" x14ac:dyDescent="0.35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35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35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35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35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35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35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35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35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35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35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35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35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35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35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35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35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35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35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35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35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35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35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35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35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35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35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35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35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35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35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35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35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35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35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35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35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35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35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35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35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35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35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35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35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35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35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35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35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35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35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35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35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35">
      <c r="A69">
        <v>3164.8989999999999</v>
      </c>
      <c r="B69">
        <f t="shared" si="3"/>
        <v>21.162000000000262</v>
      </c>
      <c r="C69">
        <f t="shared" ref="C69:C100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N92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4" x14ac:dyDescent="0.35">
      <c r="A3" s="1" t="s">
        <v>19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4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4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4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4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4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4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4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4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4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 t="s">
        <v>42</v>
      </c>
    </row>
    <row r="15" spans="1:14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N15" t="s">
        <v>43</v>
      </c>
    </row>
    <row r="16" spans="1:14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100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4" x14ac:dyDescent="0.35">
      <c r="A3" s="1" t="s">
        <v>20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4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4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4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4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4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4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4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4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4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 t="s">
        <v>42</v>
      </c>
    </row>
    <row r="15" spans="1:14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N15" t="s">
        <v>43</v>
      </c>
    </row>
    <row r="16" spans="1:14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100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21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100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N92"/>
  <sheetViews>
    <sheetView workbookViewId="0">
      <selection activeCell="M17" sqref="M17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22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100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4" x14ac:dyDescent="0.35">
      <c r="A3" s="1" t="s">
        <v>23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4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4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4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4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4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4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4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4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4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 t="s">
        <v>42</v>
      </c>
    </row>
    <row r="15" spans="1:14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N15" t="s">
        <v>43</v>
      </c>
    </row>
    <row r="16" spans="1:14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100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24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100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25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cm="1">
        <f t="array" ref="M5:N6">MMULT(TRANSPOSE(H5:I87),H5:I87)</f>
        <v>18166421209.636742</v>
      </c>
      <c r="N5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>
        <v>48317093.0448443</v>
      </c>
      <c r="N6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cm="1">
        <f t="array" ref="M8:M9">MMULT(TRANSPOSE(H5:I87),J5:J87)</f>
        <v>36494401770.393852</v>
      </c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>
        <v>97064390.139125302</v>
      </c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+SUM(K5:K88)/(COUNT(K5:K88)-2)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100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8.8217870282392141E-4</v>
      </c>
    </row>
    <row r="3" spans="1:14" x14ac:dyDescent="0.35">
      <c r="A3" t="s">
        <v>26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8.1466453814567626E-5</v>
      </c>
      <c r="H5">
        <f>1/G5</f>
        <v>12274.991154962763</v>
      </c>
      <c r="I5">
        <f>E5/G5</f>
        <v>599.1307670325441</v>
      </c>
      <c r="J5">
        <f>D5/G5</f>
        <v>24780.284524928156</v>
      </c>
      <c r="K5">
        <f>(D5-$M$14-$M$15*E5)^2/G5^2</f>
        <v>0.11339519808696051</v>
      </c>
      <c r="L5" t="s">
        <v>37</v>
      </c>
      <c r="M5" cm="1">
        <f t="array" ref="M5:N6">MMULT(TRANSPOSE(H5:I87),H5:I87)</f>
        <v>18173211593.43219</v>
      </c>
      <c r="N5">
        <v>48335083.488990597</v>
      </c>
    </row>
    <row r="6" spans="1:14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7.1017215992521287E-5</v>
      </c>
      <c r="H6">
        <f t="shared" ref="H6:H69" si="6">1/G6</f>
        <v>14081.092676250621</v>
      </c>
      <c r="I6">
        <f t="shared" ref="I6:I69" si="7">E6/G6</f>
        <v>338.00030427869956</v>
      </c>
      <c r="J6">
        <f t="shared" ref="J6:J69" si="8">D6/G6</f>
        <v>28426.373472236613</v>
      </c>
      <c r="K6">
        <f t="shared" ref="K6:K69" si="9">(D6-$M$14-$M$15*E6)^2/G6^2</f>
        <v>5.4154860305121672E-3</v>
      </c>
      <c r="M6">
        <v>48335083.488990597</v>
      </c>
      <c r="N6">
        <v>659511.31062755384</v>
      </c>
    </row>
    <row r="7" spans="1:14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6.8980066718177349E-5</v>
      </c>
      <c r="H7">
        <f t="shared" si="6"/>
        <v>14496.941617722212</v>
      </c>
      <c r="I7">
        <f t="shared" si="7"/>
        <v>230.5419932209887</v>
      </c>
      <c r="J7">
        <f t="shared" si="8"/>
        <v>29266.563803968245</v>
      </c>
      <c r="K7">
        <f t="shared" si="9"/>
        <v>0.51797731320235019</v>
      </c>
    </row>
    <row r="8" spans="1:14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6.8264281485115878E-5</v>
      </c>
      <c r="H8">
        <f t="shared" si="6"/>
        <v>14648.949322319268</v>
      </c>
      <c r="I8">
        <f t="shared" si="7"/>
        <v>174.28021655506305</v>
      </c>
      <c r="J8">
        <f t="shared" si="8"/>
        <v>29572.740836685854</v>
      </c>
      <c r="K8">
        <f t="shared" si="9"/>
        <v>6.7595891780891423E-3</v>
      </c>
      <c r="L8" t="s">
        <v>38</v>
      </c>
      <c r="M8" cm="1">
        <f t="array" ref="M8:M9">MMULT(TRANSPOSE(H5:I87),J5:J87)</f>
        <v>36687134965.536301</v>
      </c>
    </row>
    <row r="9" spans="1:14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6.7931900350104215E-5</v>
      </c>
      <c r="H9">
        <f t="shared" si="6"/>
        <v>14720.624549677652</v>
      </c>
      <c r="I9">
        <f t="shared" si="7"/>
        <v>139.82754589965188</v>
      </c>
      <c r="J9">
        <f t="shared" si="8"/>
        <v>29717.436055192109</v>
      </c>
      <c r="K9">
        <f t="shared" si="9"/>
        <v>1.3047663604598993E-2</v>
      </c>
      <c r="M9">
        <v>97576829.548385456</v>
      </c>
    </row>
    <row r="10" spans="1:14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6.7751908900868585E-5</v>
      </c>
      <c r="H10">
        <f t="shared" si="6"/>
        <v>14759.731736313926</v>
      </c>
      <c r="I10">
        <f t="shared" si="7"/>
        <v>116.72570334298626</v>
      </c>
      <c r="J10">
        <f t="shared" si="8"/>
        <v>29795.681309407453</v>
      </c>
      <c r="K10">
        <f t="shared" si="9"/>
        <v>0.32182919412756578</v>
      </c>
    </row>
    <row r="11" spans="1:14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6.7643194979509198E-5</v>
      </c>
      <c r="H11">
        <f t="shared" si="6"/>
        <v>14783.453092405302</v>
      </c>
      <c r="I11">
        <f t="shared" si="7"/>
        <v>100.11074003971872</v>
      </c>
      <c r="J11">
        <f t="shared" si="8"/>
        <v>29844.271923782399</v>
      </c>
      <c r="K11">
        <f t="shared" si="9"/>
        <v>2.2742115163703096E-2</v>
      </c>
      <c r="L11" t="s">
        <v>39</v>
      </c>
      <c r="M11">
        <f t="array" ref="M11:N12">MINVERSE(M5:N6)</f>
        <v>6.8349102594743882E-11</v>
      </c>
      <c r="N11">
        <v>-5.0092538627896361E-9</v>
      </c>
    </row>
    <row r="12" spans="1:14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6.7572872683417307E-5</v>
      </c>
      <c r="H12">
        <f t="shared" si="6"/>
        <v>14798.838058654928</v>
      </c>
      <c r="I12">
        <f t="shared" si="7"/>
        <v>87.649552292718752</v>
      </c>
      <c r="J12">
        <f t="shared" si="8"/>
        <v>29875.330507553193</v>
      </c>
      <c r="K12">
        <f t="shared" si="9"/>
        <v>2.6312427317469442E-2</v>
      </c>
      <c r="M12">
        <v>-5.0092538627896353E-9</v>
      </c>
      <c r="N12">
        <v>1.8833986372326982E-6</v>
      </c>
    </row>
    <row r="13" spans="1:14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6.7524571556860447E-5</v>
      </c>
      <c r="H13">
        <f t="shared" si="6"/>
        <v>14809.423842962551</v>
      </c>
      <c r="I13">
        <f t="shared" si="7"/>
        <v>77.917679967182551</v>
      </c>
      <c r="J13">
        <f t="shared" si="8"/>
        <v>29896.70068564545</v>
      </c>
      <c r="K13">
        <f t="shared" si="9"/>
        <v>2.9273751336512697E-2</v>
      </c>
    </row>
    <row r="14" spans="1:14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6.7490134228283605E-5</v>
      </c>
      <c r="H14">
        <f t="shared" si="6"/>
        <v>14816.980458470067</v>
      </c>
      <c r="I14">
        <f t="shared" si="7"/>
        <v>70.144533143040064</v>
      </c>
      <c r="J14">
        <f t="shared" si="8"/>
        <v>29911.955693160937</v>
      </c>
      <c r="K14">
        <f t="shared" si="9"/>
        <v>3.174725395675225E-2</v>
      </c>
      <c r="L14" t="s">
        <v>40</v>
      </c>
      <c r="M14">
        <f t="array" ref="M14:M15">MMULT(M11:N12,M8:M9)</f>
        <v>2.0187456413326408</v>
      </c>
      <c r="N14" t="s">
        <v>42</v>
      </c>
    </row>
    <row r="15" spans="1:14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6.7464603997762439E-5</v>
      </c>
      <c r="H15">
        <f t="shared" si="6"/>
        <v>14822.587560629074</v>
      </c>
      <c r="I15">
        <f t="shared" si="7"/>
        <v>63.764309235732213</v>
      </c>
      <c r="J15">
        <f t="shared" si="8"/>
        <v>29923.275097395668</v>
      </c>
      <c r="K15">
        <f t="shared" si="9"/>
        <v>3.3848903964811564E-2</v>
      </c>
      <c r="M15">
        <v>8.952561190369579E-4</v>
      </c>
      <c r="N15" t="s">
        <v>43</v>
      </c>
    </row>
    <row r="16" spans="1:14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6.7445246103293373E-5</v>
      </c>
      <c r="H16">
        <f t="shared" si="6"/>
        <v>14826.841886950571</v>
      </c>
      <c r="I16">
        <f t="shared" si="7"/>
        <v>58.458779898791434</v>
      </c>
      <c r="J16">
        <f t="shared" si="8"/>
        <v>29931.863569303954</v>
      </c>
      <c r="K16">
        <f t="shared" si="9"/>
        <v>3.5645331947487965E-2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6.7430149387030086E-5</v>
      </c>
      <c r="H17">
        <f t="shared" si="6"/>
        <v>14830.161420231792</v>
      </c>
      <c r="I17">
        <f t="shared" si="7"/>
        <v>53.956702019740703</v>
      </c>
      <c r="J17">
        <f t="shared" si="8"/>
        <v>29938.564916633652</v>
      </c>
      <c r="K17">
        <f t="shared" si="9"/>
        <v>3.7204319851585871E-2</v>
      </c>
      <c r="L17" t="s">
        <v>41</v>
      </c>
      <c r="M17">
        <f>+SUM(K5:K88)/(COUNT(K5:K88)-2)</f>
        <v>0.17330851277545917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6.7418206160127758E-5</v>
      </c>
      <c r="H18">
        <f t="shared" si="6"/>
        <v>14832.788603494711</v>
      </c>
      <c r="I18">
        <f t="shared" si="7"/>
        <v>50.106878869191618</v>
      </c>
      <c r="J18">
        <f t="shared" si="8"/>
        <v>29943.162250854806</v>
      </c>
      <c r="K18">
        <f t="shared" si="9"/>
        <v>0.26004874602204281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6.7408549799378471E-5</v>
      </c>
      <c r="H19">
        <f t="shared" si="6"/>
        <v>14834.913419383787</v>
      </c>
      <c r="I19">
        <f t="shared" si="7"/>
        <v>46.761398592843392</v>
      </c>
      <c r="J19">
        <f t="shared" si="8"/>
        <v>29948.158071493159</v>
      </c>
      <c r="K19">
        <f t="shared" si="9"/>
        <v>3.9761610970326634E-2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6.7400669890964164E-5</v>
      </c>
      <c r="H20">
        <f t="shared" si="6"/>
        <v>14836.647790262712</v>
      </c>
      <c r="I20">
        <f t="shared" si="7"/>
        <v>43.841448957090421</v>
      </c>
      <c r="J20">
        <f t="shared" si="8"/>
        <v>29951.659353352261</v>
      </c>
      <c r="K20">
        <f t="shared" si="9"/>
        <v>4.0822362414388802E-2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6.7394123802544793E-5</v>
      </c>
      <c r="H21">
        <f t="shared" si="6"/>
        <v>14838.088895255289</v>
      </c>
      <c r="I21">
        <f t="shared" si="7"/>
        <v>41.258057049266597</v>
      </c>
      <c r="J21">
        <f t="shared" si="8"/>
        <v>29954.568601212035</v>
      </c>
      <c r="K21">
        <f t="shared" si="9"/>
        <v>4.1771871581895464E-2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6.7388654099470902E-5</v>
      </c>
      <c r="H22">
        <f t="shared" si="6"/>
        <v>14839.29325141176</v>
      </c>
      <c r="I22">
        <f t="shared" si="7"/>
        <v>38.967708966181981</v>
      </c>
      <c r="J22">
        <f t="shared" si="8"/>
        <v>29956.999909540486</v>
      </c>
      <c r="K22">
        <f t="shared" si="9"/>
        <v>4.2622311133557682E-2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6.7384013930356181E-5</v>
      </c>
      <c r="H23">
        <f t="shared" si="6"/>
        <v>14840.315108469737</v>
      </c>
      <c r="I23">
        <f t="shared" si="7"/>
        <v>36.912992919695384</v>
      </c>
      <c r="J23">
        <f t="shared" si="8"/>
        <v>29959.062795641203</v>
      </c>
      <c r="K23">
        <f t="shared" si="9"/>
        <v>4.3392152956742647E-2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6.7380063583235094E-5</v>
      </c>
      <c r="H24">
        <f t="shared" si="6"/>
        <v>14841.18516398686</v>
      </c>
      <c r="I24">
        <f t="shared" si="7"/>
        <v>35.068631591352776</v>
      </c>
      <c r="J24">
        <f t="shared" si="8"/>
        <v>29960.112507471167</v>
      </c>
      <c r="K24">
        <f t="shared" si="9"/>
        <v>0.24676050783517758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6.737665569304058E-5</v>
      </c>
      <c r="H25">
        <f t="shared" si="6"/>
        <v>14841.935826495634</v>
      </c>
      <c r="I25">
        <f t="shared" si="7"/>
        <v>33.395516103799785</v>
      </c>
      <c r="J25">
        <f t="shared" si="8"/>
        <v>29961.62788060142</v>
      </c>
      <c r="K25">
        <f t="shared" si="9"/>
        <v>0.24529793535549332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6.7373710355205085E-5</v>
      </c>
      <c r="H26">
        <f t="shared" si="6"/>
        <v>14842.584662887622</v>
      </c>
      <c r="I26">
        <f t="shared" si="7"/>
        <v>31.878608888991174</v>
      </c>
      <c r="J26">
        <f t="shared" si="8"/>
        <v>29963.644485640856</v>
      </c>
      <c r="K26">
        <f t="shared" si="9"/>
        <v>4.5305891355119185E-2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6.7371134274756721E-5</v>
      </c>
      <c r="H27">
        <f t="shared" si="6"/>
        <v>14843.152201085768</v>
      </c>
      <c r="I27">
        <f t="shared" si="7"/>
        <v>30.489896103885538</v>
      </c>
      <c r="J27">
        <f t="shared" si="8"/>
        <v>29964.790210134764</v>
      </c>
      <c r="K27">
        <f t="shared" si="9"/>
        <v>4.5840646921146644E-2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6.7368879779390462E-5</v>
      </c>
      <c r="H28">
        <f t="shared" si="6"/>
        <v>14843.648926249783</v>
      </c>
      <c r="I28">
        <f t="shared" si="7"/>
        <v>29.220299033348589</v>
      </c>
      <c r="J28">
        <f t="shared" si="8"/>
        <v>29965.792979973019</v>
      </c>
      <c r="K28">
        <f t="shared" si="9"/>
        <v>4.6332124607166486E-2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6.7366885395093293E-5</v>
      </c>
      <c r="H29">
        <f t="shared" si="6"/>
        <v>14844.088369756153</v>
      </c>
      <c r="I29">
        <f t="shared" si="7"/>
        <v>28.049205560217668</v>
      </c>
      <c r="J29">
        <f t="shared" si="8"/>
        <v>29966.680111782971</v>
      </c>
      <c r="K29">
        <f t="shared" si="9"/>
        <v>4.6787661933179597E-2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6.7365121591185094E-5</v>
      </c>
      <c r="H30">
        <f t="shared" si="6"/>
        <v>14844.477028760424</v>
      </c>
      <c r="I30">
        <f t="shared" si="7"/>
        <v>26.971078479174441</v>
      </c>
      <c r="J30">
        <f t="shared" si="8"/>
        <v>29966.757841916242</v>
      </c>
      <c r="K30">
        <f t="shared" si="9"/>
        <v>0.23971186082292698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6.7363546149400727E-5</v>
      </c>
      <c r="H31">
        <f t="shared" si="6"/>
        <v>14844.824198865252</v>
      </c>
      <c r="I31">
        <f t="shared" si="7"/>
        <v>25.970196810526847</v>
      </c>
      <c r="J31">
        <f t="shared" si="8"/>
        <v>29968.872471947241</v>
      </c>
      <c r="K31">
        <f t="shared" si="9"/>
        <v>0.85576220352843069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6.7362140425848517E-5</v>
      </c>
      <c r="H32">
        <f t="shared" si="6"/>
        <v>14845.133982949796</v>
      </c>
      <c r="I32">
        <f t="shared" si="7"/>
        <v>25.043328164928177</v>
      </c>
      <c r="J32">
        <f t="shared" si="8"/>
        <v>29968.790955865414</v>
      </c>
      <c r="K32">
        <f t="shared" si="9"/>
        <v>4.7966516185410153E-2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6.7360874219138844E-5</v>
      </c>
      <c r="H33">
        <f t="shared" si="6"/>
        <v>14845.413032301116</v>
      </c>
      <c r="I33">
        <f t="shared" si="7"/>
        <v>24.178000231758887</v>
      </c>
      <c r="J33">
        <f t="shared" si="8"/>
        <v>29969.354290065407</v>
      </c>
      <c r="K33">
        <f t="shared" si="9"/>
        <v>4.8308445059859949E-2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6.735973585996502E-5</v>
      </c>
      <c r="H34">
        <f t="shared" si="6"/>
        <v>14845.663915293733</v>
      </c>
      <c r="I34">
        <f t="shared" si="7"/>
        <v>23.372667427553061</v>
      </c>
      <c r="J34">
        <f t="shared" si="8"/>
        <v>29969.860763093457</v>
      </c>
      <c r="K34">
        <f t="shared" si="9"/>
        <v>4.8627694997233725E-2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6.735870305594235E-5</v>
      </c>
      <c r="H35">
        <f t="shared" si="6"/>
        <v>14845.891542322095</v>
      </c>
      <c r="I35">
        <f t="shared" si="7"/>
        <v>22.617175745731021</v>
      </c>
      <c r="J35">
        <f t="shared" si="8"/>
        <v>29969.613340650525</v>
      </c>
      <c r="K35">
        <f t="shared" si="9"/>
        <v>0.23595332898658641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6.7357768294945227E-5</v>
      </c>
      <c r="H36">
        <f t="shared" si="6"/>
        <v>14846.097566968288</v>
      </c>
      <c r="I36">
        <f t="shared" si="7"/>
        <v>21.910924643456561</v>
      </c>
      <c r="J36">
        <f t="shared" si="8"/>
        <v>29970.736202573982</v>
      </c>
      <c r="K36">
        <f t="shared" si="9"/>
        <v>4.9209688344789705E-2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6.7356914915560722E-5</v>
      </c>
      <c r="H37">
        <f t="shared" si="6"/>
        <v>14846.285659811017</v>
      </c>
      <c r="I37">
        <f t="shared" si="7"/>
        <v>21.245643424382386</v>
      </c>
      <c r="J37">
        <f t="shared" si="8"/>
        <v>29971.115917239447</v>
      </c>
      <c r="K37">
        <f t="shared" si="9"/>
        <v>4.9475649581779392E-2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6.7356137916275768E-5</v>
      </c>
      <c r="H38">
        <f t="shared" si="6"/>
        <v>14846.456921906778</v>
      </c>
      <c r="I38">
        <f t="shared" si="7"/>
        <v>20.621224681797294</v>
      </c>
      <c r="J38">
        <f t="shared" si="8"/>
        <v>29970.754680494894</v>
      </c>
      <c r="K38">
        <f t="shared" si="9"/>
        <v>0.23423771948933819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6.7355424665394221E-5</v>
      </c>
      <c r="H39">
        <f t="shared" si="6"/>
        <v>14846.614136393066</v>
      </c>
      <c r="I39">
        <f t="shared" si="7"/>
        <v>20.030888517043042</v>
      </c>
      <c r="J39">
        <f t="shared" si="8"/>
        <v>29971.779033249888</v>
      </c>
      <c r="K39">
        <f t="shared" si="9"/>
        <v>4.9963015817525054E-2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6.7354771890467999E-5</v>
      </c>
      <c r="H40">
        <f t="shared" si="6"/>
        <v>14846.758023710556</v>
      </c>
      <c r="I40">
        <f t="shared" si="7"/>
        <v>19.474912571617818</v>
      </c>
      <c r="J40">
        <f t="shared" si="8"/>
        <v>29972.069507485019</v>
      </c>
      <c r="K40">
        <f t="shared" si="9"/>
        <v>5.0186826178575408E-2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6.7354169663054865E-5</v>
      </c>
      <c r="H41">
        <f t="shared" si="6"/>
        <v>14846.890771612027</v>
      </c>
      <c r="I41">
        <f t="shared" si="7"/>
        <v>18.947511130467888</v>
      </c>
      <c r="J41">
        <f t="shared" si="8"/>
        <v>29972.337493891446</v>
      </c>
      <c r="K41">
        <f t="shared" si="9"/>
        <v>5.0399568679503938E-2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6.7353615959027494E-5</v>
      </c>
      <c r="H42">
        <f t="shared" si="6"/>
        <v>14847.012825685844</v>
      </c>
      <c r="I42">
        <f t="shared" si="7"/>
        <v>18.449292542483345</v>
      </c>
      <c r="J42">
        <f t="shared" si="8"/>
        <v>29972.58389200599</v>
      </c>
      <c r="K42">
        <f t="shared" si="9"/>
        <v>5.0600928237727522E-2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6.735310288018212E-5</v>
      </c>
      <c r="H43">
        <f t="shared" si="6"/>
        <v>14847.125926461787</v>
      </c>
      <c r="I43">
        <f t="shared" si="7"/>
        <v>17.975294532832496</v>
      </c>
      <c r="J43">
        <f t="shared" si="8"/>
        <v>29972.812215543861</v>
      </c>
      <c r="K43">
        <f t="shared" si="9"/>
        <v>5.0792849334557522E-2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6.7352629171396895E-5</v>
      </c>
      <c r="H44">
        <f t="shared" si="6"/>
        <v>14847.230350209949</v>
      </c>
      <c r="I44">
        <f t="shared" si="7"/>
        <v>17.526279981974607</v>
      </c>
      <c r="J44">
        <f t="shared" si="8"/>
        <v>29972.316011259561</v>
      </c>
      <c r="K44">
        <f t="shared" si="9"/>
        <v>0.23158673818659875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6.7352188478513926E-5</v>
      </c>
      <c r="H45">
        <f t="shared" si="6"/>
        <v>14847.327497294476</v>
      </c>
      <c r="I45">
        <f t="shared" si="7"/>
        <v>17.097967102996051</v>
      </c>
      <c r="J45">
        <f t="shared" si="8"/>
        <v>29973.219139061926</v>
      </c>
      <c r="K45">
        <f t="shared" si="9"/>
        <v>5.1148979195276896E-2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6.7351780086817462E-5</v>
      </c>
      <c r="H46">
        <f t="shared" si="6"/>
        <v>14847.417524985753</v>
      </c>
      <c r="I46">
        <f t="shared" si="7"/>
        <v>16.691231054671047</v>
      </c>
      <c r="J46">
        <f t="shared" si="8"/>
        <v>29973.400883535527</v>
      </c>
      <c r="K46">
        <f t="shared" si="9"/>
        <v>5.1314480794638399E-2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6.7351398760472544E-5</v>
      </c>
      <c r="H47">
        <f t="shared" si="6"/>
        <v>14847.501587255585</v>
      </c>
      <c r="I47">
        <f t="shared" si="7"/>
        <v>16.302284885903877</v>
      </c>
      <c r="J47">
        <f t="shared" si="8"/>
        <v>29973.570585243495</v>
      </c>
      <c r="K47">
        <f t="shared" si="9"/>
        <v>5.1472978702846256E-2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6.73510441940197E-5</v>
      </c>
      <c r="H48">
        <f t="shared" si="6"/>
        <v>14847.57975124004</v>
      </c>
      <c r="I48">
        <f t="shared" si="7"/>
        <v>15.932110368225914</v>
      </c>
      <c r="J48">
        <f t="shared" si="8"/>
        <v>29973.021352110449</v>
      </c>
      <c r="K48">
        <f t="shared" si="9"/>
        <v>0.23022566190704083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6.7350712046966118E-5</v>
      </c>
      <c r="H49">
        <f t="shared" si="6"/>
        <v>14847.65297362652</v>
      </c>
      <c r="I49">
        <f t="shared" si="7"/>
        <v>15.577358767742659</v>
      </c>
      <c r="J49">
        <f t="shared" si="8"/>
        <v>29973.169167188069</v>
      </c>
      <c r="K49">
        <f t="shared" si="9"/>
        <v>0.22992319015520893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6.7350402261699154E-5</v>
      </c>
      <c r="H50">
        <f t="shared" si="6"/>
        <v>14847.721266969778</v>
      </c>
      <c r="I50">
        <f t="shared" si="7"/>
        <v>15.239044695710939</v>
      </c>
      <c r="J50">
        <f t="shared" si="8"/>
        <v>29973.307031935725</v>
      </c>
      <c r="K50">
        <f t="shared" si="9"/>
        <v>0.22963487258129969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6.7350111186934033E-5</v>
      </c>
      <c r="H51">
        <f t="shared" si="6"/>
        <v>14847.785436084041</v>
      </c>
      <c r="I51">
        <f t="shared" si="7"/>
        <v>14.914168399630796</v>
      </c>
      <c r="J51">
        <f t="shared" si="8"/>
        <v>29974.143608445091</v>
      </c>
      <c r="K51">
        <f t="shared" si="9"/>
        <v>5.2040517241321776E-2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6.7349838936074075E-5</v>
      </c>
      <c r="H52">
        <f t="shared" si="6"/>
        <v>14847.845455861629</v>
      </c>
      <c r="I52">
        <f t="shared" si="7"/>
        <v>14.603758240627776</v>
      </c>
      <c r="J52">
        <f t="shared" si="8"/>
        <v>29974.264774085535</v>
      </c>
      <c r="K52">
        <f t="shared" si="9"/>
        <v>5.2167830045178436E-2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6.7349582419700313E-5</v>
      </c>
      <c r="H53">
        <f t="shared" si="6"/>
        <v>14847.902007295766</v>
      </c>
      <c r="I53">
        <f t="shared" si="7"/>
        <v>14.305122735348441</v>
      </c>
      <c r="J53">
        <f t="shared" si="8"/>
        <v>29974.378937966514</v>
      </c>
      <c r="K53">
        <f t="shared" si="9"/>
        <v>5.2290451557157905E-2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6.7349341876989319E-5</v>
      </c>
      <c r="H54">
        <f t="shared" si="6"/>
        <v>14847.955037577904</v>
      </c>
      <c r="I54">
        <f t="shared" si="7"/>
        <v>14.019302127429784</v>
      </c>
      <c r="J54">
        <f t="shared" si="8"/>
        <v>29974.485993479891</v>
      </c>
      <c r="K54">
        <f t="shared" si="9"/>
        <v>5.2407937822264557E-2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6.7349114667944785E-5</v>
      </c>
      <c r="H55">
        <f t="shared" si="6"/>
        <v>14848.005128654735</v>
      </c>
      <c r="I55">
        <f t="shared" si="7"/>
        <v>13.743864302208232</v>
      </c>
      <c r="J55">
        <f t="shared" si="8"/>
        <v>29974.587115437567</v>
      </c>
      <c r="K55">
        <f t="shared" si="9"/>
        <v>5.2521273444826537E-2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6.7348901094494695E-5</v>
      </c>
      <c r="H56">
        <f t="shared" si="6"/>
        <v>14848.052213902314</v>
      </c>
      <c r="I56">
        <f t="shared" si="7"/>
        <v>13.479823199506052</v>
      </c>
      <c r="J56">
        <f t="shared" si="8"/>
        <v>29973.975119236249</v>
      </c>
      <c r="K56">
        <f t="shared" si="9"/>
        <v>0.22813782282229575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6.734869889292634E-5</v>
      </c>
      <c r="H57">
        <f t="shared" si="6"/>
        <v>14848.096792335069</v>
      </c>
      <c r="I57">
        <f t="shared" si="7"/>
        <v>13.224981578254337</v>
      </c>
      <c r="J57">
        <f t="shared" si="8"/>
        <v>29974.772162583475</v>
      </c>
      <c r="K57">
        <f t="shared" si="9"/>
        <v>5.2735092774311647E-2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6.7348508411846375E-5</v>
      </c>
      <c r="H58">
        <f t="shared" si="6"/>
        <v>14848.138787051494</v>
      </c>
      <c r="I58">
        <f t="shared" si="7"/>
        <v>12.980333673153126</v>
      </c>
      <c r="J58">
        <f t="shared" si="8"/>
        <v>29974.856939917197</v>
      </c>
      <c r="K58">
        <f t="shared" si="9"/>
        <v>5.2836047931253946E-2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6.7348327669673993E-5</v>
      </c>
      <c r="H59">
        <f t="shared" si="6"/>
        <v>14848.178634883698</v>
      </c>
      <c r="I59">
        <f t="shared" si="7"/>
        <v>12.743850346429523</v>
      </c>
      <c r="J59">
        <f t="shared" si="8"/>
        <v>29974.230327077381</v>
      </c>
      <c r="K59">
        <f t="shared" si="9"/>
        <v>0.22751262252520729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6.7348157060998653E-5</v>
      </c>
      <c r="H60">
        <f t="shared" si="6"/>
        <v>14848.216248802159</v>
      </c>
      <c r="I60">
        <f t="shared" si="7"/>
        <v>12.516525272342708</v>
      </c>
      <c r="J60">
        <f t="shared" si="8"/>
        <v>29974.306258831919</v>
      </c>
      <c r="K60">
        <f t="shared" si="9"/>
        <v>0.22731964305457117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6.7347994860637614E-5</v>
      </c>
      <c r="H61">
        <f t="shared" si="6"/>
        <v>14848.252009124961</v>
      </c>
      <c r="I61">
        <f t="shared" si="7"/>
        <v>12.296505732523208</v>
      </c>
      <c r="J61">
        <f t="shared" si="8"/>
        <v>29975.08550832589</v>
      </c>
      <c r="K61">
        <f t="shared" si="9"/>
        <v>5.3118713754407493E-2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6.7347841453039249E-5</v>
      </c>
      <c r="H62">
        <f t="shared" si="6"/>
        <v>14848.285831065376</v>
      </c>
      <c r="I62">
        <f t="shared" si="7"/>
        <v>12.084726423163499</v>
      </c>
      <c r="J62">
        <f t="shared" si="8"/>
        <v>29975.153786770741</v>
      </c>
      <c r="K62">
        <f t="shared" si="9"/>
        <v>5.3206398060186955E-2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6.7347695329263775E-5</v>
      </c>
      <c r="H63">
        <f t="shared" si="6"/>
        <v>14848.3180472767</v>
      </c>
      <c r="I63">
        <f t="shared" si="7"/>
        <v>11.879490753970439</v>
      </c>
      <c r="J63">
        <f t="shared" si="8"/>
        <v>29975.218823630879</v>
      </c>
      <c r="K63">
        <f t="shared" si="9"/>
        <v>5.3291437846464285E-2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6.7347556886296182E-5</v>
      </c>
      <c r="H64">
        <f t="shared" si="6"/>
        <v>14848.348570213377</v>
      </c>
      <c r="I64">
        <f t="shared" si="7"/>
        <v>11.681715782701724</v>
      </c>
      <c r="J64">
        <f t="shared" si="8"/>
        <v>29974.573377955054</v>
      </c>
      <c r="K64">
        <f t="shared" si="9"/>
        <v>0.22661149050896526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6.7347424788759402E-5</v>
      </c>
      <c r="H65">
        <f t="shared" si="6"/>
        <v>14848.377694270868</v>
      </c>
      <c r="I65">
        <f t="shared" si="7"/>
        <v>11.489831119155113</v>
      </c>
      <c r="J65">
        <f t="shared" si="8"/>
        <v>29974.632171105968</v>
      </c>
      <c r="K65">
        <f t="shared" si="9"/>
        <v>0.22644883614072517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6.7347299431423793E-5</v>
      </c>
      <c r="H66">
        <f t="shared" si="6"/>
        <v>14848.405332395656</v>
      </c>
      <c r="I66">
        <f t="shared" si="7"/>
        <v>11.304724612758775</v>
      </c>
      <c r="J66">
        <f t="shared" si="8"/>
        <v>29974.687964583307</v>
      </c>
      <c r="K66">
        <f t="shared" si="9"/>
        <v>0.22629196909476054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6.7347179620621319E-5</v>
      </c>
      <c r="H67">
        <f t="shared" si="6"/>
        <v>14848.431747746208</v>
      </c>
      <c r="I67">
        <f t="shared" si="7"/>
        <v>11.12492910217675</v>
      </c>
      <c r="J67">
        <f t="shared" si="8"/>
        <v>29975.448357807276</v>
      </c>
      <c r="K67">
        <f t="shared" si="9"/>
        <v>5.3604639929827544E-2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6.7347065745211281E-5</v>
      </c>
      <c r="H68">
        <f t="shared" si="6"/>
        <v>14848.456854575064</v>
      </c>
      <c r="I68">
        <f t="shared" si="7"/>
        <v>10.951303934010292</v>
      </c>
      <c r="J68">
        <f t="shared" si="8"/>
        <v>29975.499042516924</v>
      </c>
      <c r="K68">
        <f t="shared" si="9"/>
        <v>5.3676829866649185E-2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100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6.7346956738394497E-5</v>
      </c>
      <c r="H69">
        <f t="shared" si="6"/>
        <v>14848.480888074042</v>
      </c>
      <c r="I69">
        <f t="shared" si="7"/>
        <v>10.782482292825568</v>
      </c>
      <c r="J69">
        <f t="shared" si="8"/>
        <v>29975.547560429095</v>
      </c>
      <c r="K69">
        <f t="shared" si="9"/>
        <v>5.3747066314826855E-2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6.7346852984634831E-5</v>
      </c>
      <c r="H70">
        <f t="shared" ref="H70:H87" si="19">1/G70</f>
        <v>14848.503763466866</v>
      </c>
      <c r="I70">
        <f t="shared" ref="I70:I87" si="20">E70/G70</f>
        <v>10.619302733881968</v>
      </c>
      <c r="J70">
        <f t="shared" ref="J70:J87" si="21">D70/G70</f>
        <v>29974.886668792758</v>
      </c>
      <c r="K70">
        <f t="shared" ref="K70:K87" si="22">(D70-$M$14-$M$15*E70)^2/G70^2</f>
        <v>0.22571147067367534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6.7346753525381362E-5</v>
      </c>
      <c r="H71">
        <f t="shared" si="19"/>
        <v>14848.525692082903</v>
      </c>
      <c r="I71">
        <f t="shared" si="20"/>
        <v>10.460487269050651</v>
      </c>
      <c r="J71">
        <f t="shared" si="21"/>
        <v>29974.930936403376</v>
      </c>
      <c r="K71">
        <f t="shared" si="22"/>
        <v>0.22557704650338822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6.7346658732788005E-5</v>
      </c>
      <c r="H72">
        <f t="shared" si="19"/>
        <v>14848.546591861517</v>
      </c>
      <c r="I72">
        <f t="shared" si="20"/>
        <v>10.306845450808295</v>
      </c>
      <c r="J72">
        <f t="shared" si="21"/>
        <v>29974.973127085032</v>
      </c>
      <c r="K72">
        <f t="shared" si="22"/>
        <v>0.22544703028416391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6.734656773768575E-5</v>
      </c>
      <c r="H73">
        <f t="shared" si="19"/>
        <v>14848.566654428339</v>
      </c>
      <c r="I73">
        <f t="shared" si="20"/>
        <v>10.157172034933332</v>
      </c>
      <c r="J73">
        <f t="shared" si="21"/>
        <v>29975.7207022777</v>
      </c>
      <c r="K73">
        <f t="shared" si="22"/>
        <v>5.4007595394336021E-2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6.7346480899339815E-5</v>
      </c>
      <c r="H74">
        <f t="shared" si="19"/>
        <v>14848.585800565606</v>
      </c>
      <c r="I74">
        <f t="shared" si="20"/>
        <v>10.012249012884064</v>
      </c>
      <c r="J74">
        <f t="shared" si="21"/>
        <v>29975.052278256102</v>
      </c>
      <c r="K74">
        <f t="shared" si="22"/>
        <v>0.22519781321235455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6.7346397430724983E-5</v>
      </c>
      <c r="H75">
        <f t="shared" si="19"/>
        <v>14848.60420379037</v>
      </c>
      <c r="I75">
        <f t="shared" si="20"/>
        <v>9.8709438598223276</v>
      </c>
      <c r="J75">
        <f t="shared" si="21"/>
        <v>29975.089429108837</v>
      </c>
      <c r="K75">
        <f t="shared" si="22"/>
        <v>0.22507831147966681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6.7346317684845148E-5</v>
      </c>
      <c r="H76">
        <f t="shared" si="19"/>
        <v>14848.621786266254</v>
      </c>
      <c r="I76">
        <f t="shared" si="20"/>
        <v>9.7340245807040322</v>
      </c>
      <c r="J76">
        <f t="shared" si="21"/>
        <v>29975.832000331982</v>
      </c>
      <c r="K76">
        <f t="shared" si="22"/>
        <v>5.4184230896467012E-2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6.7346240938367824E-5</v>
      </c>
      <c r="H77">
        <f t="shared" si="19"/>
        <v>14848.63870746927</v>
      </c>
      <c r="I77">
        <f t="shared" si="20"/>
        <v>9.6004108883614059</v>
      </c>
      <c r="J77">
        <f t="shared" si="21"/>
        <v>29975.866160212012</v>
      </c>
      <c r="K77">
        <f t="shared" si="22"/>
        <v>5.4240061785758235E-2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6.7346167526392107E-5</v>
      </c>
      <c r="H78">
        <f t="shared" si="19"/>
        <v>14848.65489351139</v>
      </c>
      <c r="I78">
        <f t="shared" si="20"/>
        <v>9.4708382696782554</v>
      </c>
      <c r="J78">
        <f t="shared" si="21"/>
        <v>29975.191757172797</v>
      </c>
      <c r="K78">
        <f t="shared" si="22"/>
        <v>0.22474007213369415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6.734609679930932E-5</v>
      </c>
      <c r="H79">
        <f t="shared" si="19"/>
        <v>14848.670487615485</v>
      </c>
      <c r="I79">
        <f t="shared" si="20"/>
        <v>9.344304899318205</v>
      </c>
      <c r="J79">
        <f t="shared" si="21"/>
        <v>29975.930316760521</v>
      </c>
      <c r="K79">
        <f t="shared" si="22"/>
        <v>5.4347151861658352E-2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6.7346029074068648E-5</v>
      </c>
      <c r="H80">
        <f t="shared" si="19"/>
        <v>14848.685419895774</v>
      </c>
      <c r="I80">
        <f t="shared" si="20"/>
        <v>9.2215144370749957</v>
      </c>
      <c r="J80">
        <f t="shared" si="21"/>
        <v>29976.667541737192</v>
      </c>
      <c r="K80">
        <f t="shared" si="22"/>
        <v>0.88419264872202552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6.734596374985668E-5</v>
      </c>
      <c r="H81">
        <f t="shared" si="19"/>
        <v>14848.699822817936</v>
      </c>
      <c r="I81">
        <f t="shared" si="20"/>
        <v>9.1015074414053316</v>
      </c>
      <c r="J81">
        <f t="shared" si="21"/>
        <v>29977.403699437709</v>
      </c>
      <c r="K81">
        <f t="shared" si="22"/>
        <v>2.7142710347437831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6.7345901133188848E-5</v>
      </c>
      <c r="H82">
        <f t="shared" si="19"/>
        <v>14848.713628797052</v>
      </c>
      <c r="I82">
        <f t="shared" si="20"/>
        <v>8.9849696746415244</v>
      </c>
      <c r="J82">
        <f t="shared" si="21"/>
        <v>29975.310326933039</v>
      </c>
      <c r="K82">
        <f t="shared" si="22"/>
        <v>0.22432958907195635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6.7345840675333261E-5</v>
      </c>
      <c r="H83">
        <f t="shared" si="19"/>
        <v>14848.726958816771</v>
      </c>
      <c r="I83">
        <f t="shared" si="20"/>
        <v>8.8709968562415469</v>
      </c>
      <c r="J83">
        <f t="shared" si="21"/>
        <v>29975.337236434116</v>
      </c>
      <c r="K83">
        <f t="shared" si="22"/>
        <v>0.22423334102694006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6.7345782676922838E-5</v>
      </c>
      <c r="H84">
        <f t="shared" si="19"/>
        <v>14848.739746589459</v>
      </c>
      <c r="I84">
        <f t="shared" si="20"/>
        <v>8.760266751576367</v>
      </c>
      <c r="J84">
        <f t="shared" si="21"/>
        <v>29975.363051293683</v>
      </c>
      <c r="K84">
        <f t="shared" si="22"/>
        <v>0.22413984604123754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6.7345726616079439E-5</v>
      </c>
      <c r="H85">
        <f t="shared" si="19"/>
        <v>14848.752107178845</v>
      </c>
      <c r="I85">
        <f t="shared" si="20"/>
        <v>8.6518887216379756</v>
      </c>
      <c r="J85">
        <f t="shared" si="21"/>
        <v>29975.388003792057</v>
      </c>
      <c r="K85">
        <f t="shared" si="22"/>
        <v>0.22404835143844357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6.7345672785309654E-5</v>
      </c>
      <c r="H86">
        <f t="shared" si="19"/>
        <v>14848.763976089247</v>
      </c>
      <c r="I86">
        <f t="shared" si="20"/>
        <v>8.5465283391874234</v>
      </c>
      <c r="J86">
        <f t="shared" si="21"/>
        <v>29975.41196373104</v>
      </c>
      <c r="K86">
        <f t="shared" si="22"/>
        <v>0.22395941791299423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6.7345620705222165E-5</v>
      </c>
      <c r="H87">
        <f t="shared" si="19"/>
        <v>14848.775459017445</v>
      </c>
      <c r="I87">
        <f t="shared" si="20"/>
        <v>8.4433430315735691</v>
      </c>
      <c r="J87">
        <f t="shared" si="21"/>
        <v>29975.435144482235</v>
      </c>
      <c r="K87">
        <f t="shared" si="22"/>
        <v>0.22387233327265305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N90"/>
  <sheetViews>
    <sheetView workbookViewId="0">
      <selection activeCell="M15" sqref="M15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4" x14ac:dyDescent="0.35">
      <c r="A3">
        <v>-4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4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4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4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4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4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4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4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4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4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 t="s">
        <v>42</v>
      </c>
    </row>
    <row r="15" spans="1:14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N15" t="s">
        <v>43</v>
      </c>
    </row>
    <row r="16" spans="1:14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100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4" x14ac:dyDescent="0.35">
      <c r="A3">
        <v>-3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4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4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4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4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4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4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4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4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4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 t="s">
        <v>42</v>
      </c>
    </row>
    <row r="15" spans="1:14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N15" t="s">
        <v>43</v>
      </c>
    </row>
    <row r="16" spans="1:14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100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4" x14ac:dyDescent="0.35">
      <c r="A3">
        <v>-2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4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4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4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4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4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4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4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4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4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 t="s">
        <v>42</v>
      </c>
    </row>
    <row r="15" spans="1:14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N15" t="s">
        <v>43</v>
      </c>
    </row>
    <row r="16" spans="1:14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100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4" x14ac:dyDescent="0.35">
      <c r="A3">
        <v>-1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4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4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4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4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4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4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4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4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4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 t="s">
        <v>42</v>
      </c>
    </row>
    <row r="15" spans="1:14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N15" t="s">
        <v>43</v>
      </c>
    </row>
    <row r="16" spans="1:14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8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4" x14ac:dyDescent="0.35">
      <c r="A3">
        <v>0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4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4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4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4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4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4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4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4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4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 t="s">
        <v>42</v>
      </c>
    </row>
    <row r="15" spans="1:14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N15" t="s">
        <v>43</v>
      </c>
    </row>
    <row r="16" spans="1:14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35">
      <c r="A69">
        <v>1370.375</v>
      </c>
      <c r="B69">
        <f t="shared" si="3"/>
        <v>20.991999999999962</v>
      </c>
      <c r="C69">
        <f t="shared" ref="C69:C100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4" x14ac:dyDescent="0.35">
      <c r="A3">
        <v>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4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4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4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4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4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4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4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4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4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 t="s">
        <v>42</v>
      </c>
    </row>
    <row r="15" spans="1:14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N15" t="s">
        <v>43</v>
      </c>
    </row>
    <row r="16" spans="1:14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35">
      <c r="A69">
        <v>1371.337</v>
      </c>
      <c r="B69">
        <f t="shared" si="3"/>
        <v>21.184999999999945</v>
      </c>
      <c r="C69">
        <f t="shared" ref="C69:C100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4" x14ac:dyDescent="0.35">
      <c r="A3">
        <v>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4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4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4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4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4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4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4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4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4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 t="s">
        <v>42</v>
      </c>
    </row>
    <row r="15" spans="1:14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N15" t="s">
        <v>43</v>
      </c>
    </row>
    <row r="16" spans="1:14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100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4" x14ac:dyDescent="0.35">
      <c r="A3">
        <v>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4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4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4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4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4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4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4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4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4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 t="s">
        <v>42</v>
      </c>
    </row>
    <row r="15" spans="1:14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N15" t="s">
        <v>43</v>
      </c>
    </row>
    <row r="16" spans="1:14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35">
      <c r="A69">
        <v>1371.855</v>
      </c>
      <c r="B69">
        <f t="shared" si="3"/>
        <v>21.156999999999925</v>
      </c>
      <c r="C69">
        <f t="shared" ref="C69:C100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N90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4" x14ac:dyDescent="0.35">
      <c r="A3">
        <v>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4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4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4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4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4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4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4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4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4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 t="s">
        <v>42</v>
      </c>
    </row>
    <row r="15" spans="1:14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N15" t="s">
        <v>43</v>
      </c>
    </row>
    <row r="16" spans="1:14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35">
      <c r="A69">
        <v>1373.335</v>
      </c>
      <c r="B69">
        <f t="shared" si="3"/>
        <v>20.97199999999998</v>
      </c>
      <c r="C69">
        <f t="shared" ref="C69:C100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W22"/>
  <sheetViews>
    <sheetView tabSelected="1" workbookViewId="0">
      <selection activeCell="K18" sqref="K18"/>
    </sheetView>
  </sheetViews>
  <sheetFormatPr defaultRowHeight="14.5" x14ac:dyDescent="0.35"/>
  <cols>
    <col min="2" max="3" width="11.81640625" bestFit="1" customWidth="1"/>
    <col min="8" max="8" width="11.81640625" bestFit="1" customWidth="1"/>
  </cols>
  <sheetData>
    <row r="1" spans="1:23" x14ac:dyDescent="0.35">
      <c r="A1" t="s">
        <v>48</v>
      </c>
      <c r="B1" t="s">
        <v>46</v>
      </c>
      <c r="C1" t="s">
        <v>47</v>
      </c>
      <c r="F1" s="3" t="s">
        <v>49</v>
      </c>
      <c r="G1" t="s">
        <v>31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P1" s="3" t="s">
        <v>50</v>
      </c>
      <c r="Q1" t="s">
        <v>31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5">
      <c r="A2">
        <v>-4</v>
      </c>
      <c r="B2">
        <f>'U -4'!M14</f>
        <v>1.9962664415886664</v>
      </c>
      <c r="C2">
        <f>'D -4'!M14</f>
        <v>2.0013007762116621</v>
      </c>
      <c r="G2">
        <v>-4</v>
      </c>
      <c r="H2">
        <f>B2</f>
        <v>1.9962664415886664</v>
      </c>
      <c r="I2">
        <f>G2-$G$11</f>
        <v>-4</v>
      </c>
      <c r="J2">
        <f>H2-$H$11</f>
        <v>-1.059542703130667E-2</v>
      </c>
      <c r="K2">
        <f>J2*I2</f>
        <v>4.238170812522668E-2</v>
      </c>
      <c r="L2">
        <f>I2^2</f>
        <v>16</v>
      </c>
      <c r="M2">
        <f>J2^2</f>
        <v>1.1226307397574407E-4</v>
      </c>
      <c r="Q2">
        <v>-4</v>
      </c>
      <c r="R2">
        <f>C2</f>
        <v>2.0013007762116621</v>
      </c>
      <c r="S2">
        <f>Q2-$G$11</f>
        <v>-4</v>
      </c>
      <c r="T2">
        <f>R2-$H$11</f>
        <v>-5.5610924083109303E-3</v>
      </c>
      <c r="U2">
        <f>T2*S2</f>
        <v>2.2244369633243721E-2</v>
      </c>
      <c r="V2">
        <f>S2^2</f>
        <v>16</v>
      </c>
      <c r="W2">
        <f>T2^2</f>
        <v>3.092574877377346E-5</v>
      </c>
    </row>
    <row r="3" spans="1:23" x14ac:dyDescent="0.35">
      <c r="A3">
        <v>-3</v>
      </c>
      <c r="B3">
        <f>'U -3'!M14</f>
        <v>1.9990250876773188</v>
      </c>
      <c r="C3">
        <f>'D -3'!M14</f>
        <v>2.0030884277980414</v>
      </c>
      <c r="G3">
        <v>-3</v>
      </c>
      <c r="H3">
        <f t="shared" ref="H3:H10" si="0">B3</f>
        <v>1.9990250876773188</v>
      </c>
      <c r="I3">
        <f t="shared" ref="I3:I10" si="1">G3-$G$11</f>
        <v>-3</v>
      </c>
      <c r="J3">
        <f t="shared" ref="J3:J10" si="2">H3-$H$11</f>
        <v>-7.8367809426542756E-3</v>
      </c>
      <c r="K3">
        <f t="shared" ref="K3:K11" si="3">J3*I3</f>
        <v>2.3510342827962827E-2</v>
      </c>
      <c r="L3">
        <f t="shared" ref="L3:L11" si="4">I3^2</f>
        <v>9</v>
      </c>
      <c r="M3">
        <f t="shared" ref="M3:M11" si="5">J3^2</f>
        <v>6.1415135543149235E-5</v>
      </c>
      <c r="Q3">
        <v>-3</v>
      </c>
      <c r="R3">
        <f t="shared" ref="R3:R10" si="6">C3</f>
        <v>2.0030884277980414</v>
      </c>
      <c r="S3">
        <f t="shared" ref="S3:S10" si="7">Q3-$G$11</f>
        <v>-3</v>
      </c>
      <c r="T3">
        <f t="shared" ref="T3:T10" si="8">R3-$H$11</f>
        <v>-3.7734408219316506E-3</v>
      </c>
      <c r="U3">
        <f t="shared" ref="U3" si="9">T3*S3</f>
        <v>1.1320322465794952E-2</v>
      </c>
      <c r="V3">
        <f t="shared" ref="V3:V11" si="10">S3^2</f>
        <v>9</v>
      </c>
      <c r="W3">
        <f t="shared" ref="W3:W11" si="11">T3^2</f>
        <v>1.4238855636620211E-5</v>
      </c>
    </row>
    <row r="4" spans="1:23" x14ac:dyDescent="0.35">
      <c r="A4">
        <v>-2</v>
      </c>
      <c r="B4">
        <f>'U -2'!M14</f>
        <v>2.0039311329481135</v>
      </c>
      <c r="C4">
        <f>'D -2'!M14</f>
        <v>2.0046117725481953</v>
      </c>
      <c r="G4">
        <v>-2</v>
      </c>
      <c r="H4">
        <f t="shared" si="0"/>
        <v>2.0039311329481135</v>
      </c>
      <c r="I4">
        <f t="shared" si="1"/>
        <v>-2</v>
      </c>
      <c r="J4">
        <f t="shared" si="2"/>
        <v>-2.9307356718595301E-3</v>
      </c>
      <c r="K4">
        <f>J4*I4</f>
        <v>5.8614713437190602E-3</v>
      </c>
      <c r="L4">
        <f t="shared" si="4"/>
        <v>4</v>
      </c>
      <c r="M4">
        <f t="shared" si="5"/>
        <v>8.5892115783099312E-6</v>
      </c>
      <c r="Q4">
        <v>-2</v>
      </c>
      <c r="R4">
        <f t="shared" si="6"/>
        <v>2.0046117725481953</v>
      </c>
      <c r="S4">
        <f t="shared" si="7"/>
        <v>-2</v>
      </c>
      <c r="T4">
        <f t="shared" si="8"/>
        <v>-2.2500960717777296E-3</v>
      </c>
      <c r="U4">
        <f>T4*S4</f>
        <v>4.5001921435554593E-3</v>
      </c>
      <c r="V4">
        <f t="shared" si="10"/>
        <v>4</v>
      </c>
      <c r="W4">
        <f t="shared" si="11"/>
        <v>5.0629323322295699E-6</v>
      </c>
    </row>
    <row r="5" spans="1:23" x14ac:dyDescent="0.35">
      <c r="A5">
        <v>-1</v>
      </c>
      <c r="B5">
        <f>'U -1'!M14</f>
        <v>2.0064414172268776</v>
      </c>
      <c r="C5">
        <f>'D -1'!M14</f>
        <v>2.0064791732083078</v>
      </c>
      <c r="G5">
        <v>-1</v>
      </c>
      <c r="H5">
        <f t="shared" si="0"/>
        <v>2.0064414172268776</v>
      </c>
      <c r="I5">
        <f t="shared" si="1"/>
        <v>-1</v>
      </c>
      <c r="J5">
        <f t="shared" si="2"/>
        <v>-4.2045139309543345E-4</v>
      </c>
      <c r="K5">
        <f t="shared" si="3"/>
        <v>4.2045139309543345E-4</v>
      </c>
      <c r="L5">
        <f t="shared" si="4"/>
        <v>1</v>
      </c>
      <c r="M5">
        <f t="shared" si="5"/>
        <v>1.7677937395589071E-7</v>
      </c>
      <c r="Q5">
        <v>-1</v>
      </c>
      <c r="R5">
        <f t="shared" si="6"/>
        <v>2.0064791732083078</v>
      </c>
      <c r="S5">
        <f t="shared" si="7"/>
        <v>-1</v>
      </c>
      <c r="T5">
        <f t="shared" si="8"/>
        <v>-3.826954116652459E-4</v>
      </c>
      <c r="U5">
        <f t="shared" ref="U5:U10" si="12">T5*S5</f>
        <v>3.826954116652459E-4</v>
      </c>
      <c r="V5">
        <f t="shared" si="10"/>
        <v>1</v>
      </c>
      <c r="W5">
        <f t="shared" si="11"/>
        <v>1.4645577810963202E-7</v>
      </c>
    </row>
    <row r="6" spans="1:23" x14ac:dyDescent="0.35">
      <c r="A6">
        <v>0</v>
      </c>
      <c r="B6">
        <f>'U 0'!M14</f>
        <v>2.0088907471448882</v>
      </c>
      <c r="C6">
        <f>'D 0'!M14</f>
        <v>2.0079511572584052</v>
      </c>
      <c r="G6">
        <v>0</v>
      </c>
      <c r="H6">
        <f t="shared" si="0"/>
        <v>2.0088907471448882</v>
      </c>
      <c r="I6">
        <f t="shared" si="1"/>
        <v>0</v>
      </c>
      <c r="J6">
        <f t="shared" si="2"/>
        <v>2.0288785249151786E-3</v>
      </c>
      <c r="K6">
        <f t="shared" si="3"/>
        <v>0</v>
      </c>
      <c r="L6">
        <f t="shared" si="4"/>
        <v>0</v>
      </c>
      <c r="M6">
        <f t="shared" si="5"/>
        <v>4.1163480688619909E-6</v>
      </c>
      <c r="Q6">
        <v>0</v>
      </c>
      <c r="R6">
        <f t="shared" si="6"/>
        <v>2.0079511572584052</v>
      </c>
      <c r="S6">
        <f t="shared" si="7"/>
        <v>0</v>
      </c>
      <c r="T6">
        <f t="shared" si="8"/>
        <v>1.0892886384321621E-3</v>
      </c>
      <c r="U6">
        <f t="shared" si="12"/>
        <v>0</v>
      </c>
      <c r="V6">
        <f t="shared" si="10"/>
        <v>0</v>
      </c>
      <c r="W6">
        <f t="shared" si="11"/>
        <v>1.1865497378173935E-6</v>
      </c>
    </row>
    <row r="7" spans="1:23" x14ac:dyDescent="0.35">
      <c r="A7">
        <v>1</v>
      </c>
      <c r="B7">
        <f>'U +1'!M14</f>
        <v>2.0131241852894881</v>
      </c>
      <c r="C7">
        <f>'D +1'!M14</f>
        <v>2.0100730496694679</v>
      </c>
      <c r="G7">
        <v>1</v>
      </c>
      <c r="H7">
        <f t="shared" si="0"/>
        <v>2.0131241852894881</v>
      </c>
      <c r="I7">
        <f t="shared" si="1"/>
        <v>1</v>
      </c>
      <c r="J7">
        <f t="shared" si="2"/>
        <v>6.2623166695150445E-3</v>
      </c>
      <c r="K7">
        <f t="shared" si="3"/>
        <v>6.2623166695150445E-3</v>
      </c>
      <c r="L7">
        <f t="shared" si="4"/>
        <v>1</v>
      </c>
      <c r="M7">
        <f t="shared" si="5"/>
        <v>3.9216610069286001E-5</v>
      </c>
      <c r="Q7">
        <v>1</v>
      </c>
      <c r="R7">
        <f t="shared" si="6"/>
        <v>2.0100730496694679</v>
      </c>
      <c r="S7">
        <f t="shared" si="7"/>
        <v>1</v>
      </c>
      <c r="T7">
        <f t="shared" si="8"/>
        <v>3.2111810494948045E-3</v>
      </c>
      <c r="U7">
        <f t="shared" si="12"/>
        <v>3.2111810494948045E-3</v>
      </c>
      <c r="V7">
        <f t="shared" si="10"/>
        <v>1</v>
      </c>
      <c r="W7">
        <f t="shared" si="11"/>
        <v>1.0311683732634554E-5</v>
      </c>
    </row>
    <row r="8" spans="1:23" x14ac:dyDescent="0.35">
      <c r="A8">
        <v>2</v>
      </c>
      <c r="B8">
        <f>'U +2'!M14</f>
        <v>2.0064414172268776</v>
      </c>
      <c r="C8">
        <f>'D +2'!M14</f>
        <v>2.0094607246394665</v>
      </c>
      <c r="G8">
        <v>2</v>
      </c>
      <c r="H8">
        <f t="shared" si="0"/>
        <v>2.0064414172268776</v>
      </c>
      <c r="I8">
        <f t="shared" si="1"/>
        <v>2</v>
      </c>
      <c r="J8">
        <f t="shared" si="2"/>
        <v>-4.2045139309543345E-4</v>
      </c>
      <c r="K8">
        <f t="shared" si="3"/>
        <v>-8.4090278619086689E-4</v>
      </c>
      <c r="L8">
        <f t="shared" si="4"/>
        <v>4</v>
      </c>
      <c r="M8">
        <f t="shared" si="5"/>
        <v>1.7677937395589071E-7</v>
      </c>
      <c r="Q8">
        <v>2</v>
      </c>
      <c r="R8">
        <f t="shared" si="6"/>
        <v>2.0094607246394665</v>
      </c>
      <c r="S8">
        <f t="shared" si="7"/>
        <v>2</v>
      </c>
      <c r="T8">
        <f t="shared" si="8"/>
        <v>2.5988560194933896E-3</v>
      </c>
      <c r="U8">
        <f t="shared" si="12"/>
        <v>5.1977120389867792E-3</v>
      </c>
      <c r="V8">
        <f t="shared" si="10"/>
        <v>4</v>
      </c>
      <c r="W8">
        <f t="shared" si="11"/>
        <v>6.7540526100570257E-6</v>
      </c>
    </row>
    <row r="9" spans="1:23" x14ac:dyDescent="0.35">
      <c r="A9">
        <v>3</v>
      </c>
      <c r="B9">
        <f>'U +3'!M14</f>
        <v>2.0088907471448882</v>
      </c>
      <c r="C9">
        <f>'D +3'!M14</f>
        <v>2.0113060933588018</v>
      </c>
      <c r="G9">
        <v>3</v>
      </c>
      <c r="H9">
        <f t="shared" si="0"/>
        <v>2.0088907471448882</v>
      </c>
      <c r="I9">
        <f t="shared" si="1"/>
        <v>3</v>
      </c>
      <c r="J9">
        <f t="shared" si="2"/>
        <v>2.0288785249151786E-3</v>
      </c>
      <c r="K9">
        <f t="shared" si="3"/>
        <v>6.0866355747455358E-3</v>
      </c>
      <c r="L9">
        <f t="shared" si="4"/>
        <v>9</v>
      </c>
      <c r="M9">
        <f t="shared" si="5"/>
        <v>4.1163480688619909E-6</v>
      </c>
      <c r="Q9">
        <v>3</v>
      </c>
      <c r="R9">
        <f t="shared" si="6"/>
        <v>2.0113060933588018</v>
      </c>
      <c r="S9">
        <f t="shared" si="7"/>
        <v>3</v>
      </c>
      <c r="T9">
        <f t="shared" si="8"/>
        <v>4.4442247388287726E-3</v>
      </c>
      <c r="U9">
        <f t="shared" si="12"/>
        <v>1.3332674216486318E-2</v>
      </c>
      <c r="V9">
        <f t="shared" si="10"/>
        <v>9</v>
      </c>
      <c r="W9">
        <f t="shared" si="11"/>
        <v>1.9751133529217673E-5</v>
      </c>
    </row>
    <row r="10" spans="1:23" x14ac:dyDescent="0.35">
      <c r="A10">
        <v>4</v>
      </c>
      <c r="B10">
        <f>'U +4'!M14</f>
        <v>2.0187456413326408</v>
      </c>
      <c r="C10">
        <f>'D +4'!M14</f>
        <v>2.013027892740118</v>
      </c>
      <c r="G10">
        <v>4</v>
      </c>
      <c r="H10">
        <f t="shared" si="0"/>
        <v>2.0187456413326408</v>
      </c>
      <c r="I10">
        <f t="shared" si="1"/>
        <v>4</v>
      </c>
      <c r="J10">
        <f t="shared" si="2"/>
        <v>1.1883772712667717E-2</v>
      </c>
      <c r="K10">
        <f t="shared" si="3"/>
        <v>4.7535090850670869E-2</v>
      </c>
      <c r="L10">
        <f t="shared" si="4"/>
        <v>16</v>
      </c>
      <c r="M10">
        <f t="shared" si="5"/>
        <v>1.4122405388634584E-4</v>
      </c>
      <c r="Q10">
        <v>4</v>
      </c>
      <c r="R10">
        <f t="shared" si="6"/>
        <v>2.013027892740118</v>
      </c>
      <c r="S10">
        <f t="shared" si="7"/>
        <v>4</v>
      </c>
      <c r="T10">
        <f t="shared" si="8"/>
        <v>6.1660241201448862E-3</v>
      </c>
      <c r="U10">
        <f t="shared" si="12"/>
        <v>2.4664096480579545E-2</v>
      </c>
      <c r="V10">
        <f t="shared" si="10"/>
        <v>16</v>
      </c>
      <c r="W10">
        <f t="shared" si="11"/>
        <v>3.8019853450208518E-5</v>
      </c>
    </row>
    <row r="11" spans="1:23" x14ac:dyDescent="0.35">
      <c r="F11" t="s">
        <v>51</v>
      </c>
      <c r="G11">
        <f>SUM(G2:G10)/COUNT(G2:G10)</f>
        <v>0</v>
      </c>
      <c r="H11">
        <f>SUM(H2:H10)/COUNT(H2:H10)</f>
        <v>2.0068618686199731</v>
      </c>
      <c r="K11">
        <f>SUM(K2:K10)</f>
        <v>0.13121711399874458</v>
      </c>
      <c r="L11">
        <f>SUM(L2:L10)</f>
        <v>60</v>
      </c>
      <c r="M11">
        <f>SUM(M2:M10)</f>
        <v>3.712943399384708E-4</v>
      </c>
      <c r="P11" t="s">
        <v>51</v>
      </c>
      <c r="Q11">
        <f>SUM(Q2:Q10)/COUNT(Q2:Q10)</f>
        <v>0</v>
      </c>
      <c r="R11">
        <f>SUM(R2:R10)/COUNT(R2:R10)</f>
        <v>2.0074776741591629</v>
      </c>
      <c r="U11">
        <f>SUM(U2:U10)</f>
        <v>8.4853243439806825E-2</v>
      </c>
      <c r="V11">
        <f>SUM(V2:V10)</f>
        <v>60</v>
      </c>
      <c r="W11">
        <f>SUM(W2:W10)</f>
        <v>1.2639726558066804E-4</v>
      </c>
    </row>
    <row r="13" spans="1:23" x14ac:dyDescent="0.35">
      <c r="G13" s="3" t="s">
        <v>58</v>
      </c>
      <c r="H13">
        <f>K11/SQRT(L11*M11)</f>
        <v>0.87913524602264592</v>
      </c>
      <c r="Q13" s="3" t="s">
        <v>58</v>
      </c>
      <c r="R13">
        <f>U11/SQRT(V11*W11)</f>
        <v>0.97437017721986519</v>
      </c>
    </row>
    <row r="15" spans="1:23" x14ac:dyDescent="0.35">
      <c r="G15" t="s">
        <v>60</v>
      </c>
      <c r="H15">
        <f>SQRT(M11^2/(COUNT(M2:M10)-1))</f>
        <v>1.3127237279333793E-4</v>
      </c>
      <c r="Q15" t="s">
        <v>60</v>
      </c>
      <c r="R15">
        <f>SQRT(W11^2/(COUNT(W2:W10)-1))</f>
        <v>4.4688181807763685E-5</v>
      </c>
    </row>
    <row r="16" spans="1:23" x14ac:dyDescent="0.35">
      <c r="G16" t="s">
        <v>61</v>
      </c>
      <c r="H16">
        <f>SQRT(L11^2/(COUNT(L2:L10)-1))</f>
        <v>21.213203435596427</v>
      </c>
      <c r="Q16" t="s">
        <v>61</v>
      </c>
      <c r="R16">
        <f>SQRT(V11^2/(COUNT(V2:V10)-1))</f>
        <v>21.213203435596427</v>
      </c>
    </row>
    <row r="17" spans="7:18" x14ac:dyDescent="0.35">
      <c r="G17" s="3" t="s">
        <v>59</v>
      </c>
      <c r="H17">
        <f>H13*H15/H16</f>
        <v>5.4402990148103906E-6</v>
      </c>
      <c r="Q17" s="3" t="s">
        <v>59</v>
      </c>
      <c r="R17">
        <f>R13*R15/R16</f>
        <v>2.0526287677323649E-6</v>
      </c>
    </row>
    <row r="18" spans="7:18" x14ac:dyDescent="0.35">
      <c r="G18" s="3" t="s">
        <v>62</v>
      </c>
      <c r="H18">
        <f>H11-H17*G11</f>
        <v>2.0068618686199731</v>
      </c>
      <c r="Q18" s="3" t="s">
        <v>62</v>
      </c>
      <c r="R18">
        <f>R11-R17*Q11</f>
        <v>2.0074776741591629</v>
      </c>
    </row>
    <row r="20" spans="7:18" x14ac:dyDescent="0.35">
      <c r="G20" t="s">
        <v>63</v>
      </c>
      <c r="H20" t="s">
        <v>64</v>
      </c>
      <c r="Q20" t="s">
        <v>63</v>
      </c>
      <c r="R20" t="s">
        <v>64</v>
      </c>
    </row>
    <row r="21" spans="7:18" x14ac:dyDescent="0.35">
      <c r="G21">
        <v>-5</v>
      </c>
      <c r="H21">
        <f>H18+H17*G21</f>
        <v>2.0068346671248989</v>
      </c>
      <c r="Q21">
        <v>-5</v>
      </c>
      <c r="R21">
        <f>R18+R17*Q21</f>
        <v>2.0074674110153241</v>
      </c>
    </row>
    <row r="22" spans="7:18" x14ac:dyDescent="0.35">
      <c r="G22">
        <v>5</v>
      </c>
      <c r="H22">
        <f>H18+H17*G22</f>
        <v>2.0068890701150472</v>
      </c>
      <c r="Q22">
        <v>5</v>
      </c>
      <c r="R22">
        <f>R18+R17*Q22</f>
        <v>2.0074879373030017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2022-04-04T02:17:58Z</dcterms:modified>
</cp:coreProperties>
</file>