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ive_gmail\Recherche\metaConvert\web\tables\"/>
    </mc:Choice>
  </mc:AlternateContent>
  <xr:revisionPtr revIDLastSave="0" documentId="13_ncr:1_{B9301670-610E-4541-95BF-8B523EDD887F}" xr6:coauthVersionLast="47" xr6:coauthVersionMax="47" xr10:uidLastSave="{00000000-0000-0000-0000-000000000000}"/>
  <bookViews>
    <workbookView xWindow="-108" yWindow="-108" windowWidth="30936" windowHeight="16896" firstSheet="11" activeTab="22" xr2:uid="{3A80436A-EBC8-4660-8C38-C3E7D350F51B}"/>
  </bookViews>
  <sheets>
    <sheet name="cohen_d" sheetId="1" r:id="rId1"/>
    <sheet name="means_sd" sheetId="2" r:id="rId2"/>
    <sheet name="plot_means" sheetId="3" r:id="rId3"/>
    <sheet name="anova" sheetId="4" r:id="rId4"/>
    <sheet name="change_scores" sheetId="6" r:id="rId5"/>
    <sheet name="pre_post" sheetId="22" r:id="rId6"/>
    <sheet name="paired_anova" sheetId="19" r:id="rId7"/>
    <sheet name="mean_difference_crude" sheetId="5" r:id="rId8"/>
    <sheet name="mean_difference_adjusted" sheetId="18" r:id="rId9"/>
    <sheet name="medians" sheetId="7" r:id="rId10"/>
    <sheet name="ancova_means" sheetId="8" r:id="rId11"/>
    <sheet name="plot_ancova_means" sheetId="16" r:id="rId12"/>
    <sheet name="ancova_statistics" sheetId="9" r:id="rId13"/>
    <sheet name="cohen_d_adj" sheetId="24" r:id="rId14"/>
    <sheet name="or" sheetId="10" r:id="rId15"/>
    <sheet name="rr" sheetId="13" r:id="rId16"/>
    <sheet name="contingency" sheetId="11" r:id="rId17"/>
    <sheet name="phi" sheetId="12" r:id="rId18"/>
    <sheet name="user_crude" sheetId="20" r:id="rId19"/>
    <sheet name="user_adjusted" sheetId="21" r:id="rId20"/>
    <sheet name="cor" sheetId="14" r:id="rId21"/>
    <sheet name="irr" sheetId="15" r:id="rId22"/>
    <sheet name="regression" sheetId="17" r:id="rId23"/>
    <sheet name="var" sheetId="2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6" l="1"/>
  <c r="M3" i="16"/>
  <c r="L3" i="16"/>
  <c r="K3" i="16"/>
  <c r="J2" i="16"/>
  <c r="I2" i="16"/>
  <c r="H2" i="16"/>
  <c r="G2" i="16"/>
  <c r="N3" i="3"/>
  <c r="M3" i="3"/>
  <c r="L3" i="3"/>
  <c r="K3" i="3"/>
  <c r="J2" i="3"/>
  <c r="I2" i="3"/>
  <c r="H2" i="3"/>
  <c r="G2" i="3"/>
  <c r="H2" i="24"/>
  <c r="I2" i="24" s="1"/>
  <c r="G2" i="24"/>
  <c r="F2" i="24" s="1"/>
  <c r="E2" i="24"/>
  <c r="E2" i="10"/>
  <c r="E3" i="10"/>
  <c r="E11" i="10"/>
  <c r="E7" i="10"/>
  <c r="E4" i="10"/>
  <c r="E12" i="10"/>
  <c r="E8" i="10"/>
  <c r="H8" i="10" s="1"/>
  <c r="E5" i="10"/>
  <c r="E13" i="10"/>
  <c r="E9" i="10"/>
  <c r="I9" i="10" s="1"/>
  <c r="E6" i="10"/>
  <c r="E14" i="10"/>
  <c r="E10" i="10"/>
  <c r="H10" i="10" s="1"/>
  <c r="P5" i="6"/>
  <c r="O5" i="6"/>
  <c r="F4" i="6"/>
  <c r="N4" i="6" s="1"/>
  <c r="E4" i="6"/>
  <c r="K4" i="6" s="1"/>
  <c r="F3" i="6"/>
  <c r="E3" i="6"/>
  <c r="F2" i="6"/>
  <c r="E2" i="6"/>
  <c r="J3" i="6"/>
  <c r="I3" i="6"/>
  <c r="H2" i="6"/>
  <c r="G2" i="6"/>
  <c r="Y4" i="22"/>
  <c r="Z4" i="22" s="1"/>
  <c r="W4" i="22"/>
  <c r="X4" i="22" s="1"/>
  <c r="G4" i="22"/>
  <c r="E4" i="22"/>
  <c r="R4" i="22" s="1"/>
  <c r="Y3" i="22"/>
  <c r="Z3" i="22" s="1"/>
  <c r="W3" i="22"/>
  <c r="X3" i="22" s="1"/>
  <c r="O3" i="22"/>
  <c r="M3" i="22"/>
  <c r="G3" i="22"/>
  <c r="E3" i="22"/>
  <c r="Y2" i="22"/>
  <c r="Z2" i="22" s="1"/>
  <c r="W2" i="22"/>
  <c r="X2" i="22" s="1"/>
  <c r="K2" i="22"/>
  <c r="I2" i="22"/>
  <c r="G2" i="22"/>
  <c r="E2" i="22"/>
  <c r="L5" i="19"/>
  <c r="J4" i="19"/>
  <c r="H3" i="19"/>
  <c r="F2" i="19"/>
  <c r="I6" i="4"/>
  <c r="H3" i="17"/>
  <c r="I3" i="17" s="1"/>
  <c r="H2" i="17"/>
  <c r="I2" i="17" s="1"/>
  <c r="K5" i="14"/>
  <c r="J5" i="14"/>
  <c r="K4" i="14"/>
  <c r="J4" i="14"/>
  <c r="L7" i="14"/>
  <c r="L6" i="14"/>
  <c r="L3" i="14"/>
  <c r="L2" i="14"/>
  <c r="G7" i="14"/>
  <c r="G6" i="14"/>
  <c r="E6" i="14"/>
  <c r="F7" i="14"/>
  <c r="F5" i="14"/>
  <c r="E4" i="14"/>
  <c r="F3" i="14"/>
  <c r="E2" i="14"/>
  <c r="G3" i="21"/>
  <c r="I3" i="21" s="1"/>
  <c r="G2" i="21"/>
  <c r="G3" i="20"/>
  <c r="I3" i="20" s="1"/>
  <c r="G2" i="20"/>
  <c r="G4" i="12"/>
  <c r="F3" i="12"/>
  <c r="E2" i="12"/>
  <c r="I4" i="12"/>
  <c r="J4" i="12" s="1"/>
  <c r="I3" i="12"/>
  <c r="J3" i="12" s="1"/>
  <c r="I2" i="12"/>
  <c r="J2" i="12" s="1"/>
  <c r="L4" i="11"/>
  <c r="K4" i="11"/>
  <c r="J4" i="11"/>
  <c r="I4" i="11"/>
  <c r="H2" i="11"/>
  <c r="G2" i="11"/>
  <c r="F3" i="11"/>
  <c r="L3" i="11" s="1"/>
  <c r="F2" i="11"/>
  <c r="E3" i="11"/>
  <c r="K3" i="11" s="1"/>
  <c r="E2" i="11"/>
  <c r="J10" i="13"/>
  <c r="J9" i="13"/>
  <c r="J8" i="13"/>
  <c r="F6" i="10"/>
  <c r="F5" i="10"/>
  <c r="F4" i="10"/>
  <c r="F3" i="10"/>
  <c r="F2" i="13"/>
  <c r="F5" i="13"/>
  <c r="F8" i="13"/>
  <c r="E10" i="13"/>
  <c r="I10" i="13" s="1"/>
  <c r="E9" i="13"/>
  <c r="E8" i="13"/>
  <c r="N7" i="13"/>
  <c r="O7" i="13" s="1"/>
  <c r="N6" i="13"/>
  <c r="O6" i="13" s="1"/>
  <c r="N5" i="13"/>
  <c r="O5" i="13" s="1"/>
  <c r="E7" i="13"/>
  <c r="H7" i="13" s="1"/>
  <c r="E6" i="13"/>
  <c r="E5" i="13"/>
  <c r="L4" i="13"/>
  <c r="M4" i="13" s="1"/>
  <c r="E4" i="13"/>
  <c r="I4" i="13" s="1"/>
  <c r="L3" i="13"/>
  <c r="M3" i="13" s="1"/>
  <c r="E3" i="13"/>
  <c r="L2" i="13"/>
  <c r="M2" i="13" s="1"/>
  <c r="E2" i="13"/>
  <c r="N10" i="10"/>
  <c r="L10" i="10" s="1"/>
  <c r="N14" i="10"/>
  <c r="L14" i="10" s="1"/>
  <c r="N6" i="10"/>
  <c r="L6" i="10" s="1"/>
  <c r="N8" i="10"/>
  <c r="O8" i="10" s="1"/>
  <c r="N12" i="10"/>
  <c r="O12" i="10" s="1"/>
  <c r="N4" i="10"/>
  <c r="O4" i="10" s="1"/>
  <c r="N2" i="10"/>
  <c r="O2" i="10" s="1"/>
  <c r="L7" i="10"/>
  <c r="M7" i="10" s="1"/>
  <c r="L11" i="10"/>
  <c r="M11" i="10" s="1"/>
  <c r="L3" i="10"/>
  <c r="M3" i="10" s="1"/>
  <c r="K6" i="10"/>
  <c r="K10" i="10"/>
  <c r="K14" i="10"/>
  <c r="J9" i="10"/>
  <c r="J13" i="10"/>
  <c r="J5" i="10"/>
  <c r="K5" i="9"/>
  <c r="J5" i="9" s="1"/>
  <c r="L5" i="9"/>
  <c r="M5" i="9" s="1"/>
  <c r="K6" i="9"/>
  <c r="J6" i="9" s="1"/>
  <c r="L6" i="9"/>
  <c r="M6" i="9" s="1"/>
  <c r="L4" i="9"/>
  <c r="M4" i="9" s="1"/>
  <c r="K4" i="9"/>
  <c r="J4" i="9" s="1"/>
  <c r="L3" i="9"/>
  <c r="M3" i="9" s="1"/>
  <c r="K3" i="9"/>
  <c r="J3" i="9" s="1"/>
  <c r="L2" i="9"/>
  <c r="M2" i="9" s="1"/>
  <c r="K2" i="9"/>
  <c r="J2" i="9" s="1"/>
  <c r="I6" i="9"/>
  <c r="H5" i="9"/>
  <c r="G4" i="9"/>
  <c r="F3" i="9"/>
  <c r="E2" i="9"/>
  <c r="U4" i="16"/>
  <c r="V4" i="16" s="1"/>
  <c r="T4" i="16"/>
  <c r="S4" i="16" s="1"/>
  <c r="U3" i="16"/>
  <c r="V3" i="16" s="1"/>
  <c r="T3" i="16"/>
  <c r="S3" i="16" s="1"/>
  <c r="U2" i="16"/>
  <c r="V2" i="16" s="1"/>
  <c r="T2" i="16"/>
  <c r="S2" i="16" s="1"/>
  <c r="R6" i="8"/>
  <c r="Q6" i="8" s="1"/>
  <c r="R5" i="8"/>
  <c r="Q5" i="8" s="1"/>
  <c r="R4" i="8"/>
  <c r="Q4" i="8" s="1"/>
  <c r="R3" i="8"/>
  <c r="Q3" i="8" s="1"/>
  <c r="R2" i="8"/>
  <c r="Q2" i="8" s="1"/>
  <c r="S6" i="8"/>
  <c r="T6" i="8" s="1"/>
  <c r="S5" i="8"/>
  <c r="T5" i="8" s="1"/>
  <c r="S4" i="8"/>
  <c r="T4" i="8" s="1"/>
  <c r="S3" i="8"/>
  <c r="T3" i="8" s="1"/>
  <c r="S2" i="8"/>
  <c r="T2" i="8" s="1"/>
  <c r="E4" i="8"/>
  <c r="F4" i="8" s="1"/>
  <c r="I3" i="8"/>
  <c r="J3" i="8" s="1"/>
  <c r="H2" i="8"/>
  <c r="G2" i="8"/>
  <c r="E3" i="8"/>
  <c r="F3" i="8" s="1"/>
  <c r="E2" i="8"/>
  <c r="F2" i="8" s="1"/>
  <c r="E5" i="8"/>
  <c r="F5" i="8" s="1"/>
  <c r="P6" i="8"/>
  <c r="O5" i="8"/>
  <c r="E6" i="8"/>
  <c r="F6" i="8" s="1"/>
  <c r="H3" i="7"/>
  <c r="J3" i="7" s="1"/>
  <c r="L3" i="7" s="1"/>
  <c r="G3" i="7"/>
  <c r="I3" i="7" s="1"/>
  <c r="K3" i="7" s="1"/>
  <c r="F4" i="7"/>
  <c r="J4" i="7" s="1"/>
  <c r="N4" i="7" s="1"/>
  <c r="E4" i="7"/>
  <c r="I4" i="7" s="1"/>
  <c r="M4" i="7" s="1"/>
  <c r="F2" i="7"/>
  <c r="H2" i="7" s="1"/>
  <c r="J2" i="7" s="1"/>
  <c r="L2" i="7" s="1"/>
  <c r="N2" i="7" s="1"/>
  <c r="E2" i="7"/>
  <c r="G2" i="7" s="1"/>
  <c r="I2" i="7" s="1"/>
  <c r="K2" i="7" s="1"/>
  <c r="M2" i="7" s="1"/>
  <c r="O4" i="7"/>
  <c r="P4" i="7" s="1"/>
  <c r="O3" i="7"/>
  <c r="P3" i="7" s="1"/>
  <c r="O2" i="7"/>
  <c r="P2" i="7" s="1"/>
  <c r="L4" i="18"/>
  <c r="M4" i="18" s="1"/>
  <c r="L3" i="18"/>
  <c r="M3" i="18" s="1"/>
  <c r="J4" i="18"/>
  <c r="J3" i="18"/>
  <c r="J2" i="18"/>
  <c r="L2" i="18"/>
  <c r="M2" i="18" s="1"/>
  <c r="E4" i="18"/>
  <c r="H4" i="18" s="1"/>
  <c r="G3" i="18"/>
  <c r="E3" i="18"/>
  <c r="F2" i="18"/>
  <c r="E2" i="18"/>
  <c r="J4" i="5"/>
  <c r="K4" i="5" s="1"/>
  <c r="J3" i="5"/>
  <c r="K3" i="5" s="1"/>
  <c r="J2" i="5"/>
  <c r="K2" i="5" s="1"/>
  <c r="G3" i="5"/>
  <c r="E4" i="5"/>
  <c r="H4" i="5" s="1"/>
  <c r="E3" i="5"/>
  <c r="F2" i="5"/>
  <c r="E2" i="5"/>
  <c r="O5" i="19"/>
  <c r="P5" i="19" s="1"/>
  <c r="M5" i="19"/>
  <c r="N5" i="19" s="1"/>
  <c r="O4" i="19"/>
  <c r="P4" i="19" s="1"/>
  <c r="M4" i="19"/>
  <c r="N4" i="19" s="1"/>
  <c r="O3" i="19"/>
  <c r="P3" i="19" s="1"/>
  <c r="M3" i="19"/>
  <c r="N3" i="19" s="1"/>
  <c r="O2" i="19"/>
  <c r="P2" i="19" s="1"/>
  <c r="M2" i="19"/>
  <c r="N2" i="19" s="1"/>
  <c r="K5" i="19"/>
  <c r="I4" i="19"/>
  <c r="G3" i="19"/>
  <c r="E2" i="19"/>
  <c r="H5" i="6"/>
  <c r="G5" i="6"/>
  <c r="F5" i="6"/>
  <c r="E5" i="6"/>
  <c r="Q5" i="6"/>
  <c r="R5" i="6" s="1"/>
  <c r="Q4" i="6"/>
  <c r="R4" i="6" s="1"/>
  <c r="Q3" i="6"/>
  <c r="R3" i="6" s="1"/>
  <c r="Q2" i="6"/>
  <c r="R2" i="6" s="1"/>
  <c r="K8" i="4"/>
  <c r="J7" i="4"/>
  <c r="H5" i="4"/>
  <c r="F3" i="4"/>
  <c r="G4" i="4"/>
  <c r="E2" i="4"/>
  <c r="L8" i="4"/>
  <c r="M8" i="4" s="1"/>
  <c r="L7" i="4"/>
  <c r="M7" i="4" s="1"/>
  <c r="L6" i="4"/>
  <c r="M6" i="4" s="1"/>
  <c r="L5" i="4"/>
  <c r="M5" i="4" s="1"/>
  <c r="L4" i="4"/>
  <c r="M4" i="4" s="1"/>
  <c r="L3" i="4"/>
  <c r="M3" i="4" s="1"/>
  <c r="L2" i="4"/>
  <c r="M2" i="4" s="1"/>
  <c r="G13" i="10" l="1"/>
  <c r="G11" i="10"/>
  <c r="G12" i="10"/>
  <c r="G14" i="10"/>
  <c r="H7" i="10"/>
  <c r="M4" i="6"/>
  <c r="L4" i="6"/>
  <c r="Q4" i="22"/>
  <c r="J3" i="21"/>
  <c r="H2" i="21" s="1"/>
  <c r="J3" i="20"/>
  <c r="H2" i="20" s="1"/>
  <c r="H4" i="12"/>
  <c r="H2" i="12"/>
  <c r="H3" i="12"/>
  <c r="G9" i="13"/>
  <c r="G6" i="13"/>
  <c r="H10" i="13"/>
  <c r="I7" i="13"/>
  <c r="G3" i="13"/>
  <c r="H4" i="13"/>
  <c r="I10" i="10"/>
  <c r="H9" i="10"/>
  <c r="I8" i="10"/>
  <c r="I7" i="10"/>
  <c r="K4" i="8"/>
  <c r="N4" i="8"/>
  <c r="M4" i="8"/>
  <c r="L4" i="8"/>
  <c r="I4" i="18"/>
  <c r="I4" i="5"/>
</calcChain>
</file>

<file path=xl/sharedStrings.xml><?xml version="1.0" encoding="utf-8"?>
<sst xmlns="http://schemas.openxmlformats.org/spreadsheetml/2006/main" count="656" uniqueCount="238">
  <si>
    <t>cohen_d</t>
  </si>
  <si>
    <t>hedges_g</t>
  </si>
  <si>
    <t>anova_f</t>
  </si>
  <si>
    <t>anova_f_pval</t>
  </si>
  <si>
    <t>student_t</t>
  </si>
  <si>
    <t>student_t_pval</t>
  </si>
  <si>
    <t>etasq</t>
  </si>
  <si>
    <t>md</t>
  </si>
  <si>
    <t>md_sd</t>
  </si>
  <si>
    <t>md_se</t>
  </si>
  <si>
    <t>ancova_t</t>
  </si>
  <si>
    <t>ancova_f</t>
  </si>
  <si>
    <t>ancova_t_pval</t>
  </si>
  <si>
    <t>ancova_f_pval</t>
  </si>
  <si>
    <t>cohen_d_adj</t>
  </si>
  <si>
    <t>etasq_adj</t>
  </si>
  <si>
    <t>logor_se</t>
  </si>
  <si>
    <t>logor_pval</t>
  </si>
  <si>
    <t>baseline_risk</t>
  </si>
  <si>
    <t>small_margin_prop</t>
  </si>
  <si>
    <t>RR</t>
  </si>
  <si>
    <t>phi</t>
  </si>
  <si>
    <t>n_sample</t>
  </si>
  <si>
    <t>n_exp</t>
  </si>
  <si>
    <t>n_cases</t>
  </si>
  <si>
    <t>chisq</t>
  </si>
  <si>
    <t>chisq_pval</t>
  </si>
  <si>
    <t>pt_bis_r</t>
  </si>
  <si>
    <t>pt_bis_r_pval</t>
  </si>
  <si>
    <t>logrr_se</t>
  </si>
  <si>
    <t>logrr_pval</t>
  </si>
  <si>
    <t>pearson_r</t>
  </si>
  <si>
    <t>fisher_z</t>
  </si>
  <si>
    <t>beta_std</t>
  </si>
  <si>
    <t>beta_unstd</t>
  </si>
  <si>
    <t>dv_sd</t>
  </si>
  <si>
    <t>sd_iv</t>
  </si>
  <si>
    <t>unit_increase_iv</t>
  </si>
  <si>
    <t>unit_type</t>
  </si>
  <si>
    <t>ancova_md</t>
  </si>
  <si>
    <t>ancova_md_sd</t>
  </si>
  <si>
    <t>ancova_md_se</t>
  </si>
  <si>
    <t>paired_f</t>
  </si>
  <si>
    <t>paired_f_pval</t>
  </si>
  <si>
    <t>paired_t</t>
  </si>
  <si>
    <t>paired_t_pval</t>
  </si>
  <si>
    <t>measure</t>
  </si>
  <si>
    <t>user_es_measure_crude</t>
  </si>
  <si>
    <t>user_es_crude</t>
  </si>
  <si>
    <t>user_se_crude</t>
  </si>
  <si>
    <t>user_es_measure_adj</t>
  </si>
  <si>
    <t>user_es_adj</t>
  </si>
  <si>
    <t>user_se_adj</t>
  </si>
  <si>
    <t>study_id</t>
  </si>
  <si>
    <t>all_info_expected</t>
  </si>
  <si>
    <t>n_nexp</t>
  </si>
  <si>
    <t>means_sd</t>
  </si>
  <si>
    <t>means_se</t>
  </si>
  <si>
    <t>means_ci</t>
  </si>
  <si>
    <t>15.87</t>
  </si>
  <si>
    <t>mean_exp</t>
  </si>
  <si>
    <t>mean_nexp</t>
  </si>
  <si>
    <t>98.9</t>
  </si>
  <si>
    <t>101.2</t>
  </si>
  <si>
    <t>13.87</t>
  </si>
  <si>
    <t>5.94</t>
  </si>
  <si>
    <t>5.81</t>
  </si>
  <si>
    <t>0.13</t>
  </si>
  <si>
    <t>mean_se_nexp</t>
  </si>
  <si>
    <t>mean_se_exp</t>
  </si>
  <si>
    <t>mean_sd_nexp</t>
  </si>
  <si>
    <t>mean_sd_exp</t>
  </si>
  <si>
    <t>mean_ci_lo_exp</t>
  </si>
  <si>
    <t>mean_ci_up_exp</t>
  </si>
  <si>
    <t>mean_ci_lo_nexp</t>
  </si>
  <si>
    <t>mean_ci_up_nexp</t>
  </si>
  <si>
    <t>plot_mean_exp</t>
  </si>
  <si>
    <t>plot_mean_nexp</t>
  </si>
  <si>
    <t>plot_mean_ci_lo_exp</t>
  </si>
  <si>
    <t>plot_mean_ci_up_exp</t>
  </si>
  <si>
    <t>plot_mean_ci_lo_nexp</t>
  </si>
  <si>
    <t>plot_mean_ci_up_nexp</t>
  </si>
  <si>
    <t>plot_means_sd</t>
  </si>
  <si>
    <t>plot_means_se</t>
  </si>
  <si>
    <t>plot_means_ci</t>
  </si>
  <si>
    <t>mean_pre_exp</t>
  </si>
  <si>
    <t>mean_pre_nexp</t>
  </si>
  <si>
    <t>mean_pre_sd_exp</t>
  </si>
  <si>
    <t>mean_pre_sd_nexp</t>
  </si>
  <si>
    <t>mean_pre_se_exp</t>
  </si>
  <si>
    <t>mean_pre_se_nexp</t>
  </si>
  <si>
    <t>mean_pre_ci_lo_exp</t>
  </si>
  <si>
    <t>mean_pre_ci_up_exp</t>
  </si>
  <si>
    <t>mean_pre_ci_lo_nexp</t>
  </si>
  <si>
    <t>mean_pre_ci_up_nexp</t>
  </si>
  <si>
    <t>means_sd_pre_post</t>
  </si>
  <si>
    <t>means_se_pre_post</t>
  </si>
  <si>
    <t>means_ci_pre_post</t>
  </si>
  <si>
    <t>mean_change_exp</t>
  </si>
  <si>
    <t>mean_change_nexp</t>
  </si>
  <si>
    <t>mean_change_sd_exp</t>
  </si>
  <si>
    <t>mean_change_sd_nexp</t>
  </si>
  <si>
    <t>r_pre_post_exp</t>
  </si>
  <si>
    <t>r_pre_post_nexp</t>
  </si>
  <si>
    <t>md_ci</t>
  </si>
  <si>
    <t>ancova_md_ci</t>
  </si>
  <si>
    <t>min_nexp</t>
  </si>
  <si>
    <t>min_exp</t>
  </si>
  <si>
    <t>q1_exp</t>
  </si>
  <si>
    <t>q1_nexp</t>
  </si>
  <si>
    <t>med_exp</t>
  </si>
  <si>
    <t>med_nexp</t>
  </si>
  <si>
    <t>q3_exp</t>
  </si>
  <si>
    <t>q3_nexp</t>
  </si>
  <si>
    <t>max_exp</t>
  </si>
  <si>
    <t>max_nexp</t>
  </si>
  <si>
    <t>md_ci_lo</t>
  </si>
  <si>
    <t>md_ci_up</t>
  </si>
  <si>
    <t>med_min_max_quarts</t>
  </si>
  <si>
    <t>med_min_max</t>
  </si>
  <si>
    <t>ancova_means_sd</t>
  </si>
  <si>
    <t>ancova_means_se</t>
  </si>
  <si>
    <t>ancova_means_ci</t>
  </si>
  <si>
    <t>ancova_means_sd_pooled</t>
  </si>
  <si>
    <t>ancova_means_sd_pooled_adj</t>
  </si>
  <si>
    <t>cov_outcome_r</t>
  </si>
  <si>
    <t>n_cov_ancova</t>
  </si>
  <si>
    <t>ancova_mean_exp</t>
  </si>
  <si>
    <t>ancova_mean_nexp</t>
  </si>
  <si>
    <t>ancova_mean_sd_exp</t>
  </si>
  <si>
    <t>ancova_mean_sd_nexp</t>
  </si>
  <si>
    <t>ancova_mean_se_exp</t>
  </si>
  <si>
    <t>ancova_mean_se_nexp</t>
  </si>
  <si>
    <t>ancova_mean_ci_lo_exp</t>
  </si>
  <si>
    <t>ancova_mean_ci_up_exp</t>
  </si>
  <si>
    <t>ancova_mean_ci_lo_nexp</t>
  </si>
  <si>
    <t>ancova_mean_ci_up_nexp</t>
  </si>
  <si>
    <t xml:space="preserve">ancova_ancova_mean_sd_pooled_crude	</t>
  </si>
  <si>
    <t>ancova_ancova_mean_sd_pooled_adj</t>
  </si>
  <si>
    <t>ancova_means_plot</t>
  </si>
  <si>
    <t>ancova_plot_mean_exp</t>
  </si>
  <si>
    <t>ancova_plot_mean_nexp</t>
  </si>
  <si>
    <t>ancova_plot_mean_ci_lo_exp</t>
  </si>
  <si>
    <t>ancova_plot_mean_ci_up_exp</t>
  </si>
  <si>
    <t>ancova_plot_mean_ci_lo_nexp</t>
  </si>
  <si>
    <t>ancova_plot_mean_ci_up_nexp</t>
  </si>
  <si>
    <t>or</t>
  </si>
  <si>
    <t>n_controls</t>
  </si>
  <si>
    <t>or_se</t>
  </si>
  <si>
    <t>or_pval</t>
  </si>
  <si>
    <t>or_ci</t>
  </si>
  <si>
    <t>rr_se</t>
  </si>
  <si>
    <t>rr_pval</t>
  </si>
  <si>
    <t>rr_ci</t>
  </si>
  <si>
    <t>2x2</t>
  </si>
  <si>
    <t>2x2_sum</t>
  </si>
  <si>
    <t>2x2_prop</t>
  </si>
  <si>
    <t>n_cases_exp</t>
  </si>
  <si>
    <t>n_cases_nexp</t>
  </si>
  <si>
    <t>n_controls_exp</t>
  </si>
  <si>
    <t>n_controls_nexp</t>
  </si>
  <si>
    <t>prop_cases_exp</t>
  </si>
  <si>
    <t>prop_cases_nexp</t>
  </si>
  <si>
    <t>user_input_crude</t>
  </si>
  <si>
    <t>user_input_adjusted</t>
  </si>
  <si>
    <t>MR</t>
  </si>
  <si>
    <t>user_ci_lo_crude</t>
  </si>
  <si>
    <t>user_ci_up_crude</t>
  </si>
  <si>
    <t>user_ci_lo_adj</t>
  </si>
  <si>
    <t>user_ci_up_adj</t>
  </si>
  <si>
    <t>sd</t>
  </si>
  <si>
    <t>raw</t>
  </si>
  <si>
    <t>cases_time</t>
  </si>
  <si>
    <t>time_exp</t>
  </si>
  <si>
    <t>time_nexp</t>
  </si>
  <si>
    <t>ancova_md_ci_lo</t>
  </si>
  <si>
    <t>ancova_md_ci_up</t>
  </si>
  <si>
    <t>paired_f_exp</t>
  </si>
  <si>
    <t>paired_f_pval_exp</t>
  </si>
  <si>
    <t>paired_t_exp</t>
  </si>
  <si>
    <t>paired_t_pval_exp</t>
  </si>
  <si>
    <t>paired_f_nexp</t>
  </si>
  <si>
    <t>paired_f_pval_nexp</t>
  </si>
  <si>
    <t>paired_t_nexp</t>
  </si>
  <si>
    <t>paired_t_pval_nexp</t>
  </si>
  <si>
    <t>converted_es</t>
  </si>
  <si>
    <t>natural_es</t>
  </si>
  <si>
    <t>D+G</t>
  </si>
  <si>
    <t>OR+R+Z</t>
  </si>
  <si>
    <t>D+G+MD</t>
  </si>
  <si>
    <t>means_change_sd</t>
  </si>
  <si>
    <t>means_change_se</t>
  </si>
  <si>
    <t>means_change_ci</t>
  </si>
  <si>
    <t>means_change_pval</t>
  </si>
  <si>
    <t>mean_change_se_exp</t>
  </si>
  <si>
    <t>mean_change_se_nexp</t>
  </si>
  <si>
    <t>mean_change_ci_lo_exp</t>
  </si>
  <si>
    <t>mean_change_ci_up_exp</t>
  </si>
  <si>
    <t>mean_change_ci_lo_nexp</t>
  </si>
  <si>
    <t>mean_change_ci_up_nexp</t>
  </si>
  <si>
    <t>mean_change_pval_exp</t>
  </si>
  <si>
    <t>mean_change_pval_nexp</t>
  </si>
  <si>
    <t>D+G+MD+OR+R+Z</t>
  </si>
  <si>
    <t>N/A</t>
  </si>
  <si>
    <t>OR+RR+NNT+D+G+R+Z</t>
  </si>
  <si>
    <t>OR</t>
  </si>
  <si>
    <t>RR+NNT+D+G+R+Z</t>
  </si>
  <si>
    <t>OR+NNT</t>
  </si>
  <si>
    <t>OR+RR+NNT</t>
  </si>
  <si>
    <t>D+G+R+Z</t>
  </si>
  <si>
    <t>Any</t>
  </si>
  <si>
    <t>R+Z</t>
  </si>
  <si>
    <t>D+G+OR</t>
  </si>
  <si>
    <t>VR</t>
  </si>
  <si>
    <t>CVR</t>
  </si>
  <si>
    <t>IRR</t>
  </si>
  <si>
    <t>(log)or</t>
  </si>
  <si>
    <t>(log)or_ci_lo</t>
  </si>
  <si>
    <t>(log)or_ci_up</t>
  </si>
  <si>
    <t>(log)rr</t>
  </si>
  <si>
    <t>(log)rr_ci_lo</t>
  </si>
  <si>
    <t>(log)rr_ci_up</t>
  </si>
  <si>
    <t>plot_mean_sd_lo_exp</t>
  </si>
  <si>
    <t>plot_mean_sd_up_nexp</t>
  </si>
  <si>
    <t>plot_mean_sd_up_exp</t>
  </si>
  <si>
    <t>plot_mean_sd_lo_nexp</t>
  </si>
  <si>
    <t>plot_mean_se_lo_exp</t>
  </si>
  <si>
    <t>plot_mean_se_up_nexp</t>
  </si>
  <si>
    <t>plot_mean_se_up_exp</t>
  </si>
  <si>
    <t>plot_mean_se_lo_nexp</t>
  </si>
  <si>
    <t>ancova_plot_mean_sd_lo_exp</t>
  </si>
  <si>
    <t>ancova_plot_mean_sd_up_exp</t>
  </si>
  <si>
    <t>ancova_plot_mean_sd_lo_nexp</t>
  </si>
  <si>
    <t>ancova_plot_mean_sd_up_nexp</t>
  </si>
  <si>
    <t>ancova_plot_mean_se_lo_exp</t>
  </si>
  <si>
    <t>ancova_plot_mean_se_up_exp</t>
  </si>
  <si>
    <t>ancova_plot_mean_se_lo_nexp</t>
  </si>
  <si>
    <t>ancova_plot_mean_se_up_nexp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</si>
</sst>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4647-8A17-4460-AD50-FEAB05532C6A}">
  <dimension ref="A1:H3"/>
  <sheetViews>
    <sheetView workbookViewId="0">
      <selection activeCell="C1" sqref="C1:D1048576"/>
    </sheetView>
  </sheetViews>
  <sheetFormatPr baseColWidth="10" defaultRowHeight="14.4" x14ac:dyDescent="0.3"/>
  <cols>
    <col min="1" max="4" width="23.77734375" customWidth="1"/>
    <col min="5" max="5" width="23" customWidth="1"/>
    <col min="6" max="6" width="19.88671875" customWidth="1"/>
    <col min="7" max="7" width="31.6640625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0</v>
      </c>
      <c r="F1" t="s">
        <v>1</v>
      </c>
      <c r="G1" t="s">
        <v>23</v>
      </c>
      <c r="H1" t="s">
        <v>55</v>
      </c>
    </row>
    <row r="2" spans="1:8" x14ac:dyDescent="0.3">
      <c r="A2" t="s">
        <v>0</v>
      </c>
      <c r="B2">
        <v>1</v>
      </c>
      <c r="C2" t="s">
        <v>187</v>
      </c>
      <c r="D2" t="s">
        <v>188</v>
      </c>
      <c r="E2">
        <v>0.43</v>
      </c>
      <c r="G2">
        <v>10</v>
      </c>
      <c r="H2">
        <v>12</v>
      </c>
    </row>
    <row r="3" spans="1:8" x14ac:dyDescent="0.3">
      <c r="A3" t="s">
        <v>1</v>
      </c>
      <c r="B3">
        <v>2</v>
      </c>
      <c r="C3" t="s">
        <v>187</v>
      </c>
      <c r="D3" t="s">
        <v>188</v>
      </c>
      <c r="F3">
        <v>0.87</v>
      </c>
      <c r="G3">
        <v>30</v>
      </c>
      <c r="H3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D900C-2A57-45F4-9434-DA1C5FE0EDBE}">
  <dimension ref="A1:P4"/>
  <sheetViews>
    <sheetView workbookViewId="0">
      <selection activeCell="C8" sqref="C8"/>
    </sheetView>
  </sheetViews>
  <sheetFormatPr baseColWidth="10" defaultRowHeight="14.4" x14ac:dyDescent="0.3"/>
  <cols>
    <col min="3" max="4" width="23.77734375" customWidth="1"/>
    <col min="5" max="5" width="21.33203125" customWidth="1"/>
    <col min="6" max="6" width="18.109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107</v>
      </c>
      <c r="F1" t="s">
        <v>106</v>
      </c>
      <c r="G1" t="s">
        <v>108</v>
      </c>
      <c r="H1" t="s">
        <v>109</v>
      </c>
      <c r="I1" t="s">
        <v>110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23</v>
      </c>
      <c r="P1" t="s">
        <v>55</v>
      </c>
    </row>
    <row r="2" spans="1:16" x14ac:dyDescent="0.3">
      <c r="A2" t="s">
        <v>118</v>
      </c>
      <c r="B2">
        <v>1</v>
      </c>
      <c r="C2" t="s">
        <v>203</v>
      </c>
      <c r="D2" t="s">
        <v>202</v>
      </c>
      <c r="E2">
        <f ca="1">RANDBETWEEN(10,20)</f>
        <v>11</v>
      </c>
      <c r="F2">
        <f ca="1">RANDBETWEEN(10,20)</f>
        <v>11</v>
      </c>
      <c r="G2">
        <f ca="1">E2+RANDBETWEEN(10,20)</f>
        <v>24</v>
      </c>
      <c r="H2">
        <f ca="1">F2+RANDBETWEEN(10,20)</f>
        <v>22</v>
      </c>
      <c r="I2">
        <f t="shared" ref="I2:N2" ca="1" si="0">G2+G2-E2</f>
        <v>37</v>
      </c>
      <c r="J2">
        <f t="shared" ca="1" si="0"/>
        <v>33</v>
      </c>
      <c r="K2">
        <f t="shared" ca="1" si="0"/>
        <v>50</v>
      </c>
      <c r="L2">
        <f t="shared" ca="1" si="0"/>
        <v>44</v>
      </c>
      <c r="M2">
        <f t="shared" ca="1" si="0"/>
        <v>63</v>
      </c>
      <c r="N2">
        <f t="shared" ca="1" si="0"/>
        <v>55</v>
      </c>
      <c r="O2">
        <f ca="1">RANDBETWEEN(10,100)</f>
        <v>64</v>
      </c>
      <c r="P2">
        <f ca="1">O2+RANDBETWEEN(-10,10)</f>
        <v>73</v>
      </c>
    </row>
    <row r="3" spans="1:16" x14ac:dyDescent="0.3">
      <c r="A3" t="s">
        <v>118</v>
      </c>
      <c r="B3">
        <v>2</v>
      </c>
      <c r="C3" t="s">
        <v>203</v>
      </c>
      <c r="D3" t="s">
        <v>202</v>
      </c>
      <c r="G3">
        <f ca="1">E3+RANDBETWEEN(10,20)</f>
        <v>13</v>
      </c>
      <c r="H3">
        <f ca="1">F3+RANDBETWEEN(10,20)</f>
        <v>12</v>
      </c>
      <c r="I3">
        <f t="shared" ref="I3" ca="1" si="1">G3+G3-E3</f>
        <v>26</v>
      </c>
      <c r="J3">
        <f t="shared" ref="J3" ca="1" si="2">H3+H3-F3</f>
        <v>24</v>
      </c>
      <c r="K3">
        <f ca="1">I3+I3-G3</f>
        <v>39</v>
      </c>
      <c r="L3">
        <f ca="1">J3+J3-H3</f>
        <v>36</v>
      </c>
      <c r="O3">
        <f t="shared" ref="O3:O4" ca="1" si="3">RANDBETWEEN(10,100)</f>
        <v>48</v>
      </c>
      <c r="P3">
        <f t="shared" ref="P3:P4" ca="1" si="4">O3+RANDBETWEEN(-10,10)</f>
        <v>49</v>
      </c>
    </row>
    <row r="4" spans="1:16" x14ac:dyDescent="0.3">
      <c r="A4" t="s">
        <v>119</v>
      </c>
      <c r="B4">
        <v>3</v>
      </c>
      <c r="C4" t="s">
        <v>203</v>
      </c>
      <c r="D4" t="s">
        <v>202</v>
      </c>
      <c r="E4">
        <f ca="1">RANDBETWEEN(10,20)</f>
        <v>19</v>
      </c>
      <c r="F4">
        <f ca="1">RANDBETWEEN(10,20)</f>
        <v>19</v>
      </c>
      <c r="I4">
        <f ca="1">E4+24</f>
        <v>43</v>
      </c>
      <c r="J4">
        <f ca="1">F4+26</f>
        <v>45</v>
      </c>
      <c r="M4">
        <f ca="1">I4+K4-E4+I4</f>
        <v>67</v>
      </c>
      <c r="N4">
        <f ca="1">J4+L4-F4+J4</f>
        <v>71</v>
      </c>
      <c r="O4">
        <f t="shared" ca="1" si="3"/>
        <v>40</v>
      </c>
      <c r="P4">
        <f t="shared" ca="1" si="4"/>
        <v>34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827C4-E5F3-4C00-9507-79893E6FECF9}">
  <dimension ref="A1:T6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28.77734375" customWidth="1"/>
    <col min="6" max="6" width="22" customWidth="1"/>
    <col min="7" max="14" width="28.44140625" customWidth="1"/>
    <col min="15" max="15" width="36.109375" customWidth="1"/>
    <col min="16" max="18" width="29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125</v>
      </c>
      <c r="R1" t="s">
        <v>126</v>
      </c>
      <c r="S1" t="s">
        <v>23</v>
      </c>
      <c r="T1" t="s">
        <v>55</v>
      </c>
    </row>
    <row r="2" spans="1:20" x14ac:dyDescent="0.3">
      <c r="A2" t="s">
        <v>120</v>
      </c>
      <c r="B2">
        <v>1</v>
      </c>
      <c r="C2" t="s">
        <v>189</v>
      </c>
      <c r="D2" t="s">
        <v>188</v>
      </c>
      <c r="E2">
        <f ca="1">RANDBETWEEN(100,1000)/10</f>
        <v>79.3</v>
      </c>
      <c r="F2">
        <f ca="1">RANDBETWEEN(-25,25)+E2</f>
        <v>79.3</v>
      </c>
      <c r="G2">
        <f ca="1">RANDBETWEEN(100,500)/10</f>
        <v>44.6</v>
      </c>
      <c r="H2">
        <f ca="1">RANDBETWEEN(100,500)/10</f>
        <v>37.4</v>
      </c>
      <c r="Q2">
        <f ca="1">0.05+R2/20</f>
        <v>0.25</v>
      </c>
      <c r="R2">
        <f ca="1">RANDBETWEEN(1,5)</f>
        <v>4</v>
      </c>
      <c r="S2">
        <f ca="1">RANDBETWEEN(10,100)</f>
        <v>27</v>
      </c>
      <c r="T2">
        <f ca="1">S2+RANDBETWEEN(-10,10)</f>
        <v>25</v>
      </c>
    </row>
    <row r="3" spans="1:20" x14ac:dyDescent="0.3">
      <c r="A3" t="s">
        <v>121</v>
      </c>
      <c r="B3">
        <v>2</v>
      </c>
      <c r="C3" t="s">
        <v>189</v>
      </c>
      <c r="D3" t="s">
        <v>188</v>
      </c>
      <c r="E3">
        <f ca="1">RANDBETWEEN(100,1000)/10</f>
        <v>39.299999999999997</v>
      </c>
      <c r="F3">
        <f ca="1">RANDBETWEEN(-25,25)+E3</f>
        <v>49.3</v>
      </c>
      <c r="I3">
        <f ca="1">RANDBETWEEN(100,500)/10/5</f>
        <v>2.02</v>
      </c>
      <c r="J3">
        <f ca="1">RANDBETWEEN(1,5)+I3</f>
        <v>5.0199999999999996</v>
      </c>
      <c r="Q3">
        <f t="shared" ref="Q3:Q6" ca="1" si="0">0.05+R3/20</f>
        <v>0.1</v>
      </c>
      <c r="R3">
        <f t="shared" ref="R3:R6" ca="1" si="1">RANDBETWEEN(1,5)</f>
        <v>1</v>
      </c>
      <c r="S3">
        <f t="shared" ref="S3:S6" ca="1" si="2">RANDBETWEEN(10,100)</f>
        <v>41</v>
      </c>
      <c r="T3">
        <f t="shared" ref="T3:T6" ca="1" si="3">S3+RANDBETWEEN(-10,10)</f>
        <v>37</v>
      </c>
    </row>
    <row r="4" spans="1:20" x14ac:dyDescent="0.3">
      <c r="A4" t="s">
        <v>122</v>
      </c>
      <c r="B4">
        <v>3</v>
      </c>
      <c r="C4" t="s">
        <v>189</v>
      </c>
      <c r="D4" t="s">
        <v>188</v>
      </c>
      <c r="E4">
        <f ca="1">RANDBETWEEN(-500,500)/100</f>
        <v>3.46</v>
      </c>
      <c r="F4">
        <f ca="1">RANDBETWEEN(-2,2)+E4</f>
        <v>5.46</v>
      </c>
      <c r="K4">
        <f ca="1">E4-0.5</f>
        <v>2.96</v>
      </c>
      <c r="L4">
        <f ca="1">E4+0.5</f>
        <v>3.96</v>
      </c>
      <c r="M4">
        <f ca="1">F4-0.5</f>
        <v>4.96</v>
      </c>
      <c r="N4">
        <f ca="1">F4+0.5</f>
        <v>5.96</v>
      </c>
      <c r="Q4">
        <f t="shared" ca="1" si="0"/>
        <v>0.2</v>
      </c>
      <c r="R4">
        <f t="shared" ca="1" si="1"/>
        <v>3</v>
      </c>
      <c r="S4">
        <f t="shared" ca="1" si="2"/>
        <v>49</v>
      </c>
      <c r="T4">
        <f t="shared" ca="1" si="3"/>
        <v>56</v>
      </c>
    </row>
    <row r="5" spans="1:20" x14ac:dyDescent="0.3">
      <c r="A5" t="s">
        <v>123</v>
      </c>
      <c r="B5">
        <v>4</v>
      </c>
      <c r="C5" t="s">
        <v>189</v>
      </c>
      <c r="D5" t="s">
        <v>188</v>
      </c>
      <c r="E5">
        <f ca="1">RANDBETWEEN(-500,500)/10</f>
        <v>-39.4</v>
      </c>
      <c r="F5">
        <f ca="1">RANDBETWEEN(-5,5)+E5</f>
        <v>-38.4</v>
      </c>
      <c r="O5">
        <f ca="1">RANDBETWEEN(-500,500)/10</f>
        <v>2.2999999999999998</v>
      </c>
      <c r="Q5">
        <f t="shared" ca="1" si="0"/>
        <v>0.3</v>
      </c>
      <c r="R5">
        <f t="shared" ca="1" si="1"/>
        <v>5</v>
      </c>
      <c r="S5">
        <f t="shared" ca="1" si="2"/>
        <v>55</v>
      </c>
      <c r="T5">
        <f t="shared" ca="1" si="3"/>
        <v>57</v>
      </c>
    </row>
    <row r="6" spans="1:20" x14ac:dyDescent="0.3">
      <c r="A6" t="s">
        <v>124</v>
      </c>
      <c r="B6">
        <v>5</v>
      </c>
      <c r="C6" t="s">
        <v>189</v>
      </c>
      <c r="D6" t="s">
        <v>188</v>
      </c>
      <c r="E6">
        <f ca="1">RANDBETWEEN(-500,500)/10</f>
        <v>-10.8</v>
      </c>
      <c r="F6">
        <f ca="1">RANDBETWEEN(-5,5)+E6</f>
        <v>-10.8</v>
      </c>
      <c r="P6">
        <f ca="1">RANDBETWEEN(-500,500)/10</f>
        <v>-25.3</v>
      </c>
      <c r="Q6">
        <f t="shared" ca="1" si="0"/>
        <v>0.2</v>
      </c>
      <c r="R6">
        <f t="shared" ca="1" si="1"/>
        <v>3</v>
      </c>
      <c r="S6">
        <f t="shared" ca="1" si="2"/>
        <v>80</v>
      </c>
      <c r="T6">
        <f t="shared" ca="1" si="3"/>
        <v>70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77E7D-613F-40B3-ABD8-BC24A7ED5660}">
  <dimension ref="A1:V4"/>
  <sheetViews>
    <sheetView topLeftCell="B1" workbookViewId="0">
      <selection activeCell="N1" sqref="N1"/>
    </sheetView>
  </sheetViews>
  <sheetFormatPr baseColWidth="10" defaultRowHeight="14.4" x14ac:dyDescent="0.3"/>
  <cols>
    <col min="1" max="1" width="3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  <col min="19" max="20" width="29" customWidth="1"/>
  </cols>
  <sheetData>
    <row r="1" spans="1:22" x14ac:dyDescent="0.3">
      <c r="A1" t="s">
        <v>54</v>
      </c>
      <c r="B1" t="s">
        <v>53</v>
      </c>
      <c r="C1" t="s">
        <v>186</v>
      </c>
      <c r="D1" t="s">
        <v>185</v>
      </c>
      <c r="E1" t="s">
        <v>140</v>
      </c>
      <c r="F1" t="s">
        <v>141</v>
      </c>
      <c r="G1" t="s">
        <v>230</v>
      </c>
      <c r="H1" t="s">
        <v>231</v>
      </c>
      <c r="I1" t="s">
        <v>232</v>
      </c>
      <c r="J1" t="s">
        <v>233</v>
      </c>
      <c r="K1" t="s">
        <v>234</v>
      </c>
      <c r="L1" t="s">
        <v>235</v>
      </c>
      <c r="M1" t="s">
        <v>236</v>
      </c>
      <c r="N1" t="s">
        <v>237</v>
      </c>
      <c r="O1" t="s">
        <v>142</v>
      </c>
      <c r="P1" t="s">
        <v>143</v>
      </c>
      <c r="Q1" t="s">
        <v>144</v>
      </c>
      <c r="R1" t="s">
        <v>145</v>
      </c>
      <c r="S1" t="s">
        <v>125</v>
      </c>
      <c r="T1" t="s">
        <v>126</v>
      </c>
      <c r="U1" t="s">
        <v>23</v>
      </c>
      <c r="V1" t="s">
        <v>55</v>
      </c>
    </row>
    <row r="2" spans="1:22" x14ac:dyDescent="0.3">
      <c r="A2" t="s">
        <v>139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f ca="1">0.05+T2/20</f>
        <v>0.1</v>
      </c>
      <c r="T2">
        <f ca="1">RANDBETWEEN(1,5)</f>
        <v>1</v>
      </c>
      <c r="U2">
        <f ca="1">RANDBETWEEN(10,100)</f>
        <v>47</v>
      </c>
      <c r="V2">
        <f ca="1">U2+RANDBETWEEN(-10,10)</f>
        <v>38</v>
      </c>
    </row>
    <row r="3" spans="1:22" x14ac:dyDescent="0.3">
      <c r="A3" t="s">
        <v>139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f t="shared" ref="S3:S4" ca="1" si="0">0.05+T3/20</f>
        <v>0.1</v>
      </c>
      <c r="T3">
        <f t="shared" ref="T3:T4" ca="1" si="1">RANDBETWEEN(1,5)</f>
        <v>1</v>
      </c>
      <c r="U3">
        <f t="shared" ref="U3:U4" ca="1" si="2">RANDBETWEEN(10,100)</f>
        <v>17</v>
      </c>
      <c r="V3">
        <f t="shared" ref="V3:V4" ca="1" si="3">U3+RANDBETWEEN(-10,10)</f>
        <v>9</v>
      </c>
    </row>
    <row r="4" spans="1:22" x14ac:dyDescent="0.3">
      <c r="A4" t="s">
        <v>139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f t="shared" ca="1" si="0"/>
        <v>0.25</v>
      </c>
      <c r="T4">
        <f t="shared" ca="1" si="1"/>
        <v>4</v>
      </c>
      <c r="U4">
        <f t="shared" ca="1" si="2"/>
        <v>48</v>
      </c>
      <c r="V4">
        <f t="shared" ca="1" si="3"/>
        <v>44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F2134-3F34-4FF8-B721-634F0D23B612}">
  <dimension ref="A1:M6"/>
  <sheetViews>
    <sheetView workbookViewId="0">
      <selection activeCell="J1" sqref="J1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10</v>
      </c>
      <c r="F1" t="s">
        <v>11</v>
      </c>
      <c r="G1" t="s">
        <v>12</v>
      </c>
      <c r="H1" t="s">
        <v>13</v>
      </c>
      <c r="I1" t="s">
        <v>15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10</v>
      </c>
      <c r="B2">
        <v>1</v>
      </c>
      <c r="C2" t="s">
        <v>187</v>
      </c>
      <c r="D2" t="s">
        <v>188</v>
      </c>
      <c r="E2">
        <f ca="1">RANDBETWEEN(0,600)/100</f>
        <v>3.68</v>
      </c>
      <c r="J2">
        <f ca="1">0.05+K2/20</f>
        <v>0.2</v>
      </c>
      <c r="K2">
        <f ca="1">RANDBETWEEN(1,5)</f>
        <v>3</v>
      </c>
      <c r="L2">
        <f ca="1">RANDBETWEEN(10,100)</f>
        <v>92</v>
      </c>
      <c r="M2">
        <f ca="1">L2+RANDBETWEEN(-10,10)</f>
        <v>86</v>
      </c>
    </row>
    <row r="3" spans="1:13" x14ac:dyDescent="0.3">
      <c r="A3" t="s">
        <v>11</v>
      </c>
      <c r="B3">
        <v>2</v>
      </c>
      <c r="C3" t="s">
        <v>187</v>
      </c>
      <c r="D3" t="s">
        <v>188</v>
      </c>
      <c r="F3">
        <f ca="1">RANDBETWEEN(0,1000)/10000</f>
        <v>8.0500000000000002E-2</v>
      </c>
      <c r="J3">
        <f t="shared" ref="J3:J4" ca="1" si="0">0.05+K3/20</f>
        <v>0.2</v>
      </c>
      <c r="K3">
        <f t="shared" ref="K3:K6" ca="1" si="1">RANDBETWEEN(1,5)</f>
        <v>3</v>
      </c>
      <c r="L3">
        <f t="shared" ref="L3:L6" ca="1" si="2">RANDBETWEEN(10,100)</f>
        <v>28</v>
      </c>
      <c r="M3">
        <f t="shared" ref="M3:M4" ca="1" si="3">L3+RANDBETWEEN(-10,10)</f>
        <v>28</v>
      </c>
    </row>
    <row r="4" spans="1:13" x14ac:dyDescent="0.3">
      <c r="A4" t="s">
        <v>12</v>
      </c>
      <c r="B4">
        <v>3</v>
      </c>
      <c r="C4" t="s">
        <v>187</v>
      </c>
      <c r="D4" t="s">
        <v>188</v>
      </c>
      <c r="G4">
        <f ca="1">RANDBETWEEN(0,600)/100</f>
        <v>0.87</v>
      </c>
      <c r="J4">
        <f t="shared" ca="1" si="0"/>
        <v>0.15000000000000002</v>
      </c>
      <c r="K4">
        <f t="shared" ca="1" si="1"/>
        <v>2</v>
      </c>
      <c r="L4">
        <f t="shared" ca="1" si="2"/>
        <v>10</v>
      </c>
      <c r="M4">
        <f t="shared" ca="1" si="3"/>
        <v>8</v>
      </c>
    </row>
    <row r="5" spans="1:13" x14ac:dyDescent="0.3">
      <c r="A5" t="s">
        <v>13</v>
      </c>
      <c r="B5">
        <v>4</v>
      </c>
      <c r="C5" t="s">
        <v>187</v>
      </c>
      <c r="D5" t="s">
        <v>188</v>
      </c>
      <c r="H5">
        <f ca="1">RANDBETWEEN(0,1000)/100000</f>
        <v>7.1999999999999998E-3</v>
      </c>
      <c r="J5">
        <f t="shared" ref="J5:J6" ca="1" si="4">0.05+K5/20</f>
        <v>0.15000000000000002</v>
      </c>
      <c r="K5">
        <f t="shared" ca="1" si="1"/>
        <v>2</v>
      </c>
      <c r="L5">
        <f t="shared" ca="1" si="2"/>
        <v>43</v>
      </c>
      <c r="M5">
        <f t="shared" ref="M5:M6" ca="1" si="5">L5+RANDBETWEEN(-10,10)</f>
        <v>35</v>
      </c>
    </row>
    <row r="6" spans="1:13" x14ac:dyDescent="0.3">
      <c r="A6" t="s">
        <v>15</v>
      </c>
      <c r="B6">
        <v>6</v>
      </c>
      <c r="C6" t="s">
        <v>187</v>
      </c>
      <c r="D6" t="s">
        <v>188</v>
      </c>
      <c r="I6">
        <f ca="1">RANDBETWEEN(0,1000)/1000</f>
        <v>0.48799999999999999</v>
      </c>
      <c r="J6">
        <f t="shared" ca="1" si="4"/>
        <v>0.3</v>
      </c>
      <c r="K6">
        <f t="shared" ca="1" si="1"/>
        <v>5</v>
      </c>
      <c r="L6">
        <f t="shared" ca="1" si="2"/>
        <v>19</v>
      </c>
      <c r="M6">
        <f t="shared" ca="1" si="5"/>
        <v>13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8597F-4E9F-4C93-87B0-6720FD656347}">
  <dimension ref="A1:I2"/>
  <sheetViews>
    <sheetView workbookViewId="0">
      <selection activeCell="F20" sqref="F20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14</v>
      </c>
      <c r="F1" t="s">
        <v>125</v>
      </c>
      <c r="G1" t="s">
        <v>126</v>
      </c>
      <c r="H1" t="s">
        <v>23</v>
      </c>
      <c r="I1" t="s">
        <v>55</v>
      </c>
    </row>
    <row r="2" spans="1:9" x14ac:dyDescent="0.3">
      <c r="A2" t="s">
        <v>14</v>
      </c>
      <c r="B2">
        <v>5</v>
      </c>
      <c r="C2" t="s">
        <v>187</v>
      </c>
      <c r="D2" t="s">
        <v>188</v>
      </c>
      <c r="E2">
        <f ca="1">RANDBETWEEN(0,1000)/1000</f>
        <v>0.30199999999999999</v>
      </c>
      <c r="F2">
        <f t="shared" ref="F2" ca="1" si="0">0.05+G2/20</f>
        <v>0.2</v>
      </c>
      <c r="G2">
        <f t="shared" ref="G2" ca="1" si="1">RANDBETWEEN(1,5)</f>
        <v>3</v>
      </c>
      <c r="H2">
        <f t="shared" ref="H2" ca="1" si="2">RANDBETWEEN(10,100)</f>
        <v>53</v>
      </c>
      <c r="I2">
        <f t="shared" ref="I2" ca="1" si="3">H2+RANDBETWEEN(-10,10)</f>
        <v>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C8B16-96FC-43F1-82FE-2C5813E16EA5}">
  <dimension ref="A1:O14"/>
  <sheetViews>
    <sheetView workbookViewId="0">
      <selection activeCell="J1" sqref="J1"/>
    </sheetView>
  </sheetViews>
  <sheetFormatPr baseColWidth="10" defaultRowHeight="14.4" x14ac:dyDescent="0.3"/>
  <cols>
    <col min="2" max="2" width="21.6640625" customWidth="1"/>
    <col min="3" max="4" width="23.77734375" customWidth="1"/>
    <col min="10" max="10" width="15.44140625" customWidth="1"/>
    <col min="11" max="11" width="16.77734375" customWidth="1"/>
    <col min="12" max="12" width="17.77734375" customWidth="1"/>
    <col min="13" max="14" width="26.77734375" customWidth="1"/>
    <col min="15" max="15" width="25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216</v>
      </c>
      <c r="F1" t="s">
        <v>16</v>
      </c>
      <c r="G1" t="s">
        <v>17</v>
      </c>
      <c r="H1" t="s">
        <v>217</v>
      </c>
      <c r="I1" t="s">
        <v>218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146</v>
      </c>
      <c r="B2">
        <v>1</v>
      </c>
      <c r="C2" t="s">
        <v>203</v>
      </c>
      <c r="D2" t="s">
        <v>204</v>
      </c>
      <c r="E2">
        <f t="shared" ref="E2:E14" ca="1" si="0">RANDBETWEEN(0,600)/100</f>
        <v>2.4300000000000002</v>
      </c>
      <c r="N2">
        <f ca="1">RANDBETWEEN(30,500)</f>
        <v>133</v>
      </c>
      <c r="O2">
        <f ca="1">N2+RANDBETWEEN(-50,50)</f>
        <v>104</v>
      </c>
    </row>
    <row r="3" spans="1:15" x14ac:dyDescent="0.3">
      <c r="A3" t="s">
        <v>148</v>
      </c>
      <c r="B3">
        <v>2</v>
      </c>
      <c r="C3" t="s">
        <v>205</v>
      </c>
      <c r="D3" t="s">
        <v>206</v>
      </c>
      <c r="E3">
        <f t="shared" ca="1" si="0"/>
        <v>1.95</v>
      </c>
      <c r="F3">
        <f ca="1">RANDBETWEEN(1,100)/100</f>
        <v>0.3</v>
      </c>
      <c r="L3">
        <f ca="1">RANDBETWEEN(30,500)</f>
        <v>77</v>
      </c>
      <c r="M3">
        <f ca="1">L3+RANDBETWEEN(-10,10)</f>
        <v>72</v>
      </c>
    </row>
    <row r="4" spans="1:15" x14ac:dyDescent="0.3">
      <c r="A4" t="s">
        <v>148</v>
      </c>
      <c r="B4">
        <v>5</v>
      </c>
      <c r="C4" t="s">
        <v>205</v>
      </c>
      <c r="D4" t="s">
        <v>206</v>
      </c>
      <c r="E4">
        <f t="shared" ca="1" si="0"/>
        <v>5.77</v>
      </c>
      <c r="F4">
        <f ca="1">RANDBETWEEN(1,100)/100</f>
        <v>0.06</v>
      </c>
      <c r="N4">
        <f ca="1">RANDBETWEEN(30,500)</f>
        <v>412</v>
      </c>
      <c r="O4">
        <f ca="1">N4+RANDBETWEEN(-50,50)</f>
        <v>370</v>
      </c>
    </row>
    <row r="5" spans="1:15" x14ac:dyDescent="0.3">
      <c r="A5" t="s">
        <v>148</v>
      </c>
      <c r="B5">
        <v>8</v>
      </c>
      <c r="C5" t="s">
        <v>205</v>
      </c>
      <c r="D5" t="s">
        <v>206</v>
      </c>
      <c r="E5">
        <f t="shared" ca="1" si="0"/>
        <v>5.0599999999999996</v>
      </c>
      <c r="F5">
        <f ca="1">RANDBETWEEN(1,100)/100</f>
        <v>0.28000000000000003</v>
      </c>
      <c r="J5">
        <f ca="1">RANDBETWEEN(0,600)/1000</f>
        <v>0.46100000000000002</v>
      </c>
    </row>
    <row r="6" spans="1:15" x14ac:dyDescent="0.3">
      <c r="A6" t="s">
        <v>148</v>
      </c>
      <c r="B6">
        <v>11</v>
      </c>
      <c r="C6" t="s">
        <v>205</v>
      </c>
      <c r="D6" t="s">
        <v>206</v>
      </c>
      <c r="E6">
        <f t="shared" ca="1" si="0"/>
        <v>0.3</v>
      </c>
      <c r="F6">
        <f ca="1">RANDBETWEEN(1,100)/100</f>
        <v>0.71</v>
      </c>
      <c r="K6">
        <f ca="1">RANDBETWEEN(0,100)/500</f>
        <v>0.108</v>
      </c>
      <c r="L6">
        <f ca="1">RANDBETWEEN(30,100)+N6</f>
        <v>104</v>
      </c>
      <c r="N6">
        <f ca="1">RANDBETWEEN(30,100)</f>
        <v>48</v>
      </c>
    </row>
    <row r="7" spans="1:15" x14ac:dyDescent="0.3">
      <c r="A7" t="s">
        <v>150</v>
      </c>
      <c r="B7">
        <v>4</v>
      </c>
      <c r="C7" t="s">
        <v>205</v>
      </c>
      <c r="D7" t="s">
        <v>206</v>
      </c>
      <c r="E7">
        <f t="shared" ca="1" si="0"/>
        <v>0.32</v>
      </c>
      <c r="H7">
        <f ca="1">EXP(LN(E7)-2)</f>
        <v>4.3307290635716061E-2</v>
      </c>
      <c r="I7">
        <f ca="1">EXP(LN(E7)+2)</f>
        <v>2.3644979516578082</v>
      </c>
      <c r="L7">
        <f ca="1">RANDBETWEEN(30,500)</f>
        <v>403</v>
      </c>
      <c r="M7">
        <f ca="1">L7+RANDBETWEEN(-10,10)</f>
        <v>409</v>
      </c>
    </row>
    <row r="8" spans="1:15" x14ac:dyDescent="0.3">
      <c r="A8" t="s">
        <v>150</v>
      </c>
      <c r="B8">
        <v>7</v>
      </c>
      <c r="C8" t="s">
        <v>205</v>
      </c>
      <c r="D8" t="s">
        <v>206</v>
      </c>
      <c r="E8">
        <f t="shared" ca="1" si="0"/>
        <v>3.61</v>
      </c>
      <c r="H8">
        <f ca="1">EXP(LN(E8)-2)</f>
        <v>0.48856037248417183</v>
      </c>
      <c r="I8">
        <f ca="1">EXP(LN(E8)+2)</f>
        <v>26.674492517139647</v>
      </c>
      <c r="N8">
        <f ca="1">RANDBETWEEN(30,500)</f>
        <v>352</v>
      </c>
      <c r="O8">
        <f ca="1">N8+RANDBETWEEN(-50,50)</f>
        <v>390</v>
      </c>
    </row>
    <row r="9" spans="1:15" x14ac:dyDescent="0.3">
      <c r="A9" t="s">
        <v>150</v>
      </c>
      <c r="B9">
        <v>10</v>
      </c>
      <c r="C9" t="s">
        <v>205</v>
      </c>
      <c r="D9" t="s">
        <v>206</v>
      </c>
      <c r="E9">
        <f t="shared" ca="1" si="0"/>
        <v>5.54</v>
      </c>
      <c r="H9">
        <f ca="1">EXP(LN(E9)-2)</f>
        <v>0.7497574691308343</v>
      </c>
      <c r="I9">
        <f ca="1">EXP(LN(E9)+2)</f>
        <v>40.935370788075787</v>
      </c>
      <c r="J9">
        <f ca="1">RANDBETWEEN(0,600)/1000</f>
        <v>0.23799999999999999</v>
      </c>
    </row>
    <row r="10" spans="1:15" x14ac:dyDescent="0.3">
      <c r="A10" t="s">
        <v>150</v>
      </c>
      <c r="B10">
        <v>13</v>
      </c>
      <c r="C10" t="s">
        <v>205</v>
      </c>
      <c r="D10" t="s">
        <v>206</v>
      </c>
      <c r="E10">
        <f t="shared" ca="1" si="0"/>
        <v>5.83</v>
      </c>
      <c r="H10">
        <f ca="1">EXP(LN(E10)-2)</f>
        <v>0.78900470126945199</v>
      </c>
      <c r="I10">
        <f ca="1">EXP(LN(E10)+2)</f>
        <v>43.078197056765703</v>
      </c>
      <c r="K10">
        <f ca="1">RANDBETWEEN(0,100)/500</f>
        <v>0.16800000000000001</v>
      </c>
      <c r="L10">
        <f ca="1">RANDBETWEEN(30,100)+N10</f>
        <v>145</v>
      </c>
      <c r="N10">
        <f ca="1">RANDBETWEEN(30,100)</f>
        <v>75</v>
      </c>
    </row>
    <row r="11" spans="1:15" x14ac:dyDescent="0.3">
      <c r="A11" t="s">
        <v>149</v>
      </c>
      <c r="B11">
        <v>3</v>
      </c>
      <c r="C11" t="s">
        <v>205</v>
      </c>
      <c r="D11" t="s">
        <v>206</v>
      </c>
      <c r="E11">
        <f t="shared" ca="1" si="0"/>
        <v>4.2</v>
      </c>
      <c r="G11">
        <f ca="1">E11*F3/10</f>
        <v>0.126</v>
      </c>
      <c r="L11">
        <f ca="1">RANDBETWEEN(30,500)</f>
        <v>143</v>
      </c>
      <c r="M11">
        <f ca="1">L11+RANDBETWEEN(-10,10)</f>
        <v>141</v>
      </c>
    </row>
    <row r="12" spans="1:15" x14ac:dyDescent="0.3">
      <c r="A12" t="s">
        <v>149</v>
      </c>
      <c r="B12">
        <v>6</v>
      </c>
      <c r="C12" t="s">
        <v>205</v>
      </c>
      <c r="D12" t="s">
        <v>206</v>
      </c>
      <c r="E12">
        <f t="shared" ca="1" si="0"/>
        <v>3.38</v>
      </c>
      <c r="G12">
        <f ca="1">E12*F4/10</f>
        <v>2.0279999999999999E-2</v>
      </c>
      <c r="N12">
        <f ca="1">RANDBETWEEN(30,500)</f>
        <v>313</v>
      </c>
      <c r="O12">
        <f ca="1">N12+RANDBETWEEN(-50,50)</f>
        <v>293</v>
      </c>
    </row>
    <row r="13" spans="1:15" x14ac:dyDescent="0.3">
      <c r="A13" t="s">
        <v>149</v>
      </c>
      <c r="B13">
        <v>9</v>
      </c>
      <c r="C13" t="s">
        <v>205</v>
      </c>
      <c r="D13" t="s">
        <v>206</v>
      </c>
      <c r="E13">
        <f t="shared" ca="1" si="0"/>
        <v>4.8099999999999996</v>
      </c>
      <c r="G13">
        <f ca="1">E13*F5/10</f>
        <v>0.13467999999999999</v>
      </c>
      <c r="J13">
        <f ca="1">RANDBETWEEN(0,600)/1000</f>
        <v>0.45</v>
      </c>
    </row>
    <row r="14" spans="1:15" x14ac:dyDescent="0.3">
      <c r="A14" t="s">
        <v>149</v>
      </c>
      <c r="B14">
        <v>12</v>
      </c>
      <c r="C14" t="s">
        <v>205</v>
      </c>
      <c r="D14" t="s">
        <v>206</v>
      </c>
      <c r="E14">
        <f t="shared" ca="1" si="0"/>
        <v>1.76</v>
      </c>
      <c r="G14">
        <f ca="1">E14*F6/10</f>
        <v>0.12496</v>
      </c>
      <c r="K14">
        <f ca="1">RANDBETWEEN(0,100)/500</f>
        <v>0.19</v>
      </c>
      <c r="L14">
        <f ca="1">RANDBETWEEN(30,100)+N14</f>
        <v>98</v>
      </c>
      <c r="N14">
        <f ca="1">RANDBETWEEN(30,100)</f>
        <v>66</v>
      </c>
    </row>
  </sheetData>
  <sortState xmlns:xlrd2="http://schemas.microsoft.com/office/spreadsheetml/2017/richdata2" ref="A2:O14">
    <sortCondition ref="A2:A14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176A4-45E4-4D15-9483-1C1D485944B9}">
  <dimension ref="A1:O10"/>
  <sheetViews>
    <sheetView workbookViewId="0">
      <selection activeCell="M7" sqref="M7"/>
    </sheetView>
  </sheetViews>
  <sheetFormatPr baseColWidth="10" defaultRowHeight="14.4" x14ac:dyDescent="0.3"/>
  <cols>
    <col min="3" max="4" width="23.77734375" customWidth="1"/>
  </cols>
  <sheetData>
    <row r="1" spans="1:15" x14ac:dyDescent="0.3">
      <c r="A1" t="s">
        <v>54</v>
      </c>
      <c r="B1" t="s">
        <v>53</v>
      </c>
      <c r="C1" t="s">
        <v>186</v>
      </c>
      <c r="D1" t="s">
        <v>185</v>
      </c>
      <c r="E1" t="s">
        <v>219</v>
      </c>
      <c r="F1" t="s">
        <v>29</v>
      </c>
      <c r="G1" t="s">
        <v>30</v>
      </c>
      <c r="H1" t="s">
        <v>220</v>
      </c>
      <c r="I1" t="s">
        <v>221</v>
      </c>
      <c r="J1" t="s">
        <v>18</v>
      </c>
      <c r="K1" t="s">
        <v>19</v>
      </c>
      <c r="L1" t="s">
        <v>23</v>
      </c>
      <c r="M1" t="s">
        <v>55</v>
      </c>
      <c r="N1" t="s">
        <v>24</v>
      </c>
      <c r="O1" t="s">
        <v>147</v>
      </c>
    </row>
    <row r="2" spans="1:15" x14ac:dyDescent="0.3">
      <c r="A2" t="s">
        <v>151</v>
      </c>
      <c r="B2">
        <v>1</v>
      </c>
      <c r="C2" t="s">
        <v>20</v>
      </c>
      <c r="D2" t="s">
        <v>207</v>
      </c>
      <c r="E2">
        <f t="shared" ref="E2:E10" ca="1" si="0">RANDBETWEEN(0,600)/100</f>
        <v>3.65</v>
      </c>
      <c r="F2">
        <f ca="1">RANDBETWEEN(1,100)/100</f>
        <v>0.21</v>
      </c>
      <c r="L2">
        <f ca="1">RANDBETWEEN(30,500)</f>
        <v>439</v>
      </c>
      <c r="M2">
        <f ca="1">L2+RANDBETWEEN(-10,10)</f>
        <v>437</v>
      </c>
    </row>
    <row r="3" spans="1:15" x14ac:dyDescent="0.3">
      <c r="A3" t="s">
        <v>152</v>
      </c>
      <c r="B3">
        <v>2</v>
      </c>
      <c r="C3" t="s">
        <v>20</v>
      </c>
      <c r="D3" t="s">
        <v>207</v>
      </c>
      <c r="E3">
        <f t="shared" ca="1" si="0"/>
        <v>0.86</v>
      </c>
      <c r="G3">
        <f ca="1">E3*F2/10</f>
        <v>1.806E-2</v>
      </c>
      <c r="L3">
        <f t="shared" ref="L3:L4" ca="1" si="1">RANDBETWEEN(30,500)</f>
        <v>333</v>
      </c>
      <c r="M3">
        <f t="shared" ref="M3:M4" ca="1" si="2">L3+RANDBETWEEN(-10,10)</f>
        <v>334</v>
      </c>
    </row>
    <row r="4" spans="1:15" x14ac:dyDescent="0.3">
      <c r="A4" t="s">
        <v>153</v>
      </c>
      <c r="B4">
        <v>3</v>
      </c>
      <c r="C4" t="s">
        <v>20</v>
      </c>
      <c r="D4" t="s">
        <v>207</v>
      </c>
      <c r="E4">
        <f t="shared" ca="1" si="0"/>
        <v>0.71</v>
      </c>
      <c r="H4">
        <f ca="1">EXP(LN(E4)-2)</f>
        <v>9.6088051097995023E-2</v>
      </c>
      <c r="I4">
        <f ca="1">EXP(LN(E4)+2)</f>
        <v>5.2462298302407619</v>
      </c>
      <c r="L4">
        <f t="shared" ca="1" si="1"/>
        <v>268</v>
      </c>
      <c r="M4">
        <f t="shared" ca="1" si="2"/>
        <v>260</v>
      </c>
    </row>
    <row r="5" spans="1:15" x14ac:dyDescent="0.3">
      <c r="A5" t="s">
        <v>151</v>
      </c>
      <c r="B5">
        <v>4</v>
      </c>
      <c r="C5" t="s">
        <v>20</v>
      </c>
      <c r="D5" t="s">
        <v>207</v>
      </c>
      <c r="E5">
        <f t="shared" ca="1" si="0"/>
        <v>2.96</v>
      </c>
      <c r="F5">
        <f ca="1">RANDBETWEEN(1,100)/100</f>
        <v>0.99</v>
      </c>
      <c r="N5">
        <f t="shared" ref="N5:N7" ca="1" si="3">RANDBETWEEN(30,500)</f>
        <v>489</v>
      </c>
      <c r="O5">
        <f t="shared" ref="O5:O7" ca="1" si="4">N5+RANDBETWEEN(-50,50)</f>
        <v>459</v>
      </c>
    </row>
    <row r="6" spans="1:15" x14ac:dyDescent="0.3">
      <c r="A6" t="s">
        <v>152</v>
      </c>
      <c r="B6">
        <v>5</v>
      </c>
      <c r="C6" t="s">
        <v>20</v>
      </c>
      <c r="D6" t="s">
        <v>207</v>
      </c>
      <c r="E6">
        <f t="shared" ca="1" si="0"/>
        <v>2.2400000000000002</v>
      </c>
      <c r="G6">
        <f ca="1">E6*F5/10</f>
        <v>0.22176000000000001</v>
      </c>
      <c r="N6">
        <f t="shared" ca="1" si="3"/>
        <v>459</v>
      </c>
      <c r="O6">
        <f t="shared" ca="1" si="4"/>
        <v>433</v>
      </c>
    </row>
    <row r="7" spans="1:15" x14ac:dyDescent="0.3">
      <c r="A7" t="s">
        <v>153</v>
      </c>
      <c r="B7">
        <v>6</v>
      </c>
      <c r="C7" t="s">
        <v>20</v>
      </c>
      <c r="D7" t="s">
        <v>207</v>
      </c>
      <c r="E7">
        <f t="shared" ca="1" si="0"/>
        <v>1.73</v>
      </c>
      <c r="H7">
        <f ca="1">EXP(LN(E7)-2)</f>
        <v>0.23413003999933993</v>
      </c>
      <c r="I7">
        <f ca="1">EXP(LN(E7)+2)</f>
        <v>12.783067051150024</v>
      </c>
      <c r="N7">
        <f t="shared" ca="1" si="3"/>
        <v>130</v>
      </c>
      <c r="O7">
        <f t="shared" ca="1" si="4"/>
        <v>102</v>
      </c>
    </row>
    <row r="8" spans="1:15" x14ac:dyDescent="0.3">
      <c r="A8" t="s">
        <v>151</v>
      </c>
      <c r="B8">
        <v>7</v>
      </c>
      <c r="C8" t="s">
        <v>20</v>
      </c>
      <c r="D8" t="s">
        <v>207</v>
      </c>
      <c r="E8">
        <f t="shared" ca="1" si="0"/>
        <v>2.16</v>
      </c>
      <c r="F8">
        <f ca="1">RANDBETWEEN(1,100)/100</f>
        <v>0.34</v>
      </c>
      <c r="J8">
        <f t="shared" ref="J8:J10" ca="1" si="5">RANDBETWEEN(0,600)/1000</f>
        <v>0.44400000000000001</v>
      </c>
    </row>
    <row r="9" spans="1:15" x14ac:dyDescent="0.3">
      <c r="A9" t="s">
        <v>152</v>
      </c>
      <c r="B9">
        <v>8</v>
      </c>
      <c r="C9" t="s">
        <v>20</v>
      </c>
      <c r="D9" t="s">
        <v>207</v>
      </c>
      <c r="E9">
        <f t="shared" ca="1" si="0"/>
        <v>2.37</v>
      </c>
      <c r="G9">
        <f ca="1">E9*F8/10</f>
        <v>8.0580000000000013E-2</v>
      </c>
      <c r="J9">
        <f t="shared" ca="1" si="5"/>
        <v>0.318</v>
      </c>
    </row>
    <row r="10" spans="1:15" x14ac:dyDescent="0.3">
      <c r="A10" t="s">
        <v>153</v>
      </c>
      <c r="B10">
        <v>9</v>
      </c>
      <c r="C10" t="s">
        <v>20</v>
      </c>
      <c r="D10" t="s">
        <v>207</v>
      </c>
      <c r="E10">
        <f t="shared" ca="1" si="0"/>
        <v>0.01</v>
      </c>
      <c r="H10">
        <f ca="1">EXP(LN(E10)-2)</f>
        <v>1.3533528323661276E-3</v>
      </c>
      <c r="I10">
        <f ca="1">EXP(LN(E10)+2)</f>
        <v>7.3890560989306533E-2</v>
      </c>
      <c r="J10">
        <f t="shared" ca="1" si="5"/>
        <v>0.121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6613D-DDAA-4EB9-9B0E-C13B67A6AB56}">
  <dimension ref="A1:L4"/>
  <sheetViews>
    <sheetView workbookViewId="0">
      <selection activeCell="D1" sqref="C1:D1048576"/>
    </sheetView>
  </sheetViews>
  <sheetFormatPr baseColWidth="10" defaultRowHeight="14.4" x14ac:dyDescent="0.3"/>
  <cols>
    <col min="1" max="1" width="18.109375" customWidth="1"/>
    <col min="3" max="4" width="23.77734375" customWidth="1"/>
    <col min="5" max="6" width="30.77734375" customWidth="1"/>
    <col min="7" max="8" width="31.4414062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159</v>
      </c>
      <c r="H1" t="s">
        <v>160</v>
      </c>
      <c r="I1" t="s">
        <v>161</v>
      </c>
      <c r="J1" t="s">
        <v>162</v>
      </c>
      <c r="K1" t="s">
        <v>23</v>
      </c>
      <c r="L1" t="s">
        <v>55</v>
      </c>
    </row>
    <row r="2" spans="1:12" x14ac:dyDescent="0.3">
      <c r="A2" t="s">
        <v>154</v>
      </c>
      <c r="B2">
        <v>1</v>
      </c>
      <c r="C2" t="s">
        <v>208</v>
      </c>
      <c r="D2" t="s">
        <v>209</v>
      </c>
      <c r="E2">
        <f ca="1">RANDBETWEEN(30,500)</f>
        <v>419</v>
      </c>
      <c r="F2">
        <f ca="1">RANDBETWEEN(30,500)</f>
        <v>211</v>
      </c>
      <c r="G2">
        <f ca="1">RANDBETWEEN(30,500)</f>
        <v>428</v>
      </c>
      <c r="H2">
        <f ca="1">RANDBETWEEN(30,500)</f>
        <v>391</v>
      </c>
    </row>
    <row r="3" spans="1:12" x14ac:dyDescent="0.3">
      <c r="A3" t="s">
        <v>155</v>
      </c>
      <c r="B3">
        <v>2</v>
      </c>
      <c r="C3" t="s">
        <v>208</v>
      </c>
      <c r="D3" t="s">
        <v>209</v>
      </c>
      <c r="E3">
        <f ca="1">RANDBETWEEN(30,500)</f>
        <v>142</v>
      </c>
      <c r="F3">
        <f ca="1">RANDBETWEEN(30,500)</f>
        <v>149</v>
      </c>
      <c r="K3">
        <f ca="1">RANDBETWEEN(30,500)+E3</f>
        <v>385</v>
      </c>
      <c r="L3">
        <f ca="1">RANDBETWEEN(30,500)+F3</f>
        <v>439</v>
      </c>
    </row>
    <row r="4" spans="1:12" x14ac:dyDescent="0.3">
      <c r="A4" t="s">
        <v>156</v>
      </c>
      <c r="B4">
        <v>3</v>
      </c>
      <c r="C4" t="s">
        <v>208</v>
      </c>
      <c r="D4" t="s">
        <v>209</v>
      </c>
      <c r="I4">
        <f t="shared" ref="I4:J4" ca="1" si="0">RANDBETWEEN(0,600)/1000</f>
        <v>0.59399999999999997</v>
      </c>
      <c r="J4">
        <f t="shared" ca="1" si="0"/>
        <v>0.33500000000000002</v>
      </c>
      <c r="K4">
        <f ca="1">RANDBETWEEN(30,500)+E4</f>
        <v>446</v>
      </c>
      <c r="L4">
        <f ca="1">RANDBETWEEN(30,500)+F4</f>
        <v>78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F373-2043-4826-A6D8-09673B98ED78}">
  <dimension ref="A1:J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21</v>
      </c>
      <c r="F1" t="s">
        <v>25</v>
      </c>
      <c r="G1" t="s">
        <v>26</v>
      </c>
      <c r="H1" t="s">
        <v>22</v>
      </c>
      <c r="I1" t="s">
        <v>24</v>
      </c>
      <c r="J1" t="s">
        <v>23</v>
      </c>
    </row>
    <row r="2" spans="1:10" x14ac:dyDescent="0.3">
      <c r="A2" t="s">
        <v>21</v>
      </c>
      <c r="B2">
        <v>1</v>
      </c>
      <c r="C2" t="s">
        <v>208</v>
      </c>
      <c r="D2" t="s">
        <v>209</v>
      </c>
      <c r="E2">
        <f t="shared" ref="E2" ca="1" si="0">RANDBETWEEN(0,600)/1000</f>
        <v>0.251</v>
      </c>
      <c r="H2">
        <f ca="1">ROUND((I2+J2)*1.37, 0)</f>
        <v>175</v>
      </c>
      <c r="I2">
        <f ca="1">RANDBETWEEN(10,100)</f>
        <v>67</v>
      </c>
      <c r="J2">
        <f ca="1">I2+RANDBETWEEN(-10,10)</f>
        <v>61</v>
      </c>
    </row>
    <row r="3" spans="1:10" x14ac:dyDescent="0.3">
      <c r="A3" t="s">
        <v>25</v>
      </c>
      <c r="B3">
        <v>2</v>
      </c>
      <c r="C3" t="s">
        <v>208</v>
      </c>
      <c r="D3" t="s">
        <v>209</v>
      </c>
      <c r="F3">
        <f ca="1">RANDBETWEEN(0,600)/100</f>
        <v>0.18</v>
      </c>
      <c r="H3">
        <f t="shared" ref="H3:H4" ca="1" si="1">ROUND((I3+J3)*1.37, 0)</f>
        <v>203</v>
      </c>
      <c r="I3">
        <f ca="1">RANDBETWEEN(10,100)</f>
        <v>73</v>
      </c>
      <c r="J3">
        <f ca="1">I3+RANDBETWEEN(-10,10)</f>
        <v>75</v>
      </c>
    </row>
    <row r="4" spans="1:10" x14ac:dyDescent="0.3">
      <c r="A4" t="s">
        <v>26</v>
      </c>
      <c r="B4">
        <v>3</v>
      </c>
      <c r="C4" t="s">
        <v>208</v>
      </c>
      <c r="D4" t="s">
        <v>209</v>
      </c>
      <c r="G4">
        <f ca="1">RANDBETWEEN(0,600)/1000000</f>
        <v>5.8E-5</v>
      </c>
      <c r="H4">
        <f t="shared" ca="1" si="1"/>
        <v>174</v>
      </c>
      <c r="I4">
        <f ca="1">RANDBETWEEN(10,100)</f>
        <v>61</v>
      </c>
      <c r="J4">
        <f ca="1">I4+RANDBETWEEN(-10,10)</f>
        <v>66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9A49B-B1E9-4925-829B-840C479516AE}">
  <dimension ref="A1:J3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  <col min="5" max="5" width="12.6640625" customWidth="1"/>
    <col min="7" max="7" width="15" customWidth="1"/>
    <col min="8" max="8" width="17.21875" customWidth="1"/>
    <col min="9" max="9" width="14.77734375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47</v>
      </c>
      <c r="G1" t="s">
        <v>48</v>
      </c>
      <c r="H1" t="s">
        <v>49</v>
      </c>
      <c r="I1" t="s">
        <v>166</v>
      </c>
      <c r="J1" t="s">
        <v>167</v>
      </c>
    </row>
    <row r="2" spans="1:10" x14ac:dyDescent="0.3">
      <c r="A2" t="s">
        <v>163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1.3937663759585917</v>
      </c>
      <c r="H2">
        <f ca="1">(J3-I3)/4</f>
        <v>0.63500000000000001</v>
      </c>
    </row>
    <row r="3" spans="1:10" x14ac:dyDescent="0.3">
      <c r="A3" t="s">
        <v>163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0.5481214085096876</v>
      </c>
      <c r="I3">
        <f ca="1">G3-1.27</f>
        <v>-0.72187859149031242</v>
      </c>
      <c r="J3">
        <f ca="1">G3+1.27</f>
        <v>1.8181214085096875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8F809-D4BC-4362-9C50-BC1AB60DE240}">
  <dimension ref="A1:P4"/>
  <sheetViews>
    <sheetView workbookViewId="0">
      <selection activeCell="C11" sqref="A1:XFD1048576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  <col min="15" max="15" width="11.5546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189</v>
      </c>
      <c r="D2" t="s">
        <v>188</v>
      </c>
      <c r="E2" t="s">
        <v>63</v>
      </c>
      <c r="F2" t="s">
        <v>62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57</v>
      </c>
      <c r="B3">
        <v>2</v>
      </c>
      <c r="C3" t="s">
        <v>189</v>
      </c>
      <c r="D3" t="s">
        <v>188</v>
      </c>
      <c r="E3" t="s">
        <v>65</v>
      </c>
      <c r="F3" t="s">
        <v>66</v>
      </c>
      <c r="I3" t="s">
        <v>67</v>
      </c>
      <c r="J3" t="s">
        <v>67</v>
      </c>
      <c r="O3">
        <v>20</v>
      </c>
      <c r="P3">
        <v>20</v>
      </c>
    </row>
    <row r="4" spans="1:16" x14ac:dyDescent="0.3">
      <c r="A4" t="s">
        <v>58</v>
      </c>
      <c r="B4">
        <v>3</v>
      </c>
      <c r="C4" t="s">
        <v>189</v>
      </c>
      <c r="D4" t="s">
        <v>188</v>
      </c>
      <c r="E4">
        <v>50</v>
      </c>
      <c r="F4">
        <v>60</v>
      </c>
      <c r="K4">
        <v>45</v>
      </c>
      <c r="L4">
        <v>55</v>
      </c>
      <c r="M4">
        <v>55</v>
      </c>
      <c r="N4">
        <v>65</v>
      </c>
      <c r="O4">
        <v>59</v>
      </c>
      <c r="P4">
        <v>64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1588-7FC9-432E-BC25-1A12C85D3EBA}">
  <dimension ref="A1:J3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  <col min="5" max="5" width="17.88671875" customWidth="1"/>
    <col min="6" max="6" width="19" customWidth="1"/>
  </cols>
  <sheetData>
    <row r="1" spans="1:10" x14ac:dyDescent="0.3">
      <c r="A1" t="s">
        <v>54</v>
      </c>
      <c r="B1" t="s">
        <v>53</v>
      </c>
      <c r="C1" t="s">
        <v>186</v>
      </c>
      <c r="D1" t="s">
        <v>185</v>
      </c>
      <c r="E1" t="s">
        <v>46</v>
      </c>
      <c r="F1" t="s">
        <v>50</v>
      </c>
      <c r="G1" t="s">
        <v>51</v>
      </c>
      <c r="H1" t="s">
        <v>52</v>
      </c>
      <c r="I1" t="s">
        <v>168</v>
      </c>
      <c r="J1" t="s">
        <v>169</v>
      </c>
    </row>
    <row r="2" spans="1:10" x14ac:dyDescent="0.3">
      <c r="A2" t="s">
        <v>164</v>
      </c>
      <c r="B2">
        <v>1</v>
      </c>
      <c r="C2" t="s">
        <v>210</v>
      </c>
      <c r="D2" t="s">
        <v>203</v>
      </c>
      <c r="E2" t="s">
        <v>20</v>
      </c>
      <c r="F2" t="s">
        <v>165</v>
      </c>
      <c r="G2">
        <f ca="1">LN(RANDBETWEEN(0,600)/100)</f>
        <v>1.7387102481382397</v>
      </c>
      <c r="H2">
        <f ca="1">(J3-I3)/4</f>
        <v>0.63500000000000001</v>
      </c>
    </row>
    <row r="3" spans="1:10" x14ac:dyDescent="0.3">
      <c r="A3" t="s">
        <v>164</v>
      </c>
      <c r="B3">
        <v>2</v>
      </c>
      <c r="C3" t="s">
        <v>210</v>
      </c>
      <c r="D3" t="s">
        <v>203</v>
      </c>
      <c r="E3" t="s">
        <v>20</v>
      </c>
      <c r="F3" t="s">
        <v>165</v>
      </c>
      <c r="G3">
        <f ca="1">LN(RANDBETWEEN(0,600)/100)</f>
        <v>-6.1875403718087529E-2</v>
      </c>
      <c r="I3">
        <f ca="1">G3-1.27</f>
        <v>-1.3318754037180875</v>
      </c>
      <c r="J3">
        <f ca="1">G3+1.27</f>
        <v>1.2081245962819125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898EC-5CB7-4517-875A-C8893F1E84A4}">
  <dimension ref="A1:L7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2" x14ac:dyDescent="0.3">
      <c r="A1" t="s">
        <v>54</v>
      </c>
      <c r="B1" t="s">
        <v>53</v>
      </c>
      <c r="C1" t="s">
        <v>186</v>
      </c>
      <c r="D1" t="s">
        <v>185</v>
      </c>
      <c r="E1" t="s">
        <v>31</v>
      </c>
      <c r="F1" t="s">
        <v>32</v>
      </c>
      <c r="G1" t="s">
        <v>36</v>
      </c>
      <c r="H1" t="s">
        <v>37</v>
      </c>
      <c r="I1" t="s">
        <v>38</v>
      </c>
      <c r="J1" t="s">
        <v>23</v>
      </c>
      <c r="K1" t="s">
        <v>55</v>
      </c>
      <c r="L1" t="s">
        <v>22</v>
      </c>
    </row>
    <row r="2" spans="1:12" x14ac:dyDescent="0.3">
      <c r="A2" t="s">
        <v>31</v>
      </c>
      <c r="B2">
        <v>1</v>
      </c>
      <c r="C2" t="s">
        <v>211</v>
      </c>
      <c r="D2" t="s">
        <v>212</v>
      </c>
      <c r="E2">
        <f ca="1">RANDBETWEEN(1,1000)/1000</f>
        <v>0.35799999999999998</v>
      </c>
      <c r="L2">
        <f ca="1">RANDBETWEEN(10,100)</f>
        <v>44</v>
      </c>
    </row>
    <row r="3" spans="1:12" x14ac:dyDescent="0.3">
      <c r="A3" t="s">
        <v>32</v>
      </c>
      <c r="B3">
        <v>2</v>
      </c>
      <c r="C3" t="s">
        <v>211</v>
      </c>
      <c r="D3" t="s">
        <v>212</v>
      </c>
      <c r="F3">
        <f ca="1">RANDBETWEEN(1,1000)/1000</f>
        <v>0.45600000000000002</v>
      </c>
      <c r="L3">
        <f ca="1">RANDBETWEEN(10,100)</f>
        <v>23</v>
      </c>
    </row>
    <row r="4" spans="1:12" x14ac:dyDescent="0.3">
      <c r="A4" t="s">
        <v>31</v>
      </c>
      <c r="B4">
        <v>3</v>
      </c>
      <c r="C4" t="s">
        <v>211</v>
      </c>
      <c r="D4" t="s">
        <v>212</v>
      </c>
      <c r="E4">
        <f ca="1">RANDBETWEEN(1,1000)/1000</f>
        <v>0.438</v>
      </c>
      <c r="J4">
        <f ca="1">RANDBETWEEN(10,100)</f>
        <v>50</v>
      </c>
      <c r="K4">
        <f ca="1">RANDBETWEEN(10,100)</f>
        <v>52</v>
      </c>
    </row>
    <row r="5" spans="1:12" x14ac:dyDescent="0.3">
      <c r="A5" t="s">
        <v>32</v>
      </c>
      <c r="B5">
        <v>4</v>
      </c>
      <c r="C5" t="s">
        <v>211</v>
      </c>
      <c r="D5" t="s">
        <v>212</v>
      </c>
      <c r="F5">
        <f ca="1">RANDBETWEEN(1,1000)/1000</f>
        <v>0.79300000000000004</v>
      </c>
      <c r="J5">
        <f ca="1">RANDBETWEEN(10,100)</f>
        <v>67</v>
      </c>
      <c r="K5">
        <f ca="1">RANDBETWEEN(10,100)</f>
        <v>76</v>
      </c>
    </row>
    <row r="6" spans="1:12" x14ac:dyDescent="0.3">
      <c r="A6" t="s">
        <v>31</v>
      </c>
      <c r="B6">
        <v>5</v>
      </c>
      <c r="C6" t="s">
        <v>211</v>
      </c>
      <c r="D6" t="s">
        <v>212</v>
      </c>
      <c r="E6">
        <f ca="1">RANDBETWEEN(1,1000)/1000</f>
        <v>0.55100000000000005</v>
      </c>
      <c r="G6">
        <f ca="1">RANDBETWEEN(1,1000)/1000</f>
        <v>0.23100000000000001</v>
      </c>
      <c r="H6">
        <v>1</v>
      </c>
      <c r="I6" t="s">
        <v>170</v>
      </c>
      <c r="L6">
        <f ca="1">RANDBETWEEN(10,100)</f>
        <v>29</v>
      </c>
    </row>
    <row r="7" spans="1:12" x14ac:dyDescent="0.3">
      <c r="A7" t="s">
        <v>32</v>
      </c>
      <c r="B7">
        <v>6</v>
      </c>
      <c r="C7" t="s">
        <v>211</v>
      </c>
      <c r="D7" t="s">
        <v>212</v>
      </c>
      <c r="F7">
        <f ca="1">RANDBETWEEN(1,1000)/1000</f>
        <v>0.84199999999999997</v>
      </c>
      <c r="G7">
        <f ca="1">RANDBETWEEN(1,1000)/1000</f>
        <v>0.22700000000000001</v>
      </c>
      <c r="H7">
        <v>0.54</v>
      </c>
      <c r="I7" t="s">
        <v>171</v>
      </c>
      <c r="L7">
        <f ca="1">RANDBETWEEN(10,100)</f>
        <v>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B095F-AF55-4F7D-80E8-3EEA1B4D814D}">
  <dimension ref="A1:H2"/>
  <sheetViews>
    <sheetView workbookViewId="0">
      <selection activeCell="D8" sqref="D8"/>
    </sheetView>
  </sheetViews>
  <sheetFormatPr baseColWidth="10" defaultRowHeight="14.4" x14ac:dyDescent="0.3"/>
  <cols>
    <col min="3" max="4" width="23.77734375" customWidth="1"/>
    <col min="7" max="8" width="24" customWidth="1"/>
  </cols>
  <sheetData>
    <row r="1" spans="1:8" x14ac:dyDescent="0.3">
      <c r="A1" t="s">
        <v>54</v>
      </c>
      <c r="B1" t="s">
        <v>53</v>
      </c>
      <c r="C1" t="s">
        <v>186</v>
      </c>
      <c r="D1" t="s">
        <v>185</v>
      </c>
      <c r="E1" t="s">
        <v>157</v>
      </c>
      <c r="F1" t="s">
        <v>158</v>
      </c>
      <c r="G1" t="s">
        <v>173</v>
      </c>
      <c r="H1" t="s">
        <v>174</v>
      </c>
    </row>
    <row r="2" spans="1:8" x14ac:dyDescent="0.3">
      <c r="A2" t="s">
        <v>172</v>
      </c>
      <c r="B2">
        <v>1</v>
      </c>
      <c r="C2" t="s">
        <v>215</v>
      </c>
      <c r="D2" t="s">
        <v>203</v>
      </c>
      <c r="E2">
        <v>121</v>
      </c>
      <c r="F2">
        <v>312</v>
      </c>
      <c r="G2">
        <v>4.3099999999999996</v>
      </c>
      <c r="H2">
        <v>4.5599999999999996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1BB22-7D22-416E-939A-951F479DB280}">
  <dimension ref="A1:I3"/>
  <sheetViews>
    <sheetView tabSelected="1" workbookViewId="0">
      <selection activeCell="H8" sqref="H8"/>
    </sheetView>
  </sheetViews>
  <sheetFormatPr baseColWidth="10" defaultRowHeight="14.4" x14ac:dyDescent="0.3"/>
  <cols>
    <col min="3" max="4" width="23.77734375" customWidth="1"/>
  </cols>
  <sheetData>
    <row r="1" spans="1:9" x14ac:dyDescent="0.3">
      <c r="A1" t="s">
        <v>54</v>
      </c>
      <c r="B1" t="s">
        <v>53</v>
      </c>
      <c r="C1" t="s">
        <v>186</v>
      </c>
      <c r="D1" t="s">
        <v>185</v>
      </c>
      <c r="E1" t="s">
        <v>33</v>
      </c>
      <c r="F1" t="s">
        <v>34</v>
      </c>
      <c r="G1" t="s">
        <v>35</v>
      </c>
      <c r="H1" t="s">
        <v>23</v>
      </c>
      <c r="I1" t="s">
        <v>55</v>
      </c>
    </row>
    <row r="2" spans="1:9" x14ac:dyDescent="0.3">
      <c r="A2" t="s">
        <v>33</v>
      </c>
      <c r="B2">
        <v>1</v>
      </c>
      <c r="C2" t="s">
        <v>187</v>
      </c>
      <c r="D2" t="s">
        <v>188</v>
      </c>
      <c r="E2">
        <v>0.42299999999999999</v>
      </c>
      <c r="G2">
        <v>0.99</v>
      </c>
      <c r="H2">
        <f ca="1">RANDBETWEEN(10,100)</f>
        <v>89</v>
      </c>
      <c r="I2">
        <f ca="1">H2+RANDBETWEEN(-10,10)</f>
        <v>80</v>
      </c>
    </row>
    <row r="3" spans="1:9" x14ac:dyDescent="0.3">
      <c r="A3" t="s">
        <v>34</v>
      </c>
      <c r="B3">
        <v>2</v>
      </c>
      <c r="C3" t="s">
        <v>187</v>
      </c>
      <c r="D3" t="s">
        <v>188</v>
      </c>
      <c r="F3">
        <v>87.25</v>
      </c>
      <c r="G3">
        <v>54.566000000000003</v>
      </c>
      <c r="H3">
        <f ca="1">RANDBETWEEN(10,100)</f>
        <v>86</v>
      </c>
      <c r="I3">
        <f ca="1">H3+RANDBETWEEN(-10,10)</f>
        <v>95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1796-E71C-438D-B64D-D0F284B6778F}">
  <dimension ref="A1:P7"/>
  <sheetViews>
    <sheetView workbookViewId="0">
      <selection activeCell="F12" sqref="F12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0" max="10" width="16.44140625" customWidth="1"/>
    <col min="11" max="11" width="14.21875" customWidth="1"/>
    <col min="12" max="14" width="16.886718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60</v>
      </c>
      <c r="F1" t="s">
        <v>61</v>
      </c>
      <c r="G1" t="s">
        <v>71</v>
      </c>
      <c r="H1" t="s">
        <v>70</v>
      </c>
      <c r="I1" t="s">
        <v>69</v>
      </c>
      <c r="J1" t="s">
        <v>68</v>
      </c>
      <c r="K1" t="s">
        <v>72</v>
      </c>
      <c r="L1" t="s">
        <v>73</v>
      </c>
      <c r="M1" t="s">
        <v>74</v>
      </c>
      <c r="N1" t="s">
        <v>75</v>
      </c>
      <c r="O1" t="s">
        <v>23</v>
      </c>
      <c r="P1" t="s">
        <v>55</v>
      </c>
    </row>
    <row r="2" spans="1:16" x14ac:dyDescent="0.3">
      <c r="A2" t="s">
        <v>56</v>
      </c>
      <c r="B2">
        <v>1</v>
      </c>
      <c r="C2" t="s">
        <v>213</v>
      </c>
      <c r="D2" t="s">
        <v>203</v>
      </c>
      <c r="G2" t="s">
        <v>59</v>
      </c>
      <c r="H2" t="s">
        <v>64</v>
      </c>
      <c r="O2">
        <v>10</v>
      </c>
      <c r="P2">
        <v>12</v>
      </c>
    </row>
    <row r="3" spans="1:16" x14ac:dyDescent="0.3">
      <c r="A3" t="s">
        <v>56</v>
      </c>
      <c r="B3">
        <v>1</v>
      </c>
      <c r="C3" t="s">
        <v>214</v>
      </c>
      <c r="D3" t="s">
        <v>203</v>
      </c>
      <c r="E3" t="s">
        <v>63</v>
      </c>
      <c r="F3" t="s">
        <v>62</v>
      </c>
      <c r="G3" t="s">
        <v>59</v>
      </c>
      <c r="H3" t="s">
        <v>64</v>
      </c>
      <c r="O3">
        <v>10</v>
      </c>
      <c r="P3">
        <v>12</v>
      </c>
    </row>
    <row r="4" spans="1:16" x14ac:dyDescent="0.3">
      <c r="A4" t="s">
        <v>57</v>
      </c>
      <c r="B4">
        <v>2</v>
      </c>
      <c r="C4" t="s">
        <v>213</v>
      </c>
      <c r="D4" t="s">
        <v>203</v>
      </c>
      <c r="I4" t="s">
        <v>67</v>
      </c>
      <c r="J4" t="s">
        <v>67</v>
      </c>
      <c r="O4">
        <v>20</v>
      </c>
      <c r="P4">
        <v>20</v>
      </c>
    </row>
    <row r="5" spans="1:16" x14ac:dyDescent="0.3">
      <c r="A5" t="s">
        <v>57</v>
      </c>
      <c r="B5">
        <v>2</v>
      </c>
      <c r="C5" t="s">
        <v>214</v>
      </c>
      <c r="D5" t="s">
        <v>203</v>
      </c>
      <c r="E5" t="s">
        <v>65</v>
      </c>
      <c r="F5" t="s">
        <v>66</v>
      </c>
      <c r="I5" t="s">
        <v>67</v>
      </c>
      <c r="J5" t="s">
        <v>67</v>
      </c>
      <c r="O5">
        <v>20</v>
      </c>
      <c r="P5">
        <v>20</v>
      </c>
    </row>
    <row r="6" spans="1:16" x14ac:dyDescent="0.3">
      <c r="A6" t="s">
        <v>58</v>
      </c>
      <c r="B6">
        <v>3</v>
      </c>
      <c r="C6" t="s">
        <v>213</v>
      </c>
      <c r="D6" t="s">
        <v>203</v>
      </c>
      <c r="K6">
        <v>45</v>
      </c>
      <c r="L6">
        <v>55</v>
      </c>
      <c r="M6">
        <v>55</v>
      </c>
      <c r="N6">
        <v>65</v>
      </c>
      <c r="O6">
        <v>59</v>
      </c>
      <c r="P6">
        <v>64</v>
      </c>
    </row>
    <row r="7" spans="1:16" x14ac:dyDescent="0.3">
      <c r="A7" t="s">
        <v>58</v>
      </c>
      <c r="B7">
        <v>3</v>
      </c>
      <c r="C7" t="s">
        <v>214</v>
      </c>
      <c r="D7" t="s">
        <v>203</v>
      </c>
      <c r="E7">
        <v>50</v>
      </c>
      <c r="F7">
        <v>60</v>
      </c>
      <c r="K7">
        <v>45</v>
      </c>
      <c r="L7">
        <v>55</v>
      </c>
      <c r="M7">
        <v>55</v>
      </c>
      <c r="N7">
        <v>65</v>
      </c>
      <c r="O7">
        <v>59</v>
      </c>
      <c r="P7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2805-6C3E-4C7E-86CD-3A9AB14E62DE}">
  <dimension ref="A1:T4"/>
  <sheetViews>
    <sheetView workbookViewId="0">
      <selection activeCell="G23" sqref="G2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  <col min="5" max="5" width="13.5546875" customWidth="1"/>
    <col min="6" max="6" width="14.6640625" customWidth="1"/>
    <col min="12" max="12" width="16.44140625" customWidth="1"/>
    <col min="14" max="14" width="16.44140625" customWidth="1"/>
    <col min="15" max="15" width="14.21875" customWidth="1"/>
    <col min="16" max="18" width="16.88671875" customWidth="1"/>
  </cols>
  <sheetData>
    <row r="1" spans="1:20" x14ac:dyDescent="0.3">
      <c r="A1" t="s">
        <v>54</v>
      </c>
      <c r="B1" t="s">
        <v>53</v>
      </c>
      <c r="C1" t="s">
        <v>186</v>
      </c>
      <c r="D1" t="s">
        <v>185</v>
      </c>
      <c r="E1" t="s">
        <v>76</v>
      </c>
      <c r="F1" t="s">
        <v>77</v>
      </c>
      <c r="G1" t="s">
        <v>222</v>
      </c>
      <c r="H1" t="s">
        <v>224</v>
      </c>
      <c r="I1" t="s">
        <v>225</v>
      </c>
      <c r="J1" t="s">
        <v>223</v>
      </c>
      <c r="K1" t="s">
        <v>226</v>
      </c>
      <c r="L1" t="s">
        <v>228</v>
      </c>
      <c r="M1" t="s">
        <v>229</v>
      </c>
      <c r="N1" t="s">
        <v>227</v>
      </c>
      <c r="O1" t="s">
        <v>78</v>
      </c>
      <c r="P1" t="s">
        <v>79</v>
      </c>
      <c r="Q1" t="s">
        <v>80</v>
      </c>
      <c r="R1" t="s">
        <v>81</v>
      </c>
      <c r="S1" t="s">
        <v>23</v>
      </c>
      <c r="T1" t="s">
        <v>55</v>
      </c>
    </row>
    <row r="2" spans="1:20" x14ac:dyDescent="0.3">
      <c r="A2" t="s">
        <v>82</v>
      </c>
      <c r="B2">
        <v>1</v>
      </c>
      <c r="C2" t="s">
        <v>189</v>
      </c>
      <c r="D2" t="s">
        <v>188</v>
      </c>
      <c r="E2">
        <v>101.2</v>
      </c>
      <c r="F2">
        <v>98.9</v>
      </c>
      <c r="G2">
        <f>E2-15.87</f>
        <v>85.33</v>
      </c>
      <c r="H2">
        <f>E2+15.87</f>
        <v>117.07000000000001</v>
      </c>
      <c r="I2">
        <f>F2-15.87</f>
        <v>83.03</v>
      </c>
      <c r="J2">
        <f>F2+15.87</f>
        <v>114.77000000000001</v>
      </c>
      <c r="S2">
        <v>10</v>
      </c>
      <c r="T2">
        <v>12</v>
      </c>
    </row>
    <row r="3" spans="1:20" x14ac:dyDescent="0.3">
      <c r="A3" t="s">
        <v>83</v>
      </c>
      <c r="B3">
        <v>2</v>
      </c>
      <c r="C3" t="s">
        <v>189</v>
      </c>
      <c r="D3" t="s">
        <v>188</v>
      </c>
      <c r="E3">
        <v>5.94</v>
      </c>
      <c r="F3">
        <v>5.81</v>
      </c>
      <c r="K3">
        <f>E3-5.87</f>
        <v>7.0000000000000284E-2</v>
      </c>
      <c r="L3">
        <f>E3+5.87</f>
        <v>11.81</v>
      </c>
      <c r="M3">
        <f>F3-7.87</f>
        <v>-2.0600000000000005</v>
      </c>
      <c r="N3">
        <f>F3+7.87</f>
        <v>13.68</v>
      </c>
      <c r="S3">
        <v>20</v>
      </c>
      <c r="T3">
        <v>20</v>
      </c>
    </row>
    <row r="4" spans="1:20" x14ac:dyDescent="0.3">
      <c r="A4" t="s">
        <v>84</v>
      </c>
      <c r="B4">
        <v>3</v>
      </c>
      <c r="C4" t="s">
        <v>189</v>
      </c>
      <c r="D4" t="s">
        <v>188</v>
      </c>
      <c r="E4">
        <v>50</v>
      </c>
      <c r="F4">
        <v>60</v>
      </c>
      <c r="O4">
        <v>45</v>
      </c>
      <c r="P4">
        <v>55</v>
      </c>
      <c r="Q4">
        <v>55</v>
      </c>
      <c r="R4">
        <v>65</v>
      </c>
      <c r="S4">
        <v>59</v>
      </c>
      <c r="T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0C296-4640-431B-8D57-E5F31FFCBDAD}">
  <dimension ref="A1:M8"/>
  <sheetViews>
    <sheetView workbookViewId="0">
      <selection activeCell="C2" sqref="C2:D3"/>
    </sheetView>
  </sheetViews>
  <sheetFormatPr baseColWidth="10" defaultRowHeight="14.4" x14ac:dyDescent="0.3"/>
  <cols>
    <col min="1" max="1" width="23.77734375" customWidth="1"/>
    <col min="2" max="2" width="16.88671875" customWidth="1"/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2</v>
      </c>
      <c r="F1" t="s">
        <v>3</v>
      </c>
      <c r="G1" t="s">
        <v>4</v>
      </c>
      <c r="H1" t="s">
        <v>5</v>
      </c>
      <c r="I1" t="s">
        <v>27</v>
      </c>
      <c r="J1" t="s">
        <v>28</v>
      </c>
      <c r="K1" t="s">
        <v>6</v>
      </c>
      <c r="L1" t="s">
        <v>23</v>
      </c>
      <c r="M1" t="s">
        <v>55</v>
      </c>
    </row>
    <row r="2" spans="1:13" x14ac:dyDescent="0.3">
      <c r="A2" t="s">
        <v>2</v>
      </c>
      <c r="B2">
        <v>1</v>
      </c>
      <c r="C2" t="s">
        <v>187</v>
      </c>
      <c r="D2" t="s">
        <v>188</v>
      </c>
      <c r="E2">
        <f ca="1">RANDBETWEEN(0,600)/100</f>
        <v>0.57999999999999996</v>
      </c>
      <c r="L2">
        <f ca="1">RANDBETWEEN(10,100)</f>
        <v>87</v>
      </c>
      <c r="M2">
        <f ca="1">L2+RANDBETWEEN(-10,30)</f>
        <v>81</v>
      </c>
    </row>
    <row r="3" spans="1:13" x14ac:dyDescent="0.3">
      <c r="A3" t="s">
        <v>3</v>
      </c>
      <c r="B3">
        <v>2</v>
      </c>
      <c r="C3" t="s">
        <v>187</v>
      </c>
      <c r="D3" t="s">
        <v>188</v>
      </c>
      <c r="F3">
        <f ca="1">RANDBETWEEN(0,1000)/10000</f>
        <v>8.1799999999999998E-2</v>
      </c>
      <c r="L3">
        <f t="shared" ref="L3:L8" ca="1" si="0">RANDBETWEEN(10,100)</f>
        <v>49</v>
      </c>
      <c r="M3">
        <f t="shared" ref="M3:M8" ca="1" si="1">L3+RANDBETWEEN(-10,30)</f>
        <v>63</v>
      </c>
    </row>
    <row r="4" spans="1:13" x14ac:dyDescent="0.3">
      <c r="A4" t="s">
        <v>4</v>
      </c>
      <c r="B4">
        <v>3</v>
      </c>
      <c r="C4" t="s">
        <v>187</v>
      </c>
      <c r="D4" t="s">
        <v>188</v>
      </c>
      <c r="G4">
        <f ca="1">RANDBETWEEN(0,600)/100</f>
        <v>2.23</v>
      </c>
      <c r="L4">
        <f t="shared" ca="1" si="0"/>
        <v>69</v>
      </c>
      <c r="M4">
        <f t="shared" ca="1" si="1"/>
        <v>92</v>
      </c>
    </row>
    <row r="5" spans="1:13" x14ac:dyDescent="0.3">
      <c r="A5" t="s">
        <v>5</v>
      </c>
      <c r="B5">
        <v>4</v>
      </c>
      <c r="C5" t="s">
        <v>187</v>
      </c>
      <c r="D5" t="s">
        <v>188</v>
      </c>
      <c r="H5">
        <f ca="1">RANDBETWEEN(0,1000)/100000</f>
        <v>9.75E-3</v>
      </c>
      <c r="L5">
        <f t="shared" ca="1" si="0"/>
        <v>46</v>
      </c>
      <c r="M5">
        <f t="shared" ca="1" si="1"/>
        <v>42</v>
      </c>
    </row>
    <row r="6" spans="1:13" x14ac:dyDescent="0.3">
      <c r="A6" t="s">
        <v>27</v>
      </c>
      <c r="B6">
        <v>5</v>
      </c>
      <c r="C6" t="s">
        <v>187</v>
      </c>
      <c r="D6" t="s">
        <v>188</v>
      </c>
      <c r="I6">
        <f ca="1">RANDBETWEEN(0,600)/100</f>
        <v>2.79</v>
      </c>
      <c r="L6">
        <f t="shared" ca="1" si="0"/>
        <v>41</v>
      </c>
      <c r="M6">
        <f t="shared" ca="1" si="1"/>
        <v>63</v>
      </c>
    </row>
    <row r="7" spans="1:13" x14ac:dyDescent="0.3">
      <c r="A7" t="s">
        <v>28</v>
      </c>
      <c r="B7">
        <v>6</v>
      </c>
      <c r="C7" t="s">
        <v>187</v>
      </c>
      <c r="D7" t="s">
        <v>188</v>
      </c>
      <c r="J7">
        <f ca="1">RANDBETWEEN(0,1000)/1000</f>
        <v>0.65700000000000003</v>
      </c>
      <c r="L7">
        <f t="shared" ca="1" si="0"/>
        <v>68</v>
      </c>
      <c r="M7">
        <f t="shared" ca="1" si="1"/>
        <v>94</v>
      </c>
    </row>
    <row r="8" spans="1:13" x14ac:dyDescent="0.3">
      <c r="A8" t="s">
        <v>6</v>
      </c>
      <c r="B8">
        <v>7</v>
      </c>
      <c r="C8" t="s">
        <v>187</v>
      </c>
      <c r="D8" t="s">
        <v>188</v>
      </c>
      <c r="K8">
        <f ca="1">RANDBETWEEN(0,1000)/1000</f>
        <v>0.1</v>
      </c>
      <c r="L8">
        <f t="shared" ca="1" si="0"/>
        <v>65</v>
      </c>
      <c r="M8">
        <f t="shared" ca="1" si="1"/>
        <v>68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93588-CA02-42A2-A659-118F8EDA0A85}">
  <dimension ref="A1:R5"/>
  <sheetViews>
    <sheetView zoomScaleNormal="100" workbookViewId="0">
      <selection activeCell="C1" sqref="C1:D1048576"/>
    </sheetView>
  </sheetViews>
  <sheetFormatPr baseColWidth="10" defaultRowHeight="14.4" x14ac:dyDescent="0.3"/>
  <cols>
    <col min="1" max="1" width="23" customWidth="1"/>
    <col min="3" max="4" width="23.77734375" customWidth="1"/>
  </cols>
  <sheetData>
    <row r="1" spans="1:18" x14ac:dyDescent="0.3">
      <c r="A1" t="s">
        <v>54</v>
      </c>
      <c r="B1" t="s">
        <v>53</v>
      </c>
      <c r="C1" t="s">
        <v>186</v>
      </c>
      <c r="D1" t="s">
        <v>185</v>
      </c>
      <c r="E1" t="s">
        <v>98</v>
      </c>
      <c r="F1" t="s">
        <v>99</v>
      </c>
      <c r="G1" t="s">
        <v>100</v>
      </c>
      <c r="H1" t="s">
        <v>101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23</v>
      </c>
      <c r="R1" t="s">
        <v>55</v>
      </c>
    </row>
    <row r="2" spans="1:18" x14ac:dyDescent="0.3">
      <c r="A2" t="s">
        <v>190</v>
      </c>
      <c r="B2">
        <v>1</v>
      </c>
      <c r="C2" t="s">
        <v>189</v>
      </c>
      <c r="D2" t="s">
        <v>188</v>
      </c>
      <c r="E2">
        <f t="shared" ref="E2:F4" ca="1" si="0">RANDBETWEEN(-500,500)/100</f>
        <v>3.85</v>
      </c>
      <c r="F2">
        <f t="shared" ca="1" si="0"/>
        <v>4.55</v>
      </c>
      <c r="G2">
        <f ca="1">RANDBETWEEN(100,300)/100</f>
        <v>1.47</v>
      </c>
      <c r="H2">
        <f ca="1">RANDBETWEEN(100,300)/100</f>
        <v>2</v>
      </c>
      <c r="Q2">
        <f ca="1">RANDBETWEEN(10,100)</f>
        <v>85</v>
      </c>
      <c r="R2">
        <f ca="1">Q2+RANDBETWEEN(-10,30)</f>
        <v>105</v>
      </c>
    </row>
    <row r="3" spans="1:18" x14ac:dyDescent="0.3">
      <c r="A3" t="s">
        <v>191</v>
      </c>
      <c r="B3">
        <v>2</v>
      </c>
      <c r="C3" t="s">
        <v>189</v>
      </c>
      <c r="D3" t="s">
        <v>188</v>
      </c>
      <c r="E3">
        <f t="shared" ca="1" si="0"/>
        <v>1.42</v>
      </c>
      <c r="F3">
        <f t="shared" ca="1" si="0"/>
        <v>1.39</v>
      </c>
      <c r="I3">
        <f ca="1">RANDBETWEEN(100,300)/100</f>
        <v>1.38</v>
      </c>
      <c r="J3">
        <f ca="1">RANDBETWEEN(100,300)/100</f>
        <v>1.02</v>
      </c>
      <c r="Q3">
        <f t="shared" ref="Q3:Q5" ca="1" si="1">RANDBETWEEN(10,100)</f>
        <v>65</v>
      </c>
      <c r="R3">
        <f t="shared" ref="R3:R5" ca="1" si="2">Q3+RANDBETWEEN(-10,30)</f>
        <v>86</v>
      </c>
    </row>
    <row r="4" spans="1:18" x14ac:dyDescent="0.3">
      <c r="A4" t="s">
        <v>192</v>
      </c>
      <c r="B4">
        <v>3</v>
      </c>
      <c r="C4" t="s">
        <v>189</v>
      </c>
      <c r="D4" t="s">
        <v>188</v>
      </c>
      <c r="E4">
        <f t="shared" ca="1" si="0"/>
        <v>2.89</v>
      </c>
      <c r="F4">
        <f t="shared" ca="1" si="0"/>
        <v>-0.56999999999999995</v>
      </c>
      <c r="K4">
        <f ca="1">E4-2.5</f>
        <v>0.39000000000000012</v>
      </c>
      <c r="L4">
        <f ca="1">E4+2.5</f>
        <v>5.3900000000000006</v>
      </c>
      <c r="M4">
        <f ca="1">F4-2.5</f>
        <v>-3.07</v>
      </c>
      <c r="N4">
        <f ca="1">F4+2.5</f>
        <v>1.9300000000000002</v>
      </c>
      <c r="Q4">
        <f t="shared" ca="1" si="1"/>
        <v>42</v>
      </c>
      <c r="R4">
        <f t="shared" ca="1" si="2"/>
        <v>44</v>
      </c>
    </row>
    <row r="5" spans="1:18" x14ac:dyDescent="0.3">
      <c r="A5" t="s">
        <v>193</v>
      </c>
      <c r="B5">
        <v>4</v>
      </c>
      <c r="C5" t="s">
        <v>189</v>
      </c>
      <c r="D5" t="s">
        <v>188</v>
      </c>
      <c r="E5">
        <f ca="1">RANDBETWEEN(-500,500)/100</f>
        <v>-3.95</v>
      </c>
      <c r="F5">
        <f ca="1">RANDBETWEEN(-500,500)/100</f>
        <v>0.34</v>
      </c>
      <c r="G5">
        <f ca="1">RANDBETWEEN(100,300)/100</f>
        <v>1.99</v>
      </c>
      <c r="H5">
        <f ca="1">RANDBETWEEN(100,300)/100</f>
        <v>2.5499999999999998</v>
      </c>
      <c r="O5">
        <f ca="1">RANDBETWEEN(1,100)/100</f>
        <v>0.49</v>
      </c>
      <c r="P5">
        <f ca="1">RANDBETWEEN(1,100)/100</f>
        <v>0.4</v>
      </c>
      <c r="Q5">
        <f t="shared" ca="1" si="1"/>
        <v>15</v>
      </c>
      <c r="R5">
        <f t="shared" ca="1" si="2"/>
        <v>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F6F99-0D1A-473E-8692-533ACD779146}">
  <dimension ref="A1:Z4"/>
  <sheetViews>
    <sheetView workbookViewId="0">
      <selection activeCell="C2" sqref="C2:D2"/>
    </sheetView>
  </sheetViews>
  <sheetFormatPr baseColWidth="10" defaultRowHeight="14.4" x14ac:dyDescent="0.3"/>
  <cols>
    <col min="1" max="1" width="23" customWidth="1"/>
    <col min="3" max="4" width="23.77734375" customWidth="1"/>
    <col min="5" max="5" width="15.88671875" customWidth="1"/>
    <col min="6" max="6" width="17.21875" customWidth="1"/>
    <col min="7" max="8" width="9.6640625" customWidth="1"/>
    <col min="9" max="10" width="15.33203125" customWidth="1"/>
    <col min="11" max="11" width="17.6640625" customWidth="1"/>
    <col min="12" max="12" width="14.33203125" customWidth="1"/>
    <col min="13" max="13" width="16.88671875" customWidth="1"/>
    <col min="14" max="14" width="12.44140625" customWidth="1"/>
    <col min="15" max="15" width="18.5546875" customWidth="1"/>
    <col min="16" max="16" width="16" customWidth="1"/>
    <col min="18" max="18" width="16" customWidth="1"/>
  </cols>
  <sheetData>
    <row r="1" spans="1:26" x14ac:dyDescent="0.3">
      <c r="A1" t="s">
        <v>54</v>
      </c>
      <c r="B1" t="s">
        <v>53</v>
      </c>
      <c r="C1" t="s">
        <v>186</v>
      </c>
      <c r="D1" t="s">
        <v>185</v>
      </c>
      <c r="E1" t="s">
        <v>85</v>
      </c>
      <c r="F1" t="s">
        <v>60</v>
      </c>
      <c r="G1" t="s">
        <v>86</v>
      </c>
      <c r="H1" t="s">
        <v>61</v>
      </c>
      <c r="I1" t="s">
        <v>87</v>
      </c>
      <c r="J1" t="s">
        <v>71</v>
      </c>
      <c r="K1" t="s">
        <v>88</v>
      </c>
      <c r="L1" t="s">
        <v>70</v>
      </c>
      <c r="M1" t="s">
        <v>89</v>
      </c>
      <c r="N1" t="s">
        <v>69</v>
      </c>
      <c r="O1" t="s">
        <v>90</v>
      </c>
      <c r="P1" t="s">
        <v>68</v>
      </c>
      <c r="Q1" t="s">
        <v>91</v>
      </c>
      <c r="R1" t="s">
        <v>92</v>
      </c>
      <c r="S1" t="s">
        <v>93</v>
      </c>
      <c r="T1" t="s">
        <v>94</v>
      </c>
      <c r="U1" t="s">
        <v>74</v>
      </c>
      <c r="V1" t="s">
        <v>75</v>
      </c>
      <c r="W1" t="s">
        <v>102</v>
      </c>
      <c r="X1" t="s">
        <v>103</v>
      </c>
      <c r="Y1" t="s">
        <v>23</v>
      </c>
      <c r="Z1" t="s">
        <v>55</v>
      </c>
    </row>
    <row r="2" spans="1:26" x14ac:dyDescent="0.3">
      <c r="A2" t="s">
        <v>95</v>
      </c>
      <c r="B2">
        <v>1</v>
      </c>
      <c r="C2" t="s">
        <v>189</v>
      </c>
      <c r="D2" t="s">
        <v>188</v>
      </c>
      <c r="E2">
        <f ca="1">F2-RANDBETWEEN(-100,100)/10</f>
        <v>99.5</v>
      </c>
      <c r="F2">
        <v>101.2</v>
      </c>
      <c r="G2">
        <f ca="1">H2-RANDBETWEEN(-100,100)/10</f>
        <v>92</v>
      </c>
      <c r="H2">
        <v>98.9</v>
      </c>
      <c r="I2">
        <f ca="1">J2-RANDBETWEEN(-100,100)/100</f>
        <v>16.13</v>
      </c>
      <c r="J2">
        <v>15.87</v>
      </c>
      <c r="K2">
        <f ca="1">L2-RANDBETWEEN(-100,100)/100</f>
        <v>12.92</v>
      </c>
      <c r="L2">
        <v>13.87</v>
      </c>
      <c r="W2">
        <f ca="1">RANDBETWEEN(0,1000)/1000</f>
        <v>0.61499999999999999</v>
      </c>
      <c r="X2">
        <f ca="1">W2+RANDBETWEEN(-100,100)/1000</f>
        <v>0.65</v>
      </c>
      <c r="Y2">
        <f ca="1">RANDBETWEEN(10,100)</f>
        <v>83</v>
      </c>
      <c r="Z2">
        <f ca="1">Y2+RANDBETWEEN(-10,30)</f>
        <v>110</v>
      </c>
    </row>
    <row r="3" spans="1:26" x14ac:dyDescent="0.3">
      <c r="A3" t="s">
        <v>96</v>
      </c>
      <c r="B3">
        <v>2</v>
      </c>
      <c r="C3" t="s">
        <v>189</v>
      </c>
      <c r="D3" t="s">
        <v>188</v>
      </c>
      <c r="E3">
        <f ca="1">F3-RANDBETWEEN(-100,100)/100</f>
        <v>6.86</v>
      </c>
      <c r="F3">
        <v>5.94</v>
      </c>
      <c r="G3">
        <f ca="1">H3-RANDBETWEEN(-100,100)/100</f>
        <v>6.39</v>
      </c>
      <c r="H3">
        <v>5.81</v>
      </c>
      <c r="M3">
        <f ca="1">N3-RANDBETWEEN(-100,100)/1000</f>
        <v>3.9000000000000007E-2</v>
      </c>
      <c r="N3">
        <v>0.13</v>
      </c>
      <c r="O3">
        <f ca="1">P3-RANDBETWEEN(-100,100)/1000</f>
        <v>0.18</v>
      </c>
      <c r="P3">
        <v>0.13</v>
      </c>
      <c r="W3">
        <f t="shared" ref="W3:W4" ca="1" si="0">RANDBETWEEN(0,1000)/1000</f>
        <v>0.65400000000000003</v>
      </c>
      <c r="X3">
        <f t="shared" ref="X3:X4" ca="1" si="1">W3+RANDBETWEEN(-100,100)/1000</f>
        <v>0.63900000000000001</v>
      </c>
      <c r="Y3">
        <f t="shared" ref="Y3:Y4" ca="1" si="2">RANDBETWEEN(10,100)</f>
        <v>58</v>
      </c>
      <c r="Z3">
        <f t="shared" ref="Z3:Z4" ca="1" si="3">Y3+RANDBETWEEN(-10,30)</f>
        <v>84</v>
      </c>
    </row>
    <row r="4" spans="1:26" x14ac:dyDescent="0.3">
      <c r="A4" t="s">
        <v>97</v>
      </c>
      <c r="B4">
        <v>3</v>
      </c>
      <c r="C4" t="s">
        <v>189</v>
      </c>
      <c r="D4" t="s">
        <v>188</v>
      </c>
      <c r="E4">
        <f ca="1">F4-RANDBETWEEN(-100,100)/10</f>
        <v>53.3</v>
      </c>
      <c r="F4">
        <v>50</v>
      </c>
      <c r="G4">
        <f ca="1">H4-RANDBETWEEN(-100,100)/10</f>
        <v>62.7</v>
      </c>
      <c r="H4">
        <v>60</v>
      </c>
      <c r="Q4">
        <f ca="1">E4-5</f>
        <v>48.3</v>
      </c>
      <c r="R4">
        <f ca="1">E4+5</f>
        <v>58.3</v>
      </c>
      <c r="S4">
        <v>45</v>
      </c>
      <c r="T4">
        <v>55</v>
      </c>
      <c r="U4">
        <v>55</v>
      </c>
      <c r="V4">
        <v>65</v>
      </c>
      <c r="W4">
        <f t="shared" ca="1" si="0"/>
        <v>0.38100000000000001</v>
      </c>
      <c r="X4">
        <f t="shared" ca="1" si="1"/>
        <v>0.36799999999999999</v>
      </c>
      <c r="Y4">
        <f t="shared" ca="1" si="2"/>
        <v>91</v>
      </c>
      <c r="Z4">
        <f t="shared" ca="1" si="3"/>
        <v>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721F9-A03A-46BD-B4DA-C21DB1A50FE7}">
  <dimension ref="A1:P5"/>
  <sheetViews>
    <sheetView workbookViewId="0">
      <selection activeCell="C1" sqref="C1:D1048576"/>
    </sheetView>
  </sheetViews>
  <sheetFormatPr baseColWidth="10" defaultRowHeight="14.4" x14ac:dyDescent="0.3"/>
  <cols>
    <col min="1" max="2" width="16.21875" customWidth="1"/>
    <col min="3" max="4" width="23.77734375" customWidth="1"/>
  </cols>
  <sheetData>
    <row r="1" spans="1:16" x14ac:dyDescent="0.3">
      <c r="A1" t="s">
        <v>54</v>
      </c>
      <c r="B1" t="s">
        <v>53</v>
      </c>
      <c r="C1" t="s">
        <v>186</v>
      </c>
      <c r="D1" t="s">
        <v>185</v>
      </c>
      <c r="E1" t="s">
        <v>177</v>
      </c>
      <c r="F1" t="s">
        <v>181</v>
      </c>
      <c r="G1" t="s">
        <v>178</v>
      </c>
      <c r="H1" t="s">
        <v>182</v>
      </c>
      <c r="I1" t="s">
        <v>179</v>
      </c>
      <c r="J1" t="s">
        <v>183</v>
      </c>
      <c r="K1" t="s">
        <v>180</v>
      </c>
      <c r="L1" t="s">
        <v>184</v>
      </c>
      <c r="M1" t="s">
        <v>102</v>
      </c>
      <c r="N1" t="s">
        <v>103</v>
      </c>
      <c r="O1" t="s">
        <v>23</v>
      </c>
      <c r="P1" t="s">
        <v>55</v>
      </c>
    </row>
    <row r="2" spans="1:16" x14ac:dyDescent="0.3">
      <c r="A2" t="s">
        <v>42</v>
      </c>
      <c r="B2">
        <v>1</v>
      </c>
      <c r="C2" t="s">
        <v>187</v>
      </c>
      <c r="D2" t="s">
        <v>188</v>
      </c>
      <c r="E2">
        <f ca="1">RANDBETWEEN(0,600)/100</f>
        <v>5.29</v>
      </c>
      <c r="F2">
        <f ca="1">RANDBETWEEN(0,600)/100</f>
        <v>3.6</v>
      </c>
      <c r="M2">
        <f ca="1">RANDBETWEEN(0,1000)/1000</f>
        <v>2.1999999999999999E-2</v>
      </c>
      <c r="N2">
        <f ca="1">M2+RANDBETWEEN(-100,100)/1000</f>
        <v>6.2E-2</v>
      </c>
      <c r="O2">
        <f ca="1">RANDBETWEEN(10,100)</f>
        <v>88</v>
      </c>
      <c r="P2">
        <f ca="1">O2+RANDBETWEEN(-10,30)</f>
        <v>90</v>
      </c>
    </row>
    <row r="3" spans="1:16" x14ac:dyDescent="0.3">
      <c r="A3" t="s">
        <v>43</v>
      </c>
      <c r="B3">
        <v>2</v>
      </c>
      <c r="C3" t="s">
        <v>187</v>
      </c>
      <c r="D3" t="s">
        <v>188</v>
      </c>
      <c r="G3">
        <f ca="1">RANDBETWEEN(0,1000)/10000</f>
        <v>6.4299999999999996E-2</v>
      </c>
      <c r="H3">
        <f ca="1">RANDBETWEEN(0,1000)/10000</f>
        <v>5.6899999999999999E-2</v>
      </c>
      <c r="M3">
        <f t="shared" ref="M3:M5" ca="1" si="0">RANDBETWEEN(0,1000)/1000</f>
        <v>0.66400000000000003</v>
      </c>
      <c r="N3">
        <f t="shared" ref="N3:N5" ca="1" si="1">M3+RANDBETWEEN(-100,100)/1000</f>
        <v>0.67800000000000005</v>
      </c>
      <c r="O3">
        <f t="shared" ref="O3:O5" ca="1" si="2">RANDBETWEEN(10,100)</f>
        <v>44</v>
      </c>
      <c r="P3">
        <f t="shared" ref="P3:P5" ca="1" si="3">O3+RANDBETWEEN(-10,30)</f>
        <v>56</v>
      </c>
    </row>
    <row r="4" spans="1:16" x14ac:dyDescent="0.3">
      <c r="A4" t="s">
        <v>44</v>
      </c>
      <c r="B4">
        <v>3</v>
      </c>
      <c r="C4" t="s">
        <v>187</v>
      </c>
      <c r="D4" t="s">
        <v>188</v>
      </c>
      <c r="I4">
        <f ca="1">RANDBETWEEN(0,600)/100</f>
        <v>3.57</v>
      </c>
      <c r="J4">
        <f ca="1">RANDBETWEEN(0,600)/100</f>
        <v>0.83</v>
      </c>
      <c r="M4">
        <f t="shared" ca="1" si="0"/>
        <v>0.161</v>
      </c>
      <c r="N4">
        <f t="shared" ca="1" si="1"/>
        <v>0.20500000000000002</v>
      </c>
      <c r="O4">
        <f t="shared" ca="1" si="2"/>
        <v>17</v>
      </c>
      <c r="P4">
        <f t="shared" ca="1" si="3"/>
        <v>28</v>
      </c>
    </row>
    <row r="5" spans="1:16" x14ac:dyDescent="0.3">
      <c r="A5" t="s">
        <v>45</v>
      </c>
      <c r="B5">
        <v>4</v>
      </c>
      <c r="C5" t="s">
        <v>187</v>
      </c>
      <c r="D5" t="s">
        <v>188</v>
      </c>
      <c r="K5">
        <f ca="1">RANDBETWEEN(0,1000)/100000</f>
        <v>8.9800000000000001E-3</v>
      </c>
      <c r="L5">
        <f ca="1">RANDBETWEEN(0,1000)/100000</f>
        <v>1.99E-3</v>
      </c>
      <c r="M5">
        <f t="shared" ca="1" si="0"/>
        <v>0.38900000000000001</v>
      </c>
      <c r="N5">
        <f t="shared" ca="1" si="1"/>
        <v>0.31900000000000001</v>
      </c>
      <c r="O5">
        <f t="shared" ca="1" si="2"/>
        <v>36</v>
      </c>
      <c r="P5">
        <f t="shared" ca="1" si="3"/>
        <v>57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85FD-182E-44B9-943F-772750986923}">
  <dimension ref="A1:K4"/>
  <sheetViews>
    <sheetView workbookViewId="0">
      <selection activeCell="D1" sqref="C1:D1048576"/>
    </sheetView>
  </sheetViews>
  <sheetFormatPr baseColWidth="10" defaultRowHeight="14.4" x14ac:dyDescent="0.3"/>
  <cols>
    <col min="3" max="4" width="23.77734375" customWidth="1"/>
  </cols>
  <sheetData>
    <row r="1" spans="1:11" x14ac:dyDescent="0.3">
      <c r="A1" t="s">
        <v>54</v>
      </c>
      <c r="B1" t="s">
        <v>53</v>
      </c>
      <c r="C1" t="s">
        <v>186</v>
      </c>
      <c r="D1" t="s">
        <v>185</v>
      </c>
      <c r="E1" t="s">
        <v>7</v>
      </c>
      <c r="F1" t="s">
        <v>8</v>
      </c>
      <c r="G1" t="s">
        <v>9</v>
      </c>
      <c r="H1" t="s">
        <v>116</v>
      </c>
      <c r="I1" t="s">
        <v>117</v>
      </c>
      <c r="J1" t="s">
        <v>23</v>
      </c>
      <c r="K1" t="s">
        <v>55</v>
      </c>
    </row>
    <row r="2" spans="1:11" x14ac:dyDescent="0.3">
      <c r="A2" t="s">
        <v>8</v>
      </c>
      <c r="B2">
        <v>1</v>
      </c>
      <c r="C2" t="s">
        <v>189</v>
      </c>
      <c r="D2" t="s">
        <v>188</v>
      </c>
      <c r="E2">
        <f ca="1">RANDBETWEEN(-500,500)/100</f>
        <v>-4.45</v>
      </c>
      <c r="F2">
        <f ca="1">RANDBETWEEN(100,300)/100</f>
        <v>2.67</v>
      </c>
      <c r="J2">
        <f ca="1">RANDBETWEEN(10,100)</f>
        <v>26</v>
      </c>
      <c r="K2">
        <f ca="1">J2+RANDBETWEEN(-10,30)</f>
        <v>18</v>
      </c>
    </row>
    <row r="3" spans="1:11" x14ac:dyDescent="0.3">
      <c r="A3" t="s">
        <v>9</v>
      </c>
      <c r="B3">
        <v>2</v>
      </c>
      <c r="C3" t="s">
        <v>189</v>
      </c>
      <c r="D3" t="s">
        <v>188</v>
      </c>
      <c r="E3">
        <f ca="1">RANDBETWEEN(-500,500)/100</f>
        <v>-3.78</v>
      </c>
      <c r="G3">
        <f ca="1">RANDBETWEEN(100,300)/100/5</f>
        <v>0.36399999999999999</v>
      </c>
      <c r="J3">
        <f t="shared" ref="J3:J4" ca="1" si="0">RANDBETWEEN(10,100)</f>
        <v>33</v>
      </c>
      <c r="K3">
        <f t="shared" ref="K3:K4" ca="1" si="1">J3+RANDBETWEEN(-10,30)</f>
        <v>39</v>
      </c>
    </row>
    <row r="4" spans="1:11" x14ac:dyDescent="0.3">
      <c r="A4" t="s">
        <v>104</v>
      </c>
      <c r="B4">
        <v>3</v>
      </c>
      <c r="C4" t="s">
        <v>189</v>
      </c>
      <c r="D4" t="s">
        <v>188</v>
      </c>
      <c r="E4">
        <f ca="1">RANDBETWEEN(-500,500)/100</f>
        <v>4.1900000000000004</v>
      </c>
      <c r="H4">
        <f ca="1">E4-0.5</f>
        <v>3.6900000000000004</v>
      </c>
      <c r="I4">
        <f ca="1">E4+0.5</f>
        <v>4.6900000000000004</v>
      </c>
      <c r="J4">
        <f t="shared" ca="1" si="0"/>
        <v>32</v>
      </c>
      <c r="K4">
        <f t="shared" ca="1" si="1"/>
        <v>24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5D968-7FF9-4463-8706-9A84C39573E2}">
  <dimension ref="A1:M4"/>
  <sheetViews>
    <sheetView workbookViewId="0">
      <selection activeCell="C1" sqref="C1:D1048576"/>
    </sheetView>
  </sheetViews>
  <sheetFormatPr baseColWidth="10" defaultRowHeight="14.4" x14ac:dyDescent="0.3"/>
  <cols>
    <col min="3" max="4" width="23.77734375" customWidth="1"/>
  </cols>
  <sheetData>
    <row r="1" spans="1:13" x14ac:dyDescent="0.3">
      <c r="A1" t="s">
        <v>54</v>
      </c>
      <c r="B1" t="s">
        <v>53</v>
      </c>
      <c r="C1" t="s">
        <v>186</v>
      </c>
      <c r="D1" t="s">
        <v>185</v>
      </c>
      <c r="E1" t="s">
        <v>39</v>
      </c>
      <c r="F1" t="s">
        <v>40</v>
      </c>
      <c r="G1" t="s">
        <v>41</v>
      </c>
      <c r="H1" t="s">
        <v>175</v>
      </c>
      <c r="I1" t="s">
        <v>176</v>
      </c>
      <c r="J1" t="s">
        <v>125</v>
      </c>
      <c r="K1" t="s">
        <v>126</v>
      </c>
      <c r="L1" t="s">
        <v>23</v>
      </c>
      <c r="M1" t="s">
        <v>55</v>
      </c>
    </row>
    <row r="2" spans="1:13" x14ac:dyDescent="0.3">
      <c r="A2" t="s">
        <v>40</v>
      </c>
      <c r="B2">
        <v>1</v>
      </c>
      <c r="C2" t="s">
        <v>189</v>
      </c>
      <c r="D2" t="s">
        <v>188</v>
      </c>
      <c r="E2">
        <f ca="1">RANDBETWEEN(-500,500)/100</f>
        <v>-0.12</v>
      </c>
      <c r="F2">
        <f ca="1">RANDBETWEEN(100,300)/100</f>
        <v>2.23</v>
      </c>
      <c r="J2">
        <f>0.3</f>
        <v>0.3</v>
      </c>
      <c r="K2">
        <v>5</v>
      </c>
      <c r="L2">
        <f ca="1">RANDBETWEEN(10,100)</f>
        <v>74</v>
      </c>
      <c r="M2">
        <f ca="1">L2+RANDBETWEEN(-20,30)</f>
        <v>80</v>
      </c>
    </row>
    <row r="3" spans="1:13" x14ac:dyDescent="0.3">
      <c r="A3" t="s">
        <v>41</v>
      </c>
      <c r="B3">
        <v>2</v>
      </c>
      <c r="C3" t="s">
        <v>189</v>
      </c>
      <c r="D3" t="s">
        <v>188</v>
      </c>
      <c r="E3">
        <f ca="1">RANDBETWEEN(-500,500)/100</f>
        <v>-0.95</v>
      </c>
      <c r="G3">
        <f ca="1">RANDBETWEEN(100,300)/100/5</f>
        <v>0.28999999999999998</v>
      </c>
      <c r="J3">
        <f>0.07</f>
        <v>7.0000000000000007E-2</v>
      </c>
      <c r="K3">
        <v>1</v>
      </c>
      <c r="L3">
        <f t="shared" ref="L3:L4" ca="1" si="0">RANDBETWEEN(10,100)</f>
        <v>16</v>
      </c>
      <c r="M3">
        <f t="shared" ref="M3:M4" ca="1" si="1">L3+RANDBETWEEN(-20,30)</f>
        <v>44</v>
      </c>
    </row>
    <row r="4" spans="1:13" x14ac:dyDescent="0.3">
      <c r="A4" t="s">
        <v>105</v>
      </c>
      <c r="B4">
        <v>3</v>
      </c>
      <c r="C4" t="s">
        <v>189</v>
      </c>
      <c r="D4" t="s">
        <v>188</v>
      </c>
      <c r="E4">
        <f ca="1">RANDBETWEEN(-500,500)/100</f>
        <v>-1.62</v>
      </c>
      <c r="H4">
        <f ca="1">E4-0.5</f>
        <v>-2.12</v>
      </c>
      <c r="I4">
        <f ca="1">E4+0.5</f>
        <v>-1.1200000000000001</v>
      </c>
      <c r="J4">
        <f>0.22</f>
        <v>0.22</v>
      </c>
      <c r="K4">
        <v>4</v>
      </c>
      <c r="L4">
        <f t="shared" ca="1" si="0"/>
        <v>40</v>
      </c>
      <c r="M4">
        <f t="shared" ca="1" si="1"/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24</vt:i4>
      </vt:variant>
    </vt:vector>
  </HeadingPairs>
  <TitlesOfParts>
    <vt:vector size="24" baseType="lpstr">
      <vt:lpstr>cohen_d</vt:lpstr>
      <vt:lpstr>means_sd</vt:lpstr>
      <vt:lpstr>plot_means</vt:lpstr>
      <vt:lpstr>anova</vt:lpstr>
      <vt:lpstr>change_scores</vt:lpstr>
      <vt:lpstr>pre_post</vt:lpstr>
      <vt:lpstr>paired_anova</vt:lpstr>
      <vt:lpstr>mean_difference_crude</vt:lpstr>
      <vt:lpstr>mean_difference_adjusted</vt:lpstr>
      <vt:lpstr>medians</vt:lpstr>
      <vt:lpstr>ancova_means</vt:lpstr>
      <vt:lpstr>plot_ancova_means</vt:lpstr>
      <vt:lpstr>ancova_statistics</vt:lpstr>
      <vt:lpstr>cohen_d_adj</vt:lpstr>
      <vt:lpstr>or</vt:lpstr>
      <vt:lpstr>rr</vt:lpstr>
      <vt:lpstr>contingency</vt:lpstr>
      <vt:lpstr>phi</vt:lpstr>
      <vt:lpstr>user_crude</vt:lpstr>
      <vt:lpstr>user_adjusted</vt:lpstr>
      <vt:lpstr>cor</vt:lpstr>
      <vt:lpstr>irr</vt:lpstr>
      <vt:lpstr>regression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Gosling</dc:creator>
  <cp:lastModifiedBy>Gosling Corentin</cp:lastModifiedBy>
  <dcterms:created xsi:type="dcterms:W3CDTF">2023-07-23T08:05:32Z</dcterms:created>
  <dcterms:modified xsi:type="dcterms:W3CDTF">2024-10-06T14:36:47Z</dcterms:modified>
</cp:coreProperties>
</file>