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tin Portier\Documents\My_Genshin_Impact\Python\Source\"/>
    </mc:Choice>
  </mc:AlternateContent>
  <xr:revisionPtr revIDLastSave="0" documentId="13_ncr:1_{9D54E28D-D7C4-41B4-8BB2-DC5FDCC310DE}" xr6:coauthVersionLast="47" xr6:coauthVersionMax="47" xr10:uidLastSave="{00000000-0000-0000-0000-000000000000}"/>
  <bookViews>
    <workbookView xWindow="-120" yWindow="-120" windowWidth="29040" windowHeight="15840" xr2:uid="{54D1DFB6-A498-40FB-89C4-C504817FE269}"/>
  </bookViews>
  <sheets>
    <sheet name="Fixed data" sheetId="1" r:id="rId1"/>
    <sheet name="Simulation" sheetId="5" r:id="rId2"/>
    <sheet name="Feuil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5" l="1"/>
  <c r="E36" i="5"/>
  <c r="C36" i="5"/>
  <c r="F36" i="5"/>
  <c r="E32" i="5"/>
  <c r="C32" i="5"/>
  <c r="C33" i="5"/>
  <c r="C35" i="5"/>
  <c r="Q37" i="1"/>
  <c r="C63" i="5"/>
  <c r="E63" i="5" s="1"/>
  <c r="B64" i="5"/>
  <c r="C62" i="5"/>
  <c r="E62" i="5" s="1"/>
  <c r="E61" i="5"/>
  <c r="C61" i="5"/>
  <c r="E60" i="5"/>
  <c r="C60" i="5"/>
  <c r="E57" i="5"/>
  <c r="C56" i="5"/>
  <c r="C49" i="5"/>
  <c r="B36" i="5"/>
  <c r="E12" i="1"/>
  <c r="G34" i="1" s="1"/>
  <c r="E13" i="1"/>
  <c r="G35" i="1" s="1"/>
  <c r="E14" i="1"/>
  <c r="E15" i="1"/>
  <c r="E16" i="1"/>
  <c r="E11" i="1"/>
  <c r="G33" i="1" s="1"/>
  <c r="E4" i="1"/>
  <c r="E5" i="1"/>
  <c r="E6" i="1"/>
  <c r="E7" i="1"/>
  <c r="E8" i="1"/>
  <c r="E3" i="1"/>
  <c r="K12" i="1"/>
  <c r="K13" i="1"/>
  <c r="K14" i="1"/>
  <c r="E36" i="1" s="1"/>
  <c r="K15" i="1"/>
  <c r="K16" i="1"/>
  <c r="I20" i="5" s="1"/>
  <c r="K11" i="1"/>
  <c r="E33" i="1" s="1"/>
  <c r="K4" i="1"/>
  <c r="K5" i="1"/>
  <c r="K6" i="1"/>
  <c r="K7" i="1"/>
  <c r="K8" i="1"/>
  <c r="K3" i="1"/>
  <c r="F33" i="1" s="1"/>
  <c r="J12" i="1"/>
  <c r="C34" i="1" s="1"/>
  <c r="J13" i="1"/>
  <c r="J14" i="1"/>
  <c r="C36" i="1" s="1"/>
  <c r="J15" i="1"/>
  <c r="J16" i="1"/>
  <c r="K19" i="5" s="1"/>
  <c r="J11" i="1"/>
  <c r="C33" i="1" s="1"/>
  <c r="J4" i="1"/>
  <c r="J5" i="1"/>
  <c r="J6" i="1"/>
  <c r="J7" i="1"/>
  <c r="D37" i="1" s="1"/>
  <c r="J8" i="1"/>
  <c r="J3" i="1"/>
  <c r="P33" i="1"/>
  <c r="O33" i="1"/>
  <c r="I4" i="1"/>
  <c r="I5" i="1"/>
  <c r="I6" i="1"/>
  <c r="I7" i="1"/>
  <c r="B37" i="1" s="1"/>
  <c r="I8" i="1"/>
  <c r="I3" i="1"/>
  <c r="I12" i="1"/>
  <c r="I13" i="1"/>
  <c r="I14" i="1"/>
  <c r="A36" i="1" s="1"/>
  <c r="I15" i="1"/>
  <c r="A37" i="1" s="1"/>
  <c r="I16" i="1"/>
  <c r="K18" i="5" s="1"/>
  <c r="I11" i="1"/>
  <c r="A33" i="1" s="1"/>
  <c r="O36" i="1"/>
  <c r="I34" i="1"/>
  <c r="I33" i="1"/>
  <c r="B4" i="1"/>
  <c r="C4" i="1"/>
  <c r="D4" i="1"/>
  <c r="N34" i="1" s="1"/>
  <c r="F4" i="1"/>
  <c r="G4" i="1"/>
  <c r="H4" i="1"/>
  <c r="T34" i="1" s="1"/>
  <c r="D34" i="1"/>
  <c r="B5" i="1"/>
  <c r="C5" i="1"/>
  <c r="L35" i="1" s="1"/>
  <c r="D5" i="1"/>
  <c r="N35" i="1" s="1"/>
  <c r="F5" i="1"/>
  <c r="P35" i="1" s="1"/>
  <c r="G5" i="1"/>
  <c r="H5" i="1"/>
  <c r="B6" i="1"/>
  <c r="J36" i="1" s="1"/>
  <c r="C6" i="1"/>
  <c r="D6" i="1"/>
  <c r="F6" i="1"/>
  <c r="P36" i="1" s="1"/>
  <c r="G6" i="1"/>
  <c r="H6" i="1"/>
  <c r="T36" i="1" s="1"/>
  <c r="B7" i="1"/>
  <c r="J37" i="1" s="1"/>
  <c r="C7" i="1"/>
  <c r="D7" i="1"/>
  <c r="F7" i="1"/>
  <c r="G7" i="1"/>
  <c r="H7" i="1"/>
  <c r="T37" i="1" s="1"/>
  <c r="B8" i="1"/>
  <c r="C8" i="1"/>
  <c r="D8" i="1"/>
  <c r="F8" i="1"/>
  <c r="I11" i="5" s="1"/>
  <c r="G8" i="1"/>
  <c r="H8" i="1"/>
  <c r="C3" i="1"/>
  <c r="L33" i="1" s="1"/>
  <c r="D3" i="1"/>
  <c r="N33" i="1" s="1"/>
  <c r="H37" i="1"/>
  <c r="F3" i="1"/>
  <c r="G3" i="1"/>
  <c r="H3" i="1"/>
  <c r="T35" i="1" s="1"/>
  <c r="B3" i="1"/>
  <c r="B12" i="1"/>
  <c r="C12" i="1"/>
  <c r="D12" i="1"/>
  <c r="M34" i="1" s="1"/>
  <c r="F12" i="1"/>
  <c r="G12" i="1"/>
  <c r="H12" i="1"/>
  <c r="B13" i="1"/>
  <c r="C13" i="1"/>
  <c r="K35" i="1" s="1"/>
  <c r="D13" i="1"/>
  <c r="F13" i="1"/>
  <c r="G13" i="1"/>
  <c r="H13" i="1"/>
  <c r="A35" i="1"/>
  <c r="B14" i="1"/>
  <c r="I36" i="1" s="1"/>
  <c r="C14" i="1"/>
  <c r="D14" i="1"/>
  <c r="F14" i="1"/>
  <c r="G14" i="1"/>
  <c r="H14" i="1"/>
  <c r="S36" i="1" s="1"/>
  <c r="B15" i="1"/>
  <c r="C15" i="1"/>
  <c r="D15" i="1"/>
  <c r="F15" i="1"/>
  <c r="G15" i="1"/>
  <c r="H15" i="1"/>
  <c r="C37" i="1"/>
  <c r="B16" i="1"/>
  <c r="C16" i="1"/>
  <c r="K38" i="1" s="1"/>
  <c r="D16" i="1"/>
  <c r="F16" i="1"/>
  <c r="G16" i="1"/>
  <c r="H16" i="1"/>
  <c r="C11" i="1"/>
  <c r="D11" i="1"/>
  <c r="F11" i="1"/>
  <c r="G11" i="1"/>
  <c r="H11" i="1"/>
  <c r="B11" i="1"/>
  <c r="G36" i="1"/>
  <c r="K3" i="6"/>
  <c r="K4" i="6"/>
  <c r="K5" i="6"/>
  <c r="K6" i="6"/>
  <c r="K7" i="6"/>
  <c r="K2" i="6"/>
  <c r="J3" i="6"/>
  <c r="J4" i="6"/>
  <c r="J5" i="6"/>
  <c r="J6" i="6"/>
  <c r="J7" i="6"/>
  <c r="J2" i="6"/>
  <c r="C45" i="6"/>
  <c r="K39" i="6"/>
  <c r="M39" i="6" s="1"/>
  <c r="R40" i="6"/>
  <c r="R42" i="6"/>
  <c r="S46" i="6"/>
  <c r="S45" i="6"/>
  <c r="Q46" i="6"/>
  <c r="Q45" i="6"/>
  <c r="Q47" i="6" s="1"/>
  <c r="T40" i="6"/>
  <c r="R41" i="6"/>
  <c r="R39" i="6"/>
  <c r="T39" i="6" s="1"/>
  <c r="Q43" i="6"/>
  <c r="T42" i="6"/>
  <c r="T41" i="6"/>
  <c r="C58" i="6"/>
  <c r="C59" i="6" s="1"/>
  <c r="C57" i="6"/>
  <c r="D54" i="6"/>
  <c r="D52" i="6"/>
  <c r="K51" i="6"/>
  <c r="M51" i="6" s="1"/>
  <c r="K52" i="6"/>
  <c r="M52" i="6" s="1"/>
  <c r="K53" i="6"/>
  <c r="M53" i="6" s="1"/>
  <c r="K54" i="6"/>
  <c r="M54" i="6" s="1"/>
  <c r="J55" i="6"/>
  <c r="J57" i="6"/>
  <c r="L57" i="6"/>
  <c r="J58" i="6"/>
  <c r="J59" i="6" s="1"/>
  <c r="L58" i="6"/>
  <c r="L59" i="6"/>
  <c r="D51" i="6"/>
  <c r="F51" i="6"/>
  <c r="F52" i="6"/>
  <c r="D53" i="6"/>
  <c r="F53" i="6" s="1"/>
  <c r="F54" i="6"/>
  <c r="C55" i="6"/>
  <c r="E57" i="6"/>
  <c r="E58" i="6"/>
  <c r="E59" i="6" s="1"/>
  <c r="L46" i="6"/>
  <c r="L47" i="6" s="1"/>
  <c r="L45" i="6"/>
  <c r="J46" i="6"/>
  <c r="J47" i="6" s="1"/>
  <c r="J45" i="6"/>
  <c r="E46" i="6"/>
  <c r="E47" i="6" s="1"/>
  <c r="E45" i="6"/>
  <c r="C46" i="6"/>
  <c r="C47" i="6" s="1"/>
  <c r="K42" i="6"/>
  <c r="M42" i="6" s="1"/>
  <c r="K41" i="6"/>
  <c r="M41" i="6" s="1"/>
  <c r="K40" i="6"/>
  <c r="M40" i="6" s="1"/>
  <c r="J43" i="6"/>
  <c r="F39" i="6"/>
  <c r="D42" i="6"/>
  <c r="F42" i="6" s="1"/>
  <c r="D41" i="6"/>
  <c r="F41" i="6" s="1"/>
  <c r="D40" i="6"/>
  <c r="F40" i="6" s="1"/>
  <c r="D39" i="6"/>
  <c r="C43" i="6"/>
  <c r="G47" i="6" s="1"/>
  <c r="C34" i="5"/>
  <c r="E34" i="5" s="1"/>
  <c r="C41" i="5"/>
  <c r="E41" i="5" s="1"/>
  <c r="C39" i="5"/>
  <c r="E39" i="5" s="1"/>
  <c r="E33" i="5"/>
  <c r="C40" i="5"/>
  <c r="E40" i="5" s="1"/>
  <c r="B57" i="5"/>
  <c r="C42" i="5"/>
  <c r="E42" i="5" s="1"/>
  <c r="B50" i="5"/>
  <c r="B43" i="5"/>
  <c r="I35" i="1"/>
  <c r="R35" i="1"/>
  <c r="M36" i="1"/>
  <c r="R38" i="1"/>
  <c r="S38" i="1"/>
  <c r="B33" i="1"/>
  <c r="T33" i="1"/>
  <c r="S33" i="1"/>
  <c r="R33" i="1"/>
  <c r="M33" i="1"/>
  <c r="K33" i="1"/>
  <c r="J33" i="1"/>
  <c r="J21" i="5"/>
  <c r="J25" i="5"/>
  <c r="K25" i="5"/>
  <c r="H25" i="5"/>
  <c r="C28" i="5"/>
  <c r="D28" i="5"/>
  <c r="E28" i="5"/>
  <c r="F28" i="5"/>
  <c r="B28" i="5"/>
  <c r="I16" i="5"/>
  <c r="J16" i="5"/>
  <c r="K16" i="5"/>
  <c r="L16" i="5"/>
  <c r="H16" i="5"/>
  <c r="M35" i="1"/>
  <c r="O35" i="1"/>
  <c r="Q35" i="1"/>
  <c r="S35" i="1"/>
  <c r="C35" i="1"/>
  <c r="E35" i="1"/>
  <c r="K36" i="1"/>
  <c r="I37" i="1"/>
  <c r="K37" i="1"/>
  <c r="M37" i="1"/>
  <c r="G37" i="1"/>
  <c r="S37" i="1"/>
  <c r="E37" i="1"/>
  <c r="K21" i="5"/>
  <c r="I23" i="5"/>
  <c r="K24" i="5"/>
  <c r="I26" i="5"/>
  <c r="K27" i="5"/>
  <c r="I25" i="5"/>
  <c r="I19" i="5"/>
  <c r="E34" i="1"/>
  <c r="K34" i="1"/>
  <c r="S34" i="1"/>
  <c r="A34" i="1"/>
  <c r="F13" i="5"/>
  <c r="E13" i="5"/>
  <c r="D13" i="5"/>
  <c r="C13" i="5"/>
  <c r="B13" i="5"/>
  <c r="L1" i="5"/>
  <c r="K1" i="5"/>
  <c r="J1" i="5"/>
  <c r="I1" i="5"/>
  <c r="H1" i="5"/>
  <c r="J35" i="1"/>
  <c r="H35" i="1"/>
  <c r="R36" i="1"/>
  <c r="L37" i="1"/>
  <c r="N37" i="1"/>
  <c r="P37" i="1"/>
  <c r="R37" i="1"/>
  <c r="I6" i="5"/>
  <c r="K12" i="5"/>
  <c r="L34" i="1"/>
  <c r="P34" i="1"/>
  <c r="R34" i="1"/>
  <c r="B34" i="1"/>
  <c r="J34" i="1"/>
  <c r="C64" i="5" l="1"/>
  <c r="E64" i="5"/>
  <c r="F64" i="5" s="1"/>
  <c r="L4" i="5"/>
  <c r="H4" i="5"/>
  <c r="D38" i="1"/>
  <c r="J3" i="5"/>
  <c r="H3" i="5"/>
  <c r="B38" i="1"/>
  <c r="L3" i="5"/>
  <c r="H33" i="1"/>
  <c r="C53" i="5" s="1"/>
  <c r="E53" i="5" s="1"/>
  <c r="H36" i="1"/>
  <c r="D33" i="1"/>
  <c r="D36" i="1"/>
  <c r="N36" i="1"/>
  <c r="P38" i="1"/>
  <c r="L12" i="5"/>
  <c r="L9" i="5"/>
  <c r="F35" i="1"/>
  <c r="H5" i="5"/>
  <c r="K8" i="5"/>
  <c r="D35" i="1"/>
  <c r="J7" i="5"/>
  <c r="F36" i="1"/>
  <c r="B35" i="1"/>
  <c r="F34" i="1"/>
  <c r="H34" i="1"/>
  <c r="F37" i="1"/>
  <c r="B36" i="1"/>
  <c r="L36" i="1"/>
  <c r="K11" i="5"/>
  <c r="C47" i="5"/>
  <c r="E47" i="5" s="1"/>
  <c r="H6" i="5"/>
  <c r="C54" i="5"/>
  <c r="E54" i="5" s="1"/>
  <c r="J18" i="5"/>
  <c r="H27" i="5"/>
  <c r="O34" i="1"/>
  <c r="O37" i="1"/>
  <c r="H24" i="5"/>
  <c r="L25" i="5"/>
  <c r="L19" i="5"/>
  <c r="G38" i="1"/>
  <c r="Q36" i="1"/>
  <c r="L27" i="5"/>
  <c r="I18" i="5"/>
  <c r="Q33" i="1"/>
  <c r="J27" i="5"/>
  <c r="J24" i="5"/>
  <c r="Q38" i="1"/>
  <c r="Q34" i="1"/>
  <c r="H18" i="5"/>
  <c r="H19" i="5"/>
  <c r="I27" i="5"/>
  <c r="E38" i="1"/>
  <c r="I22" i="5"/>
  <c r="K22" i="5"/>
  <c r="J22" i="5"/>
  <c r="L22" i="5"/>
  <c r="H21" i="5"/>
  <c r="I38" i="1"/>
  <c r="I21" i="5"/>
  <c r="F43" i="6"/>
  <c r="G43" i="6" s="1"/>
  <c r="N47" i="6"/>
  <c r="S47" i="6"/>
  <c r="U47" i="6" s="1"/>
  <c r="T43" i="6"/>
  <c r="U43" i="6" s="1"/>
  <c r="N59" i="6"/>
  <c r="M55" i="6"/>
  <c r="N55" i="6" s="1"/>
  <c r="G59" i="6"/>
  <c r="F55" i="6"/>
  <c r="G55" i="6" s="1"/>
  <c r="M43" i="6"/>
  <c r="N43" i="6" s="1"/>
  <c r="E43" i="5"/>
  <c r="F43" i="5" s="1"/>
  <c r="C43" i="5"/>
  <c r="I9" i="5"/>
  <c r="I24" i="5"/>
  <c r="N38" i="1"/>
  <c r="H20" i="5"/>
  <c r="H26" i="5"/>
  <c r="L26" i="5"/>
  <c r="L23" i="5"/>
  <c r="L20" i="5"/>
  <c r="J19" i="5"/>
  <c r="C38" i="1"/>
  <c r="M38" i="1"/>
  <c r="K26" i="5"/>
  <c r="K23" i="5"/>
  <c r="K20" i="5"/>
  <c r="L38" i="1"/>
  <c r="H22" i="5"/>
  <c r="J26" i="5"/>
  <c r="L24" i="5"/>
  <c r="J23" i="5"/>
  <c r="L21" i="5"/>
  <c r="J20" i="5"/>
  <c r="L18" i="5"/>
  <c r="A38" i="1"/>
  <c r="O38" i="1"/>
  <c r="L7" i="5"/>
  <c r="H23" i="5"/>
  <c r="F38" i="1"/>
  <c r="J38" i="1"/>
  <c r="J5" i="5"/>
  <c r="K3" i="5"/>
  <c r="I5" i="5"/>
  <c r="J6" i="5"/>
  <c r="K7" i="5"/>
  <c r="L8" i="5"/>
  <c r="J11" i="5"/>
  <c r="H9" i="5"/>
  <c r="I4" i="5"/>
  <c r="K5" i="5"/>
  <c r="L6" i="5"/>
  <c r="H8" i="5"/>
  <c r="J9" i="5"/>
  <c r="K10" i="5"/>
  <c r="L11" i="5"/>
  <c r="K6" i="5"/>
  <c r="J4" i="5"/>
  <c r="L5" i="5"/>
  <c r="H7" i="5"/>
  <c r="I8" i="5"/>
  <c r="I12" i="5"/>
  <c r="H12" i="5"/>
  <c r="I3" i="5"/>
  <c r="K4" i="5"/>
  <c r="I7" i="5"/>
  <c r="J8" i="5"/>
  <c r="H11" i="5"/>
  <c r="J12" i="5"/>
  <c r="H10" i="5" l="1"/>
  <c r="T38" i="1"/>
  <c r="I10" i="5"/>
  <c r="I13" i="5" s="1"/>
  <c r="L10" i="5"/>
  <c r="L13" i="5" s="1"/>
  <c r="K9" i="5"/>
  <c r="K13" i="5" s="1"/>
  <c r="H38" i="1"/>
  <c r="C46" i="5"/>
  <c r="E46" i="5" s="1"/>
  <c r="J10" i="5"/>
  <c r="J13" i="5" s="1"/>
  <c r="E49" i="5"/>
  <c r="E56" i="5"/>
  <c r="C48" i="5"/>
  <c r="C55" i="5"/>
  <c r="H13" i="5"/>
  <c r="J28" i="5"/>
  <c r="H28" i="5"/>
  <c r="L28" i="5"/>
  <c r="I28" i="5"/>
  <c r="K28" i="5"/>
  <c r="E55" i="5" l="1"/>
  <c r="F57" i="5" s="1"/>
  <c r="C57" i="5"/>
  <c r="E48" i="5"/>
  <c r="E50" i="5" s="1"/>
  <c r="F50" i="5" s="1"/>
  <c r="C50" i="5"/>
</calcChain>
</file>

<file path=xl/sharedStrings.xml><?xml version="1.0" encoding="utf-8"?>
<sst xmlns="http://schemas.openxmlformats.org/spreadsheetml/2006/main" count="314" uniqueCount="73">
  <si>
    <t>TC</t>
  </si>
  <si>
    <t>DC</t>
  </si>
  <si>
    <t>HP</t>
  </si>
  <si>
    <t>ATK</t>
  </si>
  <si>
    <t>DEF</t>
  </si>
  <si>
    <t>EM</t>
  </si>
  <si>
    <t>ER</t>
  </si>
  <si>
    <t>Plume</t>
  </si>
  <si>
    <t>Best roll</t>
  </si>
  <si>
    <t>Stats</t>
  </si>
  <si>
    <t>Max</t>
  </si>
  <si>
    <t>HP%</t>
  </si>
  <si>
    <t>ATK%</t>
  </si>
  <si>
    <t>DEF%</t>
  </si>
  <si>
    <t>HP (%)</t>
  </si>
  <si>
    <t>ATK (%)</t>
  </si>
  <si>
    <t>DEF (%)</t>
  </si>
  <si>
    <t>Elemental Mastery</t>
  </si>
  <si>
    <t>CRIT Rate (%)</t>
  </si>
  <si>
    <t>CRIT DMG (%)</t>
  </si>
  <si>
    <t>Healing Bonus (%)</t>
  </si>
  <si>
    <t>Elemental DMG Bonus (%)</t>
  </si>
  <si>
    <t>Physical DMG Bonus (%)</t>
  </si>
  <si>
    <t>Energy Recharge (%)</t>
  </si>
  <si>
    <t>Perfect</t>
  </si>
  <si>
    <t>CV</t>
  </si>
  <si>
    <t>Bonus armes</t>
  </si>
  <si>
    <t>LINK</t>
  </si>
  <si>
    <t>Level</t>
  </si>
  <si>
    <t>Worst roll</t>
  </si>
  <si>
    <t>Min</t>
  </si>
  <si>
    <t>stat lvl20</t>
  </si>
  <si>
    <t>Flower</t>
  </si>
  <si>
    <t>Circlet</t>
  </si>
  <si>
    <t>Goblet</t>
  </si>
  <si>
    <t>Sands</t>
  </si>
  <si>
    <t>CR%</t>
  </si>
  <si>
    <t>CD%</t>
  </si>
  <si>
    <t>Number of rolls</t>
  </si>
  <si>
    <t>ER%</t>
  </si>
  <si>
    <t>HP_Flat</t>
  </si>
  <si>
    <t>ATK_Flat</t>
  </si>
  <si>
    <t>DEF_Flat</t>
  </si>
  <si>
    <t>Substat type</t>
  </si>
  <si>
    <t>substat value</t>
  </si>
  <si>
    <t>% away from worst</t>
  </si>
  <si>
    <t>weighted with rolls</t>
  </si>
  <si>
    <t>normalized</t>
  </si>
  <si>
    <t>=&gt; x -0 / 2,25 -0 ==&gt; x/2,25</t>
  </si>
  <si>
    <t>number_of_rolls</t>
  </si>
  <si>
    <t>can deletes
below to remove
a substat from
rating</t>
  </si>
  <si>
    <t>=&gt; x -0 / 2 -0 ==&gt; x/2</t>
  </si>
  <si>
    <t>9 roll</t>
  </si>
  <si>
    <t>8 roll</t>
  </si>
  <si>
    <t>PV</t>
  </si>
  <si>
    <t>ATQ</t>
  </si>
  <si>
    <t>DÉF</t>
  </si>
  <si>
    <t>Maîtrise élémentaire</t>
  </si>
  <si>
    <t>PV %</t>
  </si>
  <si>
    <t>ATQ %</t>
  </si>
  <si>
    <t>DÉF %</t>
  </si>
  <si>
    <t>Taux CRIT %</t>
  </si>
  <si>
    <t>DGT CRIT %</t>
  </si>
  <si>
    <t>Recharge d'énergie %</t>
  </si>
  <si>
    <t>max dc</t>
  </si>
  <si>
    <t>max cr</t>
  </si>
  <si>
    <t>max cv</t>
  </si>
  <si>
    <t>min cv</t>
  </si>
  <si>
    <t>min dc</t>
  </si>
  <si>
    <t>min cr</t>
  </si>
  <si>
    <t>roll</t>
  </si>
  <si>
    <t>true Value</t>
  </si>
  <si>
    <t>to display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</si>
</sst>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8" borderId="21" xfId="0" applyFill="1" applyBorder="1" applyAlignment="1">
      <alignment horizontal="center" vertical="center"/>
    </xf>
    <xf numFmtId="165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164" fontId="0" fillId="3" borderId="24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347869</xdr:colOff>
      <xdr:row>26</xdr:row>
      <xdr:rowOff>157371</xdr:rowOff>
    </xdr:from>
    <xdr:to>
      <xdr:col>7</xdr:col>
      <xdr:colOff>1230934</xdr:colOff>
      <xdr:row>29</xdr:row>
      <xdr:rowOff>138252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3286DC-03CD-4D60-963E-C0E8357A6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5695" y="5151784"/>
          <a:ext cx="2200000" cy="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31</xdr:row>
      <xdr:rowOff>47625</xdr:rowOff>
    </xdr:from>
    <xdr:to>
      <xdr:col>8</xdr:col>
      <xdr:colOff>695050</xdr:colOff>
      <xdr:row>34</xdr:row>
      <xdr:rowOff>28506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7C21C5-FFBC-7B93-0487-5E990BB5F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7625" y="5991225"/>
          <a:ext cx="2200000" cy="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25</xdr:row>
      <xdr:rowOff>57150</xdr:rowOff>
    </xdr:from>
    <xdr:to>
      <xdr:col>3</xdr:col>
      <xdr:colOff>866086</xdr:colOff>
      <xdr:row>28</xdr:row>
      <xdr:rowOff>38031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454E2BE-60B1-4E85-A1A1-D7DB9AC75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4819650"/>
          <a:ext cx="2200000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ddit.com/r/Genshin_Impact/comments/mjqlj1/updated_4_and_5_artifact_minimummaximum_substa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A69D-8D29-4577-BE82-E49ACA04F6B8}">
  <dimension ref="A1:Y57"/>
  <sheetViews>
    <sheetView tabSelected="1" topLeftCell="D3" zoomScale="115" zoomScaleNormal="115" workbookViewId="0">
      <selection activeCell="S35" sqref="S35:T35"/>
    </sheetView>
  </sheetViews>
  <sheetFormatPr baseColWidth="10" defaultRowHeight="15" x14ac:dyDescent="0.25"/>
  <cols>
    <col min="1" max="1" width="9.85546875" style="1" bestFit="1" customWidth="1"/>
    <col min="2" max="2" width="6.7109375" style="1" bestFit="1" customWidth="1"/>
    <col min="3" max="3" width="17.7109375" style="1" bestFit="1" customWidth="1"/>
    <col min="4" max="4" width="24.28515625" style="1" bestFit="1" customWidth="1"/>
    <col min="5" max="5" width="19.140625" style="1" bestFit="1" customWidth="1"/>
    <col min="6" max="6" width="9.140625" style="1" bestFit="1" customWidth="1"/>
    <col min="7" max="8" width="19.7109375" style="1" bestFit="1" customWidth="1"/>
    <col min="9" max="9" width="7.85546875" style="1" bestFit="1" customWidth="1"/>
    <col min="10" max="10" width="7.42578125" style="35" customWidth="1"/>
    <col min="11" max="11" width="6.7109375" style="1" bestFit="1" customWidth="1"/>
    <col min="12" max="12" width="14.85546875" style="35" bestFit="1" customWidth="1"/>
    <col min="13" max="14" width="6.28515625" style="35" bestFit="1" customWidth="1"/>
    <col min="15" max="15" width="24.28515625" style="1" bestFit="1" customWidth="1"/>
    <col min="16" max="16" width="11.42578125" style="1" bestFit="1" customWidth="1"/>
    <col min="17" max="18" width="11" style="1" bestFit="1" customWidth="1"/>
    <col min="19" max="20" width="20.140625" style="1" bestFit="1" customWidth="1"/>
    <col min="21" max="21" width="15.7109375" style="1" bestFit="1" customWidth="1"/>
    <col min="22" max="22" width="10" style="1" customWidth="1"/>
    <col min="23" max="23" width="5.7109375" style="1" bestFit="1" customWidth="1"/>
    <col min="24" max="24" width="5.85546875" style="1" customWidth="1"/>
    <col min="25" max="25" width="7.85546875" style="1" customWidth="1"/>
    <col min="26" max="16384" width="11.42578125" style="1"/>
  </cols>
  <sheetData>
    <row r="1" spans="1:15" ht="15.75" thickBot="1" x14ac:dyDescent="0.3">
      <c r="A1" s="6" t="s">
        <v>27</v>
      </c>
      <c r="O1" s="1" t="s">
        <v>26</v>
      </c>
    </row>
    <row r="2" spans="1:15" ht="15.75" thickBot="1" x14ac:dyDescent="0.3">
      <c r="A2" s="14" t="s">
        <v>9</v>
      </c>
      <c r="B2" s="59" t="s">
        <v>11</v>
      </c>
      <c r="C2" s="59" t="s">
        <v>12</v>
      </c>
      <c r="D2" s="59" t="s">
        <v>13</v>
      </c>
      <c r="E2" s="59" t="s">
        <v>5</v>
      </c>
      <c r="F2" s="59" t="s">
        <v>36</v>
      </c>
      <c r="G2" s="59" t="s">
        <v>37</v>
      </c>
      <c r="H2" s="59" t="s">
        <v>39</v>
      </c>
      <c r="I2" s="59" t="s">
        <v>2</v>
      </c>
      <c r="J2" s="60" t="s">
        <v>3</v>
      </c>
      <c r="K2" s="59" t="s">
        <v>4</v>
      </c>
      <c r="L2" s="60" t="s">
        <v>38</v>
      </c>
      <c r="M2" s="61" t="s">
        <v>28</v>
      </c>
      <c r="O2" s="1" t="s">
        <v>14</v>
      </c>
    </row>
    <row r="3" spans="1:15" x14ac:dyDescent="0.25">
      <c r="A3" s="57" t="s">
        <v>8</v>
      </c>
      <c r="B3" s="55">
        <f>ROUND(B$9*$L3,1)</f>
        <v>5.8</v>
      </c>
      <c r="C3" s="56">
        <f t="shared" ref="C3:H8" si="0">ROUND(C$9*$L3,1)</f>
        <v>5.8</v>
      </c>
      <c r="D3" s="56">
        <f t="shared" si="0"/>
        <v>7.3</v>
      </c>
      <c r="E3" s="56">
        <f>ROUND(E$9*$L3,0)</f>
        <v>23</v>
      </c>
      <c r="F3" s="56">
        <f t="shared" si="0"/>
        <v>3.9</v>
      </c>
      <c r="G3" s="56">
        <f t="shared" si="0"/>
        <v>7.8</v>
      </c>
      <c r="H3" s="56">
        <f t="shared" si="0"/>
        <v>6.5</v>
      </c>
      <c r="I3" s="56">
        <f>ROUND(I$9*$L3,0)</f>
        <v>299</v>
      </c>
      <c r="J3" s="56">
        <f>ROUND(J$9*$L3,0)</f>
        <v>19</v>
      </c>
      <c r="K3" s="56">
        <f>ROUND(K$9*$L3,0)</f>
        <v>23</v>
      </c>
      <c r="L3" s="62">
        <v>1</v>
      </c>
      <c r="M3" s="63">
        <v>0</v>
      </c>
      <c r="O3" s="1" t="s">
        <v>15</v>
      </c>
    </row>
    <row r="4" spans="1:15" x14ac:dyDescent="0.25">
      <c r="A4" s="57"/>
      <c r="B4" s="8">
        <f t="shared" ref="B4:B8" si="1">ROUND(B$9*$L4,1)</f>
        <v>11.7</v>
      </c>
      <c r="C4" s="7">
        <f t="shared" si="0"/>
        <v>11.7</v>
      </c>
      <c r="D4" s="7">
        <f t="shared" si="0"/>
        <v>14.6</v>
      </c>
      <c r="E4" s="7">
        <f t="shared" ref="E4:E8" si="2">ROUND(E$9*$L4,0)</f>
        <v>47</v>
      </c>
      <c r="F4" s="7">
        <f t="shared" si="0"/>
        <v>7.8</v>
      </c>
      <c r="G4" s="7">
        <f t="shared" si="0"/>
        <v>15.5</v>
      </c>
      <c r="H4" s="7">
        <f t="shared" si="0"/>
        <v>13</v>
      </c>
      <c r="I4" s="7">
        <f t="shared" ref="I4:K8" si="3">ROUND(I$9*$L4,0)</f>
        <v>598</v>
      </c>
      <c r="J4" s="7">
        <f t="shared" si="3"/>
        <v>39</v>
      </c>
      <c r="K4" s="7">
        <f t="shared" si="3"/>
        <v>46</v>
      </c>
      <c r="L4" s="37">
        <v>2</v>
      </c>
      <c r="M4" s="40">
        <v>4</v>
      </c>
      <c r="O4" s="1" t="s">
        <v>16</v>
      </c>
    </row>
    <row r="5" spans="1:15" x14ac:dyDescent="0.25">
      <c r="A5" s="57"/>
      <c r="B5" s="8">
        <f t="shared" si="1"/>
        <v>17.5</v>
      </c>
      <c r="C5" s="7">
        <f t="shared" si="0"/>
        <v>17.5</v>
      </c>
      <c r="D5" s="7">
        <f t="shared" si="0"/>
        <v>21.9</v>
      </c>
      <c r="E5" s="7">
        <f t="shared" si="2"/>
        <v>70</v>
      </c>
      <c r="F5" s="7">
        <f t="shared" si="0"/>
        <v>11.7</v>
      </c>
      <c r="G5" s="7">
        <f t="shared" si="0"/>
        <v>23.3</v>
      </c>
      <c r="H5" s="7">
        <f t="shared" si="0"/>
        <v>19.399999999999999</v>
      </c>
      <c r="I5" s="7">
        <f t="shared" si="3"/>
        <v>896</v>
      </c>
      <c r="J5" s="7">
        <f t="shared" si="3"/>
        <v>58</v>
      </c>
      <c r="K5" s="7">
        <f t="shared" si="3"/>
        <v>69</v>
      </c>
      <c r="L5" s="37">
        <v>3</v>
      </c>
      <c r="M5" s="40">
        <v>8</v>
      </c>
      <c r="O5" s="1" t="s">
        <v>17</v>
      </c>
    </row>
    <row r="6" spans="1:15" x14ac:dyDescent="0.25">
      <c r="A6" s="57"/>
      <c r="B6" s="8">
        <f t="shared" si="1"/>
        <v>23.3</v>
      </c>
      <c r="C6" s="7">
        <f t="shared" si="0"/>
        <v>23.3</v>
      </c>
      <c r="D6" s="7">
        <f t="shared" si="0"/>
        <v>29.2</v>
      </c>
      <c r="E6" s="7">
        <f t="shared" si="2"/>
        <v>93</v>
      </c>
      <c r="F6" s="7">
        <f t="shared" si="0"/>
        <v>15.6</v>
      </c>
      <c r="G6" s="7">
        <f t="shared" si="0"/>
        <v>31.1</v>
      </c>
      <c r="H6" s="7">
        <f t="shared" si="0"/>
        <v>25.9</v>
      </c>
      <c r="I6" s="7">
        <f t="shared" si="3"/>
        <v>1195</v>
      </c>
      <c r="J6" s="7">
        <f t="shared" si="3"/>
        <v>78</v>
      </c>
      <c r="K6" s="7">
        <f t="shared" si="3"/>
        <v>93</v>
      </c>
      <c r="L6" s="37">
        <v>4</v>
      </c>
      <c r="M6" s="40">
        <v>12</v>
      </c>
      <c r="O6" s="1" t="s">
        <v>18</v>
      </c>
    </row>
    <row r="7" spans="1:15" x14ac:dyDescent="0.25">
      <c r="A7" s="57"/>
      <c r="B7" s="8">
        <f t="shared" si="1"/>
        <v>29.2</v>
      </c>
      <c r="C7" s="7">
        <f t="shared" si="0"/>
        <v>29.2</v>
      </c>
      <c r="D7" s="7">
        <f t="shared" si="0"/>
        <v>36.5</v>
      </c>
      <c r="E7" s="7">
        <f t="shared" si="2"/>
        <v>117</v>
      </c>
      <c r="F7" s="7">
        <f t="shared" si="0"/>
        <v>19.5</v>
      </c>
      <c r="G7" s="7">
        <f t="shared" si="0"/>
        <v>38.9</v>
      </c>
      <c r="H7" s="7">
        <f t="shared" si="0"/>
        <v>32.4</v>
      </c>
      <c r="I7" s="7">
        <f t="shared" si="3"/>
        <v>1494</v>
      </c>
      <c r="J7" s="7">
        <f t="shared" si="3"/>
        <v>97</v>
      </c>
      <c r="K7" s="7">
        <f t="shared" si="3"/>
        <v>116</v>
      </c>
      <c r="L7" s="37">
        <v>5</v>
      </c>
      <c r="M7" s="40">
        <v>16</v>
      </c>
      <c r="O7" s="1" t="s">
        <v>19</v>
      </c>
    </row>
    <row r="8" spans="1:15" ht="15.75" thickBot="1" x14ac:dyDescent="0.3">
      <c r="A8" s="58" t="s">
        <v>10</v>
      </c>
      <c r="B8" s="10">
        <f t="shared" si="1"/>
        <v>35</v>
      </c>
      <c r="C8" s="11">
        <f t="shared" si="0"/>
        <v>35</v>
      </c>
      <c r="D8" s="11">
        <f t="shared" si="0"/>
        <v>43.7</v>
      </c>
      <c r="E8" s="11">
        <f t="shared" si="2"/>
        <v>140</v>
      </c>
      <c r="F8" s="11">
        <f t="shared" si="0"/>
        <v>23.3</v>
      </c>
      <c r="G8" s="11">
        <f t="shared" si="0"/>
        <v>46.6</v>
      </c>
      <c r="H8" s="11">
        <f t="shared" si="0"/>
        <v>38.9</v>
      </c>
      <c r="I8" s="11">
        <f t="shared" si="3"/>
        <v>1793</v>
      </c>
      <c r="J8" s="11">
        <f t="shared" si="3"/>
        <v>117</v>
      </c>
      <c r="K8" s="11">
        <f t="shared" si="3"/>
        <v>139</v>
      </c>
      <c r="L8" s="38">
        <v>6</v>
      </c>
      <c r="M8" s="41">
        <v>20</v>
      </c>
      <c r="O8" s="1" t="s">
        <v>20</v>
      </c>
    </row>
    <row r="9" spans="1:15" ht="15.75" thickBot="1" x14ac:dyDescent="0.3">
      <c r="A9" s="1" t="s">
        <v>71</v>
      </c>
      <c r="B9" s="1">
        <v>5.83</v>
      </c>
      <c r="C9" s="1">
        <v>5.83</v>
      </c>
      <c r="D9" s="1">
        <v>7.29</v>
      </c>
      <c r="E9" s="1">
        <v>23.31</v>
      </c>
      <c r="F9" s="1">
        <v>3.89</v>
      </c>
      <c r="G9" s="1">
        <v>7.77</v>
      </c>
      <c r="H9" s="1">
        <v>6.48</v>
      </c>
      <c r="I9" s="1">
        <v>298.75</v>
      </c>
      <c r="J9" s="35">
        <v>19.45</v>
      </c>
      <c r="K9" s="1">
        <v>23.15</v>
      </c>
      <c r="O9" s="1" t="s">
        <v>21</v>
      </c>
    </row>
    <row r="10" spans="1:15" x14ac:dyDescent="0.25">
      <c r="A10" s="14" t="s">
        <v>9</v>
      </c>
      <c r="B10" s="16" t="s">
        <v>11</v>
      </c>
      <c r="C10" s="16" t="s">
        <v>12</v>
      </c>
      <c r="D10" s="16" t="s">
        <v>13</v>
      </c>
      <c r="E10" s="16" t="s">
        <v>5</v>
      </c>
      <c r="F10" s="16" t="s">
        <v>36</v>
      </c>
      <c r="G10" s="16" t="s">
        <v>37</v>
      </c>
      <c r="H10" s="16" t="s">
        <v>39</v>
      </c>
      <c r="I10" s="16" t="s">
        <v>2</v>
      </c>
      <c r="J10" s="36" t="s">
        <v>3</v>
      </c>
      <c r="K10" s="16" t="s">
        <v>4</v>
      </c>
      <c r="L10" s="36" t="s">
        <v>38</v>
      </c>
      <c r="M10" s="39" t="s">
        <v>28</v>
      </c>
      <c r="O10" s="1" t="s">
        <v>22</v>
      </c>
    </row>
    <row r="11" spans="1:15" x14ac:dyDescent="0.25">
      <c r="A11" s="8" t="s">
        <v>29</v>
      </c>
      <c r="B11" s="7">
        <f>ROUND(B$17*$L11,1)</f>
        <v>4.0999999999999996</v>
      </c>
      <c r="C11" s="7">
        <f t="shared" ref="C11:H16" si="4">ROUND(C$17*$L11,1)</f>
        <v>4.0999999999999996</v>
      </c>
      <c r="D11" s="7">
        <f t="shared" si="4"/>
        <v>5.0999999999999996</v>
      </c>
      <c r="E11" s="7">
        <f>ROUND(E$17*$L11,0)</f>
        <v>16</v>
      </c>
      <c r="F11" s="7">
        <f t="shared" si="4"/>
        <v>2.7</v>
      </c>
      <c r="G11" s="7">
        <f t="shared" si="4"/>
        <v>5.4</v>
      </c>
      <c r="H11" s="7">
        <f t="shared" si="4"/>
        <v>4.5</v>
      </c>
      <c r="I11" s="7">
        <f>ROUND(I$17*$L11,0)</f>
        <v>209</v>
      </c>
      <c r="J11" s="7">
        <f>ROUND(J$17*$L11,0)</f>
        <v>14</v>
      </c>
      <c r="K11" s="7">
        <f>ROUND(K$17*$L11,0)</f>
        <v>16</v>
      </c>
      <c r="L11" s="37">
        <v>1</v>
      </c>
      <c r="M11" s="40">
        <v>0</v>
      </c>
      <c r="O11" s="1" t="s">
        <v>23</v>
      </c>
    </row>
    <row r="12" spans="1:15" x14ac:dyDescent="0.25">
      <c r="A12" s="8"/>
      <c r="B12" s="7">
        <f t="shared" ref="B12:B16" si="5">ROUND(B$17*$L12,1)</f>
        <v>8.1999999999999993</v>
      </c>
      <c r="C12" s="7">
        <f t="shared" si="4"/>
        <v>8.1999999999999993</v>
      </c>
      <c r="D12" s="7">
        <f t="shared" si="4"/>
        <v>10.199999999999999</v>
      </c>
      <c r="E12" s="7">
        <f t="shared" ref="E12:E16" si="6">ROUND(E$17*$L12,0)</f>
        <v>33</v>
      </c>
      <c r="F12" s="7">
        <f t="shared" si="4"/>
        <v>5.4</v>
      </c>
      <c r="G12" s="7">
        <f t="shared" si="4"/>
        <v>10.9</v>
      </c>
      <c r="H12" s="7">
        <f t="shared" si="4"/>
        <v>9.1</v>
      </c>
      <c r="I12" s="7">
        <f t="shared" ref="I12:K16" si="7">ROUND(I$17*$L12,0)</f>
        <v>418</v>
      </c>
      <c r="J12" s="7">
        <f t="shared" si="7"/>
        <v>27</v>
      </c>
      <c r="K12" s="7">
        <f t="shared" si="7"/>
        <v>32</v>
      </c>
      <c r="L12" s="37">
        <v>2</v>
      </c>
      <c r="M12" s="40">
        <v>4</v>
      </c>
    </row>
    <row r="13" spans="1:15" x14ac:dyDescent="0.25">
      <c r="A13" s="8"/>
      <c r="B13" s="7">
        <f t="shared" si="5"/>
        <v>12.2</v>
      </c>
      <c r="C13" s="7">
        <f t="shared" si="4"/>
        <v>12.2</v>
      </c>
      <c r="D13" s="7">
        <f t="shared" si="4"/>
        <v>15.3</v>
      </c>
      <c r="E13" s="7">
        <f t="shared" si="6"/>
        <v>49</v>
      </c>
      <c r="F13" s="7">
        <f t="shared" si="4"/>
        <v>8.1999999999999993</v>
      </c>
      <c r="G13" s="7">
        <f t="shared" si="4"/>
        <v>16.3</v>
      </c>
      <c r="H13" s="7">
        <f t="shared" si="4"/>
        <v>13.6</v>
      </c>
      <c r="I13" s="7">
        <f t="shared" si="7"/>
        <v>627</v>
      </c>
      <c r="J13" s="7">
        <f t="shared" si="7"/>
        <v>41</v>
      </c>
      <c r="K13" s="7">
        <f t="shared" si="7"/>
        <v>49</v>
      </c>
      <c r="L13" s="37">
        <v>3</v>
      </c>
      <c r="M13" s="40">
        <v>8</v>
      </c>
    </row>
    <row r="14" spans="1:15" x14ac:dyDescent="0.25">
      <c r="A14" s="8"/>
      <c r="B14" s="7">
        <f t="shared" si="5"/>
        <v>16.3</v>
      </c>
      <c r="C14" s="7">
        <f t="shared" si="4"/>
        <v>16.3</v>
      </c>
      <c r="D14" s="7">
        <f t="shared" si="4"/>
        <v>20.399999999999999</v>
      </c>
      <c r="E14" s="7">
        <f t="shared" si="6"/>
        <v>65</v>
      </c>
      <c r="F14" s="7">
        <f t="shared" si="4"/>
        <v>10.9</v>
      </c>
      <c r="G14" s="7">
        <f t="shared" si="4"/>
        <v>21.8</v>
      </c>
      <c r="H14" s="7">
        <f t="shared" si="4"/>
        <v>18.100000000000001</v>
      </c>
      <c r="I14" s="7">
        <f t="shared" si="7"/>
        <v>837</v>
      </c>
      <c r="J14" s="7">
        <f t="shared" si="7"/>
        <v>54</v>
      </c>
      <c r="K14" s="7">
        <f t="shared" si="7"/>
        <v>65</v>
      </c>
      <c r="L14" s="37">
        <v>4</v>
      </c>
      <c r="M14" s="40">
        <v>12</v>
      </c>
    </row>
    <row r="15" spans="1:15" x14ac:dyDescent="0.25">
      <c r="A15" s="8"/>
      <c r="B15" s="7">
        <f t="shared" si="5"/>
        <v>20.399999999999999</v>
      </c>
      <c r="C15" s="7">
        <f t="shared" si="4"/>
        <v>20.399999999999999</v>
      </c>
      <c r="D15" s="7">
        <f t="shared" si="4"/>
        <v>25.5</v>
      </c>
      <c r="E15" s="7">
        <f t="shared" si="6"/>
        <v>82</v>
      </c>
      <c r="F15" s="7">
        <f t="shared" si="4"/>
        <v>13.6</v>
      </c>
      <c r="G15" s="7">
        <f t="shared" si="4"/>
        <v>27.2</v>
      </c>
      <c r="H15" s="7">
        <f t="shared" si="4"/>
        <v>22.7</v>
      </c>
      <c r="I15" s="7">
        <f t="shared" si="7"/>
        <v>1046</v>
      </c>
      <c r="J15" s="7">
        <f t="shared" si="7"/>
        <v>68</v>
      </c>
      <c r="K15" s="7">
        <f t="shared" si="7"/>
        <v>81</v>
      </c>
      <c r="L15" s="37">
        <v>5</v>
      </c>
      <c r="M15" s="40">
        <v>16</v>
      </c>
    </row>
    <row r="16" spans="1:15" ht="15.75" thickBot="1" x14ac:dyDescent="0.3">
      <c r="A16" s="10" t="s">
        <v>30</v>
      </c>
      <c r="B16" s="11">
        <f t="shared" si="5"/>
        <v>24.5</v>
      </c>
      <c r="C16" s="11">
        <f t="shared" si="4"/>
        <v>24.5</v>
      </c>
      <c r="D16" s="11">
        <f t="shared" si="4"/>
        <v>30.6</v>
      </c>
      <c r="E16" s="11">
        <f t="shared" si="6"/>
        <v>98</v>
      </c>
      <c r="F16" s="11">
        <f t="shared" si="4"/>
        <v>16.3</v>
      </c>
      <c r="G16" s="11">
        <f t="shared" si="4"/>
        <v>32.6</v>
      </c>
      <c r="H16" s="11">
        <f t="shared" si="4"/>
        <v>27.2</v>
      </c>
      <c r="I16" s="11">
        <f t="shared" si="7"/>
        <v>1255</v>
      </c>
      <c r="J16" s="11">
        <f t="shared" si="7"/>
        <v>82</v>
      </c>
      <c r="K16" s="11">
        <f t="shared" si="7"/>
        <v>97</v>
      </c>
      <c r="L16" s="38">
        <v>6</v>
      </c>
      <c r="M16" s="41">
        <v>20</v>
      </c>
    </row>
    <row r="17" spans="1:21" ht="15.75" thickBot="1" x14ac:dyDescent="0.3">
      <c r="A17" s="1" t="s">
        <v>71</v>
      </c>
      <c r="B17" s="1">
        <v>4.08</v>
      </c>
      <c r="C17" s="1">
        <v>4.08</v>
      </c>
      <c r="D17" s="1">
        <v>5.0999999999999996</v>
      </c>
      <c r="E17" s="1">
        <v>16.32</v>
      </c>
      <c r="F17" s="1">
        <v>2.72</v>
      </c>
      <c r="G17" s="1">
        <v>5.44</v>
      </c>
      <c r="H17" s="1">
        <v>4.53</v>
      </c>
      <c r="I17" s="1">
        <v>209.13</v>
      </c>
      <c r="J17" s="30">
        <v>13.62</v>
      </c>
      <c r="K17" s="1">
        <v>16.2</v>
      </c>
    </row>
    <row r="18" spans="1:21" x14ac:dyDescent="0.25">
      <c r="A18" s="14" t="s">
        <v>32</v>
      </c>
      <c r="B18" s="16" t="s">
        <v>7</v>
      </c>
      <c r="C18" s="16" t="s">
        <v>33</v>
      </c>
      <c r="D18" s="16" t="s">
        <v>34</v>
      </c>
      <c r="E18" s="16" t="s">
        <v>35</v>
      </c>
      <c r="F18" s="15" t="s">
        <v>31</v>
      </c>
    </row>
    <row r="19" spans="1:21" x14ac:dyDescent="0.25">
      <c r="A19" s="8" t="s">
        <v>2</v>
      </c>
      <c r="B19" s="24"/>
      <c r="C19" s="24"/>
      <c r="D19" s="24"/>
      <c r="E19" s="24"/>
      <c r="F19" s="9">
        <v>4780</v>
      </c>
    </row>
    <row r="20" spans="1:21" x14ac:dyDescent="0.25">
      <c r="A20" s="25"/>
      <c r="B20" s="7" t="s">
        <v>3</v>
      </c>
      <c r="C20" s="24"/>
      <c r="D20" s="24"/>
      <c r="E20" s="24"/>
      <c r="F20" s="9">
        <v>311</v>
      </c>
    </row>
    <row r="21" spans="1:21" x14ac:dyDescent="0.25">
      <c r="A21" s="25"/>
      <c r="B21" s="24"/>
      <c r="C21" s="7" t="s">
        <v>14</v>
      </c>
      <c r="D21" s="7" t="s">
        <v>14</v>
      </c>
      <c r="E21" s="7" t="s">
        <v>14</v>
      </c>
      <c r="F21" s="9">
        <v>46.6</v>
      </c>
    </row>
    <row r="22" spans="1:21" x14ac:dyDescent="0.25">
      <c r="A22" s="25"/>
      <c r="B22" s="24"/>
      <c r="C22" s="7" t="s">
        <v>15</v>
      </c>
      <c r="D22" s="7" t="s">
        <v>15</v>
      </c>
      <c r="E22" s="7" t="s">
        <v>15</v>
      </c>
      <c r="F22" s="9">
        <v>46.6</v>
      </c>
    </row>
    <row r="23" spans="1:21" x14ac:dyDescent="0.25">
      <c r="A23" s="25"/>
      <c r="B23" s="24"/>
      <c r="C23" s="7" t="s">
        <v>16</v>
      </c>
      <c r="D23" s="7" t="s">
        <v>16</v>
      </c>
      <c r="E23" s="7" t="s">
        <v>16</v>
      </c>
      <c r="F23" s="9">
        <v>58.3</v>
      </c>
    </row>
    <row r="24" spans="1:21" x14ac:dyDescent="0.25">
      <c r="A24" s="25"/>
      <c r="B24" s="24"/>
      <c r="C24" s="7" t="s">
        <v>17</v>
      </c>
      <c r="D24" s="7" t="s">
        <v>17</v>
      </c>
      <c r="E24" s="7" t="s">
        <v>17</v>
      </c>
      <c r="F24" s="9">
        <v>187</v>
      </c>
    </row>
    <row r="25" spans="1:21" x14ac:dyDescent="0.25">
      <c r="A25" s="25"/>
      <c r="B25" s="24"/>
      <c r="C25" s="7" t="s">
        <v>18</v>
      </c>
      <c r="D25" s="24"/>
      <c r="E25" s="24"/>
      <c r="F25" s="9">
        <v>31.1</v>
      </c>
    </row>
    <row r="26" spans="1:21" x14ac:dyDescent="0.25">
      <c r="A26" s="25"/>
      <c r="B26" s="24"/>
      <c r="C26" s="7" t="s">
        <v>19</v>
      </c>
      <c r="D26" s="24"/>
      <c r="E26" s="24"/>
      <c r="F26" s="9">
        <v>62.2</v>
      </c>
    </row>
    <row r="27" spans="1:21" x14ac:dyDescent="0.25">
      <c r="A27" s="25"/>
      <c r="B27" s="24"/>
      <c r="C27" s="7" t="s">
        <v>20</v>
      </c>
      <c r="D27" s="24"/>
      <c r="E27" s="24"/>
      <c r="F27" s="9">
        <v>35.9</v>
      </c>
    </row>
    <row r="28" spans="1:21" x14ac:dyDescent="0.25">
      <c r="A28" s="25"/>
      <c r="B28" s="24"/>
      <c r="C28" s="24"/>
      <c r="D28" s="7" t="s">
        <v>21</v>
      </c>
      <c r="E28" s="24"/>
      <c r="F28" s="9">
        <v>46.6</v>
      </c>
    </row>
    <row r="29" spans="1:21" x14ac:dyDescent="0.25">
      <c r="A29" s="25"/>
      <c r="B29" s="24"/>
      <c r="C29" s="24"/>
      <c r="D29" s="7" t="s">
        <v>22</v>
      </c>
      <c r="E29" s="24"/>
      <c r="F29" s="9">
        <v>58.3</v>
      </c>
    </row>
    <row r="30" spans="1:21" ht="15.75" thickBot="1" x14ac:dyDescent="0.3">
      <c r="A30" s="26"/>
      <c r="B30" s="27"/>
      <c r="C30" s="27"/>
      <c r="D30" s="27"/>
      <c r="E30" s="11" t="s">
        <v>23</v>
      </c>
      <c r="F30" s="12">
        <v>51.8</v>
      </c>
    </row>
    <row r="31" spans="1:21" ht="15.75" thickBot="1" x14ac:dyDescent="0.3"/>
    <row r="32" spans="1:21" ht="15.75" thickBot="1" x14ac:dyDescent="0.3">
      <c r="A32" s="14" t="s">
        <v>54</v>
      </c>
      <c r="B32" s="15" t="s">
        <v>54</v>
      </c>
      <c r="C32" s="14" t="s">
        <v>55</v>
      </c>
      <c r="D32" s="15" t="s">
        <v>55</v>
      </c>
      <c r="E32" s="14" t="s">
        <v>56</v>
      </c>
      <c r="F32" s="15" t="s">
        <v>56</v>
      </c>
      <c r="G32" s="14" t="s">
        <v>57</v>
      </c>
      <c r="H32" s="15" t="s">
        <v>57</v>
      </c>
      <c r="I32" s="14" t="s">
        <v>58</v>
      </c>
      <c r="J32" s="15" t="s">
        <v>58</v>
      </c>
      <c r="K32" s="14" t="s">
        <v>59</v>
      </c>
      <c r="L32" s="15" t="s">
        <v>59</v>
      </c>
      <c r="M32" s="14" t="s">
        <v>60</v>
      </c>
      <c r="N32" s="15" t="s">
        <v>60</v>
      </c>
      <c r="O32" s="14" t="s">
        <v>61</v>
      </c>
      <c r="P32" s="39" t="s">
        <v>61</v>
      </c>
      <c r="Q32" s="14" t="s">
        <v>62</v>
      </c>
      <c r="R32" s="39" t="s">
        <v>62</v>
      </c>
      <c r="S32" s="42" t="s">
        <v>63</v>
      </c>
      <c r="T32" s="39" t="s">
        <v>63</v>
      </c>
      <c r="U32" s="15" t="s">
        <v>49</v>
      </c>
    </row>
    <row r="33" spans="1:25" ht="15.75" thickBot="1" x14ac:dyDescent="0.3">
      <c r="A33" s="8">
        <f>I11</f>
        <v>209</v>
      </c>
      <c r="B33" s="9">
        <f t="shared" ref="B33:B38" si="8">I3</f>
        <v>299</v>
      </c>
      <c r="C33" s="8">
        <f t="shared" ref="C33:C38" si="9">J11</f>
        <v>14</v>
      </c>
      <c r="D33" s="9">
        <f t="shared" ref="D33:D38" si="10">J3</f>
        <v>19</v>
      </c>
      <c r="E33" s="8">
        <f t="shared" ref="E33:E38" si="11">K11</f>
        <v>16</v>
      </c>
      <c r="F33" s="9">
        <f t="shared" ref="F33:F38" si="12">K3</f>
        <v>23</v>
      </c>
      <c r="G33" s="8">
        <f t="shared" ref="G33:G38" si="13">E11</f>
        <v>16</v>
      </c>
      <c r="H33" s="9">
        <f t="shared" ref="H33:H38" si="14">E3</f>
        <v>23</v>
      </c>
      <c r="I33" s="8">
        <f>B11</f>
        <v>4.0999999999999996</v>
      </c>
      <c r="J33" s="9">
        <f t="shared" ref="J33:J38" si="15">B3</f>
        <v>5.8</v>
      </c>
      <c r="K33" s="8">
        <f t="shared" ref="K33:K38" si="16">C11</f>
        <v>4.0999999999999996</v>
      </c>
      <c r="L33" s="9">
        <f t="shared" ref="L33:L38" si="17">C3</f>
        <v>5.8</v>
      </c>
      <c r="M33" s="8">
        <f t="shared" ref="M33:M38" si="18">D11</f>
        <v>5.0999999999999996</v>
      </c>
      <c r="N33" s="9">
        <f t="shared" ref="N33:N38" si="19">D3</f>
        <v>7.3</v>
      </c>
      <c r="O33" s="8">
        <f>F11</f>
        <v>2.7</v>
      </c>
      <c r="P33" s="40">
        <f>F3</f>
        <v>3.9</v>
      </c>
      <c r="Q33" s="8">
        <f t="shared" ref="Q33:Q38" si="20">G11</f>
        <v>5.4</v>
      </c>
      <c r="R33" s="40">
        <f t="shared" ref="R33:R38" si="21">G3</f>
        <v>7.8</v>
      </c>
      <c r="S33" s="43">
        <f t="shared" ref="S33:S38" si="22">H11</f>
        <v>4.5</v>
      </c>
      <c r="T33" s="40">
        <f t="shared" ref="T33:T38" si="23">H3</f>
        <v>6.5</v>
      </c>
      <c r="U33" s="19">
        <v>1</v>
      </c>
    </row>
    <row r="34" spans="1:25" ht="15.75" thickBot="1" x14ac:dyDescent="0.3">
      <c r="A34" s="8">
        <f t="shared" ref="A34:A38" si="24">I12</f>
        <v>418</v>
      </c>
      <c r="B34" s="9">
        <f t="shared" si="8"/>
        <v>598</v>
      </c>
      <c r="C34" s="8">
        <f t="shared" si="9"/>
        <v>27</v>
      </c>
      <c r="D34" s="9">
        <f t="shared" si="10"/>
        <v>39</v>
      </c>
      <c r="E34" s="8">
        <f t="shared" si="11"/>
        <v>32</v>
      </c>
      <c r="F34" s="9">
        <f t="shared" si="12"/>
        <v>46</v>
      </c>
      <c r="G34" s="8">
        <f t="shared" si="13"/>
        <v>33</v>
      </c>
      <c r="H34" s="9">
        <f t="shared" si="14"/>
        <v>47</v>
      </c>
      <c r="I34" s="8">
        <f>B12</f>
        <v>8.1999999999999993</v>
      </c>
      <c r="J34" s="9">
        <f t="shared" si="15"/>
        <v>11.7</v>
      </c>
      <c r="K34" s="8">
        <f t="shared" si="16"/>
        <v>8.1999999999999993</v>
      </c>
      <c r="L34" s="9">
        <f t="shared" si="17"/>
        <v>11.7</v>
      </c>
      <c r="M34" s="8">
        <f t="shared" si="18"/>
        <v>10.199999999999999</v>
      </c>
      <c r="N34" s="9">
        <f t="shared" si="19"/>
        <v>14.6</v>
      </c>
      <c r="O34" s="8">
        <f t="shared" ref="O34:O38" si="25">F12</f>
        <v>5.4</v>
      </c>
      <c r="P34" s="40">
        <f t="shared" ref="P34:P38" si="26">F4</f>
        <v>7.8</v>
      </c>
      <c r="Q34" s="8">
        <f t="shared" si="20"/>
        <v>10.9</v>
      </c>
      <c r="R34" s="40">
        <f t="shared" si="21"/>
        <v>15.5</v>
      </c>
      <c r="S34" s="43">
        <f t="shared" si="22"/>
        <v>9.1</v>
      </c>
      <c r="T34" s="40">
        <f t="shared" si="23"/>
        <v>13</v>
      </c>
      <c r="U34" s="20">
        <v>2</v>
      </c>
      <c r="V34" s="19">
        <v>2</v>
      </c>
    </row>
    <row r="35" spans="1:25" ht="15.75" thickBot="1" x14ac:dyDescent="0.3">
      <c r="A35" s="8">
        <f t="shared" si="24"/>
        <v>627</v>
      </c>
      <c r="B35" s="9">
        <f t="shared" si="8"/>
        <v>896</v>
      </c>
      <c r="C35" s="8">
        <f t="shared" si="9"/>
        <v>41</v>
      </c>
      <c r="D35" s="9">
        <f t="shared" si="10"/>
        <v>58</v>
      </c>
      <c r="E35" s="8">
        <f t="shared" si="11"/>
        <v>49</v>
      </c>
      <c r="F35" s="9">
        <f t="shared" si="12"/>
        <v>69</v>
      </c>
      <c r="G35" s="8">
        <f t="shared" si="13"/>
        <v>49</v>
      </c>
      <c r="H35" s="9">
        <f t="shared" si="14"/>
        <v>70</v>
      </c>
      <c r="I35" s="8">
        <f t="shared" ref="I35:I38" si="27">B13</f>
        <v>12.2</v>
      </c>
      <c r="J35" s="9">
        <f t="shared" si="15"/>
        <v>17.5</v>
      </c>
      <c r="K35" s="8">
        <f t="shared" si="16"/>
        <v>12.2</v>
      </c>
      <c r="L35" s="9">
        <f t="shared" si="17"/>
        <v>17.5</v>
      </c>
      <c r="M35" s="8">
        <f t="shared" si="18"/>
        <v>15.3</v>
      </c>
      <c r="N35" s="9">
        <f t="shared" si="19"/>
        <v>21.9</v>
      </c>
      <c r="O35" s="8">
        <f t="shared" si="25"/>
        <v>8.1999999999999993</v>
      </c>
      <c r="P35" s="40">
        <f t="shared" si="26"/>
        <v>11.7</v>
      </c>
      <c r="Q35" s="8">
        <f t="shared" si="20"/>
        <v>16.3</v>
      </c>
      <c r="R35" s="40">
        <f t="shared" si="21"/>
        <v>23.3</v>
      </c>
      <c r="S35" s="43">
        <f t="shared" si="22"/>
        <v>13.6</v>
      </c>
      <c r="T35" s="40">
        <f t="shared" si="23"/>
        <v>19.399999999999999</v>
      </c>
      <c r="U35" s="17">
        <v>3</v>
      </c>
      <c r="V35" s="20">
        <v>3</v>
      </c>
      <c r="W35" s="21">
        <v>3</v>
      </c>
    </row>
    <row r="36" spans="1:25" ht="15.75" thickBot="1" x14ac:dyDescent="0.3">
      <c r="A36" s="8">
        <f t="shared" si="24"/>
        <v>837</v>
      </c>
      <c r="B36" s="9">
        <f t="shared" si="8"/>
        <v>1195</v>
      </c>
      <c r="C36" s="8">
        <f t="shared" si="9"/>
        <v>54</v>
      </c>
      <c r="D36" s="9">
        <f t="shared" si="10"/>
        <v>78</v>
      </c>
      <c r="E36" s="8">
        <f t="shared" si="11"/>
        <v>65</v>
      </c>
      <c r="F36" s="9">
        <f t="shared" si="12"/>
        <v>93</v>
      </c>
      <c r="G36" s="8">
        <f t="shared" si="13"/>
        <v>65</v>
      </c>
      <c r="H36" s="9">
        <f t="shared" si="14"/>
        <v>93</v>
      </c>
      <c r="I36" s="8">
        <f t="shared" si="27"/>
        <v>16.3</v>
      </c>
      <c r="J36" s="9">
        <f t="shared" si="15"/>
        <v>23.3</v>
      </c>
      <c r="K36" s="8">
        <f t="shared" si="16"/>
        <v>16.3</v>
      </c>
      <c r="L36" s="9">
        <f t="shared" si="17"/>
        <v>23.3</v>
      </c>
      <c r="M36" s="8">
        <f t="shared" si="18"/>
        <v>20.399999999999999</v>
      </c>
      <c r="N36" s="9">
        <f t="shared" si="19"/>
        <v>29.2</v>
      </c>
      <c r="O36" s="8">
        <f>F14</f>
        <v>10.9</v>
      </c>
      <c r="P36" s="40">
        <f t="shared" si="26"/>
        <v>15.6</v>
      </c>
      <c r="Q36" s="8">
        <f t="shared" si="20"/>
        <v>21.8</v>
      </c>
      <c r="R36" s="40">
        <f t="shared" si="21"/>
        <v>31.1</v>
      </c>
      <c r="S36" s="43">
        <f t="shared" si="22"/>
        <v>18.100000000000001</v>
      </c>
      <c r="T36" s="40">
        <f t="shared" si="23"/>
        <v>25.9</v>
      </c>
      <c r="U36" s="17">
        <v>4</v>
      </c>
      <c r="V36" s="17">
        <v>4</v>
      </c>
      <c r="W36" s="22">
        <v>4</v>
      </c>
      <c r="X36" s="21">
        <v>4</v>
      </c>
    </row>
    <row r="37" spans="1:25" x14ac:dyDescent="0.25">
      <c r="A37" s="8">
        <f t="shared" si="24"/>
        <v>1046</v>
      </c>
      <c r="B37" s="9">
        <f t="shared" si="8"/>
        <v>1494</v>
      </c>
      <c r="C37" s="8">
        <f t="shared" si="9"/>
        <v>68</v>
      </c>
      <c r="D37" s="9">
        <f t="shared" si="10"/>
        <v>97</v>
      </c>
      <c r="E37" s="8">
        <f t="shared" si="11"/>
        <v>81</v>
      </c>
      <c r="F37" s="9">
        <f t="shared" si="12"/>
        <v>116</v>
      </c>
      <c r="G37" s="8">
        <f t="shared" si="13"/>
        <v>82</v>
      </c>
      <c r="H37" s="9">
        <f t="shared" si="14"/>
        <v>117</v>
      </c>
      <c r="I37" s="8">
        <f t="shared" si="27"/>
        <v>20.399999999999999</v>
      </c>
      <c r="J37" s="9">
        <f t="shared" si="15"/>
        <v>29.2</v>
      </c>
      <c r="K37" s="8">
        <f t="shared" si="16"/>
        <v>20.399999999999999</v>
      </c>
      <c r="L37" s="9">
        <f t="shared" si="17"/>
        <v>29.2</v>
      </c>
      <c r="M37" s="8">
        <f t="shared" si="18"/>
        <v>25.5</v>
      </c>
      <c r="N37" s="9">
        <f t="shared" si="19"/>
        <v>36.5</v>
      </c>
      <c r="O37" s="8">
        <f t="shared" si="25"/>
        <v>13.6</v>
      </c>
      <c r="P37" s="40">
        <f t="shared" si="26"/>
        <v>19.5</v>
      </c>
      <c r="Q37" s="8">
        <f>G15</f>
        <v>27.2</v>
      </c>
      <c r="R37" s="40">
        <f t="shared" si="21"/>
        <v>38.9</v>
      </c>
      <c r="S37" s="43">
        <f t="shared" si="22"/>
        <v>22.7</v>
      </c>
      <c r="T37" s="40">
        <f t="shared" si="23"/>
        <v>32.4</v>
      </c>
      <c r="U37" s="17">
        <v>5</v>
      </c>
      <c r="V37" s="17">
        <v>5</v>
      </c>
      <c r="W37" s="17">
        <v>5</v>
      </c>
      <c r="X37" s="22">
        <v>5</v>
      </c>
      <c r="Y37" s="21">
        <v>5</v>
      </c>
    </row>
    <row r="38" spans="1:25" ht="15.75" thickBot="1" x14ac:dyDescent="0.3">
      <c r="A38" s="10">
        <f t="shared" si="24"/>
        <v>1255</v>
      </c>
      <c r="B38" s="12">
        <f t="shared" si="8"/>
        <v>1793</v>
      </c>
      <c r="C38" s="10">
        <f t="shared" si="9"/>
        <v>82</v>
      </c>
      <c r="D38" s="12">
        <f t="shared" si="10"/>
        <v>117</v>
      </c>
      <c r="E38" s="10">
        <f t="shared" si="11"/>
        <v>97</v>
      </c>
      <c r="F38" s="12">
        <f t="shared" si="12"/>
        <v>139</v>
      </c>
      <c r="G38" s="10">
        <f t="shared" si="13"/>
        <v>98</v>
      </c>
      <c r="H38" s="12">
        <f t="shared" si="14"/>
        <v>140</v>
      </c>
      <c r="I38" s="10">
        <f t="shared" si="27"/>
        <v>24.5</v>
      </c>
      <c r="J38" s="12">
        <f t="shared" si="15"/>
        <v>35</v>
      </c>
      <c r="K38" s="10">
        <f t="shared" si="16"/>
        <v>24.5</v>
      </c>
      <c r="L38" s="12">
        <f t="shared" si="17"/>
        <v>35</v>
      </c>
      <c r="M38" s="10">
        <f t="shared" si="18"/>
        <v>30.6</v>
      </c>
      <c r="N38" s="12">
        <f t="shared" si="19"/>
        <v>43.7</v>
      </c>
      <c r="O38" s="10">
        <f t="shared" si="25"/>
        <v>16.3</v>
      </c>
      <c r="P38" s="41">
        <f t="shared" si="26"/>
        <v>23.3</v>
      </c>
      <c r="Q38" s="10">
        <f t="shared" si="20"/>
        <v>32.6</v>
      </c>
      <c r="R38" s="41">
        <f t="shared" si="21"/>
        <v>46.6</v>
      </c>
      <c r="S38" s="44">
        <f t="shared" si="22"/>
        <v>27.2</v>
      </c>
      <c r="T38" s="41">
        <f t="shared" si="23"/>
        <v>38.9</v>
      </c>
      <c r="U38" s="18">
        <v>6</v>
      </c>
      <c r="V38" s="18">
        <v>6</v>
      </c>
      <c r="W38" s="18">
        <v>6</v>
      </c>
      <c r="X38" s="18">
        <v>6</v>
      </c>
      <c r="Y38" s="23">
        <v>6</v>
      </c>
    </row>
    <row r="51" spans="1:20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</sheetData>
  <hyperlinks>
    <hyperlink ref="A1" r:id="rId1" xr:uid="{22DCD46B-AB24-4C50-9B61-6A99B25F6918}"/>
  </hyperlinks>
  <pageMargins left="0.7" right="0.7" top="0.75" bottom="0.75" header="0.3" footer="0.3"/>
  <pageSetup paperSize="9" orientation="portrait" r:id="rId2"/>
  <ignoredErrors>
    <ignoredError sqref="N33:N38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CDBD-4A7A-412D-B773-BEDEC6C9F220}">
  <dimension ref="A1:M64"/>
  <sheetViews>
    <sheetView topLeftCell="A18" workbookViewId="0">
      <selection activeCell="I30" sqref="I30"/>
    </sheetView>
  </sheetViews>
  <sheetFormatPr baseColWidth="10" defaultRowHeight="15" x14ac:dyDescent="0.25"/>
  <cols>
    <col min="1" max="1" width="19.140625" style="1" bestFit="1" customWidth="1"/>
    <col min="2" max="2" width="24.28515625" style="1" bestFit="1" customWidth="1"/>
    <col min="3" max="3" width="17.85546875" style="1" bestFit="1" customWidth="1"/>
    <col min="4" max="4" width="15.85546875" style="1" customWidth="1"/>
    <col min="5" max="5" width="24.28515625" style="1" bestFit="1" customWidth="1"/>
    <col min="6" max="6" width="19.140625" style="1" bestFit="1" customWidth="1"/>
    <col min="7" max="7" width="11.42578125" style="1"/>
    <col min="8" max="12" width="12" style="1" bestFit="1" customWidth="1"/>
    <col min="13" max="13" width="17.7109375" style="1" customWidth="1"/>
    <col min="14" max="14" width="8" style="1" customWidth="1"/>
    <col min="15" max="15" width="7.5703125" style="1" customWidth="1"/>
    <col min="16" max="16" width="8.85546875" style="1" bestFit="1" customWidth="1"/>
    <col min="17" max="17" width="6.42578125" style="1" bestFit="1" customWidth="1"/>
    <col min="18" max="18" width="7" style="1" bestFit="1" customWidth="1"/>
    <col min="19" max="16384" width="11.42578125" style="1"/>
  </cols>
  <sheetData>
    <row r="1" spans="1:13" x14ac:dyDescent="0.25">
      <c r="A1" s="64" t="s">
        <v>24</v>
      </c>
      <c r="B1" s="14" t="s">
        <v>32</v>
      </c>
      <c r="C1" s="16" t="s">
        <v>7</v>
      </c>
      <c r="D1" s="16" t="s">
        <v>33</v>
      </c>
      <c r="E1" s="16" t="s">
        <v>34</v>
      </c>
      <c r="F1" s="15" t="s">
        <v>35</v>
      </c>
      <c r="G1" s="2"/>
      <c r="H1" s="68" t="str">
        <f>B1</f>
        <v>Flower</v>
      </c>
      <c r="I1" s="70" t="str">
        <f>C1</f>
        <v>Plume</v>
      </c>
      <c r="J1" s="70" t="str">
        <f>D1</f>
        <v>Circlet</v>
      </c>
      <c r="K1" s="70" t="str">
        <f>E1</f>
        <v>Goblet</v>
      </c>
      <c r="L1" s="66" t="str">
        <f>F1</f>
        <v>Sands</v>
      </c>
      <c r="M1" s="2"/>
    </row>
    <row r="2" spans="1:13" x14ac:dyDescent="0.25">
      <c r="A2" s="65"/>
      <c r="B2" s="1" t="s">
        <v>2</v>
      </c>
      <c r="C2" s="1" t="s">
        <v>3</v>
      </c>
      <c r="D2" s="1" t="s">
        <v>15</v>
      </c>
      <c r="E2" s="1" t="s">
        <v>15</v>
      </c>
      <c r="F2" s="3" t="s">
        <v>16</v>
      </c>
      <c r="G2" s="2"/>
      <c r="H2" s="69"/>
      <c r="I2" s="71"/>
      <c r="J2" s="71"/>
      <c r="K2" s="71"/>
      <c r="L2" s="67"/>
      <c r="M2" s="2"/>
    </row>
    <row r="3" spans="1:13" x14ac:dyDescent="0.25">
      <c r="A3" s="28" t="s">
        <v>2</v>
      </c>
      <c r="F3" s="3"/>
      <c r="G3" s="2"/>
      <c r="H3" s="8">
        <f>IFERROR(Simulation!B3/'Fixed data'!$I$8,0)</f>
        <v>0</v>
      </c>
      <c r="I3" s="7">
        <f>IFERROR(Simulation!C3/'Fixed data'!$I$8,0)</f>
        <v>0</v>
      </c>
      <c r="J3" s="7">
        <f>IFERROR(Simulation!D3/'Fixed data'!$I$8,0)</f>
        <v>0</v>
      </c>
      <c r="K3" s="7">
        <f>IFERROR(Simulation!E3/'Fixed data'!$I$8,0)</f>
        <v>0</v>
      </c>
      <c r="L3" s="9">
        <f>IFERROR(Simulation!F3/'Fixed data'!$I$8,0)</f>
        <v>0</v>
      </c>
    </row>
    <row r="4" spans="1:13" x14ac:dyDescent="0.25">
      <c r="A4" s="28" t="s">
        <v>3</v>
      </c>
      <c r="F4" s="3">
        <v>19</v>
      </c>
      <c r="G4" s="2"/>
      <c r="H4" s="8">
        <f>IFERROR(Simulation!B4/'Fixed data'!$J$8,0)</f>
        <v>0</v>
      </c>
      <c r="I4" s="7">
        <f>IFERROR(Simulation!C4/'Fixed data'!$J$8,0)</f>
        <v>0</v>
      </c>
      <c r="J4" s="7">
        <f>IFERROR(Simulation!D4/'Fixed data'!$J$8,0)</f>
        <v>0</v>
      </c>
      <c r="K4" s="7">
        <f>IFERROR(Simulation!E4/'Fixed data'!$J$8,0)</f>
        <v>0</v>
      </c>
      <c r="L4" s="9">
        <f>IFERROR(Simulation!F4/'Fixed data'!$J$8,0)</f>
        <v>0.1623931623931624</v>
      </c>
    </row>
    <row r="5" spans="1:13" x14ac:dyDescent="0.25">
      <c r="A5" s="28" t="s">
        <v>4</v>
      </c>
      <c r="B5" s="1">
        <v>46</v>
      </c>
      <c r="F5" s="3"/>
      <c r="G5" s="2"/>
      <c r="H5" s="8">
        <f>IFERROR(Simulation!B5/'Fixed data'!$K$8,0)</f>
        <v>0.33093525179856115</v>
      </c>
      <c r="I5" s="7">
        <f>IFERROR(Simulation!C5/'Fixed data'!$K$8,0)</f>
        <v>0</v>
      </c>
      <c r="J5" s="7">
        <f>IFERROR(Simulation!D5/'Fixed data'!$K$8,0)</f>
        <v>0</v>
      </c>
      <c r="K5" s="7">
        <f>IFERROR(Simulation!E5/'Fixed data'!$K$8,0)</f>
        <v>0</v>
      </c>
      <c r="L5" s="9">
        <f>IFERROR(Simulation!F5/'Fixed data'!$K$8,0)</f>
        <v>0</v>
      </c>
    </row>
    <row r="6" spans="1:13" x14ac:dyDescent="0.25">
      <c r="A6" s="28" t="s">
        <v>11</v>
      </c>
      <c r="F6" s="3"/>
      <c r="G6" s="2"/>
      <c r="H6" s="8">
        <f>IFERROR(Simulation!B6/'Fixed data'!$B$8,0)</f>
        <v>0</v>
      </c>
      <c r="I6" s="7">
        <f>IFERROR(Simulation!C6/'Fixed data'!$B$8,0)</f>
        <v>0</v>
      </c>
      <c r="J6" s="7">
        <f>IFERROR(Simulation!D6/'Fixed data'!$B$8,0)</f>
        <v>0</v>
      </c>
      <c r="K6" s="7">
        <f>IFERROR(Simulation!E6/'Fixed data'!$B$8,0)</f>
        <v>0</v>
      </c>
      <c r="L6" s="9">
        <f>IFERROR(Simulation!F6/'Fixed data'!$B$8,0)</f>
        <v>0</v>
      </c>
    </row>
    <row r="7" spans="1:13" x14ac:dyDescent="0.25">
      <c r="A7" s="28" t="s">
        <v>12</v>
      </c>
      <c r="E7" s="1">
        <v>5.8</v>
      </c>
      <c r="F7" s="3">
        <v>34.799999999999997</v>
      </c>
      <c r="G7" s="2"/>
      <c r="H7" s="8">
        <f>IFERROR(Simulation!B7/'Fixed data'!$C$8,0)</f>
        <v>0</v>
      </c>
      <c r="I7" s="7">
        <f>IFERROR(Simulation!C7/'Fixed data'!$C$8,0)</f>
        <v>0</v>
      </c>
      <c r="J7" s="7">
        <f>IFERROR(Simulation!D7/'Fixed data'!$C$8,0)</f>
        <v>0</v>
      </c>
      <c r="K7" s="7">
        <f>IFERROR(Simulation!E7/'Fixed data'!$C$8,0)</f>
        <v>0.1657142857142857</v>
      </c>
      <c r="L7" s="9">
        <f>IFERROR(Simulation!F7/'Fixed data'!$C$8,0)</f>
        <v>0.99428571428571422</v>
      </c>
    </row>
    <row r="8" spans="1:13" x14ac:dyDescent="0.25">
      <c r="A8" s="28" t="s">
        <v>13</v>
      </c>
      <c r="F8" s="3">
        <v>7.3</v>
      </c>
      <c r="G8" s="2"/>
      <c r="H8" s="8">
        <f>IFERROR(Simulation!B8/'Fixed data'!$D$8,0)</f>
        <v>0</v>
      </c>
      <c r="I8" s="7">
        <f>IFERROR(Simulation!C8/'Fixed data'!$D$8,0)</f>
        <v>0</v>
      </c>
      <c r="J8" s="7">
        <f>IFERROR(Simulation!D8/'Fixed data'!$D$8,0)</f>
        <v>0</v>
      </c>
      <c r="K8" s="7">
        <f>IFERROR(Simulation!E8/'Fixed data'!$D$8,0)</f>
        <v>0</v>
      </c>
      <c r="L8" s="9">
        <f>IFERROR(Simulation!F8/'Fixed data'!$D$8,0)</f>
        <v>0.16704805491990846</v>
      </c>
    </row>
    <row r="9" spans="1:13" x14ac:dyDescent="0.25">
      <c r="A9" s="28" t="s">
        <v>5</v>
      </c>
      <c r="C9" s="1">
        <v>23</v>
      </c>
      <c r="D9" s="1">
        <v>23</v>
      </c>
      <c r="F9" s="3"/>
      <c r="G9" s="2"/>
      <c r="H9" s="8">
        <f>IFERROR(Simulation!B9/'Fixed data'!$E$8,0)</f>
        <v>0</v>
      </c>
      <c r="I9" s="7">
        <f>IFERROR(Simulation!C9/'Fixed data'!$E$8,0)</f>
        <v>0.16428571428571428</v>
      </c>
      <c r="J9" s="7">
        <f>IFERROR(Simulation!D9/'Fixed data'!$E$8,0)</f>
        <v>0.16428571428571428</v>
      </c>
      <c r="K9" s="7">
        <f>IFERROR(Simulation!E9/'Fixed data'!$E$8,0)</f>
        <v>0</v>
      </c>
      <c r="L9" s="9">
        <f>IFERROR(Simulation!F9/'Fixed data'!$E$8,0)</f>
        <v>0</v>
      </c>
    </row>
    <row r="10" spans="1:13" x14ac:dyDescent="0.25">
      <c r="A10" s="28" t="s">
        <v>39</v>
      </c>
      <c r="B10" s="1">
        <v>19.399999999999999</v>
      </c>
      <c r="C10" s="1">
        <v>6.5</v>
      </c>
      <c r="D10" s="1">
        <v>6.5</v>
      </c>
      <c r="E10" s="1">
        <v>6.5</v>
      </c>
      <c r="F10" s="3"/>
      <c r="G10" s="2"/>
      <c r="H10" s="8">
        <f>IFERROR(Simulation!B10/'Fixed data'!$H$8,0)</f>
        <v>0.49871465295629819</v>
      </c>
      <c r="I10" s="7">
        <f>IFERROR(Simulation!C10/'Fixed data'!$H$8,0)</f>
        <v>0.16709511568123395</v>
      </c>
      <c r="J10" s="7">
        <f>IFERROR(Simulation!D10/'Fixed data'!$H$8,0)</f>
        <v>0.16709511568123395</v>
      </c>
      <c r="K10" s="7">
        <f>IFERROR(Simulation!E10/'Fixed data'!$H$8,0)</f>
        <v>0.16709511568123395</v>
      </c>
      <c r="L10" s="9">
        <f>IFERROR(Simulation!F10/'Fixed data'!$H$8,0)</f>
        <v>0</v>
      </c>
    </row>
    <row r="11" spans="1:13" x14ac:dyDescent="0.25">
      <c r="A11" s="28" t="s">
        <v>36</v>
      </c>
      <c r="B11" s="1">
        <v>7.8</v>
      </c>
      <c r="C11" s="1">
        <v>23.4</v>
      </c>
      <c r="D11" s="1">
        <v>3.9</v>
      </c>
      <c r="E11" s="1">
        <v>23.4</v>
      </c>
      <c r="F11" s="3"/>
      <c r="G11" s="2"/>
      <c r="H11" s="8">
        <f>IFERROR(Simulation!B11/'Fixed data'!$F$8,0)</f>
        <v>0.33476394849785407</v>
      </c>
      <c r="I11" s="7">
        <f>IFERROR(Simulation!C11/'Fixed data'!$F$8,0)</f>
        <v>1.0042918454935621</v>
      </c>
      <c r="J11" s="7">
        <f>IFERROR(Simulation!D11/'Fixed data'!$F$8,0)</f>
        <v>0.16738197424892703</v>
      </c>
      <c r="K11" s="7">
        <f>IFERROR(Simulation!E11/'Fixed data'!$F$8,0)</f>
        <v>1.0042918454935621</v>
      </c>
      <c r="L11" s="9">
        <f>IFERROR(Simulation!F11/'Fixed data'!$F$8,0)</f>
        <v>0</v>
      </c>
    </row>
    <row r="12" spans="1:13" ht="15.75" thickBot="1" x14ac:dyDescent="0.3">
      <c r="A12" s="29" t="s">
        <v>37</v>
      </c>
      <c r="B12" s="4">
        <v>15.5</v>
      </c>
      <c r="C12" s="4">
        <v>7.8</v>
      </c>
      <c r="D12" s="4">
        <v>46.8</v>
      </c>
      <c r="E12" s="4">
        <v>7.8</v>
      </c>
      <c r="F12" s="5"/>
      <c r="G12" s="2"/>
      <c r="H12" s="8">
        <f>IFERROR(Simulation!B12/'Fixed data'!$G$8,0)</f>
        <v>0.33261802575107297</v>
      </c>
      <c r="I12" s="7">
        <f>IFERROR(Simulation!C12/'Fixed data'!$G$8,0)</f>
        <v>0.16738197424892703</v>
      </c>
      <c r="J12" s="7">
        <f>IFERROR(Simulation!D12/'Fixed data'!$G$8,0)</f>
        <v>1.0042918454935621</v>
      </c>
      <c r="K12" s="7">
        <f>IFERROR(Simulation!E12/'Fixed data'!$G$8,0)</f>
        <v>0.16738197424892703</v>
      </c>
      <c r="L12" s="9">
        <f>IFERROR(Simulation!F12/'Fixed data'!$G$8,0)</f>
        <v>0</v>
      </c>
    </row>
    <row r="13" spans="1:13" ht="15.75" thickBot="1" x14ac:dyDescent="0.3">
      <c r="A13" s="1" t="s">
        <v>25</v>
      </c>
      <c r="B13" s="1">
        <f>(B$11*2)+B$12</f>
        <v>31.1</v>
      </c>
      <c r="C13" s="1">
        <f>(C$11*2)+C$12</f>
        <v>54.599999999999994</v>
      </c>
      <c r="D13" s="1">
        <f>(D$11*2)+D$12</f>
        <v>54.599999999999994</v>
      </c>
      <c r="E13" s="1">
        <f>(E$11*2)+E$12</f>
        <v>54.599999999999994</v>
      </c>
      <c r="F13" s="1">
        <f>(F$11*2)+F$12</f>
        <v>0</v>
      </c>
      <c r="H13" s="10">
        <f>SUM(H3:H12)</f>
        <v>1.4970318790037864</v>
      </c>
      <c r="I13" s="11">
        <f>SUM(I3:I12)</f>
        <v>1.5030546497094375</v>
      </c>
      <c r="J13" s="11">
        <f t="shared" ref="J13:K13" si="0">SUM(J3:J12)</f>
        <v>1.5030546497094375</v>
      </c>
      <c r="K13" s="11">
        <f t="shared" si="0"/>
        <v>1.5044832211380088</v>
      </c>
      <c r="L13" s="12">
        <f>SUM(L3:L12)</f>
        <v>1.3237269315987852</v>
      </c>
    </row>
    <row r="15" spans="1:13" ht="15.75" thickBot="1" x14ac:dyDescent="0.3">
      <c r="D15" s="2"/>
      <c r="E15" s="2"/>
      <c r="F15" s="2"/>
    </row>
    <row r="16" spans="1:13" x14ac:dyDescent="0.25">
      <c r="A16" s="64" t="s">
        <v>24</v>
      </c>
      <c r="B16" s="14" t="s">
        <v>32</v>
      </c>
      <c r="C16" s="16" t="s">
        <v>7</v>
      </c>
      <c r="D16" s="16" t="s">
        <v>33</v>
      </c>
      <c r="E16" s="16" t="s">
        <v>34</v>
      </c>
      <c r="F16" s="15" t="s">
        <v>35</v>
      </c>
      <c r="H16" s="68" t="str">
        <f>B1</f>
        <v>Flower</v>
      </c>
      <c r="I16" s="70" t="str">
        <f>C1</f>
        <v>Plume</v>
      </c>
      <c r="J16" s="70" t="str">
        <f>D1</f>
        <v>Circlet</v>
      </c>
      <c r="K16" s="70" t="str">
        <f>E1</f>
        <v>Goblet</v>
      </c>
      <c r="L16" s="66" t="str">
        <f>F1</f>
        <v>Sands</v>
      </c>
    </row>
    <row r="17" spans="1:12" x14ac:dyDescent="0.25">
      <c r="A17" s="65"/>
      <c r="B17" s="1" t="s">
        <v>2</v>
      </c>
      <c r="C17" s="1" t="s">
        <v>3</v>
      </c>
      <c r="D17" s="1" t="s">
        <v>15</v>
      </c>
      <c r="E17" s="1" t="s">
        <v>15</v>
      </c>
      <c r="F17" s="3" t="s">
        <v>16</v>
      </c>
      <c r="H17" s="69"/>
      <c r="I17" s="71"/>
      <c r="J17" s="71"/>
      <c r="K17" s="71"/>
      <c r="L17" s="67"/>
    </row>
    <row r="18" spans="1:12" x14ac:dyDescent="0.25">
      <c r="A18" s="28" t="s">
        <v>2</v>
      </c>
      <c r="F18" s="3">
        <v>627</v>
      </c>
      <c r="H18" s="8">
        <f>IFERROR(Simulation!B18/'Fixed data'!$I$16,0)</f>
        <v>0</v>
      </c>
      <c r="I18" s="7">
        <f>IFERROR(Simulation!C18/'Fixed data'!$I$16,0)</f>
        <v>0</v>
      </c>
      <c r="J18" s="7">
        <f>IFERROR(Simulation!D18/'Fixed data'!$I$16,0)</f>
        <v>0</v>
      </c>
      <c r="K18" s="7">
        <f>IFERROR(Simulation!E18/'Fixed data'!$I$16,0)</f>
        <v>0</v>
      </c>
      <c r="L18" s="9">
        <f>IFERROR(Simulation!F18/'Fixed data'!$I$16,0)</f>
        <v>0.499601593625498</v>
      </c>
    </row>
    <row r="19" spans="1:12" x14ac:dyDescent="0.25">
      <c r="A19" s="28" t="s">
        <v>3</v>
      </c>
      <c r="F19" s="3">
        <v>28</v>
      </c>
      <c r="H19" s="8">
        <f>IFERROR(Simulation!B19/'Fixed data'!$J$16,0)</f>
        <v>0</v>
      </c>
      <c r="I19" s="7">
        <f>IFERROR(Simulation!C19/'Fixed data'!$J$16,0)</f>
        <v>0</v>
      </c>
      <c r="J19" s="7">
        <f>IFERROR(Simulation!D19/'Fixed data'!$J$16,0)</f>
        <v>0</v>
      </c>
      <c r="K19" s="7">
        <f>IFERROR(Simulation!E19/'Fixed data'!$J$16,0)</f>
        <v>0</v>
      </c>
      <c r="L19" s="9">
        <f>IFERROR(Simulation!F19/'Fixed data'!$J$16,0)</f>
        <v>0.34146341463414637</v>
      </c>
    </row>
    <row r="20" spans="1:12" x14ac:dyDescent="0.25">
      <c r="A20" s="28" t="s">
        <v>4</v>
      </c>
      <c r="B20" s="1">
        <v>32</v>
      </c>
      <c r="F20" s="3"/>
      <c r="H20" s="8">
        <f>IFERROR(Simulation!B20/'Fixed data'!$K$16,0)</f>
        <v>0.32989690721649484</v>
      </c>
      <c r="I20" s="7">
        <f>IFERROR(Simulation!C20/'Fixed data'!$K$16,0)</f>
        <v>0</v>
      </c>
      <c r="J20" s="7">
        <f>IFERROR(Simulation!D20/'Fixed data'!$K$16,0)</f>
        <v>0</v>
      </c>
      <c r="K20" s="7">
        <f>IFERROR(Simulation!E20/'Fixed data'!$K$16,0)</f>
        <v>0</v>
      </c>
      <c r="L20" s="9">
        <f>IFERROR(Simulation!F20/'Fixed data'!$K$16,0)</f>
        <v>0</v>
      </c>
    </row>
    <row r="21" spans="1:12" x14ac:dyDescent="0.25">
      <c r="A21" s="28" t="s">
        <v>11</v>
      </c>
      <c r="E21" s="1">
        <v>4.0999999999999996</v>
      </c>
      <c r="F21" s="3"/>
      <c r="H21" s="8">
        <f>IFERROR(Simulation!B21/'Fixed data'!$B$16,0)</f>
        <v>0</v>
      </c>
      <c r="I21" s="7">
        <f>IFERROR(Simulation!C21/'Fixed data'!$B$16,0)</f>
        <v>0</v>
      </c>
      <c r="J21" s="7">
        <f>IFERROR(Simulation!D21/'Fixed data'!$B$16,0)</f>
        <v>0</v>
      </c>
      <c r="K21" s="7">
        <f>IFERROR(Simulation!E21/'Fixed data'!$B$16,0)</f>
        <v>0.16734693877551018</v>
      </c>
      <c r="L21" s="9">
        <f>IFERROR(Simulation!F21/'Fixed data'!$B$16,0)</f>
        <v>0</v>
      </c>
    </row>
    <row r="22" spans="1:12" x14ac:dyDescent="0.25">
      <c r="A22" s="28" t="s">
        <v>12</v>
      </c>
      <c r="F22" s="3">
        <v>8.1999999999999993</v>
      </c>
      <c r="H22" s="8">
        <f>IFERROR(Simulation!B22/'Fixed data'!$C$16,0)</f>
        <v>0</v>
      </c>
      <c r="I22" s="7">
        <f>IFERROR(Simulation!C22/'Fixed data'!$C$16,0)</f>
        <v>0</v>
      </c>
      <c r="J22" s="7">
        <f>IFERROR(Simulation!D22/'Fixed data'!$C$16,0)</f>
        <v>0</v>
      </c>
      <c r="K22" s="7">
        <f>IFERROR(Simulation!E22/'Fixed data'!$C$16,0)</f>
        <v>0</v>
      </c>
      <c r="L22" s="9">
        <f>IFERROR(Simulation!F22/'Fixed data'!$C$16,0)</f>
        <v>0.33469387755102037</v>
      </c>
    </row>
    <row r="23" spans="1:12" x14ac:dyDescent="0.25">
      <c r="A23" s="28" t="s">
        <v>13</v>
      </c>
      <c r="F23" s="3">
        <v>10.199999999999999</v>
      </c>
      <c r="H23" s="8">
        <f>IFERROR(Simulation!B23/'Fixed data'!$D$16,0)</f>
        <v>0</v>
      </c>
      <c r="I23" s="7">
        <f>IFERROR(Simulation!C23/'Fixed data'!$D$16,0)</f>
        <v>0</v>
      </c>
      <c r="J23" s="7">
        <f>IFERROR(Simulation!D23/'Fixed data'!$D$16,0)</f>
        <v>0</v>
      </c>
      <c r="K23" s="7">
        <f>IFERROR(Simulation!E23/'Fixed data'!$D$16,0)</f>
        <v>0</v>
      </c>
      <c r="L23" s="9">
        <f>IFERROR(Simulation!F23/'Fixed data'!$D$16,0)</f>
        <v>0.33333333333333331</v>
      </c>
    </row>
    <row r="24" spans="1:12" x14ac:dyDescent="0.25">
      <c r="A24" s="28" t="s">
        <v>5</v>
      </c>
      <c r="C24" s="1">
        <v>16</v>
      </c>
      <c r="D24" s="1">
        <v>16</v>
      </c>
      <c r="F24" s="3"/>
      <c r="H24" s="8">
        <f>IFERROR(Simulation!B24/'Fixed data'!$E$16,0)</f>
        <v>0</v>
      </c>
      <c r="I24" s="7">
        <f>IFERROR(Simulation!C24/'Fixed data'!$E$16,0)</f>
        <v>0.16326530612244897</v>
      </c>
      <c r="J24" s="7">
        <f>IFERROR(Simulation!D24/'Fixed data'!$E$16,0)</f>
        <v>0.16326530612244897</v>
      </c>
      <c r="K24" s="7">
        <f>IFERROR(Simulation!E24/'Fixed data'!$E$16,0)</f>
        <v>0</v>
      </c>
      <c r="L24" s="9">
        <f>IFERROR(Simulation!F24/'Fixed data'!$E$16,0)</f>
        <v>0</v>
      </c>
    </row>
    <row r="25" spans="1:12" x14ac:dyDescent="0.25">
      <c r="A25" s="28" t="s">
        <v>39</v>
      </c>
      <c r="B25" s="1">
        <v>13.6</v>
      </c>
      <c r="C25" s="1">
        <v>4.5</v>
      </c>
      <c r="D25" s="1">
        <v>4.5</v>
      </c>
      <c r="E25" s="1">
        <v>4.5</v>
      </c>
      <c r="F25" s="3"/>
      <c r="H25" s="8">
        <f>IFERROR(Simulation!B25/'Fixed data'!$H$16,0)</f>
        <v>0.5</v>
      </c>
      <c r="I25" s="7">
        <f>IFERROR(Simulation!C25/'Fixed data'!$H$16,0)</f>
        <v>0.16544117647058823</v>
      </c>
      <c r="J25" s="7">
        <f>IFERROR(Simulation!D25/'Fixed data'!$H$16,0)</f>
        <v>0.16544117647058823</v>
      </c>
      <c r="K25" s="7">
        <f>IFERROR(Simulation!E25/'Fixed data'!$H$16,0)</f>
        <v>0.16544117647058823</v>
      </c>
      <c r="L25" s="9">
        <f>IFERROR(Simulation!F25/'Fixed data'!$H$16,0)</f>
        <v>0</v>
      </c>
    </row>
    <row r="26" spans="1:12" x14ac:dyDescent="0.25">
      <c r="A26" s="28" t="s">
        <v>36</v>
      </c>
      <c r="B26" s="1">
        <v>5.4</v>
      </c>
      <c r="C26" s="1">
        <v>16.200000000000003</v>
      </c>
      <c r="D26" s="1">
        <v>2.7</v>
      </c>
      <c r="E26" s="1">
        <v>16.200000000000003</v>
      </c>
      <c r="F26" s="3"/>
      <c r="H26" s="8">
        <f>IFERROR(Simulation!B26/'Fixed data'!$F$16,0)</f>
        <v>0.33128834355828224</v>
      </c>
      <c r="I26" s="7">
        <f>IFERROR(Simulation!C26/'Fixed data'!$F$16,0)</f>
        <v>0.99386503067484677</v>
      </c>
      <c r="J26" s="7">
        <f>IFERROR(Simulation!D26/'Fixed data'!$F$16,0)</f>
        <v>0.16564417177914112</v>
      </c>
      <c r="K26" s="7">
        <f>IFERROR(Simulation!E26/'Fixed data'!$F$16,0)</f>
        <v>0.99386503067484677</v>
      </c>
      <c r="L26" s="9">
        <f>IFERROR(Simulation!F26/'Fixed data'!$F$16,0)</f>
        <v>0</v>
      </c>
    </row>
    <row r="27" spans="1:12" ht="15.75" thickBot="1" x14ac:dyDescent="0.3">
      <c r="A27" s="29" t="s">
        <v>37</v>
      </c>
      <c r="B27" s="4">
        <v>10.9</v>
      </c>
      <c r="C27" s="4">
        <v>5.4</v>
      </c>
      <c r="D27" s="4">
        <v>32.400000000000006</v>
      </c>
      <c r="E27" s="4">
        <v>5.4</v>
      </c>
      <c r="F27" s="5"/>
      <c r="H27" s="10">
        <f>IFERROR(Simulation!B27/'Fixed data'!$G$16,0)</f>
        <v>0.33435582822085891</v>
      </c>
      <c r="I27" s="11">
        <f>IFERROR(Simulation!C27/'Fixed data'!$G$16,0)</f>
        <v>0.16564417177914112</v>
      </c>
      <c r="J27" s="11">
        <f>IFERROR(Simulation!D27/'Fixed data'!$G$16,0)</f>
        <v>0.99386503067484677</v>
      </c>
      <c r="K27" s="11">
        <f>IFERROR(Simulation!E27/'Fixed data'!$G$16,0)</f>
        <v>0.16564417177914112</v>
      </c>
      <c r="L27" s="12">
        <f>IFERROR(Simulation!F27/'Fixed data'!$G$16,0)</f>
        <v>0</v>
      </c>
    </row>
    <row r="28" spans="1:12" x14ac:dyDescent="0.25">
      <c r="A28" s="1" t="s">
        <v>25</v>
      </c>
      <c r="B28" s="1">
        <f>(B$26*2)+B$27</f>
        <v>21.700000000000003</v>
      </c>
      <c r="C28" s="1">
        <f t="shared" ref="C28:F28" si="1">(C$26*2)+C$27</f>
        <v>37.800000000000004</v>
      </c>
      <c r="D28" s="1">
        <f t="shared" si="1"/>
        <v>37.800000000000004</v>
      </c>
      <c r="E28" s="1">
        <f t="shared" si="1"/>
        <v>37.800000000000004</v>
      </c>
      <c r="F28" s="1">
        <f t="shared" si="1"/>
        <v>0</v>
      </c>
      <c r="H28" s="13">
        <f>SUM(H18:H27)</f>
        <v>1.495541078995636</v>
      </c>
      <c r="I28" s="13">
        <f t="shared" ref="I28:L28" si="2">SUM(I18:I27)</f>
        <v>1.4882156850470249</v>
      </c>
      <c r="J28" s="13">
        <f t="shared" si="2"/>
        <v>1.4882156850470252</v>
      </c>
      <c r="K28" s="13">
        <f t="shared" si="2"/>
        <v>1.4922973177000862</v>
      </c>
      <c r="L28" s="13">
        <f t="shared" si="2"/>
        <v>1.5090922191439979</v>
      </c>
    </row>
    <row r="30" spans="1:12" ht="60.75" thickBot="1" x14ac:dyDescent="0.3">
      <c r="C30" s="45" t="s">
        <v>50</v>
      </c>
    </row>
    <row r="31" spans="1:12" x14ac:dyDescent="0.25">
      <c r="A31" s="1" t="s">
        <v>43</v>
      </c>
      <c r="B31" s="1" t="s">
        <v>44</v>
      </c>
      <c r="C31" s="1" t="s">
        <v>45</v>
      </c>
      <c r="D31" s="1" t="s">
        <v>38</v>
      </c>
      <c r="E31" s="33" t="s">
        <v>46</v>
      </c>
      <c r="F31" s="46" t="s">
        <v>47</v>
      </c>
    </row>
    <row r="32" spans="1:12" x14ac:dyDescent="0.25">
      <c r="A32" s="1" t="s">
        <v>6</v>
      </c>
      <c r="B32" s="1">
        <v>14.9</v>
      </c>
      <c r="C32" s="1">
        <f>(B32-B25)/(B10-B25)</f>
        <v>0.22413793103448293</v>
      </c>
      <c r="D32" s="1">
        <v>3</v>
      </c>
      <c r="E32" s="34">
        <f>C32*D32</f>
        <v>0.67241379310344884</v>
      </c>
      <c r="F32" s="3"/>
    </row>
    <row r="33" spans="1:6" x14ac:dyDescent="0.25">
      <c r="A33" s="1" t="s">
        <v>1</v>
      </c>
      <c r="B33" s="1">
        <v>10.9</v>
      </c>
      <c r="C33" s="1">
        <f>(B33-B27)/(B12-B27)</f>
        <v>0</v>
      </c>
      <c r="D33" s="1">
        <v>2</v>
      </c>
      <c r="E33" s="34">
        <f>C33*D33</f>
        <v>0</v>
      </c>
      <c r="F33" s="3"/>
    </row>
    <row r="34" spans="1:6" x14ac:dyDescent="0.25">
      <c r="A34" s="1" t="s">
        <v>4</v>
      </c>
      <c r="B34" s="1">
        <v>23</v>
      </c>
      <c r="C34" s="1">
        <f>(B34-16)/(23-16)</f>
        <v>1</v>
      </c>
      <c r="D34" s="1">
        <v>1</v>
      </c>
      <c r="E34" s="34">
        <f>C34*D34</f>
        <v>1</v>
      </c>
      <c r="F34" s="3"/>
    </row>
    <row r="35" spans="1:6" ht="15.75" thickBot="1" x14ac:dyDescent="0.3">
      <c r="A35" s="1" t="s">
        <v>0</v>
      </c>
      <c r="B35" s="1">
        <v>9.3000000000000007</v>
      </c>
      <c r="C35" s="1">
        <f>(B35-8.2)/(11.7-8.2)</f>
        <v>0.31428571428571467</v>
      </c>
      <c r="D35" s="1">
        <v>3</v>
      </c>
      <c r="E35" s="34">
        <f>C35*D35</f>
        <v>0.94285714285714395</v>
      </c>
      <c r="F35" s="3"/>
    </row>
    <row r="36" spans="1:6" ht="15.75" thickBot="1" x14ac:dyDescent="0.3">
      <c r="A36" s="1" t="s">
        <v>25</v>
      </c>
      <c r="B36" s="53">
        <f>B33+2*B35</f>
        <v>29.5</v>
      </c>
      <c r="C36" s="31">
        <f>AVERAGE(C32:C35)</f>
        <v>0.3846059113300494</v>
      </c>
      <c r="E36" s="47">
        <f>AVERAGE(E32:E35)</f>
        <v>0.6538177339901482</v>
      </c>
      <c r="F36" s="48">
        <f>E36/2.25</f>
        <v>0.29058565955117699</v>
      </c>
    </row>
    <row r="37" spans="1:6" x14ac:dyDescent="0.25">
      <c r="F37" s="1" t="s">
        <v>72</v>
      </c>
    </row>
    <row r="38" spans="1:6" ht="15.75" thickBot="1" x14ac:dyDescent="0.3"/>
    <row r="39" spans="1:6" x14ac:dyDescent="0.25">
      <c r="A39" s="1" t="s">
        <v>6</v>
      </c>
      <c r="B39" s="1">
        <v>14.9</v>
      </c>
      <c r="C39" s="1">
        <f>(B39-B25)/(B10-B25)</f>
        <v>0.22413793103448293</v>
      </c>
      <c r="D39" s="1">
        <v>3</v>
      </c>
      <c r="E39" s="33">
        <f>C39*D39</f>
        <v>0.67241379310344884</v>
      </c>
      <c r="F39" s="46"/>
    </row>
    <row r="40" spans="1:6" x14ac:dyDescent="0.25">
      <c r="A40" s="1" t="s">
        <v>1</v>
      </c>
      <c r="B40" s="1">
        <v>10.9</v>
      </c>
      <c r="C40" s="1">
        <f>(B40-B27)/(B12-B27)</f>
        <v>0</v>
      </c>
      <c r="D40" s="1">
        <v>2</v>
      </c>
      <c r="E40" s="34">
        <f t="shared" ref="E40:E42" si="3">C40*D40</f>
        <v>0</v>
      </c>
      <c r="F40" s="3"/>
    </row>
    <row r="41" spans="1:6" x14ac:dyDescent="0.25">
      <c r="A41" s="1" t="s">
        <v>4</v>
      </c>
      <c r="B41" s="1">
        <v>46</v>
      </c>
      <c r="C41" s="1">
        <f>(B41-B20)/(B5-B20)</f>
        <v>1</v>
      </c>
      <c r="D41" s="1">
        <v>2</v>
      </c>
      <c r="E41" s="34">
        <f>C41*D41</f>
        <v>2</v>
      </c>
      <c r="F41" s="3"/>
    </row>
    <row r="42" spans="1:6" ht="15.75" thickBot="1" x14ac:dyDescent="0.3">
      <c r="A42" s="1" t="s">
        <v>0</v>
      </c>
      <c r="B42" s="1">
        <v>6.2</v>
      </c>
      <c r="C42" s="1">
        <f>(B42-B26)/(B11-B26)</f>
        <v>0.33333333333333331</v>
      </c>
      <c r="D42" s="1">
        <v>2</v>
      </c>
      <c r="E42" s="34">
        <f t="shared" si="3"/>
        <v>0.66666666666666663</v>
      </c>
      <c r="F42" s="3"/>
    </row>
    <row r="43" spans="1:6" ht="15.75" thickBot="1" x14ac:dyDescent="0.3">
      <c r="A43" s="1" t="s">
        <v>25</v>
      </c>
      <c r="B43" s="53">
        <f>B40+2*B42</f>
        <v>23.3</v>
      </c>
      <c r="C43" s="31">
        <f>AVERAGE(C39:C42)</f>
        <v>0.38936781609195403</v>
      </c>
      <c r="E43" s="47">
        <f>AVERAGE(E39:E42)</f>
        <v>0.83477011494252884</v>
      </c>
      <c r="F43" s="48">
        <f>E43/2.25</f>
        <v>0.37100893997445727</v>
      </c>
    </row>
    <row r="45" spans="1:6" ht="15.75" thickBot="1" x14ac:dyDescent="0.3"/>
    <row r="46" spans="1:6" x14ac:dyDescent="0.25">
      <c r="A46" s="1" t="s">
        <v>5</v>
      </c>
      <c r="B46" s="1">
        <v>23</v>
      </c>
      <c r="C46" s="1">
        <f>(B46-'Fixed data'!$G$33)/('Fixed data'!$H$33-'Fixed data'!$G$33)</f>
        <v>1</v>
      </c>
      <c r="D46" s="1">
        <v>1</v>
      </c>
      <c r="E46" s="33">
        <f>C46*D46</f>
        <v>1</v>
      </c>
      <c r="F46" s="46"/>
    </row>
    <row r="47" spans="1:6" x14ac:dyDescent="0.25">
      <c r="A47" s="1" t="s">
        <v>39</v>
      </c>
      <c r="B47" s="1">
        <v>6.5</v>
      </c>
      <c r="C47" s="1">
        <f>(B47-'Fixed data'!$S$33)/('Fixed data'!$T$33-'Fixed data'!$S$33)</f>
        <v>1</v>
      </c>
      <c r="D47" s="1">
        <v>1</v>
      </c>
      <c r="E47" s="34">
        <f t="shared" ref="E47:E48" si="4">C47*D47</f>
        <v>1</v>
      </c>
      <c r="F47" s="3"/>
    </row>
    <row r="48" spans="1:6" x14ac:dyDescent="0.25">
      <c r="A48" s="1" t="s">
        <v>36</v>
      </c>
      <c r="B48" s="1">
        <v>3.9</v>
      </c>
      <c r="C48" s="1">
        <f>(B48-'Fixed data'!$O$33)/('Fixed data'!$P$33-'Fixed data'!$O$33)</f>
        <v>1</v>
      </c>
      <c r="D48" s="1">
        <v>1</v>
      </c>
      <c r="E48" s="34">
        <f t="shared" si="4"/>
        <v>1</v>
      </c>
      <c r="F48" s="3"/>
    </row>
    <row r="49" spans="1:11" x14ac:dyDescent="0.25">
      <c r="A49" s="1" t="s">
        <v>37</v>
      </c>
      <c r="B49" s="1">
        <v>46.6</v>
      </c>
      <c r="C49" s="1">
        <f>(B49-'Fixed data'!$Q$38)/('Fixed data'!$R$38-'Fixed data'!$Q$38)</f>
        <v>1</v>
      </c>
      <c r="D49" s="1">
        <v>6</v>
      </c>
      <c r="E49" s="34">
        <f>C49*D49</f>
        <v>6</v>
      </c>
      <c r="F49" s="3"/>
    </row>
    <row r="50" spans="1:11" ht="15.75" thickBot="1" x14ac:dyDescent="0.3">
      <c r="A50" s="1" t="s">
        <v>25</v>
      </c>
      <c r="B50" s="1">
        <f>B49+2*B48</f>
        <v>54.4</v>
      </c>
      <c r="C50" s="1">
        <f>AVERAGE(C46:C49)</f>
        <v>1</v>
      </c>
      <c r="E50" s="47">
        <f>AVERAGE(E46:E49)</f>
        <v>2.25</v>
      </c>
      <c r="F50" s="48">
        <f>E50/2.25</f>
        <v>1</v>
      </c>
    </row>
    <row r="52" spans="1:11" ht="15.75" thickBot="1" x14ac:dyDescent="0.3"/>
    <row r="53" spans="1:11" x14ac:dyDescent="0.25">
      <c r="A53" s="1" t="s">
        <v>5</v>
      </c>
      <c r="B53" s="1">
        <v>16</v>
      </c>
      <c r="C53" s="1">
        <f>(B53-'Fixed data'!$G$33)/('Fixed data'!$H$33-'Fixed data'!$G$33)</f>
        <v>0</v>
      </c>
      <c r="D53" s="1">
        <v>1</v>
      </c>
      <c r="E53" s="33">
        <f>C53*D53</f>
        <v>0</v>
      </c>
      <c r="F53" s="46"/>
      <c r="I53" s="32" t="s">
        <v>48</v>
      </c>
      <c r="K53" s="1" t="s">
        <v>52</v>
      </c>
    </row>
    <row r="54" spans="1:11" x14ac:dyDescent="0.25">
      <c r="A54" s="1" t="s">
        <v>39</v>
      </c>
      <c r="B54" s="1">
        <v>4.5</v>
      </c>
      <c r="C54" s="1">
        <f>(B54-'Fixed data'!$S$33)/('Fixed data'!$T$33-'Fixed data'!$S$33)</f>
        <v>0</v>
      </c>
      <c r="D54" s="1">
        <v>1</v>
      </c>
      <c r="E54" s="34">
        <f t="shared" ref="E54:E55" si="5">C54*D54</f>
        <v>0</v>
      </c>
      <c r="F54" s="3"/>
      <c r="I54" s="32" t="s">
        <v>51</v>
      </c>
      <c r="K54" s="1" t="s">
        <v>53</v>
      </c>
    </row>
    <row r="55" spans="1:11" x14ac:dyDescent="0.25">
      <c r="A55" s="1" t="s">
        <v>36</v>
      </c>
      <c r="B55" s="1">
        <v>2.7</v>
      </c>
      <c r="C55" s="1">
        <f>(B55-'Fixed data'!$O$33)/('Fixed data'!$P$33-'Fixed data'!$O$33)</f>
        <v>0</v>
      </c>
      <c r="D55" s="1">
        <v>1</v>
      </c>
      <c r="E55" s="34">
        <f t="shared" si="5"/>
        <v>0</v>
      </c>
      <c r="F55" s="3"/>
    </row>
    <row r="56" spans="1:11" x14ac:dyDescent="0.25">
      <c r="A56" s="1" t="s">
        <v>37</v>
      </c>
      <c r="B56" s="1">
        <v>32.6</v>
      </c>
      <c r="C56" s="30">
        <f>(B56-'Fixed data'!$Q$38)/('Fixed data'!$R$38-'Fixed data'!$Q$38)</f>
        <v>0</v>
      </c>
      <c r="D56" s="1">
        <v>6</v>
      </c>
      <c r="E56" s="49">
        <f>C56*D56</f>
        <v>0</v>
      </c>
      <c r="F56" s="3"/>
    </row>
    <row r="57" spans="1:11" ht="15.75" thickBot="1" x14ac:dyDescent="0.3">
      <c r="A57" s="1" t="s">
        <v>25</v>
      </c>
      <c r="B57" s="1">
        <f>B56+2*B55</f>
        <v>38</v>
      </c>
      <c r="C57" s="1">
        <f>AVERAGE(C53:C56)</f>
        <v>0</v>
      </c>
      <c r="E57" s="50">
        <f>AVERAGE(E53:E56)</f>
        <v>0</v>
      </c>
      <c r="F57" s="51">
        <f>E57/2.25</f>
        <v>0</v>
      </c>
    </row>
    <row r="59" spans="1:11" ht="15.75" thickBot="1" x14ac:dyDescent="0.3"/>
    <row r="60" spans="1:11" x14ac:dyDescent="0.25">
      <c r="A60" s="1" t="s">
        <v>5</v>
      </c>
      <c r="B60" s="1">
        <v>16</v>
      </c>
      <c r="C60" s="1">
        <f>(B60-'Fixed data'!$G$33)/('Fixed data'!$H$33-'Fixed data'!$G$33)</f>
        <v>0</v>
      </c>
      <c r="D60" s="1">
        <v>1</v>
      </c>
      <c r="E60" s="33">
        <f>C60*D60</f>
        <v>0</v>
      </c>
      <c r="F60" s="46"/>
    </row>
    <row r="61" spans="1:11" x14ac:dyDescent="0.25">
      <c r="A61" s="1" t="s">
        <v>39</v>
      </c>
      <c r="B61" s="1">
        <v>4.5</v>
      </c>
      <c r="C61" s="1">
        <f>(B61-'Fixed data'!$S$33)/('Fixed data'!$T$33-'Fixed data'!$S$33)</f>
        <v>0</v>
      </c>
      <c r="D61" s="1">
        <v>1</v>
      </c>
      <c r="E61" s="34">
        <f t="shared" ref="E61:E62" si="6">C61*D61</f>
        <v>0</v>
      </c>
      <c r="F61" s="3"/>
    </row>
    <row r="62" spans="1:11" x14ac:dyDescent="0.25">
      <c r="A62" s="1" t="s">
        <v>36</v>
      </c>
      <c r="B62" s="1">
        <v>2.7</v>
      </c>
      <c r="C62" s="1">
        <f>(B62-'Fixed data'!$O$33)/('Fixed data'!$P$33-'Fixed data'!$O$33)</f>
        <v>0</v>
      </c>
      <c r="D62" s="1">
        <v>1</v>
      </c>
      <c r="E62" s="34">
        <f t="shared" si="6"/>
        <v>0</v>
      </c>
      <c r="F62" s="3"/>
    </row>
    <row r="63" spans="1:11" x14ac:dyDescent="0.25">
      <c r="A63" s="1" t="s">
        <v>37</v>
      </c>
      <c r="B63" s="1">
        <v>27.2</v>
      </c>
      <c r="C63" s="30">
        <f>(B63-'Fixed data'!$Q$37)/('Fixed data'!$R$37-'Fixed data'!$Q$37)</f>
        <v>0</v>
      </c>
      <c r="D63" s="1">
        <v>5</v>
      </c>
      <c r="E63" s="49">
        <f>C63*D63</f>
        <v>0</v>
      </c>
      <c r="F63" s="3"/>
    </row>
    <row r="64" spans="1:11" ht="15.75" thickBot="1" x14ac:dyDescent="0.3">
      <c r="A64" s="1" t="s">
        <v>25</v>
      </c>
      <c r="B64" s="1">
        <f>B63+2*B62</f>
        <v>32.6</v>
      </c>
      <c r="C64" s="1">
        <f>AVERAGE(C60:C63)</f>
        <v>0</v>
      </c>
      <c r="E64" s="50">
        <f>AVERAGE(E60:E63)</f>
        <v>0</v>
      </c>
      <c r="F64" s="51">
        <f>E64/2</f>
        <v>0</v>
      </c>
    </row>
  </sheetData>
  <mergeCells count="12">
    <mergeCell ref="A16:A17"/>
    <mergeCell ref="L1:L2"/>
    <mergeCell ref="A1:A2"/>
    <mergeCell ref="H1:H2"/>
    <mergeCell ref="I1:I2"/>
    <mergeCell ref="J1:J2"/>
    <mergeCell ref="K1:K2"/>
    <mergeCell ref="H16:H17"/>
    <mergeCell ref="I16:I17"/>
    <mergeCell ref="J16:J17"/>
    <mergeCell ref="K16:K17"/>
    <mergeCell ref="L16:L17"/>
  </mergeCells>
  <conditionalFormatting sqref="H13:L13">
    <cfRule type="cellIs" dxfId="5" priority="4" operator="lessThan">
      <formula>1.5</formula>
    </cfRule>
    <cfRule type="cellIs" dxfId="4" priority="5" operator="greaterThan">
      <formula>1.5</formula>
    </cfRule>
    <cfRule type="cellIs" dxfId="3" priority="6" operator="equal">
      <formula>1.5</formula>
    </cfRule>
  </conditionalFormatting>
  <conditionalFormatting sqref="H28:L28">
    <cfRule type="cellIs" dxfId="2" priority="1" operator="equal">
      <formula>1.5</formula>
    </cfRule>
    <cfRule type="cellIs" dxfId="1" priority="2" operator="greaterThan">
      <formula>1.5</formula>
    </cfRule>
    <cfRule type="cellIs" dxfId="0" priority="3" operator="lessThan">
      <formula>1.5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111A0B10-35B2-4CCB-8F33-5F7FC25FF165}">
          <x14:formula1>
            <xm:f>'Fixed data'!$K$3:$K$8</xm:f>
          </x14:formula1>
          <xm:sqref>B5:F5</xm:sqref>
        </x14:dataValidation>
        <x14:dataValidation type="list" allowBlank="1" showInputMessage="1" showErrorMessage="1" xr:uid="{219581AB-CC14-4E90-B1E4-7918BEF0E099}">
          <x14:formula1>
            <xm:f>'Fixed data'!$J$3:$J$8</xm:f>
          </x14:formula1>
          <xm:sqref>B4 D4:F4</xm:sqref>
        </x14:dataValidation>
        <x14:dataValidation type="list" allowBlank="1" showInputMessage="1" showErrorMessage="1" xr:uid="{3993476F-F999-44A2-A9E2-217A38ABA550}">
          <x14:formula1>
            <xm:f>'Fixed data'!$I$3:$I$8</xm:f>
          </x14:formula1>
          <xm:sqref>B3:F3</xm:sqref>
        </x14:dataValidation>
        <x14:dataValidation type="list" allowBlank="1" showInputMessage="1" showErrorMessage="1" xr:uid="{FC69AC80-CB46-43C2-B578-2A4E89904017}">
          <x14:formula1>
            <xm:f>'Fixed data'!$E$3:$E$8</xm:f>
          </x14:formula1>
          <xm:sqref>B9:F9</xm:sqref>
        </x14:dataValidation>
        <x14:dataValidation type="list" allowBlank="1" showInputMessage="1" showErrorMessage="1" xr:uid="{44DFD48E-E43D-40E6-94F7-225C1F7E524F}">
          <x14:formula1>
            <xm:f>'Fixed data'!$G$3:$G$8</xm:f>
          </x14:formula1>
          <xm:sqref>B12:F12</xm:sqref>
        </x14:dataValidation>
        <x14:dataValidation type="list" allowBlank="1" showInputMessage="1" showErrorMessage="1" xr:uid="{76D7C36A-038E-41FC-ACF4-88BF624EF0E0}">
          <x14:formula1>
            <xm:f>'Fixed data'!$F$3:$F$8</xm:f>
          </x14:formula1>
          <xm:sqref>B11:F11</xm:sqref>
        </x14:dataValidation>
        <x14:dataValidation type="list" allowBlank="1" showInputMessage="1" showErrorMessage="1" xr:uid="{24BD0A1B-3780-4A24-AC97-FE4CC739FD47}">
          <x14:formula1>
            <xm:f>'Fixed data'!$H$3:$H$8</xm:f>
          </x14:formula1>
          <xm:sqref>B10:F10</xm:sqref>
        </x14:dataValidation>
        <x14:dataValidation type="list" allowBlank="1" showInputMessage="1" showErrorMessage="1" xr:uid="{E1DD5522-8913-4FB5-B8B1-25A04553ADDA}">
          <x14:formula1>
            <xm:f>'Fixed data'!$D$3:$D$8</xm:f>
          </x14:formula1>
          <xm:sqref>B8:F8</xm:sqref>
        </x14:dataValidation>
        <x14:dataValidation type="list" allowBlank="1" showInputMessage="1" showErrorMessage="1" xr:uid="{D119B01D-D732-4715-9434-BBA4F2581BAD}">
          <x14:formula1>
            <xm:f>'Fixed data'!$C$3:$C$8</xm:f>
          </x14:formula1>
          <xm:sqref>B7:F7</xm:sqref>
        </x14:dataValidation>
        <x14:dataValidation type="list" allowBlank="1" showInputMessage="1" showErrorMessage="1" xr:uid="{6BEF3A8B-8493-4167-AE7F-4EE36DC3C2BC}">
          <x14:formula1>
            <xm:f>'Fixed data'!$B$3:$B$8</xm:f>
          </x14:formula1>
          <xm:sqref>B6:F6</xm:sqref>
        </x14:dataValidation>
        <x14:dataValidation type="list" allowBlank="1" showInputMessage="1" showErrorMessage="1" xr:uid="{CE421CF1-8F3B-4D24-8C45-C31EF261FBDD}">
          <x14:formula1>
            <xm:f>'Fixed data'!$A$19</xm:f>
          </x14:formula1>
          <xm:sqref>B2 B17</xm:sqref>
        </x14:dataValidation>
        <x14:dataValidation type="list" allowBlank="1" showInputMessage="1" showErrorMessage="1" xr:uid="{A0375081-DB84-4E3B-9664-EA6C1DF60F07}">
          <x14:formula1>
            <xm:f>'Fixed data'!$I$11:$I$16</xm:f>
          </x14:formula1>
          <xm:sqref>B18:F18</xm:sqref>
        </x14:dataValidation>
        <x14:dataValidation type="list" allowBlank="1" showInputMessage="1" showErrorMessage="1" xr:uid="{88BF08DB-A4D3-4A7D-8C7D-30010DBAC9C4}">
          <x14:formula1>
            <xm:f>'Fixed data'!$J$11:$J$16</xm:f>
          </x14:formula1>
          <xm:sqref>B19:F19</xm:sqref>
        </x14:dataValidation>
        <x14:dataValidation type="list" allowBlank="1" showInputMessage="1" showErrorMessage="1" xr:uid="{51C5C918-F95C-46A6-B426-FF79BE22D4E8}">
          <x14:formula1>
            <xm:f>'Fixed data'!$K$11:$K$16</xm:f>
          </x14:formula1>
          <xm:sqref>B20:F20</xm:sqref>
        </x14:dataValidation>
        <x14:dataValidation type="list" allowBlank="1" showInputMessage="1" showErrorMessage="1" xr:uid="{0716A664-BA1C-460C-871B-A9007D17A5CB}">
          <x14:formula1>
            <xm:f>'Fixed data'!$B$11:$B$16</xm:f>
          </x14:formula1>
          <xm:sqref>B21:F21</xm:sqref>
        </x14:dataValidation>
        <x14:dataValidation type="list" allowBlank="1" showInputMessage="1" showErrorMessage="1" xr:uid="{03266E37-2651-4659-9D99-BFAB8B04FEE9}">
          <x14:formula1>
            <xm:f>'Fixed data'!$C$11:$C$16</xm:f>
          </x14:formula1>
          <xm:sqref>B22:F22</xm:sqref>
        </x14:dataValidation>
        <x14:dataValidation type="list" allowBlank="1" showInputMessage="1" showErrorMessage="1" xr:uid="{5C972B70-6B8E-4730-9A3C-66FB917B489A}">
          <x14:formula1>
            <xm:f>'Fixed data'!$D$11:$D$16</xm:f>
          </x14:formula1>
          <xm:sqref>B23:F23</xm:sqref>
        </x14:dataValidation>
        <x14:dataValidation type="list" allowBlank="1" showInputMessage="1" showErrorMessage="1" xr:uid="{26A309C9-C729-4A14-9C49-A1C434C1D5F8}">
          <x14:formula1>
            <xm:f>'Fixed data'!$E$11:$E$16</xm:f>
          </x14:formula1>
          <xm:sqref>B24:F24</xm:sqref>
        </x14:dataValidation>
        <x14:dataValidation type="list" allowBlank="1" showInputMessage="1" showErrorMessage="1" xr:uid="{480BA7E1-ED6C-4C3A-B826-84F2FB14A6BB}">
          <x14:formula1>
            <xm:f>'Fixed data'!$H$11:$H$16</xm:f>
          </x14:formula1>
          <xm:sqref>B25:F25</xm:sqref>
        </x14:dataValidation>
        <x14:dataValidation type="list" allowBlank="1" showInputMessage="1" showErrorMessage="1" xr:uid="{FC062987-E1F9-42E0-A1F2-600C15AB1B23}">
          <x14:formula1>
            <xm:f>'Fixed data'!$F$11:$F$16</xm:f>
          </x14:formula1>
          <xm:sqref>B26:F26</xm:sqref>
        </x14:dataValidation>
        <x14:dataValidation type="list" allowBlank="1" showInputMessage="1" showErrorMessage="1" xr:uid="{4948EC1F-E2C4-43AB-904F-AFF53C9AA38A}">
          <x14:formula1>
            <xm:f>'Fixed data'!$G$11:$G$16</xm:f>
          </x14:formula1>
          <xm:sqref>B27:F27</xm:sqref>
        </x14:dataValidation>
        <x14:dataValidation type="list" allowBlank="1" showInputMessage="1" showErrorMessage="1" xr:uid="{5C8B105D-5283-4068-B6C3-74425B4385F3}">
          <x14:formula1>
            <xm:f>'Fixed data'!$D$21:$D$29</xm:f>
          </x14:formula1>
          <xm:sqref>E2 E17</xm:sqref>
        </x14:dataValidation>
        <x14:dataValidation type="list" allowBlank="1" showInputMessage="1" showErrorMessage="1" xr:uid="{40AD75B7-B22A-456D-9188-CD4B47FD52B5}">
          <x14:formula1>
            <xm:f>'Fixed data'!$C$21:$C$27</xm:f>
          </x14:formula1>
          <xm:sqref>D2 D17</xm:sqref>
        </x14:dataValidation>
        <x14:dataValidation type="list" allowBlank="1" showInputMessage="1" showErrorMessage="1" xr:uid="{26EFD698-FB8D-41D9-86EB-217801FBFB09}">
          <x14:formula1>
            <xm:f>'Fixed data'!$B$20</xm:f>
          </x14:formula1>
          <xm:sqref>C2 C17</xm:sqref>
        </x14:dataValidation>
        <x14:dataValidation type="list" allowBlank="1" showInputMessage="1" showErrorMessage="1" xr:uid="{07282E4D-E26C-4CBD-8BA3-9658868D94B3}">
          <x14:formula1>
            <xm:f>'Fixed data'!$E$21:$E$30</xm:f>
          </x14:formula1>
          <xm:sqref>F2 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003D-6722-4865-AE58-8A79508A8C08}">
  <dimension ref="A1:U59"/>
  <sheetViews>
    <sheetView zoomScale="115" zoomScaleNormal="115" workbookViewId="0">
      <selection activeCell="D2" sqref="D2:E2"/>
    </sheetView>
  </sheetViews>
  <sheetFormatPr baseColWidth="10" defaultRowHeight="15" x14ac:dyDescent="0.25"/>
  <cols>
    <col min="2" max="2" width="12" bestFit="1" customWidth="1"/>
    <col min="3" max="3" width="12.7109375" bestFit="1" customWidth="1"/>
    <col min="4" max="4" width="17.85546875" bestFit="1" customWidth="1"/>
    <col min="5" max="5" width="14.85546875" bestFit="1" customWidth="1"/>
    <col min="6" max="6" width="18.28515625" bestFit="1" customWidth="1"/>
    <col min="7" max="7" width="12.28515625" bestFit="1" customWidth="1"/>
  </cols>
  <sheetData>
    <row r="1" spans="1:21" x14ac:dyDescent="0.25">
      <c r="A1" t="s">
        <v>70</v>
      </c>
      <c r="B1" t="s">
        <v>40</v>
      </c>
      <c r="C1" t="s">
        <v>40</v>
      </c>
      <c r="D1" t="s">
        <v>41</v>
      </c>
      <c r="E1" t="s">
        <v>41</v>
      </c>
      <c r="F1" t="s">
        <v>42</v>
      </c>
      <c r="G1" t="s">
        <v>42</v>
      </c>
      <c r="H1" t="s">
        <v>5</v>
      </c>
      <c r="I1" t="s">
        <v>5</v>
      </c>
      <c r="J1" t="s">
        <v>11</v>
      </c>
      <c r="K1" t="s">
        <v>11</v>
      </c>
      <c r="L1" t="s">
        <v>12</v>
      </c>
      <c r="M1" t="s">
        <v>12</v>
      </c>
      <c r="N1" t="s">
        <v>13</v>
      </c>
      <c r="O1" t="s">
        <v>13</v>
      </c>
      <c r="P1" t="s">
        <v>36</v>
      </c>
      <c r="Q1" t="s">
        <v>36</v>
      </c>
      <c r="R1" t="s">
        <v>37</v>
      </c>
      <c r="S1" t="s">
        <v>37</v>
      </c>
      <c r="T1" t="s">
        <v>39</v>
      </c>
      <c r="U1" t="s">
        <v>39</v>
      </c>
    </row>
    <row r="2" spans="1:21" x14ac:dyDescent="0.25">
      <c r="A2">
        <v>1</v>
      </c>
      <c r="B2">
        <v>209</v>
      </c>
      <c r="C2">
        <v>299</v>
      </c>
      <c r="D2">
        <v>14</v>
      </c>
      <c r="E2">
        <v>19</v>
      </c>
      <c r="F2">
        <v>16</v>
      </c>
      <c r="G2">
        <v>23</v>
      </c>
      <c r="H2">
        <v>16</v>
      </c>
      <c r="I2">
        <v>23</v>
      </c>
      <c r="J2">
        <f>ROUND($J$9*A2,1)</f>
        <v>4.0999999999999996</v>
      </c>
      <c r="K2">
        <f>ROUND($K$9*A2,1)</f>
        <v>5.8</v>
      </c>
      <c r="L2">
        <v>4.0999999999999996</v>
      </c>
      <c r="M2">
        <v>5.8</v>
      </c>
      <c r="N2">
        <v>5.0999999999999996</v>
      </c>
      <c r="O2">
        <v>7.3</v>
      </c>
      <c r="P2">
        <v>2.7</v>
      </c>
      <c r="Q2">
        <v>3.9</v>
      </c>
      <c r="R2">
        <v>5.4</v>
      </c>
      <c r="S2">
        <v>7.8</v>
      </c>
      <c r="T2">
        <v>4.5</v>
      </c>
      <c r="U2">
        <v>6.5</v>
      </c>
    </row>
    <row r="3" spans="1:21" x14ac:dyDescent="0.25">
      <c r="A3">
        <v>2</v>
      </c>
      <c r="B3">
        <v>418</v>
      </c>
      <c r="C3">
        <v>598</v>
      </c>
      <c r="D3">
        <v>28</v>
      </c>
      <c r="E3">
        <v>38</v>
      </c>
      <c r="F3">
        <v>32</v>
      </c>
      <c r="G3">
        <v>46</v>
      </c>
      <c r="H3">
        <v>32</v>
      </c>
      <c r="I3">
        <v>46</v>
      </c>
      <c r="J3">
        <f t="shared" ref="J3:J7" si="0">ROUND($J$9*A3,1)</f>
        <v>8.1999999999999993</v>
      </c>
      <c r="K3">
        <f t="shared" ref="K3:K7" si="1">ROUND($K$9*A3,1)</f>
        <v>11.7</v>
      </c>
      <c r="L3">
        <v>8.1999999999999993</v>
      </c>
      <c r="M3">
        <v>11.6</v>
      </c>
      <c r="N3">
        <v>10.199999999999999</v>
      </c>
      <c r="O3">
        <v>14.6</v>
      </c>
      <c r="P3">
        <v>5.4</v>
      </c>
      <c r="Q3">
        <v>7.8</v>
      </c>
      <c r="R3">
        <v>10.8</v>
      </c>
      <c r="S3">
        <v>15.6</v>
      </c>
      <c r="T3">
        <v>9</v>
      </c>
      <c r="U3">
        <v>13</v>
      </c>
    </row>
    <row r="4" spans="1:21" x14ac:dyDescent="0.25">
      <c r="A4">
        <v>3</v>
      </c>
      <c r="B4">
        <v>627</v>
      </c>
      <c r="C4">
        <v>897</v>
      </c>
      <c r="D4">
        <v>42</v>
      </c>
      <c r="E4">
        <v>57</v>
      </c>
      <c r="F4">
        <v>48</v>
      </c>
      <c r="G4">
        <v>69</v>
      </c>
      <c r="H4">
        <v>48</v>
      </c>
      <c r="I4">
        <v>69</v>
      </c>
      <c r="J4">
        <f t="shared" si="0"/>
        <v>12.2</v>
      </c>
      <c r="K4">
        <f t="shared" si="1"/>
        <v>17.5</v>
      </c>
      <c r="L4">
        <v>12.299999999999999</v>
      </c>
      <c r="M4">
        <v>17.399999999999999</v>
      </c>
      <c r="N4">
        <v>15.299999999999999</v>
      </c>
      <c r="O4">
        <v>21.9</v>
      </c>
      <c r="P4">
        <v>8.1000000000000014</v>
      </c>
      <c r="Q4">
        <v>11.7</v>
      </c>
      <c r="R4">
        <v>16.200000000000003</v>
      </c>
      <c r="S4">
        <v>23.4</v>
      </c>
      <c r="T4">
        <v>13.5</v>
      </c>
      <c r="U4">
        <v>19.5</v>
      </c>
    </row>
    <row r="5" spans="1:21" x14ac:dyDescent="0.25">
      <c r="A5">
        <v>4</v>
      </c>
      <c r="B5">
        <v>836</v>
      </c>
      <c r="C5">
        <v>1196</v>
      </c>
      <c r="D5">
        <v>56</v>
      </c>
      <c r="E5">
        <v>76</v>
      </c>
      <c r="F5">
        <v>64</v>
      </c>
      <c r="G5">
        <v>92</v>
      </c>
      <c r="H5">
        <v>64</v>
      </c>
      <c r="I5">
        <v>92</v>
      </c>
      <c r="J5">
        <f t="shared" si="0"/>
        <v>16.3</v>
      </c>
      <c r="K5">
        <f t="shared" si="1"/>
        <v>23.3</v>
      </c>
      <c r="L5">
        <v>16.399999999999999</v>
      </c>
      <c r="M5">
        <v>23.2</v>
      </c>
      <c r="N5">
        <v>20.399999999999999</v>
      </c>
      <c r="O5">
        <v>29.2</v>
      </c>
      <c r="P5">
        <v>10.8</v>
      </c>
      <c r="Q5">
        <v>15.6</v>
      </c>
      <c r="R5">
        <v>21.6</v>
      </c>
      <c r="S5">
        <v>31.2</v>
      </c>
      <c r="T5">
        <v>18</v>
      </c>
      <c r="U5">
        <v>26</v>
      </c>
    </row>
    <row r="6" spans="1:21" x14ac:dyDescent="0.25">
      <c r="A6">
        <v>5</v>
      </c>
      <c r="B6">
        <v>1045</v>
      </c>
      <c r="C6">
        <v>1495</v>
      </c>
      <c r="D6">
        <v>70</v>
      </c>
      <c r="E6">
        <v>95</v>
      </c>
      <c r="F6">
        <v>80</v>
      </c>
      <c r="G6">
        <v>115</v>
      </c>
      <c r="H6">
        <v>80</v>
      </c>
      <c r="I6">
        <v>115</v>
      </c>
      <c r="J6">
        <f t="shared" si="0"/>
        <v>20.399999999999999</v>
      </c>
      <c r="K6">
        <f t="shared" si="1"/>
        <v>29.2</v>
      </c>
      <c r="L6">
        <v>20.5</v>
      </c>
      <c r="M6">
        <v>29</v>
      </c>
      <c r="N6">
        <v>25.5</v>
      </c>
      <c r="O6">
        <v>36.5</v>
      </c>
      <c r="P6">
        <v>13.5</v>
      </c>
      <c r="Q6">
        <v>19.5</v>
      </c>
      <c r="R6">
        <v>27</v>
      </c>
      <c r="S6">
        <v>39</v>
      </c>
      <c r="T6">
        <v>22.5</v>
      </c>
      <c r="U6">
        <v>32.5</v>
      </c>
    </row>
    <row r="7" spans="1:21" x14ac:dyDescent="0.25">
      <c r="A7">
        <v>6</v>
      </c>
      <c r="B7">
        <v>1254</v>
      </c>
      <c r="C7">
        <v>1794</v>
      </c>
      <c r="D7">
        <v>84</v>
      </c>
      <c r="E7">
        <v>114</v>
      </c>
      <c r="F7">
        <v>96</v>
      </c>
      <c r="G7">
        <v>138</v>
      </c>
      <c r="H7">
        <v>96</v>
      </c>
      <c r="I7">
        <v>138</v>
      </c>
      <c r="J7">
        <f t="shared" si="0"/>
        <v>24.5</v>
      </c>
      <c r="K7">
        <f t="shared" si="1"/>
        <v>35</v>
      </c>
      <c r="L7">
        <v>24.599999999999998</v>
      </c>
      <c r="M7">
        <v>34.799999999999997</v>
      </c>
      <c r="N7">
        <v>30.599999999999998</v>
      </c>
      <c r="O7">
        <v>43.8</v>
      </c>
      <c r="P7">
        <v>16.200000000000003</v>
      </c>
      <c r="Q7">
        <v>23.4</v>
      </c>
      <c r="R7">
        <v>32.400000000000006</v>
      </c>
      <c r="S7">
        <v>46.8</v>
      </c>
      <c r="T7">
        <v>27</v>
      </c>
      <c r="U7">
        <v>39</v>
      </c>
    </row>
    <row r="9" spans="1:21" x14ac:dyDescent="0.25">
      <c r="J9">
        <v>4.08</v>
      </c>
      <c r="K9">
        <v>5.83</v>
      </c>
    </row>
    <row r="19" spans="2:21" x14ac:dyDescent="0.25">
      <c r="B19" t="s">
        <v>11</v>
      </c>
      <c r="C19" t="s">
        <v>11</v>
      </c>
      <c r="D19" t="s">
        <v>12</v>
      </c>
      <c r="E19" t="s">
        <v>12</v>
      </c>
      <c r="F19" t="s">
        <v>13</v>
      </c>
      <c r="G19" t="s">
        <v>13</v>
      </c>
      <c r="H19" t="s">
        <v>5</v>
      </c>
      <c r="I19" t="s">
        <v>5</v>
      </c>
      <c r="J19" t="s">
        <v>36</v>
      </c>
      <c r="K19" s="52" t="s">
        <v>36</v>
      </c>
      <c r="L19" t="s">
        <v>37</v>
      </c>
      <c r="M19" s="52" t="s">
        <v>37</v>
      </c>
      <c r="N19" s="52" t="s">
        <v>39</v>
      </c>
      <c r="O19" s="52" t="s">
        <v>39</v>
      </c>
      <c r="P19" t="s">
        <v>40</v>
      </c>
      <c r="Q19" t="s">
        <v>40</v>
      </c>
      <c r="R19" t="s">
        <v>41</v>
      </c>
      <c r="S19" t="s">
        <v>41</v>
      </c>
      <c r="T19" t="s">
        <v>42</v>
      </c>
      <c r="U19" t="s">
        <v>42</v>
      </c>
    </row>
    <row r="20" spans="2:21" x14ac:dyDescent="0.25">
      <c r="B20">
        <v>4.0999999999999996</v>
      </c>
      <c r="C20">
        <v>5.8</v>
      </c>
      <c r="D20">
        <v>4.0999999999999996</v>
      </c>
      <c r="E20">
        <v>5.8</v>
      </c>
      <c r="F20">
        <v>5.0999999999999996</v>
      </c>
      <c r="G20">
        <v>7.3</v>
      </c>
      <c r="H20">
        <v>16</v>
      </c>
      <c r="I20">
        <v>23</v>
      </c>
      <c r="J20">
        <v>2.7</v>
      </c>
      <c r="K20" s="52">
        <v>3.9</v>
      </c>
      <c r="L20">
        <v>5.4</v>
      </c>
      <c r="M20" s="52">
        <v>7.8</v>
      </c>
      <c r="N20" s="52">
        <v>4.5</v>
      </c>
      <c r="O20" s="52">
        <v>6.5</v>
      </c>
      <c r="P20">
        <v>209</v>
      </c>
      <c r="Q20">
        <v>299</v>
      </c>
      <c r="R20">
        <v>14</v>
      </c>
      <c r="S20">
        <v>19</v>
      </c>
      <c r="T20">
        <v>16</v>
      </c>
      <c r="U20">
        <v>23</v>
      </c>
    </row>
    <row r="21" spans="2:21" x14ac:dyDescent="0.25">
      <c r="B21">
        <v>8.1999999999999993</v>
      </c>
      <c r="C21">
        <v>11.6</v>
      </c>
      <c r="D21">
        <v>8.1999999999999993</v>
      </c>
      <c r="E21">
        <v>11.6</v>
      </c>
      <c r="F21">
        <v>10.199999999999999</v>
      </c>
      <c r="G21">
        <v>14.6</v>
      </c>
      <c r="H21">
        <v>32</v>
      </c>
      <c r="I21">
        <v>46</v>
      </c>
      <c r="J21">
        <v>5.4</v>
      </c>
      <c r="K21" s="52">
        <v>7.8</v>
      </c>
      <c r="L21">
        <v>10.8</v>
      </c>
      <c r="M21" s="52">
        <v>15.6</v>
      </c>
      <c r="N21" s="52">
        <v>9</v>
      </c>
      <c r="O21" s="52">
        <v>13</v>
      </c>
      <c r="P21">
        <v>418</v>
      </c>
      <c r="Q21">
        <v>598</v>
      </c>
      <c r="R21">
        <v>28</v>
      </c>
      <c r="S21">
        <v>38</v>
      </c>
      <c r="T21">
        <v>32</v>
      </c>
      <c r="U21">
        <v>46</v>
      </c>
    </row>
    <row r="22" spans="2:21" x14ac:dyDescent="0.25">
      <c r="B22">
        <v>12.299999999999999</v>
      </c>
      <c r="C22">
        <v>17.399999999999999</v>
      </c>
      <c r="D22">
        <v>12.299999999999999</v>
      </c>
      <c r="E22">
        <v>17.399999999999999</v>
      </c>
      <c r="F22">
        <v>15.299999999999999</v>
      </c>
      <c r="G22">
        <v>21.9</v>
      </c>
      <c r="H22">
        <v>48</v>
      </c>
      <c r="I22">
        <v>69</v>
      </c>
      <c r="J22">
        <v>8.1000000000000014</v>
      </c>
      <c r="K22" s="52">
        <v>11.7</v>
      </c>
      <c r="L22">
        <v>16.200000000000003</v>
      </c>
      <c r="M22" s="52">
        <v>23.4</v>
      </c>
      <c r="N22" s="52">
        <v>13.5</v>
      </c>
      <c r="O22" s="52">
        <v>19.5</v>
      </c>
      <c r="P22">
        <v>627</v>
      </c>
      <c r="Q22">
        <v>897</v>
      </c>
      <c r="R22">
        <v>42</v>
      </c>
      <c r="S22">
        <v>57</v>
      </c>
      <c r="T22">
        <v>48</v>
      </c>
      <c r="U22">
        <v>69</v>
      </c>
    </row>
    <row r="23" spans="2:21" x14ac:dyDescent="0.25">
      <c r="B23">
        <v>16.399999999999999</v>
      </c>
      <c r="C23">
        <v>23.2</v>
      </c>
      <c r="D23">
        <v>16.399999999999999</v>
      </c>
      <c r="E23">
        <v>23.2</v>
      </c>
      <c r="F23">
        <v>20.399999999999999</v>
      </c>
      <c r="G23">
        <v>29.2</v>
      </c>
      <c r="H23">
        <v>64</v>
      </c>
      <c r="I23">
        <v>92</v>
      </c>
      <c r="J23">
        <v>10.8</v>
      </c>
      <c r="K23" s="52">
        <v>15.6</v>
      </c>
      <c r="L23">
        <v>21.6</v>
      </c>
      <c r="M23" s="52">
        <v>31.2</v>
      </c>
      <c r="N23" s="52">
        <v>18</v>
      </c>
      <c r="O23" s="52">
        <v>26</v>
      </c>
      <c r="P23">
        <v>836</v>
      </c>
      <c r="Q23">
        <v>1196</v>
      </c>
      <c r="R23">
        <v>56</v>
      </c>
      <c r="S23">
        <v>76</v>
      </c>
      <c r="T23">
        <v>64</v>
      </c>
      <c r="U23">
        <v>92</v>
      </c>
    </row>
    <row r="24" spans="2:21" x14ac:dyDescent="0.25">
      <c r="B24">
        <v>20.5</v>
      </c>
      <c r="C24">
        <v>29</v>
      </c>
      <c r="D24">
        <v>20.5</v>
      </c>
      <c r="E24">
        <v>29</v>
      </c>
      <c r="F24">
        <v>25.5</v>
      </c>
      <c r="G24">
        <v>36.5</v>
      </c>
      <c r="H24">
        <v>80</v>
      </c>
      <c r="I24">
        <v>115</v>
      </c>
      <c r="J24">
        <v>13.5</v>
      </c>
      <c r="K24" s="52">
        <v>19.5</v>
      </c>
      <c r="L24">
        <v>27</v>
      </c>
      <c r="M24" s="52">
        <v>39</v>
      </c>
      <c r="N24" s="52">
        <v>22.5</v>
      </c>
      <c r="O24" s="52">
        <v>32.5</v>
      </c>
      <c r="P24">
        <v>1045</v>
      </c>
      <c r="Q24">
        <v>1495</v>
      </c>
      <c r="R24">
        <v>70</v>
      </c>
      <c r="S24">
        <v>95</v>
      </c>
      <c r="T24">
        <v>80</v>
      </c>
      <c r="U24">
        <v>115</v>
      </c>
    </row>
    <row r="25" spans="2:21" x14ac:dyDescent="0.25">
      <c r="B25">
        <v>24.599999999999998</v>
      </c>
      <c r="C25">
        <v>34.799999999999997</v>
      </c>
      <c r="D25">
        <v>24.599999999999998</v>
      </c>
      <c r="E25">
        <v>34.799999999999997</v>
      </c>
      <c r="F25">
        <v>30.599999999999998</v>
      </c>
      <c r="G25">
        <v>43.8</v>
      </c>
      <c r="H25">
        <v>96</v>
      </c>
      <c r="I25">
        <v>138</v>
      </c>
      <c r="J25">
        <v>16.200000000000003</v>
      </c>
      <c r="K25" s="52">
        <v>23.4</v>
      </c>
      <c r="L25">
        <v>32.400000000000006</v>
      </c>
      <c r="M25" s="52">
        <v>46.8</v>
      </c>
      <c r="N25" s="52">
        <v>27</v>
      </c>
      <c r="O25" s="52">
        <v>39</v>
      </c>
      <c r="P25">
        <v>1254</v>
      </c>
      <c r="Q25">
        <v>1794</v>
      </c>
      <c r="R25">
        <v>84</v>
      </c>
      <c r="S25">
        <v>114</v>
      </c>
      <c r="T25">
        <v>96</v>
      </c>
      <c r="U25">
        <v>138</v>
      </c>
    </row>
    <row r="30" spans="2:21" x14ac:dyDescent="0.25">
      <c r="B30" s="1" t="s">
        <v>43</v>
      </c>
      <c r="C30" s="1" t="s">
        <v>44</v>
      </c>
      <c r="D30" s="1" t="s">
        <v>45</v>
      </c>
      <c r="E30" s="1" t="s">
        <v>38</v>
      </c>
      <c r="F30" s="1" t="s">
        <v>46</v>
      </c>
      <c r="G30" s="1" t="s">
        <v>47</v>
      </c>
    </row>
    <row r="31" spans="2:21" x14ac:dyDescent="0.25">
      <c r="B31" s="1" t="s">
        <v>6</v>
      </c>
      <c r="C31" s="1">
        <v>14.9</v>
      </c>
      <c r="D31" s="1">
        <v>0.23333333333333339</v>
      </c>
      <c r="E31" s="1">
        <v>3</v>
      </c>
      <c r="F31" s="1">
        <v>0.70000000000000018</v>
      </c>
      <c r="G31" s="1"/>
    </row>
    <row r="32" spans="2:21" x14ac:dyDescent="0.25">
      <c r="B32" s="1" t="s">
        <v>1</v>
      </c>
      <c r="C32" s="1">
        <v>10.9</v>
      </c>
      <c r="D32" s="1">
        <v>2.0833333333333263E-2</v>
      </c>
      <c r="E32" s="1">
        <v>2</v>
      </c>
      <c r="F32" s="1">
        <v>4.1666666666666526E-2</v>
      </c>
      <c r="G32" s="1"/>
    </row>
    <row r="33" spans="2:21" x14ac:dyDescent="0.25">
      <c r="B33" s="1" t="s">
        <v>4</v>
      </c>
      <c r="C33" s="1">
        <v>23</v>
      </c>
      <c r="D33" s="1">
        <v>1</v>
      </c>
      <c r="E33" s="1">
        <v>1</v>
      </c>
      <c r="F33" s="1">
        <v>1</v>
      </c>
      <c r="G33" s="1"/>
    </row>
    <row r="34" spans="2:21" x14ac:dyDescent="0.25">
      <c r="B34" s="1" t="s">
        <v>0</v>
      </c>
      <c r="C34" s="1">
        <v>9.3000000000000007</v>
      </c>
      <c r="D34" s="1">
        <v>0.33333333333333365</v>
      </c>
      <c r="E34" s="1">
        <v>3</v>
      </c>
      <c r="F34" s="1">
        <v>1.0000000000000009</v>
      </c>
      <c r="G34" s="1"/>
    </row>
    <row r="35" spans="2:21" x14ac:dyDescent="0.25">
      <c r="B35" s="1" t="s">
        <v>25</v>
      </c>
      <c r="C35" s="1">
        <v>29.5</v>
      </c>
      <c r="D35" s="1">
        <v>0.39687500000000009</v>
      </c>
      <c r="E35" s="1"/>
      <c r="F35" s="1">
        <v>0.6854166666666669</v>
      </c>
      <c r="G35" s="1">
        <v>0.30462962962962975</v>
      </c>
    </row>
    <row r="38" spans="2:21" x14ac:dyDescent="0.25">
      <c r="B38" s="1" t="s">
        <v>43</v>
      </c>
      <c r="C38" s="1" t="s">
        <v>44</v>
      </c>
      <c r="D38" s="1" t="s">
        <v>45</v>
      </c>
      <c r="E38" s="1" t="s">
        <v>38</v>
      </c>
      <c r="F38" s="1" t="s">
        <v>46</v>
      </c>
      <c r="G38" s="1" t="s">
        <v>47</v>
      </c>
      <c r="I38" s="1" t="s">
        <v>43</v>
      </c>
      <c r="J38" s="1" t="s">
        <v>44</v>
      </c>
      <c r="K38" s="1" t="s">
        <v>45</v>
      </c>
      <c r="L38" s="1" t="s">
        <v>38</v>
      </c>
      <c r="M38" s="1" t="s">
        <v>46</v>
      </c>
      <c r="N38" s="1" t="s">
        <v>47</v>
      </c>
      <c r="P38" s="1" t="s">
        <v>43</v>
      </c>
      <c r="Q38" s="1" t="s">
        <v>44</v>
      </c>
      <c r="R38" s="1" t="s">
        <v>45</v>
      </c>
      <c r="S38" s="1" t="s">
        <v>38</v>
      </c>
      <c r="T38" s="1" t="s">
        <v>46</v>
      </c>
      <c r="U38" s="1" t="s">
        <v>47</v>
      </c>
    </row>
    <row r="39" spans="2:21" x14ac:dyDescent="0.25">
      <c r="B39" s="1" t="s">
        <v>6</v>
      </c>
      <c r="C39" s="1">
        <v>5</v>
      </c>
      <c r="D39" s="1">
        <f>(C39-N20)/(O20-N20)</f>
        <v>0.25</v>
      </c>
      <c r="E39" s="1">
        <v>1</v>
      </c>
      <c r="F39" s="1">
        <f>D39*E39</f>
        <v>0.25</v>
      </c>
      <c r="G39" s="1"/>
      <c r="I39" s="1" t="s">
        <v>6</v>
      </c>
      <c r="J39" s="1">
        <v>5</v>
      </c>
      <c r="K39" s="1">
        <f>(J39-N20)/(O20-N20)</f>
        <v>0.25</v>
      </c>
      <c r="L39" s="1">
        <v>1</v>
      </c>
      <c r="M39" s="1">
        <f>K39*L39</f>
        <v>0.25</v>
      </c>
      <c r="N39" s="1"/>
      <c r="P39" s="1" t="s">
        <v>6</v>
      </c>
      <c r="Q39" s="1">
        <v>5</v>
      </c>
      <c r="R39" s="1">
        <f>(J39-N20)/(O20-N20)</f>
        <v>0.25</v>
      </c>
      <c r="S39" s="1">
        <v>1</v>
      </c>
      <c r="T39" s="1">
        <f>R39*S39</f>
        <v>0.25</v>
      </c>
      <c r="U39" s="1"/>
    </row>
    <row r="40" spans="2:21" x14ac:dyDescent="0.25">
      <c r="B40" s="1" t="s">
        <v>1</v>
      </c>
      <c r="C40" s="1">
        <v>22</v>
      </c>
      <c r="D40" s="1">
        <f>(C40-L22)/(M22-L22)</f>
        <v>0.80555555555555569</v>
      </c>
      <c r="E40" s="1">
        <v>3</v>
      </c>
      <c r="F40" s="1">
        <f t="shared" ref="F40:F42" si="2">D40*E40</f>
        <v>2.416666666666667</v>
      </c>
      <c r="G40" s="1"/>
      <c r="I40" s="1" t="s">
        <v>1</v>
      </c>
      <c r="J40" s="1">
        <v>22</v>
      </c>
      <c r="K40" s="1">
        <f>(J40-L23)/(M23-L23)</f>
        <v>4.1666666666666526E-2</v>
      </c>
      <c r="L40" s="1">
        <v>4</v>
      </c>
      <c r="M40" s="1">
        <f>K40*L40</f>
        <v>0.1666666666666661</v>
      </c>
      <c r="N40" s="1"/>
      <c r="P40" s="1" t="s">
        <v>1</v>
      </c>
      <c r="Q40" s="1">
        <v>22</v>
      </c>
      <c r="R40" s="1">
        <f>(Q40-L22)/(M22-L22)</f>
        <v>0.80555555555555569</v>
      </c>
      <c r="S40" s="1">
        <v>3</v>
      </c>
      <c r="T40" s="1">
        <f>R40*S40</f>
        <v>2.416666666666667</v>
      </c>
      <c r="U40" s="1"/>
    </row>
    <row r="41" spans="2:21" x14ac:dyDescent="0.25">
      <c r="B41" s="1" t="s">
        <v>4</v>
      </c>
      <c r="C41" s="1">
        <v>23</v>
      </c>
      <c r="D41" s="1">
        <f>(C41-T20)/(U20-T20)</f>
        <v>1</v>
      </c>
      <c r="E41" s="1">
        <v>1</v>
      </c>
      <c r="F41" s="1">
        <f t="shared" si="2"/>
        <v>1</v>
      </c>
      <c r="G41" s="1"/>
      <c r="I41" s="1" t="s">
        <v>4</v>
      </c>
      <c r="J41" s="1">
        <v>23</v>
      </c>
      <c r="K41" s="1">
        <f>(J41-T20)/(U20-T20)</f>
        <v>1</v>
      </c>
      <c r="L41" s="1">
        <v>1</v>
      </c>
      <c r="M41" s="1">
        <f>K41*L41</f>
        <v>1</v>
      </c>
      <c r="N41" s="1"/>
      <c r="P41" s="1" t="s">
        <v>4</v>
      </c>
      <c r="Q41" s="1">
        <v>23</v>
      </c>
      <c r="R41" s="1">
        <f>(J41-T20)/(U20-T20)</f>
        <v>1</v>
      </c>
      <c r="S41" s="1">
        <v>1</v>
      </c>
      <c r="T41" s="1">
        <f>R41*S41</f>
        <v>1</v>
      </c>
      <c r="U41" s="1"/>
    </row>
    <row r="42" spans="2:21" x14ac:dyDescent="0.25">
      <c r="B42" s="1" t="s">
        <v>0</v>
      </c>
      <c r="C42" s="1">
        <v>11.2</v>
      </c>
      <c r="D42" s="1">
        <f>(C42-J23)/(K23-J23)</f>
        <v>8.3333333333333051E-2</v>
      </c>
      <c r="E42" s="1">
        <v>4</v>
      </c>
      <c r="F42" s="1">
        <f t="shared" si="2"/>
        <v>0.3333333333333322</v>
      </c>
      <c r="G42" s="1"/>
      <c r="I42" s="1" t="s">
        <v>0</v>
      </c>
      <c r="J42" s="1">
        <v>11.2</v>
      </c>
      <c r="K42" s="1">
        <f>(J42-J22)/(K22-J22)</f>
        <v>0.86111111111111105</v>
      </c>
      <c r="L42" s="1">
        <v>3</v>
      </c>
      <c r="M42" s="1">
        <f>K42*L42</f>
        <v>2.583333333333333</v>
      </c>
      <c r="N42" s="1"/>
      <c r="P42" s="1" t="s">
        <v>0</v>
      </c>
      <c r="Q42" s="1">
        <v>11.2</v>
      </c>
      <c r="R42" s="1">
        <f>(Q42-J22)/(K22-J22)</f>
        <v>0.86111111111111105</v>
      </c>
      <c r="S42" s="1">
        <v>3</v>
      </c>
      <c r="T42" s="1">
        <f>R42*S42</f>
        <v>2.583333333333333</v>
      </c>
      <c r="U42" s="1"/>
    </row>
    <row r="43" spans="2:21" x14ac:dyDescent="0.25">
      <c r="B43" s="1" t="s">
        <v>25</v>
      </c>
      <c r="C43" s="1">
        <f>2*C42+C40</f>
        <v>44.4</v>
      </c>
      <c r="D43" s="1"/>
      <c r="E43" s="1"/>
      <c r="F43" s="1">
        <f>AVERAGE(F39:F42)</f>
        <v>0.99999999999999978</v>
      </c>
      <c r="G43" s="1">
        <f>F43/2.25</f>
        <v>0.44444444444444436</v>
      </c>
      <c r="I43" s="1" t="s">
        <v>25</v>
      </c>
      <c r="J43" s="1">
        <f>2*J42+J40</f>
        <v>44.4</v>
      </c>
      <c r="K43" s="1"/>
      <c r="L43" s="1"/>
      <c r="M43" s="1">
        <f>AVERAGE(M39:M42)</f>
        <v>0.99999999999999978</v>
      </c>
      <c r="N43" s="1">
        <f>M43/2.25</f>
        <v>0.44444444444444436</v>
      </c>
      <c r="P43" s="1" t="s">
        <v>25</v>
      </c>
      <c r="Q43" s="1">
        <f>2*Q42+Q40</f>
        <v>44.4</v>
      </c>
      <c r="R43" s="1"/>
      <c r="S43" s="1"/>
      <c r="T43" s="1">
        <f>AVERAGE(T39:T42)</f>
        <v>1.5625</v>
      </c>
      <c r="U43" s="1">
        <f>T43/2</f>
        <v>0.78125</v>
      </c>
    </row>
    <row r="45" spans="2:21" x14ac:dyDescent="0.25">
      <c r="B45" s="1" t="s">
        <v>64</v>
      </c>
      <c r="C45" s="52">
        <f>M22</f>
        <v>23.4</v>
      </c>
      <c r="D45" s="1" t="s">
        <v>68</v>
      </c>
      <c r="E45">
        <f>L22</f>
        <v>16.200000000000003</v>
      </c>
      <c r="G45" s="1" t="s">
        <v>47</v>
      </c>
      <c r="I45" s="1" t="s">
        <v>64</v>
      </c>
      <c r="J45" s="52">
        <f>M23</f>
        <v>31.2</v>
      </c>
      <c r="K45" s="1" t="s">
        <v>68</v>
      </c>
      <c r="L45">
        <f>L23</f>
        <v>21.6</v>
      </c>
      <c r="N45" s="1" t="s">
        <v>47</v>
      </c>
      <c r="P45" s="1" t="s">
        <v>64</v>
      </c>
      <c r="Q45" s="52">
        <f>M22</f>
        <v>23.4</v>
      </c>
      <c r="R45" s="1" t="s">
        <v>68</v>
      </c>
      <c r="S45">
        <f>L22</f>
        <v>16.200000000000003</v>
      </c>
      <c r="U45" s="1" t="s">
        <v>47</v>
      </c>
    </row>
    <row r="46" spans="2:21" x14ac:dyDescent="0.25">
      <c r="B46" s="1" t="s">
        <v>65</v>
      </c>
      <c r="C46" s="52">
        <f>K23</f>
        <v>15.6</v>
      </c>
      <c r="D46" s="1" t="s">
        <v>69</v>
      </c>
      <c r="E46">
        <f>J23</f>
        <v>10.8</v>
      </c>
      <c r="I46" s="1" t="s">
        <v>65</v>
      </c>
      <c r="J46" s="52">
        <f>K22</f>
        <v>11.7</v>
      </c>
      <c r="K46" s="1" t="s">
        <v>69</v>
      </c>
      <c r="L46">
        <f>J22</f>
        <v>8.1000000000000014</v>
      </c>
      <c r="P46" s="1" t="s">
        <v>65</v>
      </c>
      <c r="Q46" s="52">
        <f>K22</f>
        <v>11.7</v>
      </c>
      <c r="R46" s="1" t="s">
        <v>69</v>
      </c>
      <c r="S46">
        <f>J22</f>
        <v>8.1000000000000014</v>
      </c>
    </row>
    <row r="47" spans="2:21" x14ac:dyDescent="0.25">
      <c r="B47" s="1" t="s">
        <v>66</v>
      </c>
      <c r="C47">
        <f>2*C46+C45</f>
        <v>54.599999999999994</v>
      </c>
      <c r="D47" t="s">
        <v>67</v>
      </c>
      <c r="E47">
        <f>2*E46+E45</f>
        <v>37.800000000000004</v>
      </c>
      <c r="G47">
        <f>(C43-E47)/(C47-E47)</f>
        <v>0.39285714285714274</v>
      </c>
      <c r="I47" s="1" t="s">
        <v>66</v>
      </c>
      <c r="J47">
        <f>2*J46+J45</f>
        <v>54.599999999999994</v>
      </c>
      <c r="K47" t="s">
        <v>67</v>
      </c>
      <c r="L47">
        <f>2*L46+L45</f>
        <v>37.800000000000004</v>
      </c>
      <c r="N47" s="54">
        <f>(J43-L47)/(J47-L47)</f>
        <v>0.39285714285714274</v>
      </c>
      <c r="P47" s="1" t="s">
        <v>66</v>
      </c>
      <c r="Q47">
        <f>2*Q46+Q45</f>
        <v>46.8</v>
      </c>
      <c r="R47" t="s">
        <v>67</v>
      </c>
      <c r="S47">
        <f>2*S46+S45</f>
        <v>32.400000000000006</v>
      </c>
      <c r="U47" s="54">
        <f>(Q43-S47)/(Q47-S47)</f>
        <v>0.83333333333333337</v>
      </c>
    </row>
    <row r="50" spans="2:14" x14ac:dyDescent="0.25">
      <c r="B50" s="1" t="s">
        <v>43</v>
      </c>
      <c r="C50" s="1" t="s">
        <v>44</v>
      </c>
      <c r="D50" s="1" t="s">
        <v>45</v>
      </c>
      <c r="E50" s="1" t="s">
        <v>38</v>
      </c>
      <c r="F50" s="1" t="s">
        <v>46</v>
      </c>
      <c r="G50" s="1" t="s">
        <v>47</v>
      </c>
      <c r="I50" s="1" t="s">
        <v>43</v>
      </c>
      <c r="J50" s="1" t="s">
        <v>44</v>
      </c>
      <c r="K50" s="1" t="s">
        <v>45</v>
      </c>
      <c r="L50" s="1" t="s">
        <v>38</v>
      </c>
      <c r="M50" s="1" t="s">
        <v>46</v>
      </c>
      <c r="N50" s="1" t="s">
        <v>47</v>
      </c>
    </row>
    <row r="51" spans="2:14" x14ac:dyDescent="0.25">
      <c r="B51" s="1" t="s">
        <v>6</v>
      </c>
      <c r="C51" s="1">
        <v>11</v>
      </c>
      <c r="D51" s="1">
        <f>(C51-N21)/(O21-N21)</f>
        <v>0.5</v>
      </c>
      <c r="E51" s="1">
        <v>2</v>
      </c>
      <c r="F51" s="1">
        <f>D51*E51</f>
        <v>1</v>
      </c>
      <c r="G51" s="1"/>
      <c r="I51" s="1" t="s">
        <v>6</v>
      </c>
      <c r="J51" s="1">
        <v>11</v>
      </c>
      <c r="K51" s="1">
        <f>(J51-N21)/(O21-N21)</f>
        <v>0.5</v>
      </c>
      <c r="L51" s="1">
        <v>2</v>
      </c>
      <c r="M51" s="1">
        <f>K51*L51</f>
        <v>1</v>
      </c>
      <c r="N51" s="1"/>
    </row>
    <row r="52" spans="2:14" x14ac:dyDescent="0.25">
      <c r="B52" s="1" t="s">
        <v>1</v>
      </c>
      <c r="C52" s="1">
        <v>14</v>
      </c>
      <c r="D52" s="1">
        <f>(C52-L21)/(M21-L21)</f>
        <v>0.66666666666666663</v>
      </c>
      <c r="E52" s="1">
        <v>2</v>
      </c>
      <c r="F52" s="1">
        <f t="shared" ref="F52:F54" si="3">D52*E52</f>
        <v>1.3333333333333333</v>
      </c>
      <c r="G52" s="1"/>
      <c r="I52" s="1" t="s">
        <v>1</v>
      </c>
      <c r="J52" s="1">
        <v>14</v>
      </c>
      <c r="K52" s="1">
        <f>(J52-L23)/(M23-L23)</f>
        <v>-0.79166666666666696</v>
      </c>
      <c r="L52" s="1">
        <v>3</v>
      </c>
      <c r="M52" s="1">
        <f t="shared" ref="M52:M54" si="4">K52*L52</f>
        <v>-2.3750000000000009</v>
      </c>
      <c r="N52" s="1"/>
    </row>
    <row r="53" spans="2:14" x14ac:dyDescent="0.25">
      <c r="B53" s="1" t="s">
        <v>4</v>
      </c>
      <c r="C53" s="1">
        <v>23</v>
      </c>
      <c r="D53" s="1">
        <f>(C53-T20)/(U20-T20)</f>
        <v>1</v>
      </c>
      <c r="E53" s="1">
        <v>1</v>
      </c>
      <c r="F53" s="1">
        <f t="shared" si="3"/>
        <v>1</v>
      </c>
      <c r="G53" s="1"/>
      <c r="I53" s="1" t="s">
        <v>4</v>
      </c>
      <c r="J53" s="1">
        <v>23</v>
      </c>
      <c r="K53" s="1">
        <f>(J53-T20)/(U20-T20)</f>
        <v>1</v>
      </c>
      <c r="L53" s="1">
        <v>1</v>
      </c>
      <c r="M53" s="1">
        <f t="shared" si="4"/>
        <v>1</v>
      </c>
      <c r="N53" s="1"/>
    </row>
    <row r="54" spans="2:14" x14ac:dyDescent="0.25">
      <c r="B54" s="1" t="s">
        <v>0</v>
      </c>
      <c r="C54" s="1">
        <v>10.5</v>
      </c>
      <c r="D54" s="1">
        <f>(C54-J22)/(K22-J22)</f>
        <v>0.66666666666666663</v>
      </c>
      <c r="E54" s="1">
        <v>3</v>
      </c>
      <c r="F54" s="1">
        <f t="shared" si="3"/>
        <v>2</v>
      </c>
      <c r="G54" s="1"/>
      <c r="I54" s="1" t="s">
        <v>0</v>
      </c>
      <c r="J54" s="1">
        <v>10.5</v>
      </c>
      <c r="K54" s="1">
        <f>(J54-J22)/(K22-J22)</f>
        <v>0.66666666666666663</v>
      </c>
      <c r="L54" s="1">
        <v>2</v>
      </c>
      <c r="M54" s="1">
        <f t="shared" si="4"/>
        <v>1.3333333333333333</v>
      </c>
      <c r="N54" s="1"/>
    </row>
    <row r="55" spans="2:14" x14ac:dyDescent="0.25">
      <c r="B55" s="1" t="s">
        <v>25</v>
      </c>
      <c r="C55" s="1">
        <f>2*C54+C52</f>
        <v>35</v>
      </c>
      <c r="D55" s="1"/>
      <c r="E55" s="1"/>
      <c r="F55" s="1">
        <f>AVERAGE(F51:F54)</f>
        <v>1.3333333333333333</v>
      </c>
      <c r="G55" s="1">
        <f>F55/2.25</f>
        <v>0.59259259259259256</v>
      </c>
      <c r="I55" s="1" t="s">
        <v>25</v>
      </c>
      <c r="J55" s="1">
        <f>2*J54+J52</f>
        <v>35</v>
      </c>
      <c r="K55" s="1"/>
      <c r="L55" s="1"/>
      <c r="M55" s="1">
        <f>AVERAGE(M51:M54)</f>
        <v>0.23958333333333309</v>
      </c>
      <c r="N55" s="1">
        <f>M55/2.25</f>
        <v>0.10648148148148137</v>
      </c>
    </row>
    <row r="57" spans="2:14" x14ac:dyDescent="0.25">
      <c r="B57" s="1" t="s">
        <v>64</v>
      </c>
      <c r="C57" s="52">
        <f>M21</f>
        <v>15.6</v>
      </c>
      <c r="D57" s="1" t="s">
        <v>68</v>
      </c>
      <c r="E57">
        <f>L22</f>
        <v>16.200000000000003</v>
      </c>
      <c r="G57" s="1" t="s">
        <v>47</v>
      </c>
      <c r="I57" s="1" t="s">
        <v>64</v>
      </c>
      <c r="J57" s="52">
        <f>M23</f>
        <v>31.2</v>
      </c>
      <c r="K57" s="1" t="s">
        <v>68</v>
      </c>
      <c r="L57">
        <f>L23</f>
        <v>21.6</v>
      </c>
      <c r="N57" s="1" t="s">
        <v>47</v>
      </c>
    </row>
    <row r="58" spans="2:14" x14ac:dyDescent="0.25">
      <c r="B58" s="1" t="s">
        <v>65</v>
      </c>
      <c r="C58" s="52">
        <f>K22</f>
        <v>11.7</v>
      </c>
      <c r="D58" s="1" t="s">
        <v>69</v>
      </c>
      <c r="E58">
        <f>J23</f>
        <v>10.8</v>
      </c>
      <c r="I58" s="1" t="s">
        <v>65</v>
      </c>
      <c r="J58" s="52">
        <f>K22</f>
        <v>11.7</v>
      </c>
      <c r="K58" s="1" t="s">
        <v>69</v>
      </c>
      <c r="L58" s="52">
        <f>J22</f>
        <v>8.1000000000000014</v>
      </c>
    </row>
    <row r="59" spans="2:14" x14ac:dyDescent="0.25">
      <c r="B59" s="1" t="s">
        <v>66</v>
      </c>
      <c r="C59">
        <f>2*C58+C57</f>
        <v>39</v>
      </c>
      <c r="D59" t="s">
        <v>67</v>
      </c>
      <c r="E59">
        <f>2*E58+E57</f>
        <v>37.800000000000004</v>
      </c>
      <c r="G59">
        <f>(C55-E59)/(C59-E59)</f>
        <v>-2.333333333333345</v>
      </c>
      <c r="I59" s="1" t="s">
        <v>66</v>
      </c>
      <c r="J59">
        <f>2*J58+J57</f>
        <v>54.599999999999994</v>
      </c>
      <c r="K59" t="s">
        <v>67</v>
      </c>
      <c r="L59">
        <f>2*L58+L57</f>
        <v>37.800000000000004</v>
      </c>
      <c r="N59" s="54">
        <f>(J55-L59)/(J59-L59)</f>
        <v>-0.16666666666666702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Fixed data</vt:lpstr>
      <vt:lpstr>Simulation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Portier</dc:creator>
  <cp:lastModifiedBy>Corentin Portier</cp:lastModifiedBy>
  <dcterms:created xsi:type="dcterms:W3CDTF">2022-08-12T18:57:13Z</dcterms:created>
  <dcterms:modified xsi:type="dcterms:W3CDTF">2024-06-30T18:46:15Z</dcterms:modified>
</cp:coreProperties>
</file>