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1\AC\Temp\"/>
    </mc:Choice>
  </mc:AlternateContent>
  <xr:revisionPtr revIDLastSave="0" documentId="8_{5697CEB5-1D0B-4060-BD3B-8D320E6A35CE}" xr6:coauthVersionLast="47" xr6:coauthVersionMax="47" xr10:uidLastSave="{00000000-0000-0000-0000-000000000000}"/>
  <bookViews>
    <workbookView xWindow="-60" yWindow="-60" windowWidth="15480" windowHeight="11640" firstSheet="3" activeTab="1" xr2:uid="{00000000-000D-0000-FFFF-FFFF00000000}"/>
  </bookViews>
  <sheets>
    <sheet name="Raw" sheetId="1" r:id="rId1"/>
    <sheet name="General Stats" sheetId="2" r:id="rId2"/>
    <sheet name="Virginia Team Stats" sheetId="7" r:id="rId3"/>
    <sheet name="2072X" sheetId="4" r:id="rId4"/>
    <sheet name="50252A" sheetId="5" r:id="rId5"/>
    <sheet name="50805H" sheetId="6" r:id="rId6"/>
  </sheets>
  <definedNames>
    <definedName name="_xlchart.v1.0" hidden="1">'General Stats'!$B$2:$B$156</definedName>
    <definedName name="_xlchart.v1.1" hidden="1">'General Stats'!$C$2:$C$156</definedName>
    <definedName name="_xlchart.v1.10" hidden="1">'2072X'!$B$13:$B$21</definedName>
    <definedName name="_xlchart.v1.11" hidden="1">'50252A'!$A$13:$A$21</definedName>
    <definedName name="_xlchart.v1.12" hidden="1">'50252A'!$B$12</definedName>
    <definedName name="_xlchart.v1.13" hidden="1">'50252A'!$B$13:$B$21</definedName>
    <definedName name="_xlchart.v1.14" hidden="1">'50805H'!$A$12</definedName>
    <definedName name="_xlchart.v1.15" hidden="1">'50805H'!$A$13:$A$21</definedName>
    <definedName name="_xlchart.v1.16" hidden="1">'50805H'!$B$13:$B$21</definedName>
    <definedName name="_xlchart.v1.2" hidden="1">'Virginia Team Stats'!$O$17</definedName>
    <definedName name="_xlchart.v1.3" hidden="1">'Virginia Team Stats'!$O$18:$O$26</definedName>
    <definedName name="_xlchart.v1.4" hidden="1">'Virginia Team Stats'!$Q$17</definedName>
    <definedName name="_xlchart.v1.5" hidden="1">'Virginia Team Stats'!$Q$18:$Q$26</definedName>
    <definedName name="_xlchart.v1.6" hidden="1">'Virginia Team Stats'!$S$17</definedName>
    <definedName name="_xlchart.v1.7" hidden="1">'Virginia Team Stats'!$S$18:$S$26</definedName>
    <definedName name="_xlchart.v1.8" hidden="1">'2072X'!$A$13:$A$21</definedName>
    <definedName name="_xlchart.v1.9" hidden="1">'2072X'!$B$12</definedName>
  </definedNames>
  <calcPr calcId="191028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E2" i="2"/>
  <c r="E4" i="2"/>
  <c r="M6" i="2"/>
  <c r="L16" i="2"/>
  <c r="L17" i="2"/>
  <c r="L18" i="2"/>
  <c r="M18" i="2"/>
  <c r="M17" i="2"/>
  <c r="M16" i="2"/>
  <c r="N16" i="2"/>
  <c r="N17" i="2"/>
  <c r="N18" i="2"/>
  <c r="N15" i="2"/>
  <c r="M15" i="2"/>
  <c r="L15" i="2"/>
  <c r="N14" i="2"/>
  <c r="M14" i="2"/>
  <c r="N19" i="2"/>
  <c r="M19" i="2"/>
  <c r="L19" i="2"/>
  <c r="K19" i="2"/>
  <c r="K18" i="2"/>
  <c r="K17" i="2"/>
  <c r="K16" i="2"/>
  <c r="K15" i="2"/>
  <c r="N13" i="2"/>
  <c r="M13" i="2"/>
  <c r="L14" i="2"/>
  <c r="L13" i="2"/>
  <c r="K14" i="2"/>
  <c r="K13" i="2"/>
  <c r="L18" i="7"/>
  <c r="L19" i="7"/>
  <c r="L20" i="7"/>
  <c r="L21" i="7"/>
  <c r="L22" i="7"/>
  <c r="L23" i="7"/>
  <c r="L24" i="7"/>
  <c r="K24" i="7"/>
  <c r="K23" i="7"/>
  <c r="K22" i="7"/>
  <c r="K21" i="7"/>
  <c r="K20" i="7"/>
  <c r="K19" i="7"/>
  <c r="K18" i="7"/>
  <c r="L2" i="6"/>
  <c r="L3" i="6"/>
  <c r="L4" i="6"/>
  <c r="L5" i="6"/>
  <c r="L6" i="6"/>
  <c r="L7" i="6"/>
  <c r="L8" i="6"/>
  <c r="L2" i="4"/>
  <c r="L3" i="4"/>
  <c r="L4" i="4"/>
  <c r="L5" i="4"/>
  <c r="L6" i="4"/>
  <c r="L7" i="4"/>
  <c r="L8" i="4"/>
  <c r="L3" i="5"/>
  <c r="L4" i="5"/>
  <c r="L5" i="5"/>
  <c r="L6" i="5"/>
  <c r="L7" i="5"/>
  <c r="L8" i="5"/>
  <c r="L2" i="5"/>
  <c r="N16" i="6"/>
  <c r="N15" i="6"/>
  <c r="N14" i="6"/>
  <c r="N13" i="6"/>
  <c r="O16" i="5"/>
  <c r="O15" i="5"/>
  <c r="O14" i="5"/>
  <c r="O13" i="5"/>
  <c r="L17" i="4"/>
  <c r="L16" i="4"/>
  <c r="L15" i="4"/>
  <c r="L14" i="4"/>
  <c r="M8" i="6"/>
  <c r="M7" i="6"/>
  <c r="M6" i="6"/>
  <c r="M5" i="6"/>
  <c r="M4" i="6"/>
  <c r="M3" i="6"/>
  <c r="M2" i="6"/>
  <c r="M24" i="7"/>
  <c r="M23" i="7"/>
  <c r="M22" i="7"/>
  <c r="M21" i="7"/>
  <c r="M20" i="7"/>
  <c r="M19" i="7"/>
  <c r="M18" i="7"/>
  <c r="M8" i="5"/>
  <c r="M7" i="5"/>
  <c r="M6" i="5"/>
  <c r="M5" i="5"/>
  <c r="M4" i="5"/>
  <c r="M3" i="5"/>
  <c r="M2" i="5"/>
  <c r="M8" i="4"/>
  <c r="M7" i="4"/>
  <c r="M6" i="4"/>
  <c r="M5" i="4"/>
  <c r="M4" i="4"/>
  <c r="M3" i="4"/>
  <c r="M2" i="4"/>
  <c r="K8" i="6"/>
  <c r="K7" i="6"/>
  <c r="K6" i="6"/>
  <c r="K5" i="6"/>
  <c r="K4" i="6"/>
  <c r="K3" i="6"/>
  <c r="K2" i="6"/>
  <c r="K8" i="5"/>
  <c r="K7" i="5"/>
  <c r="K6" i="5"/>
  <c r="K5" i="5"/>
  <c r="K4" i="5"/>
  <c r="K3" i="5"/>
  <c r="K2" i="5"/>
  <c r="K8" i="2"/>
  <c r="K8" i="4"/>
  <c r="K7" i="4"/>
  <c r="K6" i="4"/>
  <c r="K5" i="4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156" i="2"/>
  <c r="E154" i="2"/>
  <c r="D3" i="2"/>
  <c r="F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2" i="2"/>
  <c r="M8" i="2"/>
  <c r="L8" i="2"/>
  <c r="M7" i="2"/>
  <c r="L7" i="2"/>
  <c r="K7" i="2"/>
  <c r="K5" i="2"/>
  <c r="L6" i="2"/>
  <c r="K6" i="2"/>
  <c r="M5" i="2"/>
  <c r="L5" i="2"/>
  <c r="M4" i="2"/>
  <c r="L4" i="2"/>
  <c r="M3" i="2"/>
  <c r="M2" i="2"/>
  <c r="K4" i="2"/>
  <c r="L3" i="2"/>
  <c r="K3" i="2"/>
  <c r="L2" i="2"/>
  <c r="K2" i="2"/>
  <c r="C157" i="2"/>
  <c r="B157" i="2"/>
  <c r="G2" i="2" l="1"/>
  <c r="F2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D157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<sst xmlns="http://schemas.openxmlformats.org/spreadsheetml/2006/main" count="1714" uniqueCount="269">
  <si>
    <t>Match</t>
  </si>
  <si>
    <t>Red Team 1</t>
  </si>
  <si>
    <t>Red Team 2</t>
  </si>
  <si>
    <t>Blue Team 1</t>
  </si>
  <si>
    <t>Blue Team 2</t>
  </si>
  <si>
    <t>Red Score</t>
  </si>
  <si>
    <t>Blue Score</t>
  </si>
  <si>
    <t>Winner</t>
  </si>
  <si>
    <t>Qualifier #1</t>
  </si>
  <si>
    <t>991S</t>
  </si>
  <si>
    <t>8926W</t>
  </si>
  <si>
    <t>50805H</t>
  </si>
  <si>
    <t>8829C</t>
  </si>
  <si>
    <t>Blue</t>
  </si>
  <si>
    <t>Qualifier #2</t>
  </si>
  <si>
    <t>3388A</t>
  </si>
  <si>
    <t>10F</t>
  </si>
  <si>
    <t>96504A</t>
  </si>
  <si>
    <t>18891A</t>
  </si>
  <si>
    <t>Red</t>
  </si>
  <si>
    <t>Qualifier #3</t>
  </si>
  <si>
    <t>244D</t>
  </si>
  <si>
    <t>2011K</t>
  </si>
  <si>
    <t>323V</t>
  </si>
  <si>
    <t>2011A</t>
  </si>
  <si>
    <t>Qualifier #4</t>
  </si>
  <si>
    <t>32792B</t>
  </si>
  <si>
    <t>9364C</t>
  </si>
  <si>
    <t>2072X</t>
  </si>
  <si>
    <t>334B</t>
  </si>
  <si>
    <t>Qualifier #5</t>
  </si>
  <si>
    <t>57711E</t>
  </si>
  <si>
    <t>96504C</t>
  </si>
  <si>
    <t>7899X</t>
  </si>
  <si>
    <t>938X</t>
  </si>
  <si>
    <t>Qualifier #6</t>
  </si>
  <si>
    <t>675B</t>
  </si>
  <si>
    <t>8682N</t>
  </si>
  <si>
    <t>57711X</t>
  </si>
  <si>
    <t>6277C</t>
  </si>
  <si>
    <t>Qualifier #7</t>
  </si>
  <si>
    <t>9364A</t>
  </si>
  <si>
    <t>89227A</t>
  </si>
  <si>
    <t>338A</t>
  </si>
  <si>
    <t>80A</t>
  </si>
  <si>
    <t>Qualifier #8</t>
  </si>
  <si>
    <t>18000B</t>
  </si>
  <si>
    <t>35016W</t>
  </si>
  <si>
    <t>229V</t>
  </si>
  <si>
    <t>19589A</t>
  </si>
  <si>
    <t>Qualifier #9</t>
  </si>
  <si>
    <t>50252A</t>
  </si>
  <si>
    <t>96504E</t>
  </si>
  <si>
    <t>9364E</t>
  </si>
  <si>
    <t>8823B</t>
  </si>
  <si>
    <t>Qualifier #10</t>
  </si>
  <si>
    <t>73973A</t>
  </si>
  <si>
    <t>96504D</t>
  </si>
  <si>
    <t>10C</t>
  </si>
  <si>
    <t>5509E</t>
  </si>
  <si>
    <t>Qualifier #11</t>
  </si>
  <si>
    <t>4214X</t>
  </si>
  <si>
    <t>36116D</t>
  </si>
  <si>
    <t>248B</t>
  </si>
  <si>
    <t>2011B</t>
  </si>
  <si>
    <t>Qualifier #12</t>
  </si>
  <si>
    <t>248D</t>
  </si>
  <si>
    <t>57249A</t>
  </si>
  <si>
    <t>5069Z</t>
  </si>
  <si>
    <t>2011J</t>
  </si>
  <si>
    <t>Qualifier #13</t>
  </si>
  <si>
    <t>8889A</t>
  </si>
  <si>
    <t>35016Z</t>
  </si>
  <si>
    <t>96504P</t>
  </si>
  <si>
    <t>18000C</t>
  </si>
  <si>
    <t>Qualifier #14</t>
  </si>
  <si>
    <t>9364H</t>
  </si>
  <si>
    <t>18000H</t>
  </si>
  <si>
    <t>3142Y</t>
  </si>
  <si>
    <t>9364D</t>
  </si>
  <si>
    <t>Qualifier #15</t>
  </si>
  <si>
    <t>18000A</t>
  </si>
  <si>
    <t>35016Y</t>
  </si>
  <si>
    <t>991J</t>
  </si>
  <si>
    <t>5203G</t>
  </si>
  <si>
    <t>Qualifier #16</t>
  </si>
  <si>
    <t>57249C</t>
  </si>
  <si>
    <t>57711N</t>
  </si>
  <si>
    <t>Qualifier #17</t>
  </si>
  <si>
    <t>Qualifier #18</t>
  </si>
  <si>
    <t>Qualifier #19</t>
  </si>
  <si>
    <t>Qualifier #20</t>
  </si>
  <si>
    <t>Qualifier #21</t>
  </si>
  <si>
    <t>Qualifier #22</t>
  </si>
  <si>
    <t>Qualifier #23</t>
  </si>
  <si>
    <t>Qualifier #24</t>
  </si>
  <si>
    <t>Qualifier #25</t>
  </si>
  <si>
    <t>Qualifier #26</t>
  </si>
  <si>
    <t>Qualifier #27</t>
  </si>
  <si>
    <t>Qualifier #28</t>
  </si>
  <si>
    <t>Qualifier #29</t>
  </si>
  <si>
    <t>Qualifier #30</t>
  </si>
  <si>
    <t>Qualifier #31</t>
  </si>
  <si>
    <t>Qualifier #32</t>
  </si>
  <si>
    <t>Qualifier #33</t>
  </si>
  <si>
    <t>Qualifier #34</t>
  </si>
  <si>
    <t>Qualifier #35</t>
  </si>
  <si>
    <t>Qualifier #36</t>
  </si>
  <si>
    <t>Qualifier #37</t>
  </si>
  <si>
    <t>Qualifier #38</t>
  </si>
  <si>
    <t>Qualifier #39</t>
  </si>
  <si>
    <t>Qualifier #40</t>
  </si>
  <si>
    <t>Qualifier #41</t>
  </si>
  <si>
    <t>Qualifier #42</t>
  </si>
  <si>
    <t>Qualifier #43</t>
  </si>
  <si>
    <t>Qualifier #44</t>
  </si>
  <si>
    <t>Qualifier #45</t>
  </si>
  <si>
    <t>Qualifier #46</t>
  </si>
  <si>
    <t>Qualifier #47</t>
  </si>
  <si>
    <t>Qualifier #48</t>
  </si>
  <si>
    <t>Qualifier #49</t>
  </si>
  <si>
    <t>Qualifier #50</t>
  </si>
  <si>
    <t>Qualifier #51</t>
  </si>
  <si>
    <t>Qualifier #52</t>
  </si>
  <si>
    <t>Qualifier #53</t>
  </si>
  <si>
    <t>Qualifier #54</t>
  </si>
  <si>
    <t>Qualifier #55</t>
  </si>
  <si>
    <t>Qualifier #56</t>
  </si>
  <si>
    <t>Qualifier #57</t>
  </si>
  <si>
    <t>Qualifier #58</t>
  </si>
  <si>
    <t>Qualifier #59</t>
  </si>
  <si>
    <t>Qualifier #60</t>
  </si>
  <si>
    <t>Qualifier #61</t>
  </si>
  <si>
    <t>Qualifier #62</t>
  </si>
  <si>
    <t>Qualifier #63</t>
  </si>
  <si>
    <t>Qualifier #64</t>
  </si>
  <si>
    <t>Qualifier #65</t>
  </si>
  <si>
    <t>Qualifier #66</t>
  </si>
  <si>
    <t>Qualifier #67</t>
  </si>
  <si>
    <t>Qualifier #68</t>
  </si>
  <si>
    <t>Qualifier #69</t>
  </si>
  <si>
    <t>Qualifier #70</t>
  </si>
  <si>
    <t>Qualifier #71</t>
  </si>
  <si>
    <t>Qualifier #72</t>
  </si>
  <si>
    <t>Qualifier #73</t>
  </si>
  <si>
    <t>Qualifier #74</t>
  </si>
  <si>
    <t>Qualifier #75</t>
  </si>
  <si>
    <t>Qualifier #76</t>
  </si>
  <si>
    <t>Qualifier #77</t>
  </si>
  <si>
    <t>Qualifier #78</t>
  </si>
  <si>
    <t>Qualifier #79</t>
  </si>
  <si>
    <t>Qualifier #80</t>
  </si>
  <si>
    <t>Qualifier #81</t>
  </si>
  <si>
    <t>Qualifier #82</t>
  </si>
  <si>
    <t>Qualifier #83</t>
  </si>
  <si>
    <t>Qualifier #84</t>
  </si>
  <si>
    <t>Qualifier #85</t>
  </si>
  <si>
    <t>Qualifier #86</t>
  </si>
  <si>
    <t>Qualifier #87</t>
  </si>
  <si>
    <t>Qualifier #88</t>
  </si>
  <si>
    <t>Qualifier #89</t>
  </si>
  <si>
    <t>Qualifier #90</t>
  </si>
  <si>
    <t>Qualifier #91</t>
  </si>
  <si>
    <t>Qualifier #92</t>
  </si>
  <si>
    <t>Qualifier #93</t>
  </si>
  <si>
    <t>Qualifier #94</t>
  </si>
  <si>
    <t>Qualifier #95</t>
  </si>
  <si>
    <t>Qualifier #96</t>
  </si>
  <si>
    <t>Qualifier #97</t>
  </si>
  <si>
    <t>Qualifier #98</t>
  </si>
  <si>
    <t>Qualifier #99</t>
  </si>
  <si>
    <t>Qualifier #100</t>
  </si>
  <si>
    <t>Qualifier #101</t>
  </si>
  <si>
    <t>Qualifier #102</t>
  </si>
  <si>
    <t>Qualifier #103</t>
  </si>
  <si>
    <t>Qualifier #104</t>
  </si>
  <si>
    <t>Qualifier #105</t>
  </si>
  <si>
    <t>Qualifier #106</t>
  </si>
  <si>
    <t>Qualifier #107</t>
  </si>
  <si>
    <t>Qualifier #108</t>
  </si>
  <si>
    <t>Qualifier #109</t>
  </si>
  <si>
    <t>Qualifier #110</t>
  </si>
  <si>
    <t>Qualifier #111</t>
  </si>
  <si>
    <t>Qualifier #112</t>
  </si>
  <si>
    <t>Qualifier #113</t>
  </si>
  <si>
    <t>Qualifier #114</t>
  </si>
  <si>
    <t>Qualifier #115</t>
  </si>
  <si>
    <t>Qualifier #116</t>
  </si>
  <si>
    <t>Qualifier #117</t>
  </si>
  <si>
    <t>Qualifier #118</t>
  </si>
  <si>
    <t>Qualifier #119</t>
  </si>
  <si>
    <t>Qualifier #120</t>
  </si>
  <si>
    <t>Qualifier #121</t>
  </si>
  <si>
    <t>Qualifier #122</t>
  </si>
  <si>
    <t>Qualifier #123</t>
  </si>
  <si>
    <t>Qualifier #124</t>
  </si>
  <si>
    <t>Qualifier #125</t>
  </si>
  <si>
    <t>Qualifier #126</t>
  </si>
  <si>
    <t>Qualifier #127</t>
  </si>
  <si>
    <t>Qualifier #128</t>
  </si>
  <si>
    <t>Qualifier #129</t>
  </si>
  <si>
    <t>Qualifier #130</t>
  </si>
  <si>
    <t>Qualifier #131</t>
  </si>
  <si>
    <t>Qualifier #132</t>
  </si>
  <si>
    <t>Qualifier #133</t>
  </si>
  <si>
    <t>Qualifier #134</t>
  </si>
  <si>
    <t>Qualifier #135</t>
  </si>
  <si>
    <t>Qualifier #136</t>
  </si>
  <si>
    <t>Qualifier #137</t>
  </si>
  <si>
    <t>Qualifier #138</t>
  </si>
  <si>
    <t>Qualifier #139</t>
  </si>
  <si>
    <t>Qualifier #140</t>
  </si>
  <si>
    <t>QF #1-1</t>
  </si>
  <si>
    <t>QF #2-1</t>
  </si>
  <si>
    <t>QF #3-1</t>
  </si>
  <si>
    <t>QF #4-1</t>
  </si>
  <si>
    <t>SF #1-1</t>
  </si>
  <si>
    <t>SF #2-1</t>
  </si>
  <si>
    <t>Final #1-1</t>
  </si>
  <si>
    <t>Final #1-2</t>
  </si>
  <si>
    <t>R16 #1-1</t>
  </si>
  <si>
    <t>R16 #2-1</t>
  </si>
  <si>
    <t>R16 #3-1</t>
  </si>
  <si>
    <t>R16 #4-1</t>
  </si>
  <si>
    <t>R16 #5-1</t>
  </si>
  <si>
    <t>R16 #6-1</t>
  </si>
  <si>
    <t>R16 #7-1</t>
  </si>
  <si>
    <t>R16 #8-1</t>
  </si>
  <si>
    <t>Match#</t>
  </si>
  <si>
    <t>Total Points</t>
  </si>
  <si>
    <t>ratio (red/blue)</t>
  </si>
  <si>
    <t>ratio(red/total)</t>
  </si>
  <si>
    <t>ratio(blue/total)</t>
  </si>
  <si>
    <t>red</t>
  </si>
  <si>
    <t>blue</t>
  </si>
  <si>
    <t>Red+Blue</t>
  </si>
  <si>
    <t>total</t>
  </si>
  <si>
    <t>mean</t>
  </si>
  <si>
    <t>std. dev</t>
  </si>
  <si>
    <t>min</t>
  </si>
  <si>
    <t>Q1</t>
  </si>
  <si>
    <t>median</t>
  </si>
  <si>
    <t>Q3</t>
  </si>
  <si>
    <t>max</t>
  </si>
  <si>
    <t>Quals only:</t>
  </si>
  <si>
    <t>ONE MATCH DISCOUNTED: Final #1-1 DUE TO RED DQ</t>
  </si>
  <si>
    <t>Red 1</t>
  </si>
  <si>
    <t>Red 2</t>
  </si>
  <si>
    <t>Blue 1</t>
  </si>
  <si>
    <t>Blue 2</t>
  </si>
  <si>
    <t>VA</t>
  </si>
  <si>
    <t>Opp</t>
  </si>
  <si>
    <t>Event</t>
  </si>
  <si>
    <t>DATA MISSING: 50805H round of 16 finals match</t>
  </si>
  <si>
    <t>All. Scores</t>
  </si>
  <si>
    <t>Opp. Scores</t>
  </si>
  <si>
    <t>Match Scores</t>
  </si>
  <si>
    <t>alliance Scores:</t>
  </si>
  <si>
    <t>Opponent</t>
  </si>
  <si>
    <t>Quartile</t>
  </si>
  <si>
    <t>Spread</t>
  </si>
  <si>
    <t>min &amp; Q1</t>
  </si>
  <si>
    <t>Q1 &amp; median</t>
  </si>
  <si>
    <t>median &amp; Q3</t>
  </si>
  <si>
    <t>Q3 &amp; max</t>
  </si>
  <si>
    <t>All. score</t>
  </si>
  <si>
    <t>Opp. Score</t>
  </si>
  <si>
    <t xml:space="preserve">Alliance Scores: </t>
  </si>
  <si>
    <t>Alliance Scores: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</si>
</sst>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3">
    <xf numFmtId="0" fontId="0" fillId="0" borderId="0" xfId="0" applyFill="1" applyProtection="1"/>
    <xf numFmtId="0" fontId="0" fillId="2" borderId="0" xfId="0" applyFill="1" applyProtection="1"/>
    <xf numFmtId="16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Score Distribution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Score Distribution</a:t>
          </a:r>
        </a:p>
      </cx:txPr>
    </cx:title>
    <cx:plotArea>
      <cx:plotAreaRegion>
        <cx:series layoutId="clusteredColumn" uniqueId="{6F9945BD-1142-4130-9AD8-D4014A550906}" formatIdx="0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</cx:dataLabels>
          <cx:dataId val="0"/>
          <cx:layoutPr>
            <cx:binning intervalClosed="r"/>
          </cx:layoutPr>
        </cx:series>
        <cx:series layoutId="clusteredColumn" hidden="1" uniqueId="{689B9768-B321-442C-8E2C-A7ECAC1F9E61}" formatIdx="1"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Score Bins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Score Bins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vertOverflow="overflow" horzOverflow="overflow" wrap="square" lIns="0" tIns="0" rIns="0" bIns="0"/>
            <a:lstStyle/>
            <a:p>
              <a:pPr algn="ctr" rtl="0">
                <a:defRPr sz="900" b="0" i="0">
                  <a:solidFill>
                    <a:srgbClr val="7F7F7F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r>
                <a:t>Frequency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</cx:chartData>
  <cx:chart>
    <cx:title pos="t" align="ctr" overlay="0">
      <cx:tx>
        <cx:txData>
          <cx:v>Score Distributions for VA Teams</cx:v>
        </cx:txData>
      </cx:tx>
    </cx:title>
    <cx:plotArea>
      <cx:plotAreaRegion>
        <cx:series layoutId="boxWhisker" uniqueId="{C5C596D7-E607-49B4-9E4F-C3EED697C216}">
          <cx:tx>
            <cx:txData>
              <cx:f>_xlchart.v1.2</cx:f>
              <cx:v>2072X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00B0F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>
                  <a:solidFill>
                    <a:srgbClr val="00B0F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8D75D78-F70A-45C8-80AB-8C5F294D9FF8}">
          <cx:tx>
            <cx:txData>
              <cx:f>_xlchart.v1.4</cx:f>
              <cx:v>50252A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00B0F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>
                  <a:solidFill>
                    <a:srgbClr val="00B0F0"/>
                  </a:solidFill>
                </a:endParaRPr>
              </a:p>
            </cx:txPr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1FFB7B-E3E8-444A-9AE4-9753FD0B7549}">
          <cx:tx>
            <cx:txData>
              <cx:f>_xlchart.v1.6</cx:f>
              <cx:v>50805H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00B0F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>
                  <a:solidFill>
                    <a:srgbClr val="00B0F0"/>
                  </a:solidFill>
                </a:endParaRPr>
              </a:p>
            </cx:txPr>
            <cx:visibility seriesName="0" categoryName="0" value="1"/>
          </cx:dataLabels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30000004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2072X Score Distribution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2072X Score Distribution</a:t>
          </a:r>
        </a:p>
      </cx:txPr>
    </cx:title>
    <cx:plotArea>
      <cx:plotAreaRegion>
        <cx:series layoutId="boxWhisker" uniqueId="{F8196629-83ED-4B35-A5DE-54D931DC1A39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00B0F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>
                  <a:solidFill>
                    <a:srgbClr val="00B0F0"/>
                  </a:solidFill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Opponent Score Distribution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Opponent Score Distribution</a:t>
          </a:r>
        </a:p>
      </cx:txPr>
    </cx:title>
    <cx:plotArea>
      <cx:plotAreaRegion>
        <cx:series layoutId="boxWhisker" uniqueId="{64B04B34-D894-4B06-88D9-1B094E39A6AE}">
          <cx:tx>
            <cx:txData>
              <cx:f>_xlchart.v1.9</cx:f>
              <cx:v>Opponent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50252A Score Distribution</cx:v>
        </cx:txData>
      </cx:tx>
    </cx:title>
    <cx:plotArea>
      <cx:plotAreaRegion>
        <cx:series layoutId="boxWhisker" uniqueId="{7920FBD7-71E6-4634-B4B9-A10685AFF212}"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00B0F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>
                  <a:solidFill>
                    <a:srgbClr val="00B0F0"/>
                  </a:solidFill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Opponent Score Distirbution</cx:v>
        </cx:txData>
      </cx:tx>
    </cx:title>
    <cx:plotArea>
      <cx:plotAreaRegion>
        <cx:series layoutId="boxWhisker" uniqueId="{A10E843D-DB4F-4B49-8F80-1670A9F2DFDE}">
          <cx:tx>
            <cx:txData>
              <cx:f>_xlchart.v1.12</cx:f>
              <cx:v>Opponent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50805H Score Distribution</cx:v>
        </cx:txData>
      </cx:tx>
    </cx:title>
    <cx:plotArea>
      <cx:plotAreaRegion>
        <cx:series layoutId="boxWhisker" uniqueId="{E784B542-BFC2-4340-9614-66EA9649B2D0}">
          <cx:tx>
            <cx:txData>
              <cx:f>_xlchart.v1.14</cx:f>
              <cx:v>Alliance Scores:</cx:v>
            </cx:txData>
          </cx:tx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00B0F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>
                  <a:solidFill>
                    <a:srgbClr val="00B0F0"/>
                  </a:solidFill>
                </a:endParaRPr>
              </a:p>
            </cx:txPr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Opponent Score Distribution</cx:v>
        </cx:txData>
      </cx:tx>
    </cx:title>
    <cx:plotArea>
      <cx:plotAreaRegion>
        <cx:series layoutId="boxWhisker" uniqueId="{13DFFB2A-88D8-412F-9A0D-6C6882692B3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0</xdr:rowOff>
    </xdr:from>
    <xdr:to>
      <xdr:col>22</xdr:col>
      <xdr:colOff>19050</xdr:colOff>
      <xdr:row>15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375139D-296E-F1F0-EE66-365D89186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57150</xdr:rowOff>
    </xdr:from>
    <xdr:to>
      <xdr:col>15</xdr:col>
      <xdr:colOff>342900</xdr:colOff>
      <xdr:row>14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458AD74-B1D1-FF5A-315D-2ACF31232B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10</xdr:row>
      <xdr:rowOff>171450</xdr:rowOff>
    </xdr:from>
    <xdr:to>
      <xdr:col>9</xdr:col>
      <xdr:colOff>590550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57BD668-1A96-BB9A-6011-C92465688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438150</xdr:colOff>
      <xdr:row>25</xdr:row>
      <xdr:rowOff>85725</xdr:rowOff>
    </xdr:from>
    <xdr:to>
      <xdr:col>9</xdr:col>
      <xdr:colOff>581025</xdr:colOff>
      <xdr:row>39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F2A64EC-DF48-E645-E169-DF7FF53FEE5D}"/>
                </a:ext>
                <a:ext uri="{147F2762-F138-4A5C-976F-8EAC2B608ADB}">
                  <a16:predDERef xmlns:a16="http://schemas.microsoft.com/office/drawing/2014/main" pred="{D57BD668-1A96-BB9A-6011-C92465688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10</xdr:row>
      <xdr:rowOff>171450</xdr:rowOff>
    </xdr:from>
    <xdr:to>
      <xdr:col>12</xdr:col>
      <xdr:colOff>295275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B880C43-8BC1-CC9C-710E-EA336FE28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590550</xdr:colOff>
      <xdr:row>25</xdr:row>
      <xdr:rowOff>57150</xdr:rowOff>
    </xdr:from>
    <xdr:to>
      <xdr:col>12</xdr:col>
      <xdr:colOff>285750</xdr:colOff>
      <xdr:row>39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50F7DDB-A812-5ADB-DB07-54040C6700D5}"/>
                </a:ext>
                <a:ext uri="{147F2762-F138-4A5C-976F-8EAC2B608ADB}">
                  <a16:predDERef xmlns:a16="http://schemas.microsoft.com/office/drawing/2014/main" pred="{0B880C43-8BC1-CC9C-710E-EA336FE28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10</xdr:row>
      <xdr:rowOff>171450</xdr:rowOff>
    </xdr:from>
    <xdr:to>
      <xdr:col>11</xdr:col>
      <xdr:colOff>295275</xdr:colOff>
      <xdr:row>25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8C98DA-172A-7432-AEE8-CF1062D228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600075</xdr:colOff>
      <xdr:row>25</xdr:row>
      <xdr:rowOff>47625</xdr:rowOff>
    </xdr:from>
    <xdr:to>
      <xdr:col>11</xdr:col>
      <xdr:colOff>295275</xdr:colOff>
      <xdr:row>39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DD14082-93F4-3AFA-C141-5D35A6EA829D}"/>
                </a:ext>
                <a:ext uri="{147F2762-F138-4A5C-976F-8EAC2B608ADB}">
                  <a16:predDERef xmlns:a16="http://schemas.microsoft.com/office/drawing/2014/main" pred="{AB8C98DA-172A-7432-AEE8-CF1062D228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7"/>
  <sheetViews>
    <sheetView showRuler="0" zoomScaleNormal="100" workbookViewId="0">
      <selection activeCell="H86" sqref="H86"/>
    </sheetView>
  </sheetViews>
  <sheetFormatPr defaultRowHeight="15"/>
  <cols>
    <col min="1" max="1" width="22.855468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51</v>
      </c>
      <c r="G2">
        <v>94</v>
      </c>
      <c r="H2" t="s">
        <v>13</v>
      </c>
    </row>
    <row r="3" spans="1:8">
      <c r="A3" t="s">
        <v>14</v>
      </c>
      <c r="B3" t="s">
        <v>15</v>
      </c>
      <c r="C3" t="s">
        <v>16</v>
      </c>
      <c r="D3" t="s">
        <v>17</v>
      </c>
      <c r="E3" t="s">
        <v>18</v>
      </c>
      <c r="F3">
        <v>76</v>
      </c>
      <c r="G3">
        <v>47</v>
      </c>
      <c r="H3" t="s">
        <v>19</v>
      </c>
    </row>
    <row r="4" spans="1:8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93</v>
      </c>
      <c r="G4">
        <v>170</v>
      </c>
      <c r="H4" t="s">
        <v>13</v>
      </c>
    </row>
    <row r="5" spans="1:8">
      <c r="A5" t="s">
        <v>25</v>
      </c>
      <c r="B5" t="s">
        <v>26</v>
      </c>
      <c r="C5" t="s">
        <v>27</v>
      </c>
      <c r="D5" t="s">
        <v>28</v>
      </c>
      <c r="E5" t="s">
        <v>29</v>
      </c>
      <c r="F5">
        <v>165</v>
      </c>
      <c r="G5">
        <v>110</v>
      </c>
      <c r="H5" t="s">
        <v>19</v>
      </c>
    </row>
    <row r="6" spans="1:8">
      <c r="A6" t="s">
        <v>30</v>
      </c>
      <c r="B6" t="s">
        <v>31</v>
      </c>
      <c r="C6" t="s">
        <v>32</v>
      </c>
      <c r="D6" t="s">
        <v>33</v>
      </c>
      <c r="E6" t="s">
        <v>34</v>
      </c>
      <c r="F6">
        <v>116</v>
      </c>
      <c r="G6">
        <v>118</v>
      </c>
      <c r="H6" t="s">
        <v>13</v>
      </c>
    </row>
    <row r="7" spans="1:8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26</v>
      </c>
      <c r="G7">
        <v>132</v>
      </c>
      <c r="H7" t="s">
        <v>13</v>
      </c>
    </row>
    <row r="8" spans="1:8">
      <c r="A8" t="s">
        <v>40</v>
      </c>
      <c r="B8" t="s">
        <v>41</v>
      </c>
      <c r="C8" t="s">
        <v>42</v>
      </c>
      <c r="D8" t="s">
        <v>43</v>
      </c>
      <c r="E8" t="s">
        <v>44</v>
      </c>
      <c r="F8">
        <v>160</v>
      </c>
      <c r="G8">
        <v>92</v>
      </c>
      <c r="H8" t="s">
        <v>19</v>
      </c>
    </row>
    <row r="9" spans="1:8">
      <c r="A9" t="s">
        <v>45</v>
      </c>
      <c r="B9" t="s">
        <v>46</v>
      </c>
      <c r="C9" t="s">
        <v>47</v>
      </c>
      <c r="D9" t="s">
        <v>48</v>
      </c>
      <c r="E9" t="s">
        <v>49</v>
      </c>
      <c r="F9">
        <v>26</v>
      </c>
      <c r="G9">
        <v>168</v>
      </c>
      <c r="H9" t="s">
        <v>13</v>
      </c>
    </row>
    <row r="10" spans="1:8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>
        <v>52</v>
      </c>
      <c r="G10">
        <v>76</v>
      </c>
      <c r="H10" t="s">
        <v>13</v>
      </c>
    </row>
    <row r="11" spans="1:8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>
        <v>100</v>
      </c>
      <c r="G11">
        <v>105</v>
      </c>
      <c r="H11" t="s">
        <v>13</v>
      </c>
    </row>
    <row r="12" spans="1:8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>
        <v>95</v>
      </c>
      <c r="G12">
        <v>133</v>
      </c>
      <c r="H12" t="s">
        <v>13</v>
      </c>
    </row>
    <row r="13" spans="1:8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>
        <v>119</v>
      </c>
      <c r="G13">
        <v>168</v>
      </c>
      <c r="H13" t="s">
        <v>13</v>
      </c>
    </row>
    <row r="14" spans="1:8">
      <c r="A14" t="s">
        <v>70</v>
      </c>
      <c r="B14" t="s">
        <v>71</v>
      </c>
      <c r="C14" t="s">
        <v>72</v>
      </c>
      <c r="D14" t="s">
        <v>73</v>
      </c>
      <c r="E14" t="s">
        <v>74</v>
      </c>
      <c r="F14">
        <v>117</v>
      </c>
      <c r="G14">
        <v>27</v>
      </c>
      <c r="H14" t="s">
        <v>19</v>
      </c>
    </row>
    <row r="15" spans="1:8">
      <c r="A15" t="s">
        <v>75</v>
      </c>
      <c r="B15" t="s">
        <v>76</v>
      </c>
      <c r="C15" t="s">
        <v>77</v>
      </c>
      <c r="D15" t="s">
        <v>78</v>
      </c>
      <c r="E15" t="s">
        <v>79</v>
      </c>
      <c r="F15">
        <v>135</v>
      </c>
      <c r="G15">
        <v>128</v>
      </c>
      <c r="H15" t="s">
        <v>19</v>
      </c>
    </row>
    <row r="16" spans="1:8">
      <c r="A16" t="s">
        <v>80</v>
      </c>
      <c r="B16" t="s">
        <v>81</v>
      </c>
      <c r="C16" t="s">
        <v>82</v>
      </c>
      <c r="D16" t="s">
        <v>83</v>
      </c>
      <c r="E16" t="s">
        <v>84</v>
      </c>
      <c r="F16">
        <v>64</v>
      </c>
      <c r="G16">
        <v>196</v>
      </c>
      <c r="H16" t="s">
        <v>13</v>
      </c>
    </row>
    <row r="17" spans="1:8">
      <c r="A17" t="s">
        <v>85</v>
      </c>
      <c r="B17" t="s">
        <v>86</v>
      </c>
      <c r="C17" t="s">
        <v>87</v>
      </c>
      <c r="D17" t="s">
        <v>32</v>
      </c>
      <c r="E17" t="s">
        <v>36</v>
      </c>
      <c r="F17">
        <v>69</v>
      </c>
      <c r="G17">
        <v>156</v>
      </c>
      <c r="H17" t="s">
        <v>13</v>
      </c>
    </row>
    <row r="18" spans="1:8">
      <c r="A18" t="s">
        <v>88</v>
      </c>
      <c r="B18" t="s">
        <v>38</v>
      </c>
      <c r="C18" t="s">
        <v>41</v>
      </c>
      <c r="D18" t="s">
        <v>27</v>
      </c>
      <c r="E18" t="s">
        <v>46</v>
      </c>
      <c r="F18">
        <v>110</v>
      </c>
      <c r="G18">
        <v>197</v>
      </c>
      <c r="H18" t="s">
        <v>13</v>
      </c>
    </row>
    <row r="19" spans="1:8">
      <c r="A19" t="s">
        <v>89</v>
      </c>
      <c r="B19" t="s">
        <v>29</v>
      </c>
      <c r="C19" t="s">
        <v>44</v>
      </c>
      <c r="D19" t="s">
        <v>21</v>
      </c>
      <c r="E19" t="s">
        <v>9</v>
      </c>
      <c r="F19">
        <v>170</v>
      </c>
      <c r="G19">
        <v>85</v>
      </c>
      <c r="H19" t="s">
        <v>19</v>
      </c>
    </row>
    <row r="20" spans="1:8">
      <c r="A20" t="s">
        <v>90</v>
      </c>
      <c r="B20" t="s">
        <v>23</v>
      </c>
      <c r="C20" t="s">
        <v>43</v>
      </c>
      <c r="D20" t="s">
        <v>53</v>
      </c>
      <c r="E20" t="s">
        <v>10</v>
      </c>
      <c r="F20">
        <v>148</v>
      </c>
      <c r="G20">
        <v>102</v>
      </c>
      <c r="H20" t="s">
        <v>19</v>
      </c>
    </row>
    <row r="21" spans="1:8">
      <c r="A21" t="s">
        <v>91</v>
      </c>
      <c r="B21" t="s">
        <v>26</v>
      </c>
      <c r="C21" t="s">
        <v>12</v>
      </c>
      <c r="D21" t="s">
        <v>22</v>
      </c>
      <c r="E21" t="s">
        <v>62</v>
      </c>
      <c r="F21">
        <v>156</v>
      </c>
      <c r="G21">
        <v>73</v>
      </c>
      <c r="H21" t="s">
        <v>19</v>
      </c>
    </row>
    <row r="22" spans="1:8">
      <c r="A22" t="s">
        <v>92</v>
      </c>
      <c r="B22" t="s">
        <v>73</v>
      </c>
      <c r="C22" t="s">
        <v>63</v>
      </c>
      <c r="D22" t="s">
        <v>31</v>
      </c>
      <c r="E22" t="s">
        <v>67</v>
      </c>
      <c r="F22">
        <v>66</v>
      </c>
      <c r="G22">
        <v>62</v>
      </c>
      <c r="H22" t="s">
        <v>19</v>
      </c>
    </row>
    <row r="23" spans="1:8">
      <c r="A23" t="s">
        <v>93</v>
      </c>
      <c r="B23" t="s">
        <v>64</v>
      </c>
      <c r="C23" t="s">
        <v>47</v>
      </c>
      <c r="D23" t="s">
        <v>82</v>
      </c>
      <c r="E23" t="s">
        <v>56</v>
      </c>
      <c r="F23">
        <v>103</v>
      </c>
      <c r="G23">
        <v>85</v>
      </c>
      <c r="H23" t="s">
        <v>19</v>
      </c>
    </row>
    <row r="24" spans="1:8">
      <c r="A24" t="s">
        <v>94</v>
      </c>
      <c r="B24" t="s">
        <v>17</v>
      </c>
      <c r="C24" t="s">
        <v>57</v>
      </c>
      <c r="D24" t="s">
        <v>42</v>
      </c>
      <c r="E24" t="s">
        <v>61</v>
      </c>
      <c r="F24">
        <v>141</v>
      </c>
      <c r="G24">
        <v>98</v>
      </c>
      <c r="H24" t="s">
        <v>19</v>
      </c>
    </row>
    <row r="25" spans="1:8">
      <c r="A25" t="s">
        <v>95</v>
      </c>
      <c r="B25" t="s">
        <v>69</v>
      </c>
      <c r="C25" t="s">
        <v>74</v>
      </c>
      <c r="D25" t="s">
        <v>81</v>
      </c>
      <c r="E25" t="s">
        <v>15</v>
      </c>
      <c r="F25">
        <v>104</v>
      </c>
      <c r="G25">
        <v>40</v>
      </c>
      <c r="H25" t="s">
        <v>19</v>
      </c>
    </row>
    <row r="26" spans="1:8">
      <c r="A26" t="s">
        <v>96</v>
      </c>
      <c r="B26" t="s">
        <v>68</v>
      </c>
      <c r="C26" t="s">
        <v>49</v>
      </c>
      <c r="D26" t="s">
        <v>52</v>
      </c>
      <c r="E26" t="s">
        <v>87</v>
      </c>
      <c r="F26">
        <v>172</v>
      </c>
      <c r="G26">
        <v>64</v>
      </c>
      <c r="H26" t="s">
        <v>19</v>
      </c>
    </row>
    <row r="27" spans="1:8">
      <c r="A27" t="s">
        <v>97</v>
      </c>
      <c r="B27" t="s">
        <v>33</v>
      </c>
      <c r="C27" t="s">
        <v>18</v>
      </c>
      <c r="D27" t="s">
        <v>54</v>
      </c>
      <c r="E27" t="s">
        <v>37</v>
      </c>
      <c r="F27">
        <v>140</v>
      </c>
      <c r="G27">
        <v>105</v>
      </c>
      <c r="H27" t="s">
        <v>19</v>
      </c>
    </row>
    <row r="28" spans="1:8">
      <c r="A28" t="s">
        <v>98</v>
      </c>
      <c r="B28" t="s">
        <v>66</v>
      </c>
      <c r="C28" t="s">
        <v>39</v>
      </c>
      <c r="D28" t="s">
        <v>71</v>
      </c>
      <c r="E28" t="s">
        <v>76</v>
      </c>
      <c r="F28">
        <v>117</v>
      </c>
      <c r="G28">
        <v>127</v>
      </c>
      <c r="H28" t="s">
        <v>13</v>
      </c>
    </row>
    <row r="29" spans="1:8">
      <c r="A29" t="s">
        <v>99</v>
      </c>
      <c r="B29" t="s">
        <v>59</v>
      </c>
      <c r="C29" t="s">
        <v>11</v>
      </c>
      <c r="D29" t="s">
        <v>16</v>
      </c>
      <c r="E29" t="s">
        <v>83</v>
      </c>
      <c r="F29">
        <v>73</v>
      </c>
      <c r="G29">
        <v>57</v>
      </c>
      <c r="H29" t="s">
        <v>19</v>
      </c>
    </row>
    <row r="30" spans="1:8">
      <c r="A30" t="s">
        <v>100</v>
      </c>
      <c r="B30" t="s">
        <v>34</v>
      </c>
      <c r="C30" t="s">
        <v>28</v>
      </c>
      <c r="D30" t="s">
        <v>77</v>
      </c>
      <c r="E30" t="s">
        <v>86</v>
      </c>
      <c r="F30">
        <v>117</v>
      </c>
      <c r="G30">
        <v>111</v>
      </c>
      <c r="H30" t="s">
        <v>19</v>
      </c>
    </row>
    <row r="31" spans="1:8">
      <c r="A31" t="s">
        <v>101</v>
      </c>
      <c r="B31" t="s">
        <v>84</v>
      </c>
      <c r="C31" t="s">
        <v>78</v>
      </c>
      <c r="D31" t="s">
        <v>72</v>
      </c>
      <c r="E31" t="s">
        <v>51</v>
      </c>
      <c r="F31">
        <v>182</v>
      </c>
      <c r="G31">
        <v>54</v>
      </c>
      <c r="H31" t="s">
        <v>19</v>
      </c>
    </row>
    <row r="32" spans="1:8">
      <c r="A32" t="s">
        <v>102</v>
      </c>
      <c r="B32" t="s">
        <v>24</v>
      </c>
      <c r="C32" t="s">
        <v>79</v>
      </c>
      <c r="D32" t="s">
        <v>58</v>
      </c>
      <c r="E32" t="s">
        <v>48</v>
      </c>
      <c r="F32">
        <v>118</v>
      </c>
      <c r="G32">
        <v>130</v>
      </c>
      <c r="H32" t="s">
        <v>13</v>
      </c>
    </row>
    <row r="33" spans="1:8">
      <c r="A33" t="s">
        <v>103</v>
      </c>
      <c r="B33" t="s">
        <v>32</v>
      </c>
      <c r="C33" t="s">
        <v>38</v>
      </c>
      <c r="D33" t="s">
        <v>74</v>
      </c>
      <c r="E33" t="s">
        <v>42</v>
      </c>
      <c r="F33">
        <v>166</v>
      </c>
      <c r="G33">
        <v>118</v>
      </c>
      <c r="H33" t="s">
        <v>19</v>
      </c>
    </row>
    <row r="34" spans="1:8">
      <c r="A34" t="s">
        <v>104</v>
      </c>
      <c r="B34" t="s">
        <v>61</v>
      </c>
      <c r="C34" t="s">
        <v>82</v>
      </c>
      <c r="D34" t="s">
        <v>18</v>
      </c>
      <c r="E34" t="s">
        <v>46</v>
      </c>
      <c r="F34">
        <v>91</v>
      </c>
      <c r="G34">
        <v>93</v>
      </c>
      <c r="H34" t="s">
        <v>13</v>
      </c>
    </row>
    <row r="35" spans="1:8">
      <c r="A35" t="s">
        <v>105</v>
      </c>
      <c r="B35" t="s">
        <v>56</v>
      </c>
      <c r="C35" t="s">
        <v>12</v>
      </c>
      <c r="D35" t="s">
        <v>31</v>
      </c>
      <c r="E35" t="s">
        <v>29</v>
      </c>
      <c r="F35">
        <v>120</v>
      </c>
      <c r="G35">
        <v>131</v>
      </c>
      <c r="H35" t="s">
        <v>13</v>
      </c>
    </row>
    <row r="36" spans="1:8">
      <c r="A36" t="s">
        <v>106</v>
      </c>
      <c r="B36" t="s">
        <v>83</v>
      </c>
      <c r="C36" t="s">
        <v>54</v>
      </c>
      <c r="D36" t="s">
        <v>69</v>
      </c>
      <c r="E36" t="s">
        <v>43</v>
      </c>
      <c r="F36">
        <v>95</v>
      </c>
      <c r="G36">
        <v>195</v>
      </c>
      <c r="H36" t="s">
        <v>13</v>
      </c>
    </row>
    <row r="37" spans="1:8">
      <c r="A37" t="s">
        <v>107</v>
      </c>
      <c r="B37" t="s">
        <v>53</v>
      </c>
      <c r="C37" t="s">
        <v>27</v>
      </c>
      <c r="D37" t="s">
        <v>63</v>
      </c>
      <c r="E37" t="s">
        <v>11</v>
      </c>
      <c r="F37">
        <v>188</v>
      </c>
      <c r="G37">
        <v>54</v>
      </c>
      <c r="H37" t="s">
        <v>19</v>
      </c>
    </row>
    <row r="38" spans="1:8">
      <c r="A38" t="s">
        <v>108</v>
      </c>
      <c r="B38" t="s">
        <v>59</v>
      </c>
      <c r="C38" t="s">
        <v>23</v>
      </c>
      <c r="D38" t="s">
        <v>77</v>
      </c>
      <c r="E38" t="s">
        <v>62</v>
      </c>
      <c r="F38">
        <v>156</v>
      </c>
      <c r="G38">
        <v>55</v>
      </c>
      <c r="H38" t="s">
        <v>19</v>
      </c>
    </row>
    <row r="39" spans="1:8">
      <c r="A39" t="s">
        <v>109</v>
      </c>
      <c r="B39" t="s">
        <v>52</v>
      </c>
      <c r="C39" t="s">
        <v>48</v>
      </c>
      <c r="D39" t="s">
        <v>81</v>
      </c>
      <c r="E39" t="s">
        <v>86</v>
      </c>
      <c r="F39">
        <v>160</v>
      </c>
      <c r="G39">
        <v>134</v>
      </c>
      <c r="H39" t="s">
        <v>19</v>
      </c>
    </row>
    <row r="40" spans="1:8">
      <c r="A40" t="s">
        <v>110</v>
      </c>
      <c r="B40" t="s">
        <v>71</v>
      </c>
      <c r="C40" t="s">
        <v>33</v>
      </c>
      <c r="D40" t="s">
        <v>78</v>
      </c>
      <c r="E40" t="s">
        <v>26</v>
      </c>
      <c r="F40">
        <v>97</v>
      </c>
      <c r="G40">
        <v>93</v>
      </c>
      <c r="H40" t="s">
        <v>19</v>
      </c>
    </row>
    <row r="41" spans="1:8">
      <c r="A41" t="s">
        <v>111</v>
      </c>
      <c r="B41" t="s">
        <v>34</v>
      </c>
      <c r="C41" t="s">
        <v>16</v>
      </c>
      <c r="D41" t="s">
        <v>87</v>
      </c>
      <c r="E41" t="s">
        <v>9</v>
      </c>
      <c r="F41">
        <v>94</v>
      </c>
      <c r="G41">
        <v>35</v>
      </c>
      <c r="H41" t="s">
        <v>19</v>
      </c>
    </row>
    <row r="42" spans="1:8">
      <c r="A42" t="s">
        <v>112</v>
      </c>
      <c r="B42" t="s">
        <v>44</v>
      </c>
      <c r="C42" t="s">
        <v>51</v>
      </c>
      <c r="D42" t="s">
        <v>66</v>
      </c>
      <c r="E42" t="s">
        <v>79</v>
      </c>
      <c r="F42">
        <v>71</v>
      </c>
      <c r="G42">
        <v>132</v>
      </c>
      <c r="H42" t="s">
        <v>13</v>
      </c>
    </row>
    <row r="43" spans="1:8">
      <c r="A43" t="s">
        <v>113</v>
      </c>
      <c r="B43" t="s">
        <v>17</v>
      </c>
      <c r="C43" t="s">
        <v>84</v>
      </c>
      <c r="D43" t="s">
        <v>10</v>
      </c>
      <c r="E43" t="s">
        <v>47</v>
      </c>
      <c r="F43">
        <v>137</v>
      </c>
      <c r="G43">
        <v>113</v>
      </c>
      <c r="H43" t="s">
        <v>19</v>
      </c>
    </row>
    <row r="44" spans="1:8">
      <c r="A44" t="s">
        <v>114</v>
      </c>
      <c r="B44" t="s">
        <v>36</v>
      </c>
      <c r="C44" t="s">
        <v>67</v>
      </c>
      <c r="D44" t="s">
        <v>49</v>
      </c>
      <c r="E44" t="s">
        <v>41</v>
      </c>
      <c r="F44">
        <v>23</v>
      </c>
      <c r="G44">
        <v>97</v>
      </c>
      <c r="H44" t="s">
        <v>13</v>
      </c>
    </row>
    <row r="45" spans="1:8">
      <c r="A45" t="s">
        <v>115</v>
      </c>
      <c r="B45" t="s">
        <v>73</v>
      </c>
      <c r="C45" t="s">
        <v>39</v>
      </c>
      <c r="D45" t="s">
        <v>68</v>
      </c>
      <c r="E45" t="s">
        <v>28</v>
      </c>
      <c r="F45">
        <v>109</v>
      </c>
      <c r="G45">
        <v>87</v>
      </c>
      <c r="H45" t="s">
        <v>19</v>
      </c>
    </row>
    <row r="46" spans="1:8">
      <c r="A46" t="s">
        <v>116</v>
      </c>
      <c r="B46" t="s">
        <v>37</v>
      </c>
      <c r="C46" t="s">
        <v>76</v>
      </c>
      <c r="D46" t="s">
        <v>24</v>
      </c>
      <c r="E46" t="s">
        <v>64</v>
      </c>
      <c r="F46">
        <v>115</v>
      </c>
      <c r="G46">
        <v>154</v>
      </c>
      <c r="H46" t="s">
        <v>13</v>
      </c>
    </row>
    <row r="47" spans="1:8">
      <c r="A47" t="s">
        <v>117</v>
      </c>
      <c r="B47" t="s">
        <v>72</v>
      </c>
      <c r="C47" t="s">
        <v>21</v>
      </c>
      <c r="D47" t="s">
        <v>57</v>
      </c>
      <c r="E47" t="s">
        <v>15</v>
      </c>
      <c r="F47">
        <v>107</v>
      </c>
      <c r="G47">
        <v>92</v>
      </c>
      <c r="H47" t="s">
        <v>19</v>
      </c>
    </row>
    <row r="48" spans="1:8">
      <c r="A48" t="s">
        <v>118</v>
      </c>
      <c r="B48" t="s">
        <v>58</v>
      </c>
      <c r="C48" t="s">
        <v>22</v>
      </c>
      <c r="D48" t="s">
        <v>63</v>
      </c>
      <c r="E48" t="s">
        <v>42</v>
      </c>
      <c r="F48">
        <v>167</v>
      </c>
      <c r="G48">
        <v>90</v>
      </c>
      <c r="H48" t="s">
        <v>19</v>
      </c>
    </row>
    <row r="49" spans="1:8">
      <c r="A49" t="s">
        <v>119</v>
      </c>
      <c r="B49" t="s">
        <v>53</v>
      </c>
      <c r="C49" t="s">
        <v>31</v>
      </c>
      <c r="D49" t="s">
        <v>82</v>
      </c>
      <c r="E49" t="s">
        <v>79</v>
      </c>
      <c r="F49">
        <v>74</v>
      </c>
      <c r="G49">
        <v>171</v>
      </c>
      <c r="H49" t="s">
        <v>13</v>
      </c>
    </row>
    <row r="50" spans="1:8">
      <c r="A50" t="s">
        <v>120</v>
      </c>
      <c r="B50" t="s">
        <v>32</v>
      </c>
      <c r="C50" t="s">
        <v>11</v>
      </c>
      <c r="D50" t="s">
        <v>71</v>
      </c>
      <c r="E50" t="s">
        <v>56</v>
      </c>
      <c r="F50">
        <v>121</v>
      </c>
      <c r="G50">
        <v>90</v>
      </c>
      <c r="H50" t="s">
        <v>19</v>
      </c>
    </row>
    <row r="51" spans="1:8">
      <c r="A51" t="s">
        <v>121</v>
      </c>
      <c r="B51" t="s">
        <v>54</v>
      </c>
      <c r="C51" t="s">
        <v>34</v>
      </c>
      <c r="D51" t="s">
        <v>23</v>
      </c>
      <c r="E51" t="s">
        <v>67</v>
      </c>
      <c r="F51">
        <v>77</v>
      </c>
      <c r="G51">
        <v>109</v>
      </c>
      <c r="H51" t="s">
        <v>13</v>
      </c>
    </row>
    <row r="52" spans="1:8">
      <c r="A52" t="s">
        <v>122</v>
      </c>
      <c r="B52" t="s">
        <v>49</v>
      </c>
      <c r="C52" t="s">
        <v>62</v>
      </c>
      <c r="D52" t="s">
        <v>17</v>
      </c>
      <c r="E52" t="s">
        <v>38</v>
      </c>
      <c r="F52">
        <v>116</v>
      </c>
      <c r="G52">
        <v>67</v>
      </c>
      <c r="H52" t="s">
        <v>19</v>
      </c>
    </row>
    <row r="53" spans="1:8">
      <c r="A53" t="s">
        <v>123</v>
      </c>
      <c r="B53" t="s">
        <v>47</v>
      </c>
      <c r="C53" t="s">
        <v>24</v>
      </c>
      <c r="D53" t="s">
        <v>26</v>
      </c>
      <c r="E53" t="s">
        <v>36</v>
      </c>
      <c r="F53">
        <v>113</v>
      </c>
      <c r="G53">
        <v>100</v>
      </c>
      <c r="H53" t="s">
        <v>19</v>
      </c>
    </row>
    <row r="54" spans="1:8">
      <c r="A54" t="s">
        <v>124</v>
      </c>
      <c r="B54" t="s">
        <v>81</v>
      </c>
      <c r="C54" t="s">
        <v>16</v>
      </c>
      <c r="D54" t="s">
        <v>21</v>
      </c>
      <c r="E54" t="s">
        <v>61</v>
      </c>
      <c r="F54">
        <v>90</v>
      </c>
      <c r="G54">
        <v>132</v>
      </c>
      <c r="H54" t="s">
        <v>13</v>
      </c>
    </row>
    <row r="55" spans="1:8">
      <c r="A55" t="s">
        <v>125</v>
      </c>
      <c r="B55" t="s">
        <v>69</v>
      </c>
      <c r="C55" t="s">
        <v>22</v>
      </c>
      <c r="D55" t="s">
        <v>73</v>
      </c>
      <c r="E55" t="s">
        <v>27</v>
      </c>
      <c r="F55">
        <v>103</v>
      </c>
      <c r="G55">
        <v>162</v>
      </c>
      <c r="H55" t="s">
        <v>13</v>
      </c>
    </row>
    <row r="56" spans="1:8">
      <c r="A56" t="s">
        <v>126</v>
      </c>
      <c r="B56" t="s">
        <v>86</v>
      </c>
      <c r="C56" t="s">
        <v>68</v>
      </c>
      <c r="D56" t="s">
        <v>58</v>
      </c>
      <c r="E56" t="s">
        <v>18</v>
      </c>
      <c r="F56">
        <v>95</v>
      </c>
      <c r="G56">
        <v>91</v>
      </c>
      <c r="H56" t="s">
        <v>19</v>
      </c>
    </row>
    <row r="57" spans="1:8">
      <c r="A57" t="s">
        <v>127</v>
      </c>
      <c r="B57" t="s">
        <v>87</v>
      </c>
      <c r="C57" t="s">
        <v>78</v>
      </c>
      <c r="D57" t="s">
        <v>37</v>
      </c>
      <c r="E57" t="s">
        <v>44</v>
      </c>
      <c r="F57">
        <v>146</v>
      </c>
      <c r="G57">
        <v>97</v>
      </c>
      <c r="H57" t="s">
        <v>19</v>
      </c>
    </row>
    <row r="58" spans="1:8">
      <c r="A58" t="s">
        <v>128</v>
      </c>
      <c r="B58" t="s">
        <v>48</v>
      </c>
      <c r="C58" t="s">
        <v>28</v>
      </c>
      <c r="D58" t="s">
        <v>41</v>
      </c>
      <c r="E58" t="s">
        <v>51</v>
      </c>
      <c r="F58">
        <v>153</v>
      </c>
      <c r="G58">
        <v>115</v>
      </c>
      <c r="H58" t="s">
        <v>19</v>
      </c>
    </row>
    <row r="59" spans="1:8">
      <c r="A59" t="s">
        <v>129</v>
      </c>
      <c r="B59" t="s">
        <v>83</v>
      </c>
      <c r="C59" t="s">
        <v>10</v>
      </c>
      <c r="D59" t="s">
        <v>57</v>
      </c>
      <c r="E59" t="s">
        <v>33</v>
      </c>
      <c r="F59">
        <v>84</v>
      </c>
      <c r="G59">
        <v>100</v>
      </c>
      <c r="H59" t="s">
        <v>13</v>
      </c>
    </row>
    <row r="60" spans="1:8">
      <c r="A60" t="s">
        <v>130</v>
      </c>
      <c r="B60" t="s">
        <v>59</v>
      </c>
      <c r="C60" t="s">
        <v>74</v>
      </c>
      <c r="D60" t="s">
        <v>39</v>
      </c>
      <c r="E60" t="s">
        <v>12</v>
      </c>
      <c r="F60">
        <v>68</v>
      </c>
      <c r="G60">
        <v>125</v>
      </c>
      <c r="H60" t="s">
        <v>13</v>
      </c>
    </row>
    <row r="61" spans="1:8">
      <c r="A61" t="s">
        <v>131</v>
      </c>
      <c r="B61" t="s">
        <v>77</v>
      </c>
      <c r="C61" t="s">
        <v>43</v>
      </c>
      <c r="D61" t="s">
        <v>64</v>
      </c>
      <c r="E61" t="s">
        <v>29</v>
      </c>
      <c r="F61">
        <v>94</v>
      </c>
      <c r="G61">
        <v>180</v>
      </c>
      <c r="H61" t="s">
        <v>13</v>
      </c>
    </row>
    <row r="62" spans="1:8">
      <c r="A62" t="s">
        <v>132</v>
      </c>
      <c r="B62" t="s">
        <v>46</v>
      </c>
      <c r="C62" t="s">
        <v>15</v>
      </c>
      <c r="D62" t="s">
        <v>84</v>
      </c>
      <c r="E62" t="s">
        <v>66</v>
      </c>
      <c r="F62">
        <v>72</v>
      </c>
      <c r="G62">
        <v>100</v>
      </c>
      <c r="H62" t="s">
        <v>13</v>
      </c>
    </row>
    <row r="63" spans="1:8">
      <c r="A63" t="s">
        <v>133</v>
      </c>
      <c r="B63" t="s">
        <v>9</v>
      </c>
      <c r="C63" t="s">
        <v>76</v>
      </c>
      <c r="D63" t="s">
        <v>72</v>
      </c>
      <c r="E63" t="s">
        <v>52</v>
      </c>
      <c r="F63">
        <v>122</v>
      </c>
      <c r="G63">
        <v>69</v>
      </c>
      <c r="H63" t="s">
        <v>19</v>
      </c>
    </row>
    <row r="64" spans="1:8">
      <c r="A64" t="s">
        <v>134</v>
      </c>
      <c r="B64" t="s">
        <v>44</v>
      </c>
      <c r="C64" t="s">
        <v>49</v>
      </c>
      <c r="D64" t="s">
        <v>23</v>
      </c>
      <c r="E64" t="s">
        <v>16</v>
      </c>
      <c r="F64">
        <v>143</v>
      </c>
      <c r="G64">
        <v>107</v>
      </c>
      <c r="H64" t="s">
        <v>19</v>
      </c>
    </row>
    <row r="65" spans="1:8">
      <c r="A65" t="s">
        <v>135</v>
      </c>
      <c r="B65" t="s">
        <v>67</v>
      </c>
      <c r="C65" t="s">
        <v>37</v>
      </c>
      <c r="D65" t="s">
        <v>11</v>
      </c>
      <c r="E65" t="s">
        <v>82</v>
      </c>
      <c r="F65">
        <v>75</v>
      </c>
      <c r="G65">
        <v>80</v>
      </c>
      <c r="H65" t="s">
        <v>13</v>
      </c>
    </row>
    <row r="66" spans="1:8">
      <c r="A66" t="s">
        <v>136</v>
      </c>
      <c r="B66" t="s">
        <v>63</v>
      </c>
      <c r="C66" t="s">
        <v>54</v>
      </c>
      <c r="D66" t="s">
        <v>48</v>
      </c>
      <c r="E66" t="s">
        <v>71</v>
      </c>
      <c r="F66">
        <v>92</v>
      </c>
      <c r="G66">
        <v>165</v>
      </c>
      <c r="H66" t="s">
        <v>13</v>
      </c>
    </row>
    <row r="67" spans="1:8">
      <c r="A67" t="s">
        <v>137</v>
      </c>
      <c r="B67" t="s">
        <v>33</v>
      </c>
      <c r="C67" t="s">
        <v>17</v>
      </c>
      <c r="D67" t="s">
        <v>21</v>
      </c>
      <c r="E67" t="s">
        <v>56</v>
      </c>
      <c r="F67">
        <v>109</v>
      </c>
      <c r="G67">
        <v>123</v>
      </c>
      <c r="H67" t="s">
        <v>13</v>
      </c>
    </row>
    <row r="68" spans="1:8">
      <c r="A68" t="s">
        <v>138</v>
      </c>
      <c r="B68" t="s">
        <v>79</v>
      </c>
      <c r="C68" t="s">
        <v>74</v>
      </c>
      <c r="D68" t="s">
        <v>47</v>
      </c>
      <c r="E68" t="s">
        <v>28</v>
      </c>
      <c r="F68">
        <v>75</v>
      </c>
      <c r="G68">
        <v>22</v>
      </c>
      <c r="H68" t="s">
        <v>19</v>
      </c>
    </row>
    <row r="69" spans="1:8">
      <c r="A69" t="s">
        <v>139</v>
      </c>
      <c r="B69" t="s">
        <v>58</v>
      </c>
      <c r="C69" t="s">
        <v>87</v>
      </c>
      <c r="D69" t="s">
        <v>69</v>
      </c>
      <c r="E69" t="s">
        <v>53</v>
      </c>
      <c r="F69">
        <v>94</v>
      </c>
      <c r="G69">
        <v>121</v>
      </c>
      <c r="H69" t="s">
        <v>13</v>
      </c>
    </row>
    <row r="70" spans="1:8">
      <c r="A70" t="s">
        <v>140</v>
      </c>
      <c r="B70" t="s">
        <v>46</v>
      </c>
      <c r="C70" t="s">
        <v>43</v>
      </c>
      <c r="D70" t="s">
        <v>59</v>
      </c>
      <c r="E70" t="s">
        <v>78</v>
      </c>
      <c r="F70">
        <v>108</v>
      </c>
      <c r="G70">
        <v>116</v>
      </c>
      <c r="H70" t="s">
        <v>13</v>
      </c>
    </row>
    <row r="71" spans="1:8">
      <c r="A71" t="s">
        <v>141</v>
      </c>
      <c r="B71" t="s">
        <v>42</v>
      </c>
      <c r="C71" t="s">
        <v>81</v>
      </c>
      <c r="D71" t="s">
        <v>27</v>
      </c>
      <c r="E71" t="s">
        <v>34</v>
      </c>
      <c r="F71">
        <v>61</v>
      </c>
      <c r="G71">
        <v>176</v>
      </c>
      <c r="H71" t="s">
        <v>13</v>
      </c>
    </row>
    <row r="72" spans="1:8">
      <c r="A72" t="s">
        <v>142</v>
      </c>
      <c r="B72" t="s">
        <v>39</v>
      </c>
      <c r="C72" t="s">
        <v>31</v>
      </c>
      <c r="D72" t="s">
        <v>84</v>
      </c>
      <c r="E72" t="s">
        <v>9</v>
      </c>
      <c r="F72">
        <v>124</v>
      </c>
      <c r="G72">
        <v>151</v>
      </c>
      <c r="H72" t="s">
        <v>13</v>
      </c>
    </row>
    <row r="73" spans="1:8">
      <c r="A73" t="s">
        <v>143</v>
      </c>
      <c r="B73" t="s">
        <v>68</v>
      </c>
      <c r="C73" t="s">
        <v>83</v>
      </c>
      <c r="D73" t="s">
        <v>62</v>
      </c>
      <c r="E73" t="s">
        <v>51</v>
      </c>
      <c r="F73">
        <v>183</v>
      </c>
      <c r="G73">
        <v>43</v>
      </c>
      <c r="H73" t="s">
        <v>19</v>
      </c>
    </row>
    <row r="74" spans="1:8">
      <c r="A74" t="s">
        <v>144</v>
      </c>
      <c r="B74" t="s">
        <v>29</v>
      </c>
      <c r="C74" t="s">
        <v>73</v>
      </c>
      <c r="D74" t="s">
        <v>76</v>
      </c>
      <c r="E74" t="s">
        <v>86</v>
      </c>
      <c r="F74">
        <v>96</v>
      </c>
      <c r="G74">
        <v>163</v>
      </c>
      <c r="H74" t="s">
        <v>13</v>
      </c>
    </row>
    <row r="75" spans="1:8">
      <c r="A75" t="s">
        <v>145</v>
      </c>
      <c r="B75" t="s">
        <v>12</v>
      </c>
      <c r="C75" t="s">
        <v>38</v>
      </c>
      <c r="D75" t="s">
        <v>61</v>
      </c>
      <c r="E75" t="s">
        <v>24</v>
      </c>
      <c r="F75">
        <v>118</v>
      </c>
      <c r="G75">
        <v>130</v>
      </c>
      <c r="H75" t="s">
        <v>13</v>
      </c>
    </row>
    <row r="76" spans="1:8">
      <c r="A76" t="s">
        <v>146</v>
      </c>
      <c r="B76" t="s">
        <v>77</v>
      </c>
      <c r="C76" t="s">
        <v>57</v>
      </c>
      <c r="D76" t="s">
        <v>52</v>
      </c>
      <c r="E76" t="s">
        <v>22</v>
      </c>
      <c r="F76">
        <v>87</v>
      </c>
      <c r="G76">
        <v>137</v>
      </c>
      <c r="H76" t="s">
        <v>13</v>
      </c>
    </row>
    <row r="77" spans="1:8">
      <c r="A77" t="s">
        <v>147</v>
      </c>
      <c r="B77" t="s">
        <v>26</v>
      </c>
      <c r="C77" t="s">
        <v>64</v>
      </c>
      <c r="D77" t="s">
        <v>15</v>
      </c>
      <c r="E77" t="s">
        <v>32</v>
      </c>
      <c r="F77">
        <v>127</v>
      </c>
      <c r="G77">
        <v>111</v>
      </c>
      <c r="H77" t="s">
        <v>19</v>
      </c>
    </row>
    <row r="78" spans="1:8">
      <c r="A78" t="s">
        <v>148</v>
      </c>
      <c r="B78" t="s">
        <v>18</v>
      </c>
      <c r="C78" t="s">
        <v>36</v>
      </c>
      <c r="D78" t="s">
        <v>72</v>
      </c>
      <c r="E78" t="s">
        <v>10</v>
      </c>
      <c r="F78">
        <v>27</v>
      </c>
      <c r="G78">
        <v>134</v>
      </c>
      <c r="H78" t="s">
        <v>13</v>
      </c>
    </row>
    <row r="79" spans="1:8">
      <c r="A79" t="s">
        <v>149</v>
      </c>
      <c r="B79" t="s">
        <v>41</v>
      </c>
      <c r="C79" t="s">
        <v>66</v>
      </c>
      <c r="D79" t="s">
        <v>11</v>
      </c>
      <c r="E79" t="s">
        <v>58</v>
      </c>
      <c r="F79">
        <v>89</v>
      </c>
      <c r="G79">
        <v>128</v>
      </c>
      <c r="H79" t="s">
        <v>13</v>
      </c>
    </row>
    <row r="80" spans="1:8">
      <c r="A80" t="s">
        <v>150</v>
      </c>
      <c r="B80" t="s">
        <v>69</v>
      </c>
      <c r="C80" t="s">
        <v>21</v>
      </c>
      <c r="D80" t="s">
        <v>46</v>
      </c>
      <c r="E80" t="s">
        <v>28</v>
      </c>
      <c r="F80">
        <v>163</v>
      </c>
      <c r="G80">
        <v>25</v>
      </c>
      <c r="H80" t="s">
        <v>19</v>
      </c>
    </row>
    <row r="81" spans="1:8">
      <c r="A81" t="s">
        <v>151</v>
      </c>
      <c r="B81" t="s">
        <v>86</v>
      </c>
      <c r="C81" t="s">
        <v>71</v>
      </c>
      <c r="D81" t="s">
        <v>67</v>
      </c>
      <c r="E81" t="s">
        <v>16</v>
      </c>
      <c r="F81">
        <v>72</v>
      </c>
      <c r="G81">
        <v>106</v>
      </c>
      <c r="H81" t="s">
        <v>13</v>
      </c>
    </row>
    <row r="82" spans="1:8">
      <c r="A82" t="s">
        <v>152</v>
      </c>
      <c r="B82" t="s">
        <v>42</v>
      </c>
      <c r="C82" t="s">
        <v>9</v>
      </c>
      <c r="D82" t="s">
        <v>68</v>
      </c>
      <c r="E82" t="s">
        <v>47</v>
      </c>
      <c r="F82">
        <v>92</v>
      </c>
      <c r="G82">
        <v>113</v>
      </c>
      <c r="H82" t="s">
        <v>13</v>
      </c>
    </row>
    <row r="83" spans="1:8">
      <c r="A83" t="s">
        <v>153</v>
      </c>
      <c r="B83" t="s">
        <v>29</v>
      </c>
      <c r="C83" t="s">
        <v>23</v>
      </c>
      <c r="D83" t="s">
        <v>81</v>
      </c>
      <c r="E83" t="s">
        <v>57</v>
      </c>
      <c r="F83">
        <v>216</v>
      </c>
      <c r="G83">
        <v>107</v>
      </c>
      <c r="H83" t="s">
        <v>19</v>
      </c>
    </row>
    <row r="84" spans="1:8">
      <c r="A84" t="s">
        <v>154</v>
      </c>
      <c r="B84" t="s">
        <v>82</v>
      </c>
      <c r="C84" t="s">
        <v>74</v>
      </c>
      <c r="D84" t="s">
        <v>87</v>
      </c>
      <c r="E84" t="s">
        <v>22</v>
      </c>
      <c r="F84">
        <v>56</v>
      </c>
      <c r="G84">
        <v>114</v>
      </c>
      <c r="H84" t="s">
        <v>13</v>
      </c>
    </row>
    <row r="85" spans="1:8">
      <c r="A85" t="s">
        <v>155</v>
      </c>
      <c r="B85" t="s">
        <v>53</v>
      </c>
      <c r="C85" t="s">
        <v>84</v>
      </c>
      <c r="D85" t="s">
        <v>12</v>
      </c>
      <c r="E85" t="s">
        <v>49</v>
      </c>
      <c r="F85">
        <v>79</v>
      </c>
      <c r="G85">
        <v>120</v>
      </c>
      <c r="H85" t="s">
        <v>13</v>
      </c>
    </row>
    <row r="86" spans="1:8">
      <c r="A86" t="s">
        <v>156</v>
      </c>
      <c r="B86" t="s">
        <v>78</v>
      </c>
      <c r="C86" t="s">
        <v>64</v>
      </c>
      <c r="D86" t="s">
        <v>41</v>
      </c>
      <c r="E86" t="s">
        <v>39</v>
      </c>
      <c r="F86">
        <v>55</v>
      </c>
      <c r="G86">
        <v>143</v>
      </c>
      <c r="H86" t="s">
        <v>13</v>
      </c>
    </row>
    <row r="87" spans="1:8">
      <c r="A87" t="s">
        <v>157</v>
      </c>
      <c r="B87" t="s">
        <v>24</v>
      </c>
      <c r="C87" t="s">
        <v>56</v>
      </c>
      <c r="D87" t="s">
        <v>62</v>
      </c>
      <c r="E87" t="s">
        <v>66</v>
      </c>
      <c r="F87">
        <v>128</v>
      </c>
      <c r="G87">
        <v>76</v>
      </c>
      <c r="H87" t="s">
        <v>19</v>
      </c>
    </row>
    <row r="88" spans="1:8">
      <c r="A88" t="s">
        <v>158</v>
      </c>
      <c r="B88" t="s">
        <v>44</v>
      </c>
      <c r="C88" t="s">
        <v>72</v>
      </c>
      <c r="D88" t="s">
        <v>31</v>
      </c>
      <c r="E88" t="s">
        <v>26</v>
      </c>
      <c r="F88">
        <v>74</v>
      </c>
      <c r="G88">
        <v>99</v>
      </c>
      <c r="H88" t="s">
        <v>13</v>
      </c>
    </row>
    <row r="89" spans="1:8">
      <c r="A89" t="s">
        <v>159</v>
      </c>
      <c r="B89" t="s">
        <v>48</v>
      </c>
      <c r="C89" t="s">
        <v>43</v>
      </c>
      <c r="D89" t="s">
        <v>17</v>
      </c>
      <c r="E89" t="s">
        <v>76</v>
      </c>
      <c r="F89">
        <v>123</v>
      </c>
      <c r="G89">
        <v>79</v>
      </c>
      <c r="H89" t="s">
        <v>19</v>
      </c>
    </row>
    <row r="90" spans="1:8">
      <c r="A90" t="s">
        <v>160</v>
      </c>
      <c r="B90" t="s">
        <v>15</v>
      </c>
      <c r="C90" t="s">
        <v>61</v>
      </c>
      <c r="D90" t="s">
        <v>36</v>
      </c>
      <c r="E90" t="s">
        <v>54</v>
      </c>
      <c r="F90">
        <v>152</v>
      </c>
      <c r="G90">
        <v>67</v>
      </c>
      <c r="H90" t="s">
        <v>19</v>
      </c>
    </row>
    <row r="91" spans="1:8">
      <c r="A91" t="s">
        <v>161</v>
      </c>
      <c r="B91" t="s">
        <v>63</v>
      </c>
      <c r="C91" t="s">
        <v>77</v>
      </c>
      <c r="D91" t="s">
        <v>83</v>
      </c>
      <c r="E91" t="s">
        <v>32</v>
      </c>
      <c r="F91">
        <v>56</v>
      </c>
      <c r="G91">
        <v>161</v>
      </c>
      <c r="H91" t="s">
        <v>13</v>
      </c>
    </row>
    <row r="92" spans="1:8">
      <c r="A92" t="s">
        <v>162</v>
      </c>
      <c r="B92" t="s">
        <v>51</v>
      </c>
      <c r="C92" t="s">
        <v>18</v>
      </c>
      <c r="D92" t="s">
        <v>59</v>
      </c>
      <c r="E92" t="s">
        <v>27</v>
      </c>
      <c r="F92">
        <v>89</v>
      </c>
      <c r="G92">
        <v>170</v>
      </c>
      <c r="H92" t="s">
        <v>13</v>
      </c>
    </row>
    <row r="93" spans="1:8">
      <c r="A93" t="s">
        <v>163</v>
      </c>
      <c r="B93" t="s">
        <v>10</v>
      </c>
      <c r="C93" t="s">
        <v>79</v>
      </c>
      <c r="D93" t="s">
        <v>34</v>
      </c>
      <c r="E93" t="s">
        <v>37</v>
      </c>
      <c r="F93">
        <v>127</v>
      </c>
      <c r="G93">
        <v>21</v>
      </c>
      <c r="H93" t="s">
        <v>19</v>
      </c>
    </row>
    <row r="94" spans="1:8">
      <c r="A94" t="s">
        <v>164</v>
      </c>
      <c r="B94" t="s">
        <v>38</v>
      </c>
      <c r="C94" t="s">
        <v>52</v>
      </c>
      <c r="D94" t="s">
        <v>33</v>
      </c>
      <c r="E94" t="s">
        <v>73</v>
      </c>
      <c r="F94">
        <v>69</v>
      </c>
      <c r="G94">
        <v>98</v>
      </c>
      <c r="H94" t="s">
        <v>13</v>
      </c>
    </row>
    <row r="95" spans="1:8">
      <c r="A95" t="s">
        <v>165</v>
      </c>
      <c r="B95" t="s">
        <v>24</v>
      </c>
      <c r="C95" t="s">
        <v>11</v>
      </c>
      <c r="D95" t="s">
        <v>44</v>
      </c>
      <c r="E95" t="s">
        <v>74</v>
      </c>
      <c r="F95">
        <v>160</v>
      </c>
      <c r="G95">
        <v>44</v>
      </c>
      <c r="H95" t="s">
        <v>19</v>
      </c>
    </row>
    <row r="96" spans="1:8">
      <c r="A96" t="s">
        <v>166</v>
      </c>
      <c r="B96" t="s">
        <v>64</v>
      </c>
      <c r="C96" t="s">
        <v>49</v>
      </c>
      <c r="D96" t="s">
        <v>86</v>
      </c>
      <c r="E96" t="s">
        <v>66</v>
      </c>
      <c r="F96">
        <v>153</v>
      </c>
      <c r="G96">
        <v>105</v>
      </c>
      <c r="H96" t="s">
        <v>19</v>
      </c>
    </row>
    <row r="97" spans="1:8">
      <c r="A97" t="s">
        <v>167</v>
      </c>
      <c r="B97" t="s">
        <v>47</v>
      </c>
      <c r="C97" t="s">
        <v>72</v>
      </c>
      <c r="D97" t="s">
        <v>43</v>
      </c>
      <c r="E97" t="s">
        <v>22</v>
      </c>
      <c r="F97">
        <v>24</v>
      </c>
      <c r="G97">
        <v>174</v>
      </c>
      <c r="H97" t="s">
        <v>13</v>
      </c>
    </row>
    <row r="98" spans="1:8">
      <c r="A98" t="s">
        <v>168</v>
      </c>
      <c r="B98" t="s">
        <v>62</v>
      </c>
      <c r="C98" t="s">
        <v>58</v>
      </c>
      <c r="D98" t="s">
        <v>16</v>
      </c>
      <c r="E98" t="s">
        <v>31</v>
      </c>
      <c r="F98">
        <v>71</v>
      </c>
      <c r="G98">
        <v>61</v>
      </c>
      <c r="H98" t="s">
        <v>19</v>
      </c>
    </row>
    <row r="99" spans="1:8">
      <c r="A99" t="s">
        <v>169</v>
      </c>
      <c r="B99" t="s">
        <v>27</v>
      </c>
      <c r="C99" t="s">
        <v>36</v>
      </c>
      <c r="D99" t="s">
        <v>56</v>
      </c>
      <c r="E99" t="s">
        <v>9</v>
      </c>
      <c r="F99">
        <v>134</v>
      </c>
      <c r="G99">
        <v>63</v>
      </c>
      <c r="H99" t="s">
        <v>19</v>
      </c>
    </row>
    <row r="100" spans="1:8">
      <c r="A100" t="s">
        <v>170</v>
      </c>
      <c r="B100" t="s">
        <v>21</v>
      </c>
      <c r="C100" t="s">
        <v>42</v>
      </c>
      <c r="D100" t="s">
        <v>71</v>
      </c>
      <c r="E100" t="s">
        <v>53</v>
      </c>
      <c r="F100">
        <v>64</v>
      </c>
      <c r="G100">
        <v>126</v>
      </c>
      <c r="H100" t="s">
        <v>13</v>
      </c>
    </row>
    <row r="101" spans="1:8">
      <c r="A101" t="s">
        <v>171</v>
      </c>
      <c r="B101" t="s">
        <v>33</v>
      </c>
      <c r="C101" t="s">
        <v>68</v>
      </c>
      <c r="D101" t="s">
        <v>15</v>
      </c>
      <c r="E101" t="s">
        <v>77</v>
      </c>
      <c r="F101">
        <v>107</v>
      </c>
      <c r="G101">
        <v>38</v>
      </c>
      <c r="H101" t="s">
        <v>19</v>
      </c>
    </row>
    <row r="102" spans="1:8">
      <c r="A102" t="s">
        <v>172</v>
      </c>
      <c r="B102" t="s">
        <v>41</v>
      </c>
      <c r="C102" t="s">
        <v>73</v>
      </c>
      <c r="D102" t="s">
        <v>83</v>
      </c>
      <c r="E102" t="s">
        <v>23</v>
      </c>
      <c r="F102">
        <v>90</v>
      </c>
      <c r="G102">
        <v>105</v>
      </c>
      <c r="H102" t="s">
        <v>13</v>
      </c>
    </row>
    <row r="103" spans="1:8">
      <c r="A103" t="s">
        <v>173</v>
      </c>
      <c r="B103" t="s">
        <v>57</v>
      </c>
      <c r="C103" t="s">
        <v>82</v>
      </c>
      <c r="D103" t="s">
        <v>63</v>
      </c>
      <c r="E103" t="s">
        <v>39</v>
      </c>
      <c r="F103">
        <v>70</v>
      </c>
      <c r="G103">
        <v>148</v>
      </c>
      <c r="H103" t="s">
        <v>13</v>
      </c>
    </row>
    <row r="104" spans="1:8">
      <c r="A104" t="s">
        <v>174</v>
      </c>
      <c r="B104" t="s">
        <v>17</v>
      </c>
      <c r="C104" t="s">
        <v>79</v>
      </c>
      <c r="D104" t="s">
        <v>46</v>
      </c>
      <c r="E104" t="s">
        <v>26</v>
      </c>
      <c r="F104">
        <v>58</v>
      </c>
      <c r="G104">
        <v>115</v>
      </c>
      <c r="H104" t="s">
        <v>13</v>
      </c>
    </row>
    <row r="105" spans="1:8">
      <c r="A105" t="s">
        <v>175</v>
      </c>
      <c r="B105" t="s">
        <v>37</v>
      </c>
      <c r="C105" t="s">
        <v>84</v>
      </c>
      <c r="D105" t="s">
        <v>52</v>
      </c>
      <c r="E105" t="s">
        <v>61</v>
      </c>
      <c r="F105">
        <v>164</v>
      </c>
      <c r="G105">
        <v>55</v>
      </c>
      <c r="H105" t="s">
        <v>19</v>
      </c>
    </row>
    <row r="106" spans="1:8">
      <c r="A106" t="s">
        <v>176</v>
      </c>
      <c r="B106" t="s">
        <v>28</v>
      </c>
      <c r="C106" t="s">
        <v>87</v>
      </c>
      <c r="D106" t="s">
        <v>59</v>
      </c>
      <c r="E106" t="s">
        <v>54</v>
      </c>
      <c r="F106">
        <v>90</v>
      </c>
      <c r="G106">
        <v>136</v>
      </c>
      <c r="H106" t="s">
        <v>13</v>
      </c>
    </row>
    <row r="107" spans="1:8">
      <c r="A107" t="s">
        <v>177</v>
      </c>
      <c r="B107" t="s">
        <v>29</v>
      </c>
      <c r="C107" t="s">
        <v>67</v>
      </c>
      <c r="D107" t="s">
        <v>18</v>
      </c>
      <c r="E107" t="s">
        <v>78</v>
      </c>
      <c r="F107">
        <v>154</v>
      </c>
      <c r="G107">
        <v>68</v>
      </c>
      <c r="H107" t="s">
        <v>19</v>
      </c>
    </row>
    <row r="108" spans="1:8">
      <c r="A108" t="s">
        <v>178</v>
      </c>
      <c r="B108" t="s">
        <v>34</v>
      </c>
      <c r="C108" t="s">
        <v>48</v>
      </c>
      <c r="D108" t="s">
        <v>38</v>
      </c>
      <c r="E108" t="s">
        <v>69</v>
      </c>
      <c r="F108">
        <v>135</v>
      </c>
      <c r="G108">
        <v>143</v>
      </c>
      <c r="H108" t="s">
        <v>13</v>
      </c>
    </row>
    <row r="109" spans="1:8">
      <c r="A109" t="s">
        <v>179</v>
      </c>
      <c r="B109" t="s">
        <v>76</v>
      </c>
      <c r="C109" t="s">
        <v>81</v>
      </c>
      <c r="D109" t="s">
        <v>51</v>
      </c>
      <c r="E109" t="s">
        <v>12</v>
      </c>
      <c r="F109">
        <v>60</v>
      </c>
      <c r="G109">
        <v>108</v>
      </c>
      <c r="H109" t="s">
        <v>13</v>
      </c>
    </row>
    <row r="110" spans="1:8">
      <c r="A110" t="s">
        <v>180</v>
      </c>
      <c r="B110" t="s">
        <v>10</v>
      </c>
      <c r="C110" t="s">
        <v>32</v>
      </c>
      <c r="D110" t="s">
        <v>24</v>
      </c>
      <c r="E110" t="s">
        <v>73</v>
      </c>
      <c r="F110">
        <v>134</v>
      </c>
      <c r="G110">
        <v>132</v>
      </c>
      <c r="H110" t="s">
        <v>19</v>
      </c>
    </row>
    <row r="111" spans="1:8">
      <c r="A111" t="s">
        <v>181</v>
      </c>
      <c r="B111" t="s">
        <v>83</v>
      </c>
      <c r="C111" t="s">
        <v>36</v>
      </c>
      <c r="D111" t="s">
        <v>64</v>
      </c>
      <c r="E111" t="s">
        <v>79</v>
      </c>
      <c r="F111">
        <v>98</v>
      </c>
      <c r="G111">
        <v>116</v>
      </c>
      <c r="H111" t="s">
        <v>13</v>
      </c>
    </row>
    <row r="112" spans="1:8">
      <c r="A112" t="s">
        <v>182</v>
      </c>
      <c r="B112" t="s">
        <v>26</v>
      </c>
      <c r="C112" t="s">
        <v>53</v>
      </c>
      <c r="D112" t="s">
        <v>74</v>
      </c>
      <c r="E112" t="s">
        <v>16</v>
      </c>
      <c r="F112">
        <v>107</v>
      </c>
      <c r="G112">
        <v>28</v>
      </c>
      <c r="H112" t="s">
        <v>19</v>
      </c>
    </row>
    <row r="113" spans="1:8">
      <c r="A113" t="s">
        <v>183</v>
      </c>
      <c r="B113" t="s">
        <v>52</v>
      </c>
      <c r="C113" t="s">
        <v>56</v>
      </c>
      <c r="D113" t="s">
        <v>63</v>
      </c>
      <c r="E113" t="s">
        <v>28</v>
      </c>
      <c r="F113">
        <v>40</v>
      </c>
      <c r="G113">
        <v>125</v>
      </c>
      <c r="H113" t="s">
        <v>13</v>
      </c>
    </row>
    <row r="114" spans="1:8">
      <c r="A114" t="s">
        <v>184</v>
      </c>
      <c r="B114" t="s">
        <v>27</v>
      </c>
      <c r="C114" t="s">
        <v>15</v>
      </c>
      <c r="D114" t="s">
        <v>49</v>
      </c>
      <c r="E114" t="s">
        <v>78</v>
      </c>
      <c r="F114">
        <v>147</v>
      </c>
      <c r="G114">
        <v>97</v>
      </c>
      <c r="H114" t="s">
        <v>19</v>
      </c>
    </row>
    <row r="115" spans="1:8">
      <c r="A115" t="s">
        <v>185</v>
      </c>
      <c r="B115" t="s">
        <v>9</v>
      </c>
      <c r="C115" t="s">
        <v>62</v>
      </c>
      <c r="D115" t="s">
        <v>82</v>
      </c>
      <c r="E115" t="s">
        <v>48</v>
      </c>
      <c r="F115">
        <v>70</v>
      </c>
      <c r="G115">
        <v>184</v>
      </c>
      <c r="H115" t="s">
        <v>13</v>
      </c>
    </row>
    <row r="116" spans="1:8">
      <c r="A116" t="s">
        <v>186</v>
      </c>
      <c r="B116" t="s">
        <v>31</v>
      </c>
      <c r="C116" t="s">
        <v>66</v>
      </c>
      <c r="D116" t="s">
        <v>81</v>
      </c>
      <c r="E116" t="s">
        <v>18</v>
      </c>
      <c r="F116">
        <v>113</v>
      </c>
      <c r="G116">
        <v>43</v>
      </c>
      <c r="H116" t="s">
        <v>19</v>
      </c>
    </row>
    <row r="117" spans="1:8">
      <c r="A117" t="s">
        <v>187</v>
      </c>
      <c r="B117" t="s">
        <v>68</v>
      </c>
      <c r="C117" t="s">
        <v>32</v>
      </c>
      <c r="D117" t="s">
        <v>21</v>
      </c>
      <c r="E117" t="s">
        <v>84</v>
      </c>
      <c r="F117">
        <v>90</v>
      </c>
      <c r="G117">
        <v>108</v>
      </c>
      <c r="H117" t="s">
        <v>13</v>
      </c>
    </row>
    <row r="118" spans="1:8">
      <c r="A118" t="s">
        <v>188</v>
      </c>
      <c r="B118" t="s">
        <v>58</v>
      </c>
      <c r="C118" t="s">
        <v>46</v>
      </c>
      <c r="D118" t="s">
        <v>76</v>
      </c>
      <c r="E118" t="s">
        <v>67</v>
      </c>
      <c r="F118">
        <v>93</v>
      </c>
      <c r="G118">
        <v>141</v>
      </c>
      <c r="H118" t="s">
        <v>13</v>
      </c>
    </row>
    <row r="119" spans="1:8">
      <c r="A119" t="s">
        <v>189</v>
      </c>
      <c r="B119" t="s">
        <v>77</v>
      </c>
      <c r="C119" t="s">
        <v>38</v>
      </c>
      <c r="D119" t="s">
        <v>44</v>
      </c>
      <c r="E119" t="s">
        <v>10</v>
      </c>
      <c r="F119">
        <v>48</v>
      </c>
      <c r="G119">
        <v>119</v>
      </c>
      <c r="H119" t="s">
        <v>13</v>
      </c>
    </row>
    <row r="120" spans="1:8">
      <c r="A120" t="s">
        <v>190</v>
      </c>
      <c r="B120" t="s">
        <v>86</v>
      </c>
      <c r="C120" t="s">
        <v>51</v>
      </c>
      <c r="D120" t="s">
        <v>47</v>
      </c>
      <c r="E120" t="s">
        <v>69</v>
      </c>
      <c r="F120">
        <v>124</v>
      </c>
      <c r="G120">
        <v>140</v>
      </c>
      <c r="H120" t="s">
        <v>13</v>
      </c>
    </row>
    <row r="121" spans="1:8">
      <c r="A121" t="s">
        <v>191</v>
      </c>
      <c r="B121" t="s">
        <v>59</v>
      </c>
      <c r="C121" t="s">
        <v>22</v>
      </c>
      <c r="D121" t="s">
        <v>37</v>
      </c>
      <c r="E121" t="s">
        <v>41</v>
      </c>
      <c r="F121">
        <v>91</v>
      </c>
      <c r="G121">
        <v>104</v>
      </c>
      <c r="H121" t="s">
        <v>13</v>
      </c>
    </row>
    <row r="122" spans="1:8">
      <c r="A122" t="s">
        <v>192</v>
      </c>
      <c r="B122" t="s">
        <v>61</v>
      </c>
      <c r="C122" t="s">
        <v>71</v>
      </c>
      <c r="D122" t="s">
        <v>29</v>
      </c>
      <c r="E122" t="s">
        <v>87</v>
      </c>
      <c r="F122">
        <v>111</v>
      </c>
      <c r="G122">
        <v>135</v>
      </c>
      <c r="H122" t="s">
        <v>13</v>
      </c>
    </row>
    <row r="123" spans="1:8">
      <c r="A123" t="s">
        <v>193</v>
      </c>
      <c r="B123" t="s">
        <v>54</v>
      </c>
      <c r="C123" t="s">
        <v>11</v>
      </c>
      <c r="D123" t="s">
        <v>17</v>
      </c>
      <c r="E123" t="s">
        <v>72</v>
      </c>
      <c r="F123">
        <v>68</v>
      </c>
      <c r="G123">
        <v>60</v>
      </c>
      <c r="H123" t="s">
        <v>19</v>
      </c>
    </row>
    <row r="124" spans="1:8">
      <c r="A124" t="s">
        <v>194</v>
      </c>
      <c r="B124" t="s">
        <v>39</v>
      </c>
      <c r="C124" t="s">
        <v>23</v>
      </c>
      <c r="D124" t="s">
        <v>33</v>
      </c>
      <c r="E124" t="s">
        <v>42</v>
      </c>
      <c r="F124">
        <v>168</v>
      </c>
      <c r="G124">
        <v>61</v>
      </c>
      <c r="H124" t="s">
        <v>19</v>
      </c>
    </row>
    <row r="125" spans="1:8">
      <c r="A125" t="s">
        <v>195</v>
      </c>
      <c r="B125" t="s">
        <v>57</v>
      </c>
      <c r="C125" t="s">
        <v>12</v>
      </c>
      <c r="D125" t="s">
        <v>34</v>
      </c>
      <c r="E125" t="s">
        <v>43</v>
      </c>
      <c r="F125">
        <v>97</v>
      </c>
      <c r="G125">
        <v>80</v>
      </c>
      <c r="H125" t="s">
        <v>19</v>
      </c>
    </row>
    <row r="126" spans="1:8">
      <c r="A126" t="s">
        <v>196</v>
      </c>
      <c r="B126" t="s">
        <v>21</v>
      </c>
      <c r="C126" t="s">
        <v>26</v>
      </c>
      <c r="D126" t="s">
        <v>38</v>
      </c>
      <c r="E126" t="s">
        <v>66</v>
      </c>
      <c r="F126">
        <v>151</v>
      </c>
      <c r="G126">
        <v>101</v>
      </c>
      <c r="H126" t="s">
        <v>19</v>
      </c>
    </row>
    <row r="127" spans="1:8">
      <c r="A127" t="s">
        <v>197</v>
      </c>
      <c r="B127" t="s">
        <v>16</v>
      </c>
      <c r="C127" t="s">
        <v>82</v>
      </c>
      <c r="D127" t="s">
        <v>32</v>
      </c>
      <c r="E127" t="s">
        <v>27</v>
      </c>
      <c r="F127">
        <v>44</v>
      </c>
      <c r="G127">
        <v>194</v>
      </c>
      <c r="H127" t="s">
        <v>13</v>
      </c>
    </row>
    <row r="128" spans="1:8">
      <c r="A128" t="s">
        <v>198</v>
      </c>
      <c r="B128" t="s">
        <v>74</v>
      </c>
      <c r="C128" t="s">
        <v>10</v>
      </c>
      <c r="D128" t="s">
        <v>46</v>
      </c>
      <c r="E128" t="s">
        <v>86</v>
      </c>
      <c r="F128">
        <v>95</v>
      </c>
      <c r="G128">
        <v>94</v>
      </c>
      <c r="H128" t="s">
        <v>19</v>
      </c>
    </row>
    <row r="129" spans="1:8">
      <c r="A129" t="s">
        <v>199</v>
      </c>
      <c r="B129" t="s">
        <v>63</v>
      </c>
      <c r="C129" t="s">
        <v>49</v>
      </c>
      <c r="D129" t="s">
        <v>51</v>
      </c>
      <c r="E129" t="s">
        <v>37</v>
      </c>
      <c r="F129">
        <v>160</v>
      </c>
      <c r="G129">
        <v>75</v>
      </c>
      <c r="H129" t="s">
        <v>19</v>
      </c>
    </row>
    <row r="130" spans="1:8">
      <c r="A130" t="s">
        <v>200</v>
      </c>
      <c r="B130" t="s">
        <v>67</v>
      </c>
      <c r="C130" t="s">
        <v>24</v>
      </c>
      <c r="D130" t="s">
        <v>59</v>
      </c>
      <c r="E130" t="s">
        <v>9</v>
      </c>
      <c r="F130">
        <v>125</v>
      </c>
      <c r="G130">
        <v>68</v>
      </c>
      <c r="H130" t="s">
        <v>19</v>
      </c>
    </row>
    <row r="131" spans="1:8">
      <c r="A131" t="s">
        <v>201</v>
      </c>
      <c r="B131" t="s">
        <v>11</v>
      </c>
      <c r="C131" t="s">
        <v>18</v>
      </c>
      <c r="D131" t="s">
        <v>64</v>
      </c>
      <c r="E131" t="s">
        <v>42</v>
      </c>
      <c r="F131">
        <v>82</v>
      </c>
      <c r="G131">
        <v>109</v>
      </c>
      <c r="H131" t="s">
        <v>13</v>
      </c>
    </row>
    <row r="132" spans="1:8">
      <c r="A132" t="s">
        <v>202</v>
      </c>
      <c r="B132" t="s">
        <v>22</v>
      </c>
      <c r="C132" t="s">
        <v>84</v>
      </c>
      <c r="D132" t="s">
        <v>34</v>
      </c>
      <c r="E132" t="s">
        <v>44</v>
      </c>
      <c r="F132">
        <v>167</v>
      </c>
      <c r="G132">
        <v>45</v>
      </c>
      <c r="H132" t="s">
        <v>19</v>
      </c>
    </row>
    <row r="133" spans="1:8">
      <c r="A133" t="s">
        <v>203</v>
      </c>
      <c r="B133" t="s">
        <v>33</v>
      </c>
      <c r="C133" t="s">
        <v>69</v>
      </c>
      <c r="D133" t="s">
        <v>76</v>
      </c>
      <c r="E133" t="s">
        <v>62</v>
      </c>
      <c r="F133">
        <v>117</v>
      </c>
      <c r="G133">
        <v>66</v>
      </c>
      <c r="H133" t="s">
        <v>19</v>
      </c>
    </row>
    <row r="134" spans="1:8">
      <c r="A134" t="s">
        <v>204</v>
      </c>
      <c r="B134" t="s">
        <v>48</v>
      </c>
      <c r="C134" t="s">
        <v>73</v>
      </c>
      <c r="D134" t="s">
        <v>36</v>
      </c>
      <c r="E134" t="s">
        <v>57</v>
      </c>
      <c r="F134">
        <v>119</v>
      </c>
      <c r="G134">
        <v>51</v>
      </c>
      <c r="H134" t="s">
        <v>19</v>
      </c>
    </row>
    <row r="135" spans="1:8">
      <c r="A135" t="s">
        <v>205</v>
      </c>
      <c r="B135" t="s">
        <v>54</v>
      </c>
      <c r="C135" t="s">
        <v>39</v>
      </c>
      <c r="D135" t="s">
        <v>29</v>
      </c>
      <c r="E135" t="s">
        <v>79</v>
      </c>
      <c r="F135">
        <v>69</v>
      </c>
      <c r="G135">
        <v>168</v>
      </c>
      <c r="H135" t="s">
        <v>13</v>
      </c>
    </row>
    <row r="136" spans="1:8">
      <c r="A136" t="s">
        <v>206</v>
      </c>
      <c r="B136" t="s">
        <v>31</v>
      </c>
      <c r="C136" t="s">
        <v>52</v>
      </c>
      <c r="D136" t="s">
        <v>83</v>
      </c>
      <c r="E136" t="s">
        <v>17</v>
      </c>
      <c r="F136">
        <v>105</v>
      </c>
      <c r="G136">
        <v>51</v>
      </c>
      <c r="H136" t="s">
        <v>19</v>
      </c>
    </row>
    <row r="137" spans="1:8">
      <c r="A137" t="s">
        <v>207</v>
      </c>
      <c r="B137" t="s">
        <v>41</v>
      </c>
      <c r="C137" t="s">
        <v>53</v>
      </c>
      <c r="D137" t="s">
        <v>68</v>
      </c>
      <c r="E137" t="s">
        <v>61</v>
      </c>
      <c r="F137">
        <v>155</v>
      </c>
      <c r="G137">
        <v>91</v>
      </c>
      <c r="H137" t="s">
        <v>19</v>
      </c>
    </row>
    <row r="138" spans="1:8">
      <c r="A138" t="s">
        <v>208</v>
      </c>
      <c r="B138" t="s">
        <v>28</v>
      </c>
      <c r="C138" t="s">
        <v>78</v>
      </c>
      <c r="D138" t="s">
        <v>12</v>
      </c>
      <c r="E138" t="s">
        <v>23</v>
      </c>
      <c r="F138">
        <v>81</v>
      </c>
      <c r="G138">
        <v>158</v>
      </c>
      <c r="H138" t="s">
        <v>13</v>
      </c>
    </row>
    <row r="139" spans="1:8">
      <c r="A139" t="s">
        <v>209</v>
      </c>
      <c r="B139" t="s">
        <v>72</v>
      </c>
      <c r="C139" t="s">
        <v>56</v>
      </c>
      <c r="D139" t="s">
        <v>77</v>
      </c>
      <c r="E139" t="s">
        <v>87</v>
      </c>
      <c r="F139">
        <v>34</v>
      </c>
      <c r="G139">
        <v>37</v>
      </c>
      <c r="H139" t="s">
        <v>13</v>
      </c>
    </row>
    <row r="140" spans="1:8">
      <c r="A140" t="s">
        <v>210</v>
      </c>
      <c r="B140" t="s">
        <v>47</v>
      </c>
      <c r="C140" t="s">
        <v>15</v>
      </c>
      <c r="D140" t="s">
        <v>71</v>
      </c>
      <c r="E140" t="s">
        <v>58</v>
      </c>
      <c r="F140">
        <v>34</v>
      </c>
      <c r="G140">
        <v>151</v>
      </c>
      <c r="H140" t="s">
        <v>13</v>
      </c>
    </row>
    <row r="141" spans="1:8">
      <c r="A141" t="s">
        <v>211</v>
      </c>
      <c r="B141" t="s">
        <v>43</v>
      </c>
      <c r="C141" t="s">
        <v>81</v>
      </c>
      <c r="D141" t="s">
        <v>49</v>
      </c>
      <c r="E141" t="s">
        <v>26</v>
      </c>
      <c r="F141">
        <v>94</v>
      </c>
      <c r="G141">
        <v>175</v>
      </c>
      <c r="H141" t="s">
        <v>13</v>
      </c>
    </row>
    <row r="142" spans="1:8">
      <c r="A142" t="s">
        <v>212</v>
      </c>
      <c r="B142" t="s">
        <v>27</v>
      </c>
      <c r="C142" t="s">
        <v>48</v>
      </c>
      <c r="D142" t="s">
        <v>12</v>
      </c>
      <c r="E142" t="s">
        <v>76</v>
      </c>
      <c r="F142">
        <v>115</v>
      </c>
      <c r="G142">
        <v>125</v>
      </c>
      <c r="H142" t="s">
        <v>13</v>
      </c>
    </row>
    <row r="143" spans="1:8">
      <c r="A143" t="s">
        <v>213</v>
      </c>
      <c r="B143" t="s">
        <v>26</v>
      </c>
      <c r="C143" t="s">
        <v>41</v>
      </c>
      <c r="D143" t="s">
        <v>64</v>
      </c>
      <c r="E143" t="s">
        <v>69</v>
      </c>
      <c r="F143">
        <v>162</v>
      </c>
      <c r="G143">
        <v>145</v>
      </c>
      <c r="H143" t="s">
        <v>19</v>
      </c>
    </row>
    <row r="144" spans="1:8">
      <c r="A144" t="s">
        <v>214</v>
      </c>
      <c r="B144" t="s">
        <v>23</v>
      </c>
      <c r="C144" t="s">
        <v>29</v>
      </c>
      <c r="D144" t="s">
        <v>68</v>
      </c>
      <c r="E144" t="s">
        <v>58</v>
      </c>
      <c r="F144">
        <v>148</v>
      </c>
      <c r="G144">
        <v>62</v>
      </c>
      <c r="H144" t="s">
        <v>19</v>
      </c>
    </row>
    <row r="145" spans="1:8">
      <c r="A145" t="s">
        <v>215</v>
      </c>
      <c r="B145" t="s">
        <v>49</v>
      </c>
      <c r="C145" t="s">
        <v>84</v>
      </c>
      <c r="D145" t="s">
        <v>24</v>
      </c>
      <c r="E145" t="s">
        <v>32</v>
      </c>
      <c r="F145">
        <v>172</v>
      </c>
      <c r="G145">
        <v>119</v>
      </c>
      <c r="H145" t="s">
        <v>19</v>
      </c>
    </row>
    <row r="146" spans="1:8">
      <c r="A146" t="s">
        <v>216</v>
      </c>
      <c r="B146" t="s">
        <v>12</v>
      </c>
      <c r="C146" t="s">
        <v>76</v>
      </c>
      <c r="D146" t="s">
        <v>26</v>
      </c>
      <c r="E146" t="s">
        <v>41</v>
      </c>
      <c r="F146">
        <v>127</v>
      </c>
      <c r="G146">
        <v>122</v>
      </c>
      <c r="H146" t="s">
        <v>19</v>
      </c>
    </row>
    <row r="147" spans="1:8">
      <c r="A147" t="s">
        <v>217</v>
      </c>
      <c r="B147" t="s">
        <v>23</v>
      </c>
      <c r="C147" t="s">
        <v>29</v>
      </c>
      <c r="D147" t="s">
        <v>49</v>
      </c>
      <c r="E147" t="s">
        <v>84</v>
      </c>
      <c r="F147">
        <v>102</v>
      </c>
      <c r="G147">
        <v>115</v>
      </c>
      <c r="H147" t="s">
        <v>13</v>
      </c>
    </row>
    <row r="148" spans="1:8">
      <c r="A148" t="s">
        <v>218</v>
      </c>
      <c r="B148" t="s">
        <v>12</v>
      </c>
      <c r="C148" t="s">
        <v>76</v>
      </c>
      <c r="D148" t="s">
        <v>49</v>
      </c>
      <c r="E148" t="s">
        <v>84</v>
      </c>
      <c r="G148">
        <v>145</v>
      </c>
      <c r="H148" t="s">
        <v>13</v>
      </c>
    </row>
    <row r="149" spans="1:8">
      <c r="A149" t="s">
        <v>219</v>
      </c>
      <c r="B149" t="s">
        <v>12</v>
      </c>
      <c r="C149" t="s">
        <v>76</v>
      </c>
      <c r="D149" t="s">
        <v>49</v>
      </c>
      <c r="E149" t="s">
        <v>84</v>
      </c>
      <c r="F149">
        <v>80</v>
      </c>
      <c r="G149">
        <v>113</v>
      </c>
      <c r="H149" t="s">
        <v>13</v>
      </c>
    </row>
    <row r="150" spans="1:8">
      <c r="A150" t="s">
        <v>220</v>
      </c>
      <c r="B150" t="s">
        <v>27</v>
      </c>
      <c r="C150" t="s">
        <v>48</v>
      </c>
      <c r="D150" t="s">
        <v>11</v>
      </c>
      <c r="E150" t="s">
        <v>37</v>
      </c>
      <c r="F150">
        <v>78</v>
      </c>
      <c r="G150">
        <v>52</v>
      </c>
      <c r="H150" t="s">
        <v>19</v>
      </c>
    </row>
    <row r="151" spans="1:8">
      <c r="A151" t="s">
        <v>221</v>
      </c>
      <c r="B151" t="s">
        <v>12</v>
      </c>
      <c r="C151" t="s">
        <v>76</v>
      </c>
      <c r="D151" t="s">
        <v>59</v>
      </c>
      <c r="E151" t="s">
        <v>33</v>
      </c>
      <c r="F151">
        <v>76</v>
      </c>
      <c r="G151">
        <v>39</v>
      </c>
      <c r="H151" t="s">
        <v>19</v>
      </c>
    </row>
    <row r="152" spans="1:8">
      <c r="A152" t="s">
        <v>222</v>
      </c>
      <c r="B152" t="s">
        <v>26</v>
      </c>
      <c r="C152" t="s">
        <v>41</v>
      </c>
      <c r="D152" t="s">
        <v>53</v>
      </c>
      <c r="E152" t="s">
        <v>22</v>
      </c>
      <c r="F152">
        <v>142</v>
      </c>
      <c r="G152">
        <v>78</v>
      </c>
      <c r="H152" t="s">
        <v>19</v>
      </c>
    </row>
    <row r="153" spans="1:8">
      <c r="A153" t="s">
        <v>223</v>
      </c>
      <c r="B153" t="s">
        <v>64</v>
      </c>
      <c r="C153" t="s">
        <v>69</v>
      </c>
      <c r="D153" t="s">
        <v>83</v>
      </c>
      <c r="E153" t="s">
        <v>86</v>
      </c>
      <c r="F153">
        <v>155</v>
      </c>
      <c r="G153">
        <v>70</v>
      </c>
      <c r="H153" t="s">
        <v>19</v>
      </c>
    </row>
    <row r="154" spans="1:8">
      <c r="A154" t="s">
        <v>224</v>
      </c>
      <c r="B154" t="s">
        <v>23</v>
      </c>
      <c r="C154" t="s">
        <v>29</v>
      </c>
      <c r="D154" t="s">
        <v>67</v>
      </c>
      <c r="E154" t="s">
        <v>66</v>
      </c>
      <c r="F154">
        <v>135</v>
      </c>
      <c r="G154">
        <v>74</v>
      </c>
      <c r="H154" t="s">
        <v>19</v>
      </c>
    </row>
    <row r="155" spans="1:8">
      <c r="A155" t="s">
        <v>225</v>
      </c>
      <c r="B155" t="s">
        <v>10</v>
      </c>
      <c r="C155" t="s">
        <v>39</v>
      </c>
      <c r="D155" t="s">
        <v>68</v>
      </c>
      <c r="E155" t="s">
        <v>58</v>
      </c>
      <c r="F155">
        <v>133</v>
      </c>
      <c r="G155">
        <v>144</v>
      </c>
      <c r="H155" t="s">
        <v>13</v>
      </c>
    </row>
    <row r="156" spans="1:8">
      <c r="A156" t="s">
        <v>226</v>
      </c>
      <c r="B156" t="s">
        <v>49</v>
      </c>
      <c r="C156" t="s">
        <v>84</v>
      </c>
      <c r="D156" t="s">
        <v>21</v>
      </c>
      <c r="E156" t="s">
        <v>36</v>
      </c>
      <c r="F156">
        <v>185</v>
      </c>
      <c r="G156">
        <v>54</v>
      </c>
      <c r="H156" t="s">
        <v>19</v>
      </c>
    </row>
    <row r="157" spans="1:8">
      <c r="A157" t="s">
        <v>227</v>
      </c>
      <c r="B157" t="s">
        <v>24</v>
      </c>
      <c r="C157" t="s">
        <v>32</v>
      </c>
      <c r="D157" t="s">
        <v>63</v>
      </c>
      <c r="E157" t="s">
        <v>71</v>
      </c>
      <c r="F157">
        <v>172</v>
      </c>
      <c r="G157">
        <v>96</v>
      </c>
      <c r="H157" t="s">
        <v>19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B11A8-E727-4590-A8B3-CA7B965D86BC}">
  <dimension ref="A1:N159"/>
  <sheetViews>
    <sheetView tabSelected="1" workbookViewId="0">
      <selection activeCell="I1" sqref="I1"/>
    </sheetView>
  </sheetViews>
  <sheetFormatPr defaultRowHeight="15"/>
  <cols>
    <col min="1" max="1" width="14.7109375" customWidth="1"/>
    <col min="4" max="4" width="11.140625" customWidth="1"/>
    <col min="5" max="5" width="16.5703125" customWidth="1"/>
    <col min="6" max="6" width="15.28515625" customWidth="1"/>
    <col min="7" max="7" width="18.28515625" customWidth="1"/>
  </cols>
  <sheetData>
    <row r="1" spans="1:14">
      <c r="A1" t="s">
        <v>228</v>
      </c>
      <c r="B1" t="s">
        <v>5</v>
      </c>
      <c r="C1" t="s">
        <v>6</v>
      </c>
      <c r="D1" t="s">
        <v>229</v>
      </c>
      <c r="E1" t="s">
        <v>230</v>
      </c>
      <c r="F1" t="s">
        <v>231</v>
      </c>
      <c r="G1" t="s">
        <v>232</v>
      </c>
      <c r="H1" t="s">
        <v>7</v>
      </c>
      <c r="K1" t="s">
        <v>233</v>
      </c>
      <c r="L1" t="s">
        <v>234</v>
      </c>
      <c r="M1" t="s">
        <v>235</v>
      </c>
      <c r="N1" t="s">
        <v>236</v>
      </c>
    </row>
    <row r="2" spans="1:14">
      <c r="A2" t="s">
        <v>8</v>
      </c>
      <c r="B2">
        <v>51</v>
      </c>
      <c r="C2">
        <v>94</v>
      </c>
      <c r="D2">
        <f>SUM(B2:C2)</f>
        <v>145</v>
      </c>
      <c r="E2">
        <f>IF(B2 &gt; C2, B2/C2, C2/B2)</f>
        <v>1.8431372549019607</v>
      </c>
      <c r="F2">
        <f>ROUND((B2/D2)*100,2)</f>
        <v>35.17</v>
      </c>
      <c r="G2">
        <f>ROUND((C2/D2)*100,2)</f>
        <v>64.83</v>
      </c>
      <c r="H2" t="s">
        <v>13</v>
      </c>
      <c r="J2" t="s">
        <v>237</v>
      </c>
      <c r="K2">
        <f>AVERAGE(B2:B156)</f>
        <v>107.81290322580645</v>
      </c>
      <c r="L2">
        <f>AVERAGE(C2:C156)</f>
        <v>105.16774193548387</v>
      </c>
      <c r="M2">
        <f>AVERAGE(B2:C156)</f>
        <v>106.49032258064516</v>
      </c>
      <c r="N2">
        <f>AVERAGE(D2:D156)</f>
        <v>212.98064516129031</v>
      </c>
    </row>
    <row r="3" spans="1:14">
      <c r="A3" t="s">
        <v>14</v>
      </c>
      <c r="B3">
        <v>76</v>
      </c>
      <c r="C3">
        <v>47</v>
      </c>
      <c r="D3">
        <f t="shared" ref="D3:D66" si="0">SUM(B3:C3)</f>
        <v>123</v>
      </c>
      <c r="E3">
        <f t="shared" ref="E2:E65" si="1">IF(B3 &gt; C3, B3/C3, C3/B3)</f>
        <v>1.6170212765957446</v>
      </c>
      <c r="F3">
        <f>ROUND((B3/D3)*100,2)</f>
        <v>61.79</v>
      </c>
      <c r="G3">
        <f t="shared" ref="G3:G66" si="2">ROUND((C3/D3)*100,2)</f>
        <v>38.21</v>
      </c>
      <c r="H3" t="s">
        <v>19</v>
      </c>
      <c r="J3" t="s">
        <v>238</v>
      </c>
      <c r="K3">
        <f>STDEV(B2:B156)</f>
        <v>40.06095795043047</v>
      </c>
      <c r="L3">
        <f>STDEV(C2:C156)</f>
        <v>41.58621452325913</v>
      </c>
      <c r="M3">
        <f>STDEV(B2:C156)</f>
        <v>40.786105214109156</v>
      </c>
      <c r="N3">
        <f>STDEV(D2:D156)</f>
        <v>46.813455575909906</v>
      </c>
    </row>
    <row r="4" spans="1:14">
      <c r="A4" t="s">
        <v>20</v>
      </c>
      <c r="B4">
        <v>93</v>
      </c>
      <c r="C4">
        <v>170</v>
      </c>
      <c r="D4">
        <f t="shared" si="0"/>
        <v>263</v>
      </c>
      <c r="E4">
        <f>IF(B4 &gt; C4, B4/C4, C4/B4)</f>
        <v>1.8279569892473118</v>
      </c>
      <c r="F4">
        <f t="shared" ref="F3:F66" si="3">ROUND((B4/D4)*100,2)</f>
        <v>35.36</v>
      </c>
      <c r="G4">
        <f t="shared" si="2"/>
        <v>64.64</v>
      </c>
      <c r="H4" t="s">
        <v>13</v>
      </c>
      <c r="J4" t="s">
        <v>239</v>
      </c>
      <c r="K4">
        <f>MIN(B2:B156)</f>
        <v>23</v>
      </c>
      <c r="L4">
        <f>MIN(C2:C156)</f>
        <v>21</v>
      </c>
      <c r="M4">
        <f>MIN(B2:C156)</f>
        <v>21</v>
      </c>
      <c r="N4">
        <f>MIN(D2:D156)</f>
        <v>71</v>
      </c>
    </row>
    <row r="5" spans="1:14">
      <c r="A5" t="s">
        <v>25</v>
      </c>
      <c r="B5">
        <v>165</v>
      </c>
      <c r="C5">
        <v>110</v>
      </c>
      <c r="D5">
        <f t="shared" si="0"/>
        <v>275</v>
      </c>
      <c r="E5">
        <f t="shared" si="1"/>
        <v>1.5</v>
      </c>
      <c r="F5">
        <f t="shared" si="3"/>
        <v>60</v>
      </c>
      <c r="G5">
        <f t="shared" si="2"/>
        <v>40</v>
      </c>
      <c r="H5" t="s">
        <v>19</v>
      </c>
      <c r="J5" t="s">
        <v>240</v>
      </c>
      <c r="K5">
        <f>QUARTILE(B2:B156,1)</f>
        <v>76.5</v>
      </c>
      <c r="L5">
        <f>QUARTILE(C2:C156,1)</f>
        <v>73.5</v>
      </c>
      <c r="M5">
        <f>QUARTILE(B2:C156,1)</f>
        <v>75.25</v>
      </c>
      <c r="N5">
        <f>QUARTILE(D2:D156,1)</f>
        <v>185.5</v>
      </c>
    </row>
    <row r="6" spans="1:14">
      <c r="A6" t="s">
        <v>30</v>
      </c>
      <c r="B6">
        <v>116</v>
      </c>
      <c r="C6">
        <v>118</v>
      </c>
      <c r="D6">
        <f t="shared" si="0"/>
        <v>234</v>
      </c>
      <c r="E6">
        <f t="shared" si="1"/>
        <v>1.0172413793103448</v>
      </c>
      <c r="F6">
        <f t="shared" si="3"/>
        <v>49.57</v>
      </c>
      <c r="G6">
        <f t="shared" si="2"/>
        <v>50.43</v>
      </c>
      <c r="H6" t="s">
        <v>13</v>
      </c>
      <c r="J6" t="s">
        <v>241</v>
      </c>
      <c r="K6">
        <f>MEDIAN(B2:B156)</f>
        <v>107</v>
      </c>
      <c r="L6">
        <f>MEDIAN(C2:C156)</f>
        <v>106</v>
      </c>
      <c r="M6">
        <f>MEDIAN(B2:C156)</f>
        <v>106.5</v>
      </c>
      <c r="N6">
        <f>MEDIAN(D2:D156)</f>
        <v>217</v>
      </c>
    </row>
    <row r="7" spans="1:14">
      <c r="A7" t="s">
        <v>35</v>
      </c>
      <c r="B7">
        <v>26</v>
      </c>
      <c r="C7">
        <v>132</v>
      </c>
      <c r="D7">
        <f t="shared" si="0"/>
        <v>158</v>
      </c>
      <c r="E7">
        <f t="shared" si="1"/>
        <v>5.0769230769230766</v>
      </c>
      <c r="F7">
        <f t="shared" si="3"/>
        <v>16.46</v>
      </c>
      <c r="G7">
        <f t="shared" si="2"/>
        <v>83.54</v>
      </c>
      <c r="H7" t="s">
        <v>13</v>
      </c>
      <c r="J7" t="s">
        <v>242</v>
      </c>
      <c r="K7">
        <f>QUARTILE(B2:B156,3)</f>
        <v>136</v>
      </c>
      <c r="L7">
        <f>QUARTILE(C2:C156,3)</f>
        <v>132</v>
      </c>
      <c r="M7">
        <f>QUARTILE(B2:C156,3)</f>
        <v>134</v>
      </c>
      <c r="N7">
        <f>QUARTILE(D2:D156,3)</f>
        <v>247</v>
      </c>
    </row>
    <row r="8" spans="1:14">
      <c r="A8" t="s">
        <v>40</v>
      </c>
      <c r="B8">
        <v>160</v>
      </c>
      <c r="C8">
        <v>92</v>
      </c>
      <c r="D8">
        <f t="shared" si="0"/>
        <v>252</v>
      </c>
      <c r="E8">
        <f t="shared" si="1"/>
        <v>1.7391304347826086</v>
      </c>
      <c r="F8">
        <f t="shared" si="3"/>
        <v>63.49</v>
      </c>
      <c r="G8">
        <f t="shared" si="2"/>
        <v>36.51</v>
      </c>
      <c r="H8" t="s">
        <v>19</v>
      </c>
      <c r="J8" t="s">
        <v>243</v>
      </c>
      <c r="K8">
        <f>MAX(B2:B156)</f>
        <v>216</v>
      </c>
      <c r="L8">
        <f>MAX(C2:C156)</f>
        <v>197</v>
      </c>
      <c r="M8">
        <f>MAX(B2:C156)</f>
        <v>216</v>
      </c>
      <c r="N8">
        <f>MAX(D2:D156)</f>
        <v>323</v>
      </c>
    </row>
    <row r="9" spans="1:14">
      <c r="A9" t="s">
        <v>45</v>
      </c>
      <c r="B9">
        <v>26</v>
      </c>
      <c r="C9">
        <v>168</v>
      </c>
      <c r="D9">
        <f t="shared" si="0"/>
        <v>194</v>
      </c>
      <c r="E9">
        <f t="shared" si="1"/>
        <v>6.4615384615384617</v>
      </c>
      <c r="F9">
        <f t="shared" si="3"/>
        <v>13.4</v>
      </c>
      <c r="G9">
        <f t="shared" si="2"/>
        <v>86.6</v>
      </c>
      <c r="H9" t="s">
        <v>13</v>
      </c>
    </row>
    <row r="10" spans="1:14">
      <c r="A10" t="s">
        <v>50</v>
      </c>
      <c r="B10">
        <v>52</v>
      </c>
      <c r="C10">
        <v>76</v>
      </c>
      <c r="D10">
        <f t="shared" si="0"/>
        <v>128</v>
      </c>
      <c r="E10">
        <f t="shared" si="1"/>
        <v>1.4615384615384615</v>
      </c>
      <c r="F10">
        <f t="shared" si="3"/>
        <v>40.630000000000003</v>
      </c>
      <c r="G10">
        <f t="shared" si="2"/>
        <v>59.38</v>
      </c>
      <c r="H10" t="s">
        <v>13</v>
      </c>
    </row>
    <row r="11" spans="1:14">
      <c r="A11" t="s">
        <v>55</v>
      </c>
      <c r="B11">
        <v>100</v>
      </c>
      <c r="C11">
        <v>105</v>
      </c>
      <c r="D11">
        <f t="shared" si="0"/>
        <v>205</v>
      </c>
      <c r="E11">
        <f t="shared" si="1"/>
        <v>1.05</v>
      </c>
      <c r="F11">
        <f t="shared" si="3"/>
        <v>48.78</v>
      </c>
      <c r="G11">
        <f t="shared" si="2"/>
        <v>51.22</v>
      </c>
      <c r="H11" t="s">
        <v>13</v>
      </c>
      <c r="J11" t="s">
        <v>244</v>
      </c>
    </row>
    <row r="12" spans="1:14">
      <c r="A12" t="s">
        <v>60</v>
      </c>
      <c r="B12">
        <v>95</v>
      </c>
      <c r="C12">
        <v>133</v>
      </c>
      <c r="D12">
        <f t="shared" si="0"/>
        <v>228</v>
      </c>
      <c r="E12">
        <f t="shared" si="1"/>
        <v>1.4</v>
      </c>
      <c r="F12">
        <f t="shared" si="3"/>
        <v>41.67</v>
      </c>
      <c r="G12">
        <f t="shared" si="2"/>
        <v>58.33</v>
      </c>
      <c r="H12" t="s">
        <v>13</v>
      </c>
      <c r="K12" t="s">
        <v>233</v>
      </c>
      <c r="L12" t="s">
        <v>234</v>
      </c>
      <c r="M12" t="s">
        <v>235</v>
      </c>
      <c r="N12" t="s">
        <v>236</v>
      </c>
    </row>
    <row r="13" spans="1:14">
      <c r="A13" t="s">
        <v>65</v>
      </c>
      <c r="B13">
        <v>119</v>
      </c>
      <c r="C13">
        <v>168</v>
      </c>
      <c r="D13">
        <f t="shared" si="0"/>
        <v>287</v>
      </c>
      <c r="E13">
        <f t="shared" si="1"/>
        <v>1.411764705882353</v>
      </c>
      <c r="F13">
        <f t="shared" si="3"/>
        <v>41.46</v>
      </c>
      <c r="G13">
        <f t="shared" si="2"/>
        <v>58.54</v>
      </c>
      <c r="H13" t="s">
        <v>13</v>
      </c>
      <c r="J13" t="s">
        <v>237</v>
      </c>
      <c r="K13">
        <f>AVERAGE(B2:B141)</f>
        <v>105.20714285714286</v>
      </c>
      <c r="L13">
        <f>AVERAGE(C2:C141)</f>
        <v>106.37857142857143</v>
      </c>
      <c r="M13">
        <f>AVERAGE(B2:C141)</f>
        <v>105.79285714285714</v>
      </c>
      <c r="N13">
        <f>AVERAGE(D2:D141)</f>
        <v>211.58571428571429</v>
      </c>
    </row>
    <row r="14" spans="1:14">
      <c r="A14" t="s">
        <v>70</v>
      </c>
      <c r="B14">
        <v>117</v>
      </c>
      <c r="C14">
        <v>27</v>
      </c>
      <c r="D14">
        <f t="shared" si="0"/>
        <v>144</v>
      </c>
      <c r="E14">
        <f t="shared" si="1"/>
        <v>4.333333333333333</v>
      </c>
      <c r="F14">
        <f t="shared" si="3"/>
        <v>81.25</v>
      </c>
      <c r="G14">
        <f t="shared" si="2"/>
        <v>18.75</v>
      </c>
      <c r="H14" t="s">
        <v>19</v>
      </c>
      <c r="J14" t="s">
        <v>238</v>
      </c>
      <c r="K14">
        <f>STDEV(B2:B141)</f>
        <v>39.743330543793853</v>
      </c>
      <c r="L14">
        <f>STDEV(C2:C141)</f>
        <v>42.178699635959305</v>
      </c>
      <c r="M14">
        <f>STDEV(B2:C141)</f>
        <v>40.909813639547771</v>
      </c>
      <c r="N14">
        <f>STDEV(D2:D141)</f>
        <v>46.095144911131484</v>
      </c>
    </row>
    <row r="15" spans="1:14">
      <c r="A15" t="s">
        <v>75</v>
      </c>
      <c r="B15">
        <v>135</v>
      </c>
      <c r="C15">
        <v>128</v>
      </c>
      <c r="D15">
        <f t="shared" si="0"/>
        <v>263</v>
      </c>
      <c r="E15">
        <f t="shared" si="1"/>
        <v>1.0546875</v>
      </c>
      <c r="F15">
        <f t="shared" si="3"/>
        <v>51.33</v>
      </c>
      <c r="G15">
        <f t="shared" si="2"/>
        <v>48.67</v>
      </c>
      <c r="H15" t="s">
        <v>19</v>
      </c>
      <c r="J15" t="s">
        <v>239</v>
      </c>
      <c r="K15">
        <f>MIN(B2:B141)</f>
        <v>23</v>
      </c>
      <c r="L15">
        <f>MIN(C2:C141)</f>
        <v>21</v>
      </c>
      <c r="M15">
        <f>MIN(B2:C141)</f>
        <v>21</v>
      </c>
      <c r="N15">
        <f>MIN(D2:D141)</f>
        <v>71</v>
      </c>
    </row>
    <row r="16" spans="1:14">
      <c r="A16" t="s">
        <v>80</v>
      </c>
      <c r="B16">
        <v>64</v>
      </c>
      <c r="C16">
        <v>196</v>
      </c>
      <c r="D16">
        <f t="shared" si="0"/>
        <v>260</v>
      </c>
      <c r="E16">
        <f t="shared" si="1"/>
        <v>3.0625</v>
      </c>
      <c r="F16">
        <f t="shared" si="3"/>
        <v>24.62</v>
      </c>
      <c r="G16">
        <f t="shared" si="2"/>
        <v>75.38</v>
      </c>
      <c r="H16" t="s">
        <v>13</v>
      </c>
      <c r="J16" t="s">
        <v>240</v>
      </c>
      <c r="K16">
        <f>QUARTILE(B2:B141,1)</f>
        <v>74.75</v>
      </c>
      <c r="L16">
        <f>QUARTILE(C2:C141,1)</f>
        <v>75.75</v>
      </c>
      <c r="M16">
        <f>QUARTILE(B2:C141,1)</f>
        <v>75</v>
      </c>
      <c r="N16">
        <f>QUARTILE(D2:D141,1)</f>
        <v>184</v>
      </c>
    </row>
    <row r="17" spans="1:14">
      <c r="A17" t="s">
        <v>85</v>
      </c>
      <c r="B17">
        <v>69</v>
      </c>
      <c r="C17">
        <v>156</v>
      </c>
      <c r="D17">
        <f t="shared" si="0"/>
        <v>225</v>
      </c>
      <c r="E17">
        <f t="shared" si="1"/>
        <v>2.2608695652173911</v>
      </c>
      <c r="F17">
        <f t="shared" si="3"/>
        <v>30.67</v>
      </c>
      <c r="G17">
        <f t="shared" si="2"/>
        <v>69.33</v>
      </c>
      <c r="H17" t="s">
        <v>13</v>
      </c>
      <c r="J17" t="s">
        <v>241</v>
      </c>
      <c r="K17">
        <f>MEDIAN(B2:B141)</f>
        <v>103</v>
      </c>
      <c r="L17">
        <f>MEDIAN(C2:C141)</f>
        <v>106.5</v>
      </c>
      <c r="M17">
        <f>MEDIAN(B2:C141)</f>
        <v>105</v>
      </c>
      <c r="N17">
        <f>MEDIAN(D2:D141)</f>
        <v>216</v>
      </c>
    </row>
    <row r="18" spans="1:14">
      <c r="A18" t="s">
        <v>88</v>
      </c>
      <c r="B18">
        <v>110</v>
      </c>
      <c r="C18">
        <v>197</v>
      </c>
      <c r="D18">
        <f t="shared" si="0"/>
        <v>307</v>
      </c>
      <c r="E18">
        <f t="shared" si="1"/>
        <v>1.790909090909091</v>
      </c>
      <c r="F18">
        <f t="shared" si="3"/>
        <v>35.83</v>
      </c>
      <c r="G18">
        <f t="shared" si="2"/>
        <v>64.17</v>
      </c>
      <c r="H18" t="s">
        <v>13</v>
      </c>
      <c r="J18" t="s">
        <v>242</v>
      </c>
      <c r="K18">
        <f>QUARTILE(B2:B141,3)</f>
        <v>134</v>
      </c>
      <c r="L18">
        <f>QUARTILE(C2:C141,3)</f>
        <v>132.25</v>
      </c>
      <c r="M18">
        <f>QUARTILE(B2:C141,3)</f>
        <v>133.25</v>
      </c>
      <c r="N18">
        <f>QUARTILE(D2:D141,3)</f>
        <v>246</v>
      </c>
    </row>
    <row r="19" spans="1:14">
      <c r="A19" t="s">
        <v>89</v>
      </c>
      <c r="B19">
        <v>170</v>
      </c>
      <c r="C19">
        <v>85</v>
      </c>
      <c r="D19">
        <f t="shared" si="0"/>
        <v>255</v>
      </c>
      <c r="E19">
        <f t="shared" si="1"/>
        <v>2</v>
      </c>
      <c r="F19">
        <f t="shared" si="3"/>
        <v>66.67</v>
      </c>
      <c r="G19">
        <f t="shared" si="2"/>
        <v>33.33</v>
      </c>
      <c r="H19" t="s">
        <v>19</v>
      </c>
      <c r="J19" t="s">
        <v>243</v>
      </c>
      <c r="K19">
        <f>MAX(B2:B141)</f>
        <v>216</v>
      </c>
      <c r="L19">
        <f>MAX(C2:C141)</f>
        <v>197</v>
      </c>
      <c r="M19">
        <f>MAX(B2:C141)</f>
        <v>216</v>
      </c>
      <c r="N19">
        <f>MAX(D2:D141)</f>
        <v>323</v>
      </c>
    </row>
    <row r="20" spans="1:14">
      <c r="A20" t="s">
        <v>90</v>
      </c>
      <c r="B20">
        <v>148</v>
      </c>
      <c r="C20">
        <v>102</v>
      </c>
      <c r="D20">
        <f t="shared" si="0"/>
        <v>250</v>
      </c>
      <c r="E20">
        <f t="shared" si="1"/>
        <v>1.4509803921568627</v>
      </c>
      <c r="F20">
        <f t="shared" si="3"/>
        <v>59.2</v>
      </c>
      <c r="G20">
        <f t="shared" si="2"/>
        <v>40.799999999999997</v>
      </c>
      <c r="H20" t="s">
        <v>19</v>
      </c>
    </row>
    <row r="21" spans="1:14">
      <c r="A21" t="s">
        <v>91</v>
      </c>
      <c r="B21">
        <v>156</v>
      </c>
      <c r="C21">
        <v>73</v>
      </c>
      <c r="D21">
        <f t="shared" si="0"/>
        <v>229</v>
      </c>
      <c r="E21">
        <f t="shared" si="1"/>
        <v>2.1369863013698631</v>
      </c>
      <c r="F21">
        <f t="shared" si="3"/>
        <v>68.12</v>
      </c>
      <c r="G21">
        <f t="shared" si="2"/>
        <v>31.88</v>
      </c>
      <c r="H21" t="s">
        <v>19</v>
      </c>
    </row>
    <row r="22" spans="1:14">
      <c r="A22" t="s">
        <v>92</v>
      </c>
      <c r="B22">
        <v>66</v>
      </c>
      <c r="C22">
        <v>62</v>
      </c>
      <c r="D22">
        <f t="shared" si="0"/>
        <v>128</v>
      </c>
      <c r="E22">
        <f t="shared" si="1"/>
        <v>1.064516129032258</v>
      </c>
      <c r="F22">
        <f t="shared" si="3"/>
        <v>51.56</v>
      </c>
      <c r="G22">
        <f t="shared" si="2"/>
        <v>48.44</v>
      </c>
      <c r="H22" t="s">
        <v>19</v>
      </c>
    </row>
    <row r="23" spans="1:14">
      <c r="A23" t="s">
        <v>93</v>
      </c>
      <c r="B23">
        <v>103</v>
      </c>
      <c r="C23">
        <v>85</v>
      </c>
      <c r="D23">
        <f t="shared" si="0"/>
        <v>188</v>
      </c>
      <c r="E23">
        <f t="shared" si="1"/>
        <v>1.2117647058823529</v>
      </c>
      <c r="F23">
        <f t="shared" si="3"/>
        <v>54.79</v>
      </c>
      <c r="G23">
        <f t="shared" si="2"/>
        <v>45.21</v>
      </c>
      <c r="H23" t="s">
        <v>19</v>
      </c>
    </row>
    <row r="24" spans="1:14">
      <c r="A24" t="s">
        <v>94</v>
      </c>
      <c r="B24">
        <v>141</v>
      </c>
      <c r="C24">
        <v>98</v>
      </c>
      <c r="D24">
        <f t="shared" si="0"/>
        <v>239</v>
      </c>
      <c r="E24">
        <f t="shared" si="1"/>
        <v>1.4387755102040816</v>
      </c>
      <c r="F24">
        <f t="shared" si="3"/>
        <v>59</v>
      </c>
      <c r="G24">
        <f t="shared" si="2"/>
        <v>41</v>
      </c>
      <c r="H24" t="s">
        <v>19</v>
      </c>
    </row>
    <row r="25" spans="1:14">
      <c r="A25" t="s">
        <v>95</v>
      </c>
      <c r="B25">
        <v>104</v>
      </c>
      <c r="C25">
        <v>40</v>
      </c>
      <c r="D25">
        <f t="shared" si="0"/>
        <v>144</v>
      </c>
      <c r="E25">
        <f t="shared" si="1"/>
        <v>2.6</v>
      </c>
      <c r="F25">
        <f t="shared" si="3"/>
        <v>72.22</v>
      </c>
      <c r="G25">
        <f t="shared" si="2"/>
        <v>27.78</v>
      </c>
      <c r="H25" t="s">
        <v>19</v>
      </c>
    </row>
    <row r="26" spans="1:14">
      <c r="A26" t="s">
        <v>96</v>
      </c>
      <c r="B26">
        <v>172</v>
      </c>
      <c r="C26">
        <v>64</v>
      </c>
      <c r="D26">
        <f t="shared" si="0"/>
        <v>236</v>
      </c>
      <c r="E26">
        <f t="shared" si="1"/>
        <v>2.6875</v>
      </c>
      <c r="F26">
        <f t="shared" si="3"/>
        <v>72.88</v>
      </c>
      <c r="G26">
        <f t="shared" si="2"/>
        <v>27.12</v>
      </c>
      <c r="H26" t="s">
        <v>19</v>
      </c>
    </row>
    <row r="27" spans="1:14">
      <c r="A27" t="s">
        <v>97</v>
      </c>
      <c r="B27">
        <v>140</v>
      </c>
      <c r="C27">
        <v>105</v>
      </c>
      <c r="D27">
        <f t="shared" si="0"/>
        <v>245</v>
      </c>
      <c r="E27">
        <f t="shared" si="1"/>
        <v>1.3333333333333333</v>
      </c>
      <c r="F27">
        <f t="shared" si="3"/>
        <v>57.14</v>
      </c>
      <c r="G27">
        <f t="shared" si="2"/>
        <v>42.86</v>
      </c>
      <c r="H27" t="s">
        <v>19</v>
      </c>
    </row>
    <row r="28" spans="1:14">
      <c r="A28" t="s">
        <v>98</v>
      </c>
      <c r="B28">
        <v>117</v>
      </c>
      <c r="C28">
        <v>127</v>
      </c>
      <c r="D28">
        <f t="shared" si="0"/>
        <v>244</v>
      </c>
      <c r="E28">
        <f t="shared" si="1"/>
        <v>1.0854700854700854</v>
      </c>
      <c r="F28">
        <f t="shared" si="3"/>
        <v>47.95</v>
      </c>
      <c r="G28">
        <f t="shared" si="2"/>
        <v>52.05</v>
      </c>
      <c r="H28" t="s">
        <v>13</v>
      </c>
    </row>
    <row r="29" spans="1:14">
      <c r="A29" t="s">
        <v>99</v>
      </c>
      <c r="B29">
        <v>73</v>
      </c>
      <c r="C29">
        <v>57</v>
      </c>
      <c r="D29">
        <f t="shared" si="0"/>
        <v>130</v>
      </c>
      <c r="E29">
        <f t="shared" si="1"/>
        <v>1.2807017543859649</v>
      </c>
      <c r="F29">
        <f t="shared" si="3"/>
        <v>56.15</v>
      </c>
      <c r="G29">
        <f t="shared" si="2"/>
        <v>43.85</v>
      </c>
      <c r="H29" t="s">
        <v>19</v>
      </c>
    </row>
    <row r="30" spans="1:14">
      <c r="A30" t="s">
        <v>100</v>
      </c>
      <c r="B30">
        <v>117</v>
      </c>
      <c r="C30">
        <v>111</v>
      </c>
      <c r="D30">
        <f t="shared" si="0"/>
        <v>228</v>
      </c>
      <c r="E30">
        <f t="shared" si="1"/>
        <v>1.0540540540540539</v>
      </c>
      <c r="F30">
        <f t="shared" si="3"/>
        <v>51.32</v>
      </c>
      <c r="G30">
        <f t="shared" si="2"/>
        <v>48.68</v>
      </c>
      <c r="H30" t="s">
        <v>19</v>
      </c>
    </row>
    <row r="31" spans="1:14">
      <c r="A31" t="s">
        <v>101</v>
      </c>
      <c r="B31">
        <v>182</v>
      </c>
      <c r="C31">
        <v>54</v>
      </c>
      <c r="D31">
        <f t="shared" si="0"/>
        <v>236</v>
      </c>
      <c r="E31">
        <f t="shared" si="1"/>
        <v>3.3703703703703702</v>
      </c>
      <c r="F31">
        <f t="shared" si="3"/>
        <v>77.12</v>
      </c>
      <c r="G31">
        <f t="shared" si="2"/>
        <v>22.88</v>
      </c>
      <c r="H31" t="s">
        <v>19</v>
      </c>
    </row>
    <row r="32" spans="1:14">
      <c r="A32" t="s">
        <v>102</v>
      </c>
      <c r="B32">
        <v>118</v>
      </c>
      <c r="C32">
        <v>130</v>
      </c>
      <c r="D32">
        <f t="shared" si="0"/>
        <v>248</v>
      </c>
      <c r="E32">
        <f t="shared" si="1"/>
        <v>1.1016949152542372</v>
      </c>
      <c r="F32">
        <f t="shared" si="3"/>
        <v>47.58</v>
      </c>
      <c r="G32">
        <f t="shared" si="2"/>
        <v>52.42</v>
      </c>
      <c r="H32" t="s">
        <v>13</v>
      </c>
    </row>
    <row r="33" spans="1:8">
      <c r="A33" t="s">
        <v>103</v>
      </c>
      <c r="B33">
        <v>166</v>
      </c>
      <c r="C33">
        <v>118</v>
      </c>
      <c r="D33">
        <f t="shared" si="0"/>
        <v>284</v>
      </c>
      <c r="E33">
        <f t="shared" si="1"/>
        <v>1.4067796610169492</v>
      </c>
      <c r="F33">
        <f t="shared" si="3"/>
        <v>58.45</v>
      </c>
      <c r="G33">
        <f t="shared" si="2"/>
        <v>41.55</v>
      </c>
      <c r="H33" t="s">
        <v>19</v>
      </c>
    </row>
    <row r="34" spans="1:8">
      <c r="A34" t="s">
        <v>104</v>
      </c>
      <c r="B34">
        <v>91</v>
      </c>
      <c r="C34">
        <v>93</v>
      </c>
      <c r="D34">
        <f t="shared" si="0"/>
        <v>184</v>
      </c>
      <c r="E34">
        <f t="shared" si="1"/>
        <v>1.0219780219780219</v>
      </c>
      <c r="F34">
        <f t="shared" si="3"/>
        <v>49.46</v>
      </c>
      <c r="G34">
        <f t="shared" si="2"/>
        <v>50.54</v>
      </c>
      <c r="H34" t="s">
        <v>13</v>
      </c>
    </row>
    <row r="35" spans="1:8">
      <c r="A35" t="s">
        <v>105</v>
      </c>
      <c r="B35">
        <v>120</v>
      </c>
      <c r="C35">
        <v>131</v>
      </c>
      <c r="D35">
        <f t="shared" si="0"/>
        <v>251</v>
      </c>
      <c r="E35">
        <f t="shared" si="1"/>
        <v>1.0916666666666666</v>
      </c>
      <c r="F35">
        <f t="shared" si="3"/>
        <v>47.81</v>
      </c>
      <c r="G35">
        <f t="shared" si="2"/>
        <v>52.19</v>
      </c>
      <c r="H35" t="s">
        <v>13</v>
      </c>
    </row>
    <row r="36" spans="1:8">
      <c r="A36" t="s">
        <v>106</v>
      </c>
      <c r="B36">
        <v>95</v>
      </c>
      <c r="C36">
        <v>195</v>
      </c>
      <c r="D36">
        <f t="shared" si="0"/>
        <v>290</v>
      </c>
      <c r="E36">
        <f t="shared" si="1"/>
        <v>2.0526315789473686</v>
      </c>
      <c r="F36">
        <f t="shared" si="3"/>
        <v>32.76</v>
      </c>
      <c r="G36">
        <f t="shared" si="2"/>
        <v>67.239999999999995</v>
      </c>
      <c r="H36" t="s">
        <v>13</v>
      </c>
    </row>
    <row r="37" spans="1:8">
      <c r="A37" t="s">
        <v>107</v>
      </c>
      <c r="B37">
        <v>188</v>
      </c>
      <c r="C37">
        <v>54</v>
      </c>
      <c r="D37">
        <f t="shared" si="0"/>
        <v>242</v>
      </c>
      <c r="E37">
        <f t="shared" si="1"/>
        <v>3.4814814814814814</v>
      </c>
      <c r="F37">
        <f t="shared" si="3"/>
        <v>77.69</v>
      </c>
      <c r="G37">
        <f t="shared" si="2"/>
        <v>22.31</v>
      </c>
      <c r="H37" t="s">
        <v>19</v>
      </c>
    </row>
    <row r="38" spans="1:8">
      <c r="A38" t="s">
        <v>108</v>
      </c>
      <c r="B38">
        <v>156</v>
      </c>
      <c r="C38">
        <v>55</v>
      </c>
      <c r="D38">
        <f t="shared" si="0"/>
        <v>211</v>
      </c>
      <c r="E38">
        <f t="shared" si="1"/>
        <v>2.8363636363636364</v>
      </c>
      <c r="F38">
        <f t="shared" si="3"/>
        <v>73.930000000000007</v>
      </c>
      <c r="G38">
        <f t="shared" si="2"/>
        <v>26.07</v>
      </c>
      <c r="H38" t="s">
        <v>19</v>
      </c>
    </row>
    <row r="39" spans="1:8">
      <c r="A39" t="s">
        <v>109</v>
      </c>
      <c r="B39">
        <v>160</v>
      </c>
      <c r="C39">
        <v>134</v>
      </c>
      <c r="D39">
        <f t="shared" si="0"/>
        <v>294</v>
      </c>
      <c r="E39">
        <f t="shared" si="1"/>
        <v>1.1940298507462686</v>
      </c>
      <c r="F39">
        <f t="shared" si="3"/>
        <v>54.42</v>
      </c>
      <c r="G39">
        <f t="shared" si="2"/>
        <v>45.58</v>
      </c>
      <c r="H39" t="s">
        <v>19</v>
      </c>
    </row>
    <row r="40" spans="1:8">
      <c r="A40" t="s">
        <v>110</v>
      </c>
      <c r="B40">
        <v>97</v>
      </c>
      <c r="C40">
        <v>93</v>
      </c>
      <c r="D40">
        <f t="shared" si="0"/>
        <v>190</v>
      </c>
      <c r="E40">
        <f t="shared" si="1"/>
        <v>1.043010752688172</v>
      </c>
      <c r="F40">
        <f t="shared" si="3"/>
        <v>51.05</v>
      </c>
      <c r="G40">
        <f t="shared" si="2"/>
        <v>48.95</v>
      </c>
      <c r="H40" t="s">
        <v>19</v>
      </c>
    </row>
    <row r="41" spans="1:8">
      <c r="A41" t="s">
        <v>111</v>
      </c>
      <c r="B41">
        <v>94</v>
      </c>
      <c r="C41">
        <v>35</v>
      </c>
      <c r="D41">
        <f t="shared" si="0"/>
        <v>129</v>
      </c>
      <c r="E41">
        <f t="shared" si="1"/>
        <v>2.6857142857142855</v>
      </c>
      <c r="F41">
        <f t="shared" si="3"/>
        <v>72.87</v>
      </c>
      <c r="G41">
        <f t="shared" si="2"/>
        <v>27.13</v>
      </c>
      <c r="H41" t="s">
        <v>19</v>
      </c>
    </row>
    <row r="42" spans="1:8">
      <c r="A42" t="s">
        <v>112</v>
      </c>
      <c r="B42">
        <v>71</v>
      </c>
      <c r="C42">
        <v>132</v>
      </c>
      <c r="D42">
        <f t="shared" si="0"/>
        <v>203</v>
      </c>
      <c r="E42">
        <f t="shared" si="1"/>
        <v>1.8591549295774648</v>
      </c>
      <c r="F42">
        <f t="shared" si="3"/>
        <v>34.979999999999997</v>
      </c>
      <c r="G42">
        <f t="shared" si="2"/>
        <v>65.02</v>
      </c>
      <c r="H42" t="s">
        <v>13</v>
      </c>
    </row>
    <row r="43" spans="1:8">
      <c r="A43" t="s">
        <v>113</v>
      </c>
      <c r="B43">
        <v>137</v>
      </c>
      <c r="C43">
        <v>113</v>
      </c>
      <c r="D43">
        <f t="shared" si="0"/>
        <v>250</v>
      </c>
      <c r="E43">
        <f t="shared" si="1"/>
        <v>1.2123893805309736</v>
      </c>
      <c r="F43">
        <f t="shared" si="3"/>
        <v>54.8</v>
      </c>
      <c r="G43">
        <f t="shared" si="2"/>
        <v>45.2</v>
      </c>
      <c r="H43" t="s">
        <v>19</v>
      </c>
    </row>
    <row r="44" spans="1:8">
      <c r="A44" t="s">
        <v>114</v>
      </c>
      <c r="B44">
        <v>23</v>
      </c>
      <c r="C44">
        <v>97</v>
      </c>
      <c r="D44">
        <f t="shared" si="0"/>
        <v>120</v>
      </c>
      <c r="E44">
        <f t="shared" si="1"/>
        <v>4.2173913043478262</v>
      </c>
      <c r="F44">
        <f t="shared" si="3"/>
        <v>19.170000000000002</v>
      </c>
      <c r="G44">
        <f t="shared" si="2"/>
        <v>80.83</v>
      </c>
      <c r="H44" t="s">
        <v>13</v>
      </c>
    </row>
    <row r="45" spans="1:8">
      <c r="A45" t="s">
        <v>115</v>
      </c>
      <c r="B45">
        <v>109</v>
      </c>
      <c r="C45">
        <v>87</v>
      </c>
      <c r="D45">
        <f t="shared" si="0"/>
        <v>196</v>
      </c>
      <c r="E45">
        <f t="shared" si="1"/>
        <v>1.2528735632183907</v>
      </c>
      <c r="F45">
        <f t="shared" si="3"/>
        <v>55.61</v>
      </c>
      <c r="G45">
        <f t="shared" si="2"/>
        <v>44.39</v>
      </c>
      <c r="H45" t="s">
        <v>19</v>
      </c>
    </row>
    <row r="46" spans="1:8">
      <c r="A46" t="s">
        <v>116</v>
      </c>
      <c r="B46">
        <v>115</v>
      </c>
      <c r="C46">
        <v>154</v>
      </c>
      <c r="D46">
        <f t="shared" si="0"/>
        <v>269</v>
      </c>
      <c r="E46">
        <f t="shared" si="1"/>
        <v>1.3391304347826087</v>
      </c>
      <c r="F46">
        <f t="shared" si="3"/>
        <v>42.75</v>
      </c>
      <c r="G46">
        <f t="shared" si="2"/>
        <v>57.25</v>
      </c>
      <c r="H46" t="s">
        <v>13</v>
      </c>
    </row>
    <row r="47" spans="1:8">
      <c r="A47" t="s">
        <v>117</v>
      </c>
      <c r="B47">
        <v>107</v>
      </c>
      <c r="C47">
        <v>92</v>
      </c>
      <c r="D47">
        <f t="shared" si="0"/>
        <v>199</v>
      </c>
      <c r="E47">
        <f t="shared" si="1"/>
        <v>1.1630434782608696</v>
      </c>
      <c r="F47">
        <f t="shared" si="3"/>
        <v>53.77</v>
      </c>
      <c r="G47">
        <f t="shared" si="2"/>
        <v>46.23</v>
      </c>
      <c r="H47" t="s">
        <v>19</v>
      </c>
    </row>
    <row r="48" spans="1:8">
      <c r="A48" t="s">
        <v>118</v>
      </c>
      <c r="B48">
        <v>167</v>
      </c>
      <c r="C48">
        <v>90</v>
      </c>
      <c r="D48">
        <f t="shared" si="0"/>
        <v>257</v>
      </c>
      <c r="E48">
        <f t="shared" si="1"/>
        <v>1.8555555555555556</v>
      </c>
      <c r="F48">
        <f t="shared" si="3"/>
        <v>64.98</v>
      </c>
      <c r="G48">
        <f t="shared" si="2"/>
        <v>35.020000000000003</v>
      </c>
      <c r="H48" t="s">
        <v>19</v>
      </c>
    </row>
    <row r="49" spans="1:8">
      <c r="A49" t="s">
        <v>119</v>
      </c>
      <c r="B49">
        <v>74</v>
      </c>
      <c r="C49">
        <v>171</v>
      </c>
      <c r="D49">
        <f t="shared" si="0"/>
        <v>245</v>
      </c>
      <c r="E49">
        <f t="shared" si="1"/>
        <v>2.310810810810811</v>
      </c>
      <c r="F49">
        <f t="shared" si="3"/>
        <v>30.2</v>
      </c>
      <c r="G49">
        <f t="shared" si="2"/>
        <v>69.8</v>
      </c>
      <c r="H49" t="s">
        <v>13</v>
      </c>
    </row>
    <row r="50" spans="1:8">
      <c r="A50" t="s">
        <v>120</v>
      </c>
      <c r="B50">
        <v>121</v>
      </c>
      <c r="C50">
        <v>90</v>
      </c>
      <c r="D50">
        <f t="shared" si="0"/>
        <v>211</v>
      </c>
      <c r="E50">
        <f t="shared" si="1"/>
        <v>1.3444444444444446</v>
      </c>
      <c r="F50">
        <f t="shared" si="3"/>
        <v>57.35</v>
      </c>
      <c r="G50">
        <f t="shared" si="2"/>
        <v>42.65</v>
      </c>
      <c r="H50" t="s">
        <v>19</v>
      </c>
    </row>
    <row r="51" spans="1:8">
      <c r="A51" t="s">
        <v>121</v>
      </c>
      <c r="B51">
        <v>77</v>
      </c>
      <c r="C51">
        <v>109</v>
      </c>
      <c r="D51">
        <f t="shared" si="0"/>
        <v>186</v>
      </c>
      <c r="E51">
        <f t="shared" si="1"/>
        <v>1.4155844155844155</v>
      </c>
      <c r="F51">
        <f t="shared" si="3"/>
        <v>41.4</v>
      </c>
      <c r="G51">
        <f t="shared" si="2"/>
        <v>58.6</v>
      </c>
      <c r="H51" t="s">
        <v>13</v>
      </c>
    </row>
    <row r="52" spans="1:8">
      <c r="A52" t="s">
        <v>122</v>
      </c>
      <c r="B52">
        <v>116</v>
      </c>
      <c r="C52">
        <v>67</v>
      </c>
      <c r="D52">
        <f t="shared" si="0"/>
        <v>183</v>
      </c>
      <c r="E52">
        <f t="shared" si="1"/>
        <v>1.7313432835820894</v>
      </c>
      <c r="F52">
        <f t="shared" si="3"/>
        <v>63.39</v>
      </c>
      <c r="G52">
        <f t="shared" si="2"/>
        <v>36.61</v>
      </c>
      <c r="H52" t="s">
        <v>19</v>
      </c>
    </row>
    <row r="53" spans="1:8">
      <c r="A53" t="s">
        <v>123</v>
      </c>
      <c r="B53">
        <v>113</v>
      </c>
      <c r="C53">
        <v>100</v>
      </c>
      <c r="D53">
        <f t="shared" si="0"/>
        <v>213</v>
      </c>
      <c r="E53">
        <f t="shared" si="1"/>
        <v>1.1299999999999999</v>
      </c>
      <c r="F53">
        <f t="shared" si="3"/>
        <v>53.05</v>
      </c>
      <c r="G53">
        <f t="shared" si="2"/>
        <v>46.95</v>
      </c>
      <c r="H53" t="s">
        <v>19</v>
      </c>
    </row>
    <row r="54" spans="1:8">
      <c r="A54" t="s">
        <v>124</v>
      </c>
      <c r="B54">
        <v>90</v>
      </c>
      <c r="C54">
        <v>132</v>
      </c>
      <c r="D54">
        <f t="shared" si="0"/>
        <v>222</v>
      </c>
      <c r="E54">
        <f t="shared" si="1"/>
        <v>1.4666666666666666</v>
      </c>
      <c r="F54">
        <f t="shared" si="3"/>
        <v>40.54</v>
      </c>
      <c r="G54">
        <f t="shared" si="2"/>
        <v>59.46</v>
      </c>
      <c r="H54" t="s">
        <v>13</v>
      </c>
    </row>
    <row r="55" spans="1:8">
      <c r="A55" t="s">
        <v>125</v>
      </c>
      <c r="B55">
        <v>103</v>
      </c>
      <c r="C55">
        <v>162</v>
      </c>
      <c r="D55">
        <f t="shared" si="0"/>
        <v>265</v>
      </c>
      <c r="E55">
        <f t="shared" si="1"/>
        <v>1.5728155339805825</v>
      </c>
      <c r="F55">
        <f t="shared" si="3"/>
        <v>38.869999999999997</v>
      </c>
      <c r="G55">
        <f t="shared" si="2"/>
        <v>61.13</v>
      </c>
      <c r="H55" t="s">
        <v>13</v>
      </c>
    </row>
    <row r="56" spans="1:8">
      <c r="A56" t="s">
        <v>126</v>
      </c>
      <c r="B56">
        <v>95</v>
      </c>
      <c r="C56">
        <v>91</v>
      </c>
      <c r="D56">
        <f t="shared" si="0"/>
        <v>186</v>
      </c>
      <c r="E56">
        <f t="shared" si="1"/>
        <v>1.043956043956044</v>
      </c>
      <c r="F56">
        <f t="shared" si="3"/>
        <v>51.08</v>
      </c>
      <c r="G56">
        <f t="shared" si="2"/>
        <v>48.92</v>
      </c>
      <c r="H56" t="s">
        <v>19</v>
      </c>
    </row>
    <row r="57" spans="1:8">
      <c r="A57" t="s">
        <v>127</v>
      </c>
      <c r="B57">
        <v>146</v>
      </c>
      <c r="C57">
        <v>97</v>
      </c>
      <c r="D57">
        <f t="shared" si="0"/>
        <v>243</v>
      </c>
      <c r="E57">
        <f t="shared" si="1"/>
        <v>1.5051546391752577</v>
      </c>
      <c r="F57">
        <f t="shared" si="3"/>
        <v>60.08</v>
      </c>
      <c r="G57">
        <f t="shared" si="2"/>
        <v>39.92</v>
      </c>
      <c r="H57" t="s">
        <v>19</v>
      </c>
    </row>
    <row r="58" spans="1:8">
      <c r="A58" t="s">
        <v>128</v>
      </c>
      <c r="B58">
        <v>153</v>
      </c>
      <c r="C58">
        <v>115</v>
      </c>
      <c r="D58">
        <f t="shared" si="0"/>
        <v>268</v>
      </c>
      <c r="E58">
        <f t="shared" si="1"/>
        <v>1.3304347826086957</v>
      </c>
      <c r="F58">
        <f t="shared" si="3"/>
        <v>57.09</v>
      </c>
      <c r="G58">
        <f t="shared" si="2"/>
        <v>42.91</v>
      </c>
      <c r="H58" t="s">
        <v>19</v>
      </c>
    </row>
    <row r="59" spans="1:8">
      <c r="A59" t="s">
        <v>129</v>
      </c>
      <c r="B59">
        <v>84</v>
      </c>
      <c r="C59">
        <v>100</v>
      </c>
      <c r="D59">
        <f t="shared" si="0"/>
        <v>184</v>
      </c>
      <c r="E59">
        <f t="shared" si="1"/>
        <v>1.1904761904761905</v>
      </c>
      <c r="F59">
        <f t="shared" si="3"/>
        <v>45.65</v>
      </c>
      <c r="G59">
        <f t="shared" si="2"/>
        <v>54.35</v>
      </c>
      <c r="H59" t="s">
        <v>13</v>
      </c>
    </row>
    <row r="60" spans="1:8">
      <c r="A60" t="s">
        <v>130</v>
      </c>
      <c r="B60">
        <v>68</v>
      </c>
      <c r="C60">
        <v>125</v>
      </c>
      <c r="D60">
        <f t="shared" si="0"/>
        <v>193</v>
      </c>
      <c r="E60">
        <f t="shared" si="1"/>
        <v>1.838235294117647</v>
      </c>
      <c r="F60">
        <f t="shared" si="3"/>
        <v>35.229999999999997</v>
      </c>
      <c r="G60">
        <f t="shared" si="2"/>
        <v>64.77</v>
      </c>
      <c r="H60" t="s">
        <v>13</v>
      </c>
    </row>
    <row r="61" spans="1:8">
      <c r="A61" t="s">
        <v>131</v>
      </c>
      <c r="B61">
        <v>94</v>
      </c>
      <c r="C61">
        <v>180</v>
      </c>
      <c r="D61">
        <f t="shared" si="0"/>
        <v>274</v>
      </c>
      <c r="E61">
        <f t="shared" si="1"/>
        <v>1.9148936170212767</v>
      </c>
      <c r="F61">
        <f t="shared" si="3"/>
        <v>34.31</v>
      </c>
      <c r="G61">
        <f t="shared" si="2"/>
        <v>65.69</v>
      </c>
      <c r="H61" t="s">
        <v>13</v>
      </c>
    </row>
    <row r="62" spans="1:8">
      <c r="A62" t="s">
        <v>132</v>
      </c>
      <c r="B62">
        <v>72</v>
      </c>
      <c r="C62">
        <v>100</v>
      </c>
      <c r="D62">
        <f t="shared" si="0"/>
        <v>172</v>
      </c>
      <c r="E62">
        <f t="shared" si="1"/>
        <v>1.3888888888888888</v>
      </c>
      <c r="F62">
        <f t="shared" si="3"/>
        <v>41.86</v>
      </c>
      <c r="G62">
        <f t="shared" si="2"/>
        <v>58.14</v>
      </c>
      <c r="H62" t="s">
        <v>13</v>
      </c>
    </row>
    <row r="63" spans="1:8">
      <c r="A63" t="s">
        <v>133</v>
      </c>
      <c r="B63">
        <v>122</v>
      </c>
      <c r="C63">
        <v>69</v>
      </c>
      <c r="D63">
        <f t="shared" si="0"/>
        <v>191</v>
      </c>
      <c r="E63">
        <f t="shared" si="1"/>
        <v>1.7681159420289856</v>
      </c>
      <c r="F63">
        <f t="shared" si="3"/>
        <v>63.87</v>
      </c>
      <c r="G63">
        <f t="shared" si="2"/>
        <v>36.130000000000003</v>
      </c>
      <c r="H63" t="s">
        <v>19</v>
      </c>
    </row>
    <row r="64" spans="1:8">
      <c r="A64" t="s">
        <v>134</v>
      </c>
      <c r="B64">
        <v>143</v>
      </c>
      <c r="C64">
        <v>107</v>
      </c>
      <c r="D64">
        <f t="shared" si="0"/>
        <v>250</v>
      </c>
      <c r="E64">
        <f t="shared" si="1"/>
        <v>1.3364485981308412</v>
      </c>
      <c r="F64">
        <f t="shared" si="3"/>
        <v>57.2</v>
      </c>
      <c r="G64">
        <f t="shared" si="2"/>
        <v>42.8</v>
      </c>
      <c r="H64" t="s">
        <v>19</v>
      </c>
    </row>
    <row r="65" spans="1:8">
      <c r="A65" t="s">
        <v>135</v>
      </c>
      <c r="B65">
        <v>75</v>
      </c>
      <c r="C65">
        <v>80</v>
      </c>
      <c r="D65">
        <f t="shared" si="0"/>
        <v>155</v>
      </c>
      <c r="E65">
        <f t="shared" si="1"/>
        <v>1.0666666666666667</v>
      </c>
      <c r="F65">
        <f t="shared" si="3"/>
        <v>48.39</v>
      </c>
      <c r="G65">
        <f t="shared" si="2"/>
        <v>51.61</v>
      </c>
      <c r="H65" t="s">
        <v>13</v>
      </c>
    </row>
    <row r="66" spans="1:8">
      <c r="A66" t="s">
        <v>136</v>
      </c>
      <c r="B66">
        <v>92</v>
      </c>
      <c r="C66">
        <v>165</v>
      </c>
      <c r="D66">
        <f t="shared" si="0"/>
        <v>257</v>
      </c>
      <c r="E66">
        <f t="shared" ref="E66:E129" si="4">IF(B66 &gt; C66, B66/C66, C66/B66)</f>
        <v>1.7934782608695652</v>
      </c>
      <c r="F66">
        <f t="shared" si="3"/>
        <v>35.799999999999997</v>
      </c>
      <c r="G66">
        <f t="shared" si="2"/>
        <v>64.2</v>
      </c>
      <c r="H66" t="s">
        <v>13</v>
      </c>
    </row>
    <row r="67" spans="1:8">
      <c r="A67" t="s">
        <v>137</v>
      </c>
      <c r="B67">
        <v>109</v>
      </c>
      <c r="C67">
        <v>123</v>
      </c>
      <c r="D67">
        <f t="shared" ref="D67:D130" si="5">SUM(B67:C67)</f>
        <v>232</v>
      </c>
      <c r="E67">
        <f t="shared" si="4"/>
        <v>1.128440366972477</v>
      </c>
      <c r="F67">
        <f t="shared" ref="F67:F130" si="6">ROUND((B67/D67)*100,2)</f>
        <v>46.98</v>
      </c>
      <c r="G67">
        <f t="shared" ref="G67:G130" si="7">ROUND((C67/D67)*100,2)</f>
        <v>53.02</v>
      </c>
      <c r="H67" t="s">
        <v>13</v>
      </c>
    </row>
    <row r="68" spans="1:8">
      <c r="A68" t="s">
        <v>138</v>
      </c>
      <c r="B68">
        <v>75</v>
      </c>
      <c r="C68">
        <v>22</v>
      </c>
      <c r="D68">
        <f t="shared" si="5"/>
        <v>97</v>
      </c>
      <c r="E68">
        <f t="shared" si="4"/>
        <v>3.4090909090909092</v>
      </c>
      <c r="F68">
        <f t="shared" si="6"/>
        <v>77.319999999999993</v>
      </c>
      <c r="G68">
        <f t="shared" si="7"/>
        <v>22.68</v>
      </c>
      <c r="H68" t="s">
        <v>19</v>
      </c>
    </row>
    <row r="69" spans="1:8">
      <c r="A69" t="s">
        <v>139</v>
      </c>
      <c r="B69">
        <v>94</v>
      </c>
      <c r="C69">
        <v>121</v>
      </c>
      <c r="D69">
        <f t="shared" si="5"/>
        <v>215</v>
      </c>
      <c r="E69">
        <f t="shared" si="4"/>
        <v>1.2872340425531914</v>
      </c>
      <c r="F69">
        <f t="shared" si="6"/>
        <v>43.72</v>
      </c>
      <c r="G69">
        <f t="shared" si="7"/>
        <v>56.28</v>
      </c>
      <c r="H69" t="s">
        <v>13</v>
      </c>
    </row>
    <row r="70" spans="1:8">
      <c r="A70" t="s">
        <v>140</v>
      </c>
      <c r="B70">
        <v>108</v>
      </c>
      <c r="C70">
        <v>116</v>
      </c>
      <c r="D70">
        <f t="shared" si="5"/>
        <v>224</v>
      </c>
      <c r="E70">
        <f t="shared" si="4"/>
        <v>1.0740740740740742</v>
      </c>
      <c r="F70">
        <f t="shared" si="6"/>
        <v>48.21</v>
      </c>
      <c r="G70">
        <f t="shared" si="7"/>
        <v>51.79</v>
      </c>
      <c r="H70" t="s">
        <v>13</v>
      </c>
    </row>
    <row r="71" spans="1:8">
      <c r="A71" t="s">
        <v>141</v>
      </c>
      <c r="B71">
        <v>61</v>
      </c>
      <c r="C71">
        <v>176</v>
      </c>
      <c r="D71">
        <f t="shared" si="5"/>
        <v>237</v>
      </c>
      <c r="E71">
        <f t="shared" si="4"/>
        <v>2.8852459016393444</v>
      </c>
      <c r="F71">
        <f t="shared" si="6"/>
        <v>25.74</v>
      </c>
      <c r="G71">
        <f t="shared" si="7"/>
        <v>74.260000000000005</v>
      </c>
      <c r="H71" t="s">
        <v>13</v>
      </c>
    </row>
    <row r="72" spans="1:8">
      <c r="A72" t="s">
        <v>142</v>
      </c>
      <c r="B72">
        <v>124</v>
      </c>
      <c r="C72">
        <v>151</v>
      </c>
      <c r="D72">
        <f t="shared" si="5"/>
        <v>275</v>
      </c>
      <c r="E72">
        <f t="shared" si="4"/>
        <v>1.217741935483871</v>
      </c>
      <c r="F72">
        <f t="shared" si="6"/>
        <v>45.09</v>
      </c>
      <c r="G72">
        <f t="shared" si="7"/>
        <v>54.91</v>
      </c>
      <c r="H72" t="s">
        <v>13</v>
      </c>
    </row>
    <row r="73" spans="1:8">
      <c r="A73" t="s">
        <v>143</v>
      </c>
      <c r="B73">
        <v>183</v>
      </c>
      <c r="C73">
        <v>43</v>
      </c>
      <c r="D73">
        <f t="shared" si="5"/>
        <v>226</v>
      </c>
      <c r="E73">
        <f t="shared" si="4"/>
        <v>4.2558139534883717</v>
      </c>
      <c r="F73">
        <f t="shared" si="6"/>
        <v>80.97</v>
      </c>
      <c r="G73">
        <f t="shared" si="7"/>
        <v>19.03</v>
      </c>
      <c r="H73" t="s">
        <v>19</v>
      </c>
    </row>
    <row r="74" spans="1:8">
      <c r="A74" t="s">
        <v>144</v>
      </c>
      <c r="B74">
        <v>96</v>
      </c>
      <c r="C74">
        <v>163</v>
      </c>
      <c r="D74">
        <f t="shared" si="5"/>
        <v>259</v>
      </c>
      <c r="E74">
        <f t="shared" si="4"/>
        <v>1.6979166666666667</v>
      </c>
      <c r="F74">
        <f t="shared" si="6"/>
        <v>37.07</v>
      </c>
      <c r="G74">
        <f t="shared" si="7"/>
        <v>62.93</v>
      </c>
      <c r="H74" t="s">
        <v>13</v>
      </c>
    </row>
    <row r="75" spans="1:8">
      <c r="A75" t="s">
        <v>145</v>
      </c>
      <c r="B75">
        <v>118</v>
      </c>
      <c r="C75">
        <v>130</v>
      </c>
      <c r="D75">
        <f t="shared" si="5"/>
        <v>248</v>
      </c>
      <c r="E75">
        <f t="shared" si="4"/>
        <v>1.1016949152542372</v>
      </c>
      <c r="F75">
        <f t="shared" si="6"/>
        <v>47.58</v>
      </c>
      <c r="G75">
        <f t="shared" si="7"/>
        <v>52.42</v>
      </c>
      <c r="H75" t="s">
        <v>13</v>
      </c>
    </row>
    <row r="76" spans="1:8">
      <c r="A76" t="s">
        <v>146</v>
      </c>
      <c r="B76">
        <v>87</v>
      </c>
      <c r="C76">
        <v>137</v>
      </c>
      <c r="D76">
        <f t="shared" si="5"/>
        <v>224</v>
      </c>
      <c r="E76">
        <f t="shared" si="4"/>
        <v>1.5747126436781609</v>
      </c>
      <c r="F76">
        <f t="shared" si="6"/>
        <v>38.840000000000003</v>
      </c>
      <c r="G76">
        <f t="shared" si="7"/>
        <v>61.16</v>
      </c>
      <c r="H76" t="s">
        <v>13</v>
      </c>
    </row>
    <row r="77" spans="1:8">
      <c r="A77" t="s">
        <v>147</v>
      </c>
      <c r="B77">
        <v>127</v>
      </c>
      <c r="C77">
        <v>111</v>
      </c>
      <c r="D77">
        <f t="shared" si="5"/>
        <v>238</v>
      </c>
      <c r="E77">
        <f t="shared" si="4"/>
        <v>1.1441441441441442</v>
      </c>
      <c r="F77">
        <f t="shared" si="6"/>
        <v>53.36</v>
      </c>
      <c r="G77">
        <f t="shared" si="7"/>
        <v>46.64</v>
      </c>
      <c r="H77" t="s">
        <v>19</v>
      </c>
    </row>
    <row r="78" spans="1:8">
      <c r="A78" t="s">
        <v>148</v>
      </c>
      <c r="B78">
        <v>27</v>
      </c>
      <c r="C78">
        <v>134</v>
      </c>
      <c r="D78">
        <f t="shared" si="5"/>
        <v>161</v>
      </c>
      <c r="E78">
        <f t="shared" si="4"/>
        <v>4.9629629629629628</v>
      </c>
      <c r="F78">
        <f t="shared" si="6"/>
        <v>16.77</v>
      </c>
      <c r="G78">
        <f t="shared" si="7"/>
        <v>83.23</v>
      </c>
      <c r="H78" t="s">
        <v>13</v>
      </c>
    </row>
    <row r="79" spans="1:8">
      <c r="A79" t="s">
        <v>149</v>
      </c>
      <c r="B79">
        <v>89</v>
      </c>
      <c r="C79">
        <v>128</v>
      </c>
      <c r="D79">
        <f t="shared" si="5"/>
        <v>217</v>
      </c>
      <c r="E79">
        <f t="shared" si="4"/>
        <v>1.4382022471910112</v>
      </c>
      <c r="F79">
        <f t="shared" si="6"/>
        <v>41.01</v>
      </c>
      <c r="G79">
        <f t="shared" si="7"/>
        <v>58.99</v>
      </c>
      <c r="H79" t="s">
        <v>13</v>
      </c>
    </row>
    <row r="80" spans="1:8">
      <c r="A80" t="s">
        <v>150</v>
      </c>
      <c r="B80">
        <v>163</v>
      </c>
      <c r="C80">
        <v>25</v>
      </c>
      <c r="D80">
        <f t="shared" si="5"/>
        <v>188</v>
      </c>
      <c r="E80">
        <f t="shared" si="4"/>
        <v>6.52</v>
      </c>
      <c r="F80">
        <f t="shared" si="6"/>
        <v>86.7</v>
      </c>
      <c r="G80">
        <f t="shared" si="7"/>
        <v>13.3</v>
      </c>
      <c r="H80" t="s">
        <v>19</v>
      </c>
    </row>
    <row r="81" spans="1:8">
      <c r="A81" t="s">
        <v>151</v>
      </c>
      <c r="B81">
        <v>72</v>
      </c>
      <c r="C81">
        <v>106</v>
      </c>
      <c r="D81">
        <f t="shared" si="5"/>
        <v>178</v>
      </c>
      <c r="E81">
        <f t="shared" si="4"/>
        <v>1.4722222222222223</v>
      </c>
      <c r="F81">
        <f t="shared" si="6"/>
        <v>40.450000000000003</v>
      </c>
      <c r="G81">
        <f t="shared" si="7"/>
        <v>59.55</v>
      </c>
      <c r="H81" t="s">
        <v>13</v>
      </c>
    </row>
    <row r="82" spans="1:8">
      <c r="A82" t="s">
        <v>152</v>
      </c>
      <c r="B82">
        <v>92</v>
      </c>
      <c r="C82">
        <v>113</v>
      </c>
      <c r="D82">
        <f t="shared" si="5"/>
        <v>205</v>
      </c>
      <c r="E82">
        <f t="shared" si="4"/>
        <v>1.2282608695652173</v>
      </c>
      <c r="F82">
        <f t="shared" si="6"/>
        <v>44.88</v>
      </c>
      <c r="G82">
        <f t="shared" si="7"/>
        <v>55.12</v>
      </c>
      <c r="H82" t="s">
        <v>13</v>
      </c>
    </row>
    <row r="83" spans="1:8">
      <c r="A83" t="s">
        <v>153</v>
      </c>
      <c r="B83">
        <v>216</v>
      </c>
      <c r="C83">
        <v>107</v>
      </c>
      <c r="D83">
        <f t="shared" si="5"/>
        <v>323</v>
      </c>
      <c r="E83">
        <f t="shared" si="4"/>
        <v>2.0186915887850465</v>
      </c>
      <c r="F83">
        <f t="shared" si="6"/>
        <v>66.87</v>
      </c>
      <c r="G83">
        <f t="shared" si="7"/>
        <v>33.130000000000003</v>
      </c>
      <c r="H83" t="s">
        <v>19</v>
      </c>
    </row>
    <row r="84" spans="1:8">
      <c r="A84" t="s">
        <v>154</v>
      </c>
      <c r="B84">
        <v>56</v>
      </c>
      <c r="C84">
        <v>114</v>
      </c>
      <c r="D84">
        <f t="shared" si="5"/>
        <v>170</v>
      </c>
      <c r="E84">
        <f t="shared" si="4"/>
        <v>2.0357142857142856</v>
      </c>
      <c r="F84">
        <f t="shared" si="6"/>
        <v>32.94</v>
      </c>
      <c r="G84">
        <f t="shared" si="7"/>
        <v>67.06</v>
      </c>
      <c r="H84" t="s">
        <v>13</v>
      </c>
    </row>
    <row r="85" spans="1:8">
      <c r="A85" t="s">
        <v>155</v>
      </c>
      <c r="B85">
        <v>79</v>
      </c>
      <c r="C85">
        <v>120</v>
      </c>
      <c r="D85">
        <f t="shared" si="5"/>
        <v>199</v>
      </c>
      <c r="E85">
        <f t="shared" si="4"/>
        <v>1.518987341772152</v>
      </c>
      <c r="F85">
        <f t="shared" si="6"/>
        <v>39.700000000000003</v>
      </c>
      <c r="G85">
        <f t="shared" si="7"/>
        <v>60.3</v>
      </c>
      <c r="H85" t="s">
        <v>13</v>
      </c>
    </row>
    <row r="86" spans="1:8">
      <c r="A86" t="s">
        <v>156</v>
      </c>
      <c r="B86">
        <v>55</v>
      </c>
      <c r="C86">
        <v>143</v>
      </c>
      <c r="D86">
        <f t="shared" si="5"/>
        <v>198</v>
      </c>
      <c r="E86">
        <f t="shared" si="4"/>
        <v>2.6</v>
      </c>
      <c r="F86">
        <f t="shared" si="6"/>
        <v>27.78</v>
      </c>
      <c r="G86">
        <f t="shared" si="7"/>
        <v>72.22</v>
      </c>
      <c r="H86" t="s">
        <v>13</v>
      </c>
    </row>
    <row r="87" spans="1:8">
      <c r="A87" t="s">
        <v>157</v>
      </c>
      <c r="B87">
        <v>128</v>
      </c>
      <c r="C87">
        <v>76</v>
      </c>
      <c r="D87">
        <f t="shared" si="5"/>
        <v>204</v>
      </c>
      <c r="E87">
        <f t="shared" si="4"/>
        <v>1.6842105263157894</v>
      </c>
      <c r="F87">
        <f t="shared" si="6"/>
        <v>62.75</v>
      </c>
      <c r="G87">
        <f t="shared" si="7"/>
        <v>37.25</v>
      </c>
      <c r="H87" t="s">
        <v>19</v>
      </c>
    </row>
    <row r="88" spans="1:8">
      <c r="A88" t="s">
        <v>158</v>
      </c>
      <c r="B88">
        <v>74</v>
      </c>
      <c r="C88">
        <v>99</v>
      </c>
      <c r="D88">
        <f t="shared" si="5"/>
        <v>173</v>
      </c>
      <c r="E88">
        <f t="shared" si="4"/>
        <v>1.3378378378378379</v>
      </c>
      <c r="F88">
        <f t="shared" si="6"/>
        <v>42.77</v>
      </c>
      <c r="G88">
        <f t="shared" si="7"/>
        <v>57.23</v>
      </c>
      <c r="H88" t="s">
        <v>13</v>
      </c>
    </row>
    <row r="89" spans="1:8">
      <c r="A89" t="s">
        <v>159</v>
      </c>
      <c r="B89">
        <v>123</v>
      </c>
      <c r="C89">
        <v>79</v>
      </c>
      <c r="D89">
        <f t="shared" si="5"/>
        <v>202</v>
      </c>
      <c r="E89">
        <f t="shared" si="4"/>
        <v>1.5569620253164558</v>
      </c>
      <c r="F89">
        <f t="shared" si="6"/>
        <v>60.89</v>
      </c>
      <c r="G89">
        <f t="shared" si="7"/>
        <v>39.11</v>
      </c>
      <c r="H89" t="s">
        <v>19</v>
      </c>
    </row>
    <row r="90" spans="1:8">
      <c r="A90" t="s">
        <v>160</v>
      </c>
      <c r="B90">
        <v>152</v>
      </c>
      <c r="C90">
        <v>67</v>
      </c>
      <c r="D90">
        <f t="shared" si="5"/>
        <v>219</v>
      </c>
      <c r="E90">
        <f t="shared" si="4"/>
        <v>2.2686567164179103</v>
      </c>
      <c r="F90">
        <f t="shared" si="6"/>
        <v>69.41</v>
      </c>
      <c r="G90">
        <f t="shared" si="7"/>
        <v>30.59</v>
      </c>
      <c r="H90" t="s">
        <v>19</v>
      </c>
    </row>
    <row r="91" spans="1:8">
      <c r="A91" t="s">
        <v>161</v>
      </c>
      <c r="B91">
        <v>56</v>
      </c>
      <c r="C91">
        <v>161</v>
      </c>
      <c r="D91">
        <f t="shared" si="5"/>
        <v>217</v>
      </c>
      <c r="E91">
        <f t="shared" si="4"/>
        <v>2.875</v>
      </c>
      <c r="F91">
        <f t="shared" si="6"/>
        <v>25.81</v>
      </c>
      <c r="G91">
        <f t="shared" si="7"/>
        <v>74.19</v>
      </c>
      <c r="H91" t="s">
        <v>13</v>
      </c>
    </row>
    <row r="92" spans="1:8">
      <c r="A92" t="s">
        <v>162</v>
      </c>
      <c r="B92">
        <v>89</v>
      </c>
      <c r="C92">
        <v>170</v>
      </c>
      <c r="D92">
        <f t="shared" si="5"/>
        <v>259</v>
      </c>
      <c r="E92">
        <f t="shared" si="4"/>
        <v>1.9101123595505618</v>
      </c>
      <c r="F92">
        <f t="shared" si="6"/>
        <v>34.36</v>
      </c>
      <c r="G92">
        <f t="shared" si="7"/>
        <v>65.64</v>
      </c>
      <c r="H92" t="s">
        <v>13</v>
      </c>
    </row>
    <row r="93" spans="1:8">
      <c r="A93" t="s">
        <v>163</v>
      </c>
      <c r="B93">
        <v>127</v>
      </c>
      <c r="C93">
        <v>21</v>
      </c>
      <c r="D93">
        <f t="shared" si="5"/>
        <v>148</v>
      </c>
      <c r="E93">
        <f t="shared" si="4"/>
        <v>6.0476190476190474</v>
      </c>
      <c r="F93">
        <f t="shared" si="6"/>
        <v>85.81</v>
      </c>
      <c r="G93">
        <f t="shared" si="7"/>
        <v>14.19</v>
      </c>
      <c r="H93" t="s">
        <v>19</v>
      </c>
    </row>
    <row r="94" spans="1:8">
      <c r="A94" t="s">
        <v>164</v>
      </c>
      <c r="B94">
        <v>69</v>
      </c>
      <c r="C94">
        <v>98</v>
      </c>
      <c r="D94">
        <f t="shared" si="5"/>
        <v>167</v>
      </c>
      <c r="E94">
        <f t="shared" si="4"/>
        <v>1.4202898550724639</v>
      </c>
      <c r="F94">
        <f t="shared" si="6"/>
        <v>41.32</v>
      </c>
      <c r="G94">
        <f t="shared" si="7"/>
        <v>58.68</v>
      </c>
      <c r="H94" t="s">
        <v>13</v>
      </c>
    </row>
    <row r="95" spans="1:8">
      <c r="A95" t="s">
        <v>165</v>
      </c>
      <c r="B95">
        <v>160</v>
      </c>
      <c r="C95">
        <v>44</v>
      </c>
      <c r="D95">
        <f t="shared" si="5"/>
        <v>204</v>
      </c>
      <c r="E95">
        <f t="shared" si="4"/>
        <v>3.6363636363636362</v>
      </c>
      <c r="F95">
        <f t="shared" si="6"/>
        <v>78.430000000000007</v>
      </c>
      <c r="G95">
        <f t="shared" si="7"/>
        <v>21.57</v>
      </c>
      <c r="H95" t="s">
        <v>19</v>
      </c>
    </row>
    <row r="96" spans="1:8">
      <c r="A96" t="s">
        <v>166</v>
      </c>
      <c r="B96">
        <v>153</v>
      </c>
      <c r="C96">
        <v>105</v>
      </c>
      <c r="D96">
        <f t="shared" si="5"/>
        <v>258</v>
      </c>
      <c r="E96">
        <f t="shared" si="4"/>
        <v>1.4571428571428571</v>
      </c>
      <c r="F96">
        <f t="shared" si="6"/>
        <v>59.3</v>
      </c>
      <c r="G96">
        <f t="shared" si="7"/>
        <v>40.700000000000003</v>
      </c>
      <c r="H96" t="s">
        <v>19</v>
      </c>
    </row>
    <row r="97" spans="1:8">
      <c r="A97" t="s">
        <v>167</v>
      </c>
      <c r="B97">
        <v>24</v>
      </c>
      <c r="C97">
        <v>174</v>
      </c>
      <c r="D97">
        <f t="shared" si="5"/>
        <v>198</v>
      </c>
      <c r="E97">
        <f t="shared" si="4"/>
        <v>7.25</v>
      </c>
      <c r="F97">
        <f t="shared" si="6"/>
        <v>12.12</v>
      </c>
      <c r="G97">
        <f t="shared" si="7"/>
        <v>87.88</v>
      </c>
      <c r="H97" t="s">
        <v>13</v>
      </c>
    </row>
    <row r="98" spans="1:8">
      <c r="A98" t="s">
        <v>168</v>
      </c>
      <c r="B98">
        <v>71</v>
      </c>
      <c r="C98">
        <v>61</v>
      </c>
      <c r="D98">
        <f t="shared" si="5"/>
        <v>132</v>
      </c>
      <c r="E98">
        <f t="shared" si="4"/>
        <v>1.1639344262295082</v>
      </c>
      <c r="F98">
        <f t="shared" si="6"/>
        <v>53.79</v>
      </c>
      <c r="G98">
        <f t="shared" si="7"/>
        <v>46.21</v>
      </c>
      <c r="H98" t="s">
        <v>19</v>
      </c>
    </row>
    <row r="99" spans="1:8">
      <c r="A99" t="s">
        <v>169</v>
      </c>
      <c r="B99">
        <v>134</v>
      </c>
      <c r="C99">
        <v>63</v>
      </c>
      <c r="D99">
        <f t="shared" si="5"/>
        <v>197</v>
      </c>
      <c r="E99">
        <f t="shared" si="4"/>
        <v>2.126984126984127</v>
      </c>
      <c r="F99">
        <f t="shared" si="6"/>
        <v>68.02</v>
      </c>
      <c r="G99">
        <f t="shared" si="7"/>
        <v>31.98</v>
      </c>
      <c r="H99" t="s">
        <v>19</v>
      </c>
    </row>
    <row r="100" spans="1:8">
      <c r="A100" t="s">
        <v>170</v>
      </c>
      <c r="B100">
        <v>64</v>
      </c>
      <c r="C100">
        <v>126</v>
      </c>
      <c r="D100">
        <f t="shared" si="5"/>
        <v>190</v>
      </c>
      <c r="E100">
        <f t="shared" si="4"/>
        <v>1.96875</v>
      </c>
      <c r="F100">
        <f t="shared" si="6"/>
        <v>33.68</v>
      </c>
      <c r="G100">
        <f t="shared" si="7"/>
        <v>66.319999999999993</v>
      </c>
      <c r="H100" t="s">
        <v>13</v>
      </c>
    </row>
    <row r="101" spans="1:8">
      <c r="A101" t="s">
        <v>171</v>
      </c>
      <c r="B101">
        <v>107</v>
      </c>
      <c r="C101">
        <v>38</v>
      </c>
      <c r="D101">
        <f t="shared" si="5"/>
        <v>145</v>
      </c>
      <c r="E101">
        <f t="shared" si="4"/>
        <v>2.8157894736842106</v>
      </c>
      <c r="F101">
        <f t="shared" si="6"/>
        <v>73.790000000000006</v>
      </c>
      <c r="G101">
        <f t="shared" si="7"/>
        <v>26.21</v>
      </c>
      <c r="H101" t="s">
        <v>19</v>
      </c>
    </row>
    <row r="102" spans="1:8">
      <c r="A102" t="s">
        <v>172</v>
      </c>
      <c r="B102">
        <v>90</v>
      </c>
      <c r="C102">
        <v>105</v>
      </c>
      <c r="D102">
        <f t="shared" si="5"/>
        <v>195</v>
      </c>
      <c r="E102">
        <f t="shared" si="4"/>
        <v>1.1666666666666667</v>
      </c>
      <c r="F102">
        <f t="shared" si="6"/>
        <v>46.15</v>
      </c>
      <c r="G102">
        <f t="shared" si="7"/>
        <v>53.85</v>
      </c>
      <c r="H102" t="s">
        <v>13</v>
      </c>
    </row>
    <row r="103" spans="1:8">
      <c r="A103" t="s">
        <v>173</v>
      </c>
      <c r="B103">
        <v>70</v>
      </c>
      <c r="C103">
        <v>148</v>
      </c>
      <c r="D103">
        <f t="shared" si="5"/>
        <v>218</v>
      </c>
      <c r="E103">
        <f t="shared" si="4"/>
        <v>2.1142857142857143</v>
      </c>
      <c r="F103">
        <f t="shared" si="6"/>
        <v>32.11</v>
      </c>
      <c r="G103">
        <f t="shared" si="7"/>
        <v>67.89</v>
      </c>
      <c r="H103" t="s">
        <v>13</v>
      </c>
    </row>
    <row r="104" spans="1:8">
      <c r="A104" t="s">
        <v>174</v>
      </c>
      <c r="B104">
        <v>58</v>
      </c>
      <c r="C104">
        <v>115</v>
      </c>
      <c r="D104">
        <f t="shared" si="5"/>
        <v>173</v>
      </c>
      <c r="E104">
        <f t="shared" si="4"/>
        <v>1.9827586206896552</v>
      </c>
      <c r="F104">
        <f t="shared" si="6"/>
        <v>33.53</v>
      </c>
      <c r="G104">
        <f t="shared" si="7"/>
        <v>66.47</v>
      </c>
      <c r="H104" t="s">
        <v>13</v>
      </c>
    </row>
    <row r="105" spans="1:8">
      <c r="A105" t="s">
        <v>175</v>
      </c>
      <c r="B105">
        <v>164</v>
      </c>
      <c r="C105">
        <v>55</v>
      </c>
      <c r="D105">
        <f t="shared" si="5"/>
        <v>219</v>
      </c>
      <c r="E105">
        <f t="shared" si="4"/>
        <v>2.9818181818181819</v>
      </c>
      <c r="F105">
        <f t="shared" si="6"/>
        <v>74.89</v>
      </c>
      <c r="G105">
        <f t="shared" si="7"/>
        <v>25.11</v>
      </c>
      <c r="H105" t="s">
        <v>19</v>
      </c>
    </row>
    <row r="106" spans="1:8">
      <c r="A106" t="s">
        <v>176</v>
      </c>
      <c r="B106">
        <v>90</v>
      </c>
      <c r="C106">
        <v>136</v>
      </c>
      <c r="D106">
        <f t="shared" si="5"/>
        <v>226</v>
      </c>
      <c r="E106">
        <f t="shared" si="4"/>
        <v>1.5111111111111111</v>
      </c>
      <c r="F106">
        <f t="shared" si="6"/>
        <v>39.82</v>
      </c>
      <c r="G106">
        <f t="shared" si="7"/>
        <v>60.18</v>
      </c>
      <c r="H106" t="s">
        <v>13</v>
      </c>
    </row>
    <row r="107" spans="1:8">
      <c r="A107" t="s">
        <v>177</v>
      </c>
      <c r="B107">
        <v>154</v>
      </c>
      <c r="C107">
        <v>68</v>
      </c>
      <c r="D107">
        <f t="shared" si="5"/>
        <v>222</v>
      </c>
      <c r="E107">
        <f t="shared" si="4"/>
        <v>2.2647058823529411</v>
      </c>
      <c r="F107">
        <f t="shared" si="6"/>
        <v>69.37</v>
      </c>
      <c r="G107">
        <f t="shared" si="7"/>
        <v>30.63</v>
      </c>
      <c r="H107" t="s">
        <v>19</v>
      </c>
    </row>
    <row r="108" spans="1:8">
      <c r="A108" t="s">
        <v>178</v>
      </c>
      <c r="B108">
        <v>135</v>
      </c>
      <c r="C108">
        <v>143</v>
      </c>
      <c r="D108">
        <f t="shared" si="5"/>
        <v>278</v>
      </c>
      <c r="E108">
        <f t="shared" si="4"/>
        <v>1.0592592592592593</v>
      </c>
      <c r="F108">
        <f t="shared" si="6"/>
        <v>48.56</v>
      </c>
      <c r="G108">
        <f t="shared" si="7"/>
        <v>51.44</v>
      </c>
      <c r="H108" t="s">
        <v>13</v>
      </c>
    </row>
    <row r="109" spans="1:8">
      <c r="A109" t="s">
        <v>179</v>
      </c>
      <c r="B109">
        <v>60</v>
      </c>
      <c r="C109">
        <v>108</v>
      </c>
      <c r="D109">
        <f t="shared" si="5"/>
        <v>168</v>
      </c>
      <c r="E109">
        <f t="shared" si="4"/>
        <v>1.8</v>
      </c>
      <c r="F109">
        <f t="shared" si="6"/>
        <v>35.71</v>
      </c>
      <c r="G109">
        <f t="shared" si="7"/>
        <v>64.290000000000006</v>
      </c>
      <c r="H109" t="s">
        <v>13</v>
      </c>
    </row>
    <row r="110" spans="1:8">
      <c r="A110" t="s">
        <v>180</v>
      </c>
      <c r="B110">
        <v>134</v>
      </c>
      <c r="C110">
        <v>132</v>
      </c>
      <c r="D110">
        <f t="shared" si="5"/>
        <v>266</v>
      </c>
      <c r="E110">
        <f t="shared" si="4"/>
        <v>1.0151515151515151</v>
      </c>
      <c r="F110">
        <f t="shared" si="6"/>
        <v>50.38</v>
      </c>
      <c r="G110">
        <f t="shared" si="7"/>
        <v>49.62</v>
      </c>
      <c r="H110" t="s">
        <v>19</v>
      </c>
    </row>
    <row r="111" spans="1:8">
      <c r="A111" t="s">
        <v>181</v>
      </c>
      <c r="B111">
        <v>98</v>
      </c>
      <c r="C111">
        <v>116</v>
      </c>
      <c r="D111">
        <f t="shared" si="5"/>
        <v>214</v>
      </c>
      <c r="E111">
        <f t="shared" si="4"/>
        <v>1.1836734693877551</v>
      </c>
      <c r="F111">
        <f t="shared" si="6"/>
        <v>45.79</v>
      </c>
      <c r="G111">
        <f t="shared" si="7"/>
        <v>54.21</v>
      </c>
      <c r="H111" t="s">
        <v>13</v>
      </c>
    </row>
    <row r="112" spans="1:8">
      <c r="A112" t="s">
        <v>182</v>
      </c>
      <c r="B112">
        <v>107</v>
      </c>
      <c r="C112">
        <v>28</v>
      </c>
      <c r="D112">
        <f t="shared" si="5"/>
        <v>135</v>
      </c>
      <c r="E112">
        <f t="shared" si="4"/>
        <v>3.8214285714285716</v>
      </c>
      <c r="F112">
        <f t="shared" si="6"/>
        <v>79.260000000000005</v>
      </c>
      <c r="G112">
        <f t="shared" si="7"/>
        <v>20.74</v>
      </c>
      <c r="H112" t="s">
        <v>19</v>
      </c>
    </row>
    <row r="113" spans="1:8">
      <c r="A113" t="s">
        <v>183</v>
      </c>
      <c r="B113">
        <v>40</v>
      </c>
      <c r="C113">
        <v>125</v>
      </c>
      <c r="D113">
        <f t="shared" si="5"/>
        <v>165</v>
      </c>
      <c r="E113">
        <f t="shared" si="4"/>
        <v>3.125</v>
      </c>
      <c r="F113">
        <f t="shared" si="6"/>
        <v>24.24</v>
      </c>
      <c r="G113">
        <f t="shared" si="7"/>
        <v>75.760000000000005</v>
      </c>
      <c r="H113" t="s">
        <v>13</v>
      </c>
    </row>
    <row r="114" spans="1:8">
      <c r="A114" t="s">
        <v>184</v>
      </c>
      <c r="B114">
        <v>147</v>
      </c>
      <c r="C114">
        <v>97</v>
      </c>
      <c r="D114">
        <f t="shared" si="5"/>
        <v>244</v>
      </c>
      <c r="E114">
        <f t="shared" si="4"/>
        <v>1.5154639175257731</v>
      </c>
      <c r="F114">
        <f t="shared" si="6"/>
        <v>60.25</v>
      </c>
      <c r="G114">
        <f t="shared" si="7"/>
        <v>39.75</v>
      </c>
      <c r="H114" t="s">
        <v>19</v>
      </c>
    </row>
    <row r="115" spans="1:8">
      <c r="A115" t="s">
        <v>185</v>
      </c>
      <c r="B115">
        <v>70</v>
      </c>
      <c r="C115">
        <v>184</v>
      </c>
      <c r="D115">
        <f t="shared" si="5"/>
        <v>254</v>
      </c>
      <c r="E115">
        <f t="shared" si="4"/>
        <v>2.6285714285714286</v>
      </c>
      <c r="F115">
        <f t="shared" si="6"/>
        <v>27.56</v>
      </c>
      <c r="G115">
        <f t="shared" si="7"/>
        <v>72.44</v>
      </c>
      <c r="H115" t="s">
        <v>13</v>
      </c>
    </row>
    <row r="116" spans="1:8">
      <c r="A116" t="s">
        <v>186</v>
      </c>
      <c r="B116">
        <v>113</v>
      </c>
      <c r="C116">
        <v>43</v>
      </c>
      <c r="D116">
        <f t="shared" si="5"/>
        <v>156</v>
      </c>
      <c r="E116">
        <f t="shared" si="4"/>
        <v>2.6279069767441858</v>
      </c>
      <c r="F116">
        <f t="shared" si="6"/>
        <v>72.44</v>
      </c>
      <c r="G116">
        <f t="shared" si="7"/>
        <v>27.56</v>
      </c>
      <c r="H116" t="s">
        <v>19</v>
      </c>
    </row>
    <row r="117" spans="1:8">
      <c r="A117" t="s">
        <v>187</v>
      </c>
      <c r="B117">
        <v>90</v>
      </c>
      <c r="C117">
        <v>108</v>
      </c>
      <c r="D117">
        <f t="shared" si="5"/>
        <v>198</v>
      </c>
      <c r="E117">
        <f t="shared" si="4"/>
        <v>1.2</v>
      </c>
      <c r="F117">
        <f t="shared" si="6"/>
        <v>45.45</v>
      </c>
      <c r="G117">
        <f t="shared" si="7"/>
        <v>54.55</v>
      </c>
      <c r="H117" t="s">
        <v>13</v>
      </c>
    </row>
    <row r="118" spans="1:8">
      <c r="A118" t="s">
        <v>188</v>
      </c>
      <c r="B118">
        <v>93</v>
      </c>
      <c r="C118">
        <v>141</v>
      </c>
      <c r="D118">
        <f t="shared" si="5"/>
        <v>234</v>
      </c>
      <c r="E118">
        <f t="shared" si="4"/>
        <v>1.5161290322580645</v>
      </c>
      <c r="F118">
        <f t="shared" si="6"/>
        <v>39.74</v>
      </c>
      <c r="G118">
        <f t="shared" si="7"/>
        <v>60.26</v>
      </c>
      <c r="H118" t="s">
        <v>13</v>
      </c>
    </row>
    <row r="119" spans="1:8">
      <c r="A119" t="s">
        <v>189</v>
      </c>
      <c r="B119">
        <v>48</v>
      </c>
      <c r="C119">
        <v>119</v>
      </c>
      <c r="D119">
        <f t="shared" si="5"/>
        <v>167</v>
      </c>
      <c r="E119">
        <f t="shared" si="4"/>
        <v>2.4791666666666665</v>
      </c>
      <c r="F119">
        <f t="shared" si="6"/>
        <v>28.74</v>
      </c>
      <c r="G119">
        <f t="shared" si="7"/>
        <v>71.260000000000005</v>
      </c>
      <c r="H119" t="s">
        <v>13</v>
      </c>
    </row>
    <row r="120" spans="1:8">
      <c r="A120" t="s">
        <v>190</v>
      </c>
      <c r="B120">
        <v>124</v>
      </c>
      <c r="C120">
        <v>140</v>
      </c>
      <c r="D120">
        <f t="shared" si="5"/>
        <v>264</v>
      </c>
      <c r="E120">
        <f t="shared" si="4"/>
        <v>1.1290322580645162</v>
      </c>
      <c r="F120">
        <f t="shared" si="6"/>
        <v>46.97</v>
      </c>
      <c r="G120">
        <f t="shared" si="7"/>
        <v>53.03</v>
      </c>
      <c r="H120" t="s">
        <v>13</v>
      </c>
    </row>
    <row r="121" spans="1:8">
      <c r="A121" t="s">
        <v>191</v>
      </c>
      <c r="B121">
        <v>91</v>
      </c>
      <c r="C121">
        <v>104</v>
      </c>
      <c r="D121">
        <f t="shared" si="5"/>
        <v>195</v>
      </c>
      <c r="E121">
        <f t="shared" si="4"/>
        <v>1.1428571428571428</v>
      </c>
      <c r="F121">
        <f t="shared" si="6"/>
        <v>46.67</v>
      </c>
      <c r="G121">
        <f t="shared" si="7"/>
        <v>53.33</v>
      </c>
      <c r="H121" t="s">
        <v>13</v>
      </c>
    </row>
    <row r="122" spans="1:8">
      <c r="A122" t="s">
        <v>192</v>
      </c>
      <c r="B122">
        <v>111</v>
      </c>
      <c r="C122">
        <v>135</v>
      </c>
      <c r="D122">
        <f t="shared" si="5"/>
        <v>246</v>
      </c>
      <c r="E122">
        <f t="shared" si="4"/>
        <v>1.2162162162162162</v>
      </c>
      <c r="F122">
        <f t="shared" si="6"/>
        <v>45.12</v>
      </c>
      <c r="G122">
        <f t="shared" si="7"/>
        <v>54.88</v>
      </c>
      <c r="H122" t="s">
        <v>13</v>
      </c>
    </row>
    <row r="123" spans="1:8">
      <c r="A123" t="s">
        <v>193</v>
      </c>
      <c r="B123">
        <v>68</v>
      </c>
      <c r="C123">
        <v>60</v>
      </c>
      <c r="D123">
        <f t="shared" si="5"/>
        <v>128</v>
      </c>
      <c r="E123">
        <f t="shared" si="4"/>
        <v>1.1333333333333333</v>
      </c>
      <c r="F123">
        <f t="shared" si="6"/>
        <v>53.13</v>
      </c>
      <c r="G123">
        <f t="shared" si="7"/>
        <v>46.88</v>
      </c>
      <c r="H123" t="s">
        <v>19</v>
      </c>
    </row>
    <row r="124" spans="1:8">
      <c r="A124" t="s">
        <v>194</v>
      </c>
      <c r="B124">
        <v>168</v>
      </c>
      <c r="C124">
        <v>61</v>
      </c>
      <c r="D124">
        <f t="shared" si="5"/>
        <v>229</v>
      </c>
      <c r="E124">
        <f t="shared" si="4"/>
        <v>2.7540983606557377</v>
      </c>
      <c r="F124">
        <f t="shared" si="6"/>
        <v>73.36</v>
      </c>
      <c r="G124">
        <f t="shared" si="7"/>
        <v>26.64</v>
      </c>
      <c r="H124" t="s">
        <v>19</v>
      </c>
    </row>
    <row r="125" spans="1:8">
      <c r="A125" t="s">
        <v>195</v>
      </c>
      <c r="B125">
        <v>97</v>
      </c>
      <c r="C125">
        <v>80</v>
      </c>
      <c r="D125">
        <f t="shared" si="5"/>
        <v>177</v>
      </c>
      <c r="E125">
        <f t="shared" si="4"/>
        <v>1.2124999999999999</v>
      </c>
      <c r="F125">
        <f t="shared" si="6"/>
        <v>54.8</v>
      </c>
      <c r="G125">
        <f t="shared" si="7"/>
        <v>45.2</v>
      </c>
      <c r="H125" t="s">
        <v>19</v>
      </c>
    </row>
    <row r="126" spans="1:8">
      <c r="A126" t="s">
        <v>196</v>
      </c>
      <c r="B126">
        <v>151</v>
      </c>
      <c r="C126">
        <v>101</v>
      </c>
      <c r="D126">
        <f t="shared" si="5"/>
        <v>252</v>
      </c>
      <c r="E126">
        <f t="shared" si="4"/>
        <v>1.495049504950495</v>
      </c>
      <c r="F126">
        <f t="shared" si="6"/>
        <v>59.92</v>
      </c>
      <c r="G126">
        <f t="shared" si="7"/>
        <v>40.08</v>
      </c>
      <c r="H126" t="s">
        <v>19</v>
      </c>
    </row>
    <row r="127" spans="1:8">
      <c r="A127" t="s">
        <v>197</v>
      </c>
      <c r="B127">
        <v>44</v>
      </c>
      <c r="C127">
        <v>194</v>
      </c>
      <c r="D127">
        <f t="shared" si="5"/>
        <v>238</v>
      </c>
      <c r="E127">
        <f t="shared" si="4"/>
        <v>4.4090909090909092</v>
      </c>
      <c r="F127">
        <f t="shared" si="6"/>
        <v>18.489999999999998</v>
      </c>
      <c r="G127">
        <f t="shared" si="7"/>
        <v>81.510000000000005</v>
      </c>
      <c r="H127" t="s">
        <v>13</v>
      </c>
    </row>
    <row r="128" spans="1:8">
      <c r="A128" t="s">
        <v>198</v>
      </c>
      <c r="B128">
        <v>95</v>
      </c>
      <c r="C128">
        <v>94</v>
      </c>
      <c r="D128">
        <f t="shared" si="5"/>
        <v>189</v>
      </c>
      <c r="E128">
        <f t="shared" si="4"/>
        <v>1.0106382978723405</v>
      </c>
      <c r="F128">
        <f t="shared" si="6"/>
        <v>50.26</v>
      </c>
      <c r="G128">
        <f t="shared" si="7"/>
        <v>49.74</v>
      </c>
      <c r="H128" t="s">
        <v>19</v>
      </c>
    </row>
    <row r="129" spans="1:8">
      <c r="A129" t="s">
        <v>199</v>
      </c>
      <c r="B129">
        <v>160</v>
      </c>
      <c r="C129">
        <v>75</v>
      </c>
      <c r="D129">
        <f t="shared" si="5"/>
        <v>235</v>
      </c>
      <c r="E129">
        <f t="shared" si="4"/>
        <v>2.1333333333333333</v>
      </c>
      <c r="F129">
        <f t="shared" si="6"/>
        <v>68.09</v>
      </c>
      <c r="G129">
        <f t="shared" si="7"/>
        <v>31.91</v>
      </c>
      <c r="H129" t="s">
        <v>19</v>
      </c>
    </row>
    <row r="130" spans="1:8">
      <c r="A130" t="s">
        <v>200</v>
      </c>
      <c r="B130">
        <v>125</v>
      </c>
      <c r="C130">
        <v>68</v>
      </c>
      <c r="D130">
        <f t="shared" si="5"/>
        <v>193</v>
      </c>
      <c r="E130">
        <f t="shared" ref="E130:E153" si="8">IF(B130 &gt; C130, B130/C130, C130/B130)</f>
        <v>1.838235294117647</v>
      </c>
      <c r="F130">
        <f t="shared" si="6"/>
        <v>64.77</v>
      </c>
      <c r="G130">
        <f t="shared" si="7"/>
        <v>35.229999999999997</v>
      </c>
      <c r="H130" t="s">
        <v>19</v>
      </c>
    </row>
    <row r="131" spans="1:8">
      <c r="A131" t="s">
        <v>201</v>
      </c>
      <c r="B131">
        <v>82</v>
      </c>
      <c r="C131">
        <v>109</v>
      </c>
      <c r="D131">
        <f t="shared" ref="D131:D156" si="9">SUM(B131:C131)</f>
        <v>191</v>
      </c>
      <c r="E131">
        <f t="shared" si="8"/>
        <v>1.3292682926829269</v>
      </c>
      <c r="F131">
        <f t="shared" ref="F131:F156" si="10">ROUND((B131/D131)*100,2)</f>
        <v>42.93</v>
      </c>
      <c r="G131">
        <f t="shared" ref="G131:G156" si="11">ROUND((C131/D131)*100,2)</f>
        <v>57.07</v>
      </c>
      <c r="H131" t="s">
        <v>13</v>
      </c>
    </row>
    <row r="132" spans="1:8">
      <c r="A132" t="s">
        <v>202</v>
      </c>
      <c r="B132">
        <v>167</v>
      </c>
      <c r="C132">
        <v>45</v>
      </c>
      <c r="D132">
        <f t="shared" si="9"/>
        <v>212</v>
      </c>
      <c r="E132">
        <f t="shared" si="8"/>
        <v>3.7111111111111112</v>
      </c>
      <c r="F132">
        <f t="shared" si="10"/>
        <v>78.77</v>
      </c>
      <c r="G132">
        <f t="shared" si="11"/>
        <v>21.23</v>
      </c>
      <c r="H132" t="s">
        <v>19</v>
      </c>
    </row>
    <row r="133" spans="1:8">
      <c r="A133" t="s">
        <v>203</v>
      </c>
      <c r="B133">
        <v>117</v>
      </c>
      <c r="C133">
        <v>66</v>
      </c>
      <c r="D133">
        <f t="shared" si="9"/>
        <v>183</v>
      </c>
      <c r="E133">
        <f t="shared" si="8"/>
        <v>1.7727272727272727</v>
      </c>
      <c r="F133">
        <f t="shared" si="10"/>
        <v>63.93</v>
      </c>
      <c r="G133">
        <f t="shared" si="11"/>
        <v>36.07</v>
      </c>
      <c r="H133" t="s">
        <v>19</v>
      </c>
    </row>
    <row r="134" spans="1:8">
      <c r="A134" t="s">
        <v>204</v>
      </c>
      <c r="B134">
        <v>119</v>
      </c>
      <c r="C134">
        <v>51</v>
      </c>
      <c r="D134">
        <f t="shared" si="9"/>
        <v>170</v>
      </c>
      <c r="E134">
        <f t="shared" si="8"/>
        <v>2.3333333333333335</v>
      </c>
      <c r="F134">
        <f t="shared" si="10"/>
        <v>70</v>
      </c>
      <c r="G134">
        <f t="shared" si="11"/>
        <v>30</v>
      </c>
      <c r="H134" t="s">
        <v>19</v>
      </c>
    </row>
    <row r="135" spans="1:8">
      <c r="A135" t="s">
        <v>205</v>
      </c>
      <c r="B135">
        <v>69</v>
      </c>
      <c r="C135">
        <v>168</v>
      </c>
      <c r="D135">
        <f t="shared" si="9"/>
        <v>237</v>
      </c>
      <c r="E135">
        <f t="shared" si="8"/>
        <v>2.4347826086956523</v>
      </c>
      <c r="F135">
        <f t="shared" si="10"/>
        <v>29.11</v>
      </c>
      <c r="G135">
        <f t="shared" si="11"/>
        <v>70.89</v>
      </c>
      <c r="H135" t="s">
        <v>13</v>
      </c>
    </row>
    <row r="136" spans="1:8">
      <c r="A136" t="s">
        <v>206</v>
      </c>
      <c r="B136">
        <v>105</v>
      </c>
      <c r="C136">
        <v>51</v>
      </c>
      <c r="D136">
        <f t="shared" si="9"/>
        <v>156</v>
      </c>
      <c r="E136">
        <f t="shared" si="8"/>
        <v>2.0588235294117645</v>
      </c>
      <c r="F136">
        <f t="shared" si="10"/>
        <v>67.31</v>
      </c>
      <c r="G136">
        <f t="shared" si="11"/>
        <v>32.69</v>
      </c>
      <c r="H136" t="s">
        <v>19</v>
      </c>
    </row>
    <row r="137" spans="1:8">
      <c r="A137" t="s">
        <v>207</v>
      </c>
      <c r="B137">
        <v>155</v>
      </c>
      <c r="C137">
        <v>91</v>
      </c>
      <c r="D137">
        <f t="shared" si="9"/>
        <v>246</v>
      </c>
      <c r="E137">
        <f t="shared" si="8"/>
        <v>1.7032967032967032</v>
      </c>
      <c r="F137">
        <f t="shared" si="10"/>
        <v>63.01</v>
      </c>
      <c r="G137">
        <f t="shared" si="11"/>
        <v>36.99</v>
      </c>
      <c r="H137" t="s">
        <v>19</v>
      </c>
    </row>
    <row r="138" spans="1:8">
      <c r="A138" t="s">
        <v>208</v>
      </c>
      <c r="B138">
        <v>81</v>
      </c>
      <c r="C138">
        <v>158</v>
      </c>
      <c r="D138">
        <f t="shared" si="9"/>
        <v>239</v>
      </c>
      <c r="E138">
        <f t="shared" si="8"/>
        <v>1.9506172839506173</v>
      </c>
      <c r="F138">
        <f t="shared" si="10"/>
        <v>33.89</v>
      </c>
      <c r="G138">
        <f t="shared" si="11"/>
        <v>66.11</v>
      </c>
      <c r="H138" t="s">
        <v>13</v>
      </c>
    </row>
    <row r="139" spans="1:8">
      <c r="A139" t="s">
        <v>209</v>
      </c>
      <c r="B139">
        <v>34</v>
      </c>
      <c r="C139">
        <v>37</v>
      </c>
      <c r="D139">
        <f t="shared" si="9"/>
        <v>71</v>
      </c>
      <c r="E139">
        <f t="shared" si="8"/>
        <v>1.088235294117647</v>
      </c>
      <c r="F139">
        <f t="shared" si="10"/>
        <v>47.89</v>
      </c>
      <c r="G139">
        <f t="shared" si="11"/>
        <v>52.11</v>
      </c>
      <c r="H139" t="s">
        <v>13</v>
      </c>
    </row>
    <row r="140" spans="1:8">
      <c r="A140" t="s">
        <v>210</v>
      </c>
      <c r="B140">
        <v>34</v>
      </c>
      <c r="C140">
        <v>151</v>
      </c>
      <c r="D140">
        <f t="shared" si="9"/>
        <v>185</v>
      </c>
      <c r="E140">
        <f t="shared" si="8"/>
        <v>4.4411764705882355</v>
      </c>
      <c r="F140">
        <f t="shared" si="10"/>
        <v>18.38</v>
      </c>
      <c r="G140">
        <f t="shared" si="11"/>
        <v>81.62</v>
      </c>
      <c r="H140" t="s">
        <v>13</v>
      </c>
    </row>
    <row r="141" spans="1:8">
      <c r="A141" t="s">
        <v>211</v>
      </c>
      <c r="B141">
        <v>94</v>
      </c>
      <c r="C141">
        <v>175</v>
      </c>
      <c r="D141">
        <f t="shared" si="9"/>
        <v>269</v>
      </c>
      <c r="E141">
        <f t="shared" si="8"/>
        <v>1.8617021276595744</v>
      </c>
      <c r="F141">
        <f t="shared" si="10"/>
        <v>34.94</v>
      </c>
      <c r="G141">
        <f t="shared" si="11"/>
        <v>65.06</v>
      </c>
      <c r="H141" t="s">
        <v>13</v>
      </c>
    </row>
    <row r="142" spans="1:8">
      <c r="A142" t="s">
        <v>212</v>
      </c>
      <c r="B142">
        <v>115</v>
      </c>
      <c r="C142">
        <v>125</v>
      </c>
      <c r="D142">
        <f t="shared" si="9"/>
        <v>240</v>
      </c>
      <c r="E142">
        <f t="shared" si="8"/>
        <v>1.0869565217391304</v>
      </c>
      <c r="F142">
        <f t="shared" si="10"/>
        <v>47.92</v>
      </c>
      <c r="G142">
        <f t="shared" si="11"/>
        <v>52.08</v>
      </c>
      <c r="H142" t="s">
        <v>13</v>
      </c>
    </row>
    <row r="143" spans="1:8">
      <c r="A143" t="s">
        <v>213</v>
      </c>
      <c r="B143">
        <v>162</v>
      </c>
      <c r="C143">
        <v>145</v>
      </c>
      <c r="D143">
        <f t="shared" si="9"/>
        <v>307</v>
      </c>
      <c r="E143">
        <f t="shared" si="8"/>
        <v>1.1172413793103448</v>
      </c>
      <c r="F143">
        <f t="shared" si="10"/>
        <v>52.77</v>
      </c>
      <c r="G143">
        <f t="shared" si="11"/>
        <v>47.23</v>
      </c>
      <c r="H143" t="s">
        <v>19</v>
      </c>
    </row>
    <row r="144" spans="1:8">
      <c r="A144" t="s">
        <v>214</v>
      </c>
      <c r="B144">
        <v>148</v>
      </c>
      <c r="C144">
        <v>62</v>
      </c>
      <c r="D144">
        <f t="shared" si="9"/>
        <v>210</v>
      </c>
      <c r="E144">
        <f t="shared" si="8"/>
        <v>2.3870967741935485</v>
      </c>
      <c r="F144">
        <f t="shared" si="10"/>
        <v>70.48</v>
      </c>
      <c r="G144">
        <f t="shared" si="11"/>
        <v>29.52</v>
      </c>
      <c r="H144" t="s">
        <v>19</v>
      </c>
    </row>
    <row r="145" spans="1:8">
      <c r="A145" t="s">
        <v>215</v>
      </c>
      <c r="B145">
        <v>172</v>
      </c>
      <c r="C145">
        <v>119</v>
      </c>
      <c r="D145">
        <f t="shared" si="9"/>
        <v>291</v>
      </c>
      <c r="E145">
        <f t="shared" si="8"/>
        <v>1.4453781512605042</v>
      </c>
      <c r="F145">
        <f t="shared" si="10"/>
        <v>59.11</v>
      </c>
      <c r="G145">
        <f t="shared" si="11"/>
        <v>40.89</v>
      </c>
      <c r="H145" t="s">
        <v>19</v>
      </c>
    </row>
    <row r="146" spans="1:8">
      <c r="A146" t="s">
        <v>216</v>
      </c>
      <c r="B146">
        <v>127</v>
      </c>
      <c r="C146">
        <v>122</v>
      </c>
      <c r="D146">
        <f t="shared" si="9"/>
        <v>249</v>
      </c>
      <c r="E146">
        <f t="shared" si="8"/>
        <v>1.040983606557377</v>
      </c>
      <c r="F146">
        <f t="shared" si="10"/>
        <v>51</v>
      </c>
      <c r="G146">
        <f t="shared" si="11"/>
        <v>49</v>
      </c>
      <c r="H146" t="s">
        <v>19</v>
      </c>
    </row>
    <row r="147" spans="1:8">
      <c r="A147" t="s">
        <v>217</v>
      </c>
      <c r="B147">
        <v>102</v>
      </c>
      <c r="C147">
        <v>115</v>
      </c>
      <c r="D147">
        <f t="shared" si="9"/>
        <v>217</v>
      </c>
      <c r="E147">
        <f t="shared" si="8"/>
        <v>1.1274509803921569</v>
      </c>
      <c r="F147">
        <f t="shared" si="10"/>
        <v>47</v>
      </c>
      <c r="G147">
        <f t="shared" si="11"/>
        <v>53</v>
      </c>
      <c r="H147" t="s">
        <v>13</v>
      </c>
    </row>
    <row r="148" spans="1:8">
      <c r="A148" t="s">
        <v>219</v>
      </c>
      <c r="B148">
        <v>80</v>
      </c>
      <c r="C148">
        <v>113</v>
      </c>
      <c r="D148">
        <f t="shared" si="9"/>
        <v>193</v>
      </c>
      <c r="E148">
        <f t="shared" si="8"/>
        <v>1.4125000000000001</v>
      </c>
      <c r="F148">
        <f t="shared" si="10"/>
        <v>41.45</v>
      </c>
      <c r="G148">
        <f t="shared" si="11"/>
        <v>58.55</v>
      </c>
      <c r="H148" t="s">
        <v>13</v>
      </c>
    </row>
    <row r="149" spans="1:8">
      <c r="A149" t="s">
        <v>220</v>
      </c>
      <c r="B149">
        <v>78</v>
      </c>
      <c r="C149">
        <v>52</v>
      </c>
      <c r="D149">
        <f t="shared" si="9"/>
        <v>130</v>
      </c>
      <c r="E149">
        <f t="shared" si="8"/>
        <v>1.5</v>
      </c>
      <c r="F149">
        <f t="shared" si="10"/>
        <v>60</v>
      </c>
      <c r="G149">
        <f t="shared" si="11"/>
        <v>40</v>
      </c>
      <c r="H149" t="s">
        <v>19</v>
      </c>
    </row>
    <row r="150" spans="1:8">
      <c r="A150" t="s">
        <v>221</v>
      </c>
      <c r="B150">
        <v>76</v>
      </c>
      <c r="C150">
        <v>39</v>
      </c>
      <c r="D150">
        <f t="shared" si="9"/>
        <v>115</v>
      </c>
      <c r="E150">
        <f t="shared" si="8"/>
        <v>1.9487179487179487</v>
      </c>
      <c r="F150">
        <f t="shared" si="10"/>
        <v>66.09</v>
      </c>
      <c r="G150">
        <f t="shared" si="11"/>
        <v>33.909999999999997</v>
      </c>
      <c r="H150" t="s">
        <v>19</v>
      </c>
    </row>
    <row r="151" spans="1:8">
      <c r="A151" t="s">
        <v>222</v>
      </c>
      <c r="B151">
        <v>142</v>
      </c>
      <c r="C151">
        <v>78</v>
      </c>
      <c r="D151">
        <f t="shared" si="9"/>
        <v>220</v>
      </c>
      <c r="E151">
        <f t="shared" si="8"/>
        <v>1.8205128205128205</v>
      </c>
      <c r="F151">
        <f t="shared" si="10"/>
        <v>64.55</v>
      </c>
      <c r="G151">
        <f t="shared" si="11"/>
        <v>35.450000000000003</v>
      </c>
      <c r="H151" t="s">
        <v>19</v>
      </c>
    </row>
    <row r="152" spans="1:8">
      <c r="A152" t="s">
        <v>223</v>
      </c>
      <c r="B152">
        <v>155</v>
      </c>
      <c r="C152">
        <v>70</v>
      </c>
      <c r="D152">
        <f t="shared" si="9"/>
        <v>225</v>
      </c>
      <c r="E152">
        <f t="shared" si="8"/>
        <v>2.2142857142857144</v>
      </c>
      <c r="F152">
        <f t="shared" si="10"/>
        <v>68.89</v>
      </c>
      <c r="G152">
        <f t="shared" si="11"/>
        <v>31.11</v>
      </c>
      <c r="H152" t="s">
        <v>19</v>
      </c>
    </row>
    <row r="153" spans="1:8">
      <c r="A153" t="s">
        <v>224</v>
      </c>
      <c r="B153">
        <v>135</v>
      </c>
      <c r="C153">
        <v>74</v>
      </c>
      <c r="D153">
        <f t="shared" si="9"/>
        <v>209</v>
      </c>
      <c r="E153">
        <f t="shared" si="8"/>
        <v>1.8243243243243243</v>
      </c>
      <c r="F153">
        <f t="shared" si="10"/>
        <v>64.59</v>
      </c>
      <c r="G153">
        <f t="shared" si="11"/>
        <v>35.409999999999997</v>
      </c>
      <c r="H153" t="s">
        <v>19</v>
      </c>
    </row>
    <row r="154" spans="1:8">
      <c r="A154" t="s">
        <v>225</v>
      </c>
      <c r="B154">
        <v>133</v>
      </c>
      <c r="C154">
        <v>144</v>
      </c>
      <c r="D154">
        <f t="shared" si="9"/>
        <v>277</v>
      </c>
      <c r="E154">
        <f>IF(B154 &gt; C154, B154/C154, C154/B154)</f>
        <v>1.0827067669172932</v>
      </c>
      <c r="F154">
        <f t="shared" si="10"/>
        <v>48.01</v>
      </c>
      <c r="G154">
        <f t="shared" si="11"/>
        <v>51.99</v>
      </c>
      <c r="H154" t="s">
        <v>13</v>
      </c>
    </row>
    <row r="155" spans="1:8">
      <c r="A155" t="s">
        <v>226</v>
      </c>
      <c r="B155">
        <v>185</v>
      </c>
      <c r="C155">
        <v>54</v>
      </c>
      <c r="D155">
        <f t="shared" si="9"/>
        <v>239</v>
      </c>
      <c r="E155">
        <f t="shared" ref="E155:E156" si="12">IF(B155 &gt; C155, B155/C155, C155/B155)</f>
        <v>3.425925925925926</v>
      </c>
      <c r="F155">
        <f t="shared" si="10"/>
        <v>77.41</v>
      </c>
      <c r="G155">
        <f t="shared" si="11"/>
        <v>22.59</v>
      </c>
      <c r="H155" t="s">
        <v>19</v>
      </c>
    </row>
    <row r="156" spans="1:8">
      <c r="A156" t="s">
        <v>227</v>
      </c>
      <c r="B156">
        <v>172</v>
      </c>
      <c r="C156">
        <v>96</v>
      </c>
      <c r="D156">
        <f t="shared" si="9"/>
        <v>268</v>
      </c>
      <c r="E156">
        <f t="shared" si="12"/>
        <v>1.7916666666666667</v>
      </c>
      <c r="F156">
        <f t="shared" si="10"/>
        <v>64.180000000000007</v>
      </c>
      <c r="G156">
        <f t="shared" si="11"/>
        <v>35.82</v>
      </c>
      <c r="H156" t="s">
        <v>19</v>
      </c>
    </row>
    <row r="157" spans="1:8">
      <c r="A157" t="s">
        <v>236</v>
      </c>
      <c r="B157">
        <f>SUM(B2:B156)</f>
        <v>16711</v>
      </c>
      <c r="C157">
        <f>SUM(C2:C156)</f>
        <v>16301</v>
      </c>
      <c r="D157">
        <f>SUM(D2:D156)</f>
        <v>33012</v>
      </c>
    </row>
    <row r="159" spans="1:8">
      <c r="A159" t="s">
        <v>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B1C2-A1D9-4DA7-8976-4CEB7E75C78E}">
  <dimension ref="A1:T30"/>
  <sheetViews>
    <sheetView topLeftCell="A8" workbookViewId="0">
      <selection activeCell="H30" sqref="H30"/>
    </sheetView>
  </sheetViews>
  <sheetFormatPr defaultRowHeight="15"/>
  <sheetData>
    <row r="1" spans="1:8">
      <c r="A1" t="s">
        <v>0</v>
      </c>
      <c r="B1" t="s">
        <v>246</v>
      </c>
      <c r="C1" t="s">
        <v>247</v>
      </c>
      <c r="D1" t="s">
        <v>248</v>
      </c>
      <c r="E1" t="s">
        <v>249</v>
      </c>
      <c r="F1" t="s">
        <v>5</v>
      </c>
      <c r="G1" t="s">
        <v>6</v>
      </c>
      <c r="H1" t="s">
        <v>7</v>
      </c>
    </row>
    <row r="2" spans="1:8">
      <c r="A2" t="s">
        <v>25</v>
      </c>
      <c r="B2" t="s">
        <v>26</v>
      </c>
      <c r="C2" t="s">
        <v>27</v>
      </c>
      <c r="D2" t="s">
        <v>28</v>
      </c>
      <c r="E2" t="s">
        <v>29</v>
      </c>
      <c r="F2">
        <v>165</v>
      </c>
      <c r="G2">
        <v>110</v>
      </c>
      <c r="H2" t="s">
        <v>19</v>
      </c>
    </row>
    <row r="3" spans="1:8">
      <c r="A3" t="s">
        <v>100</v>
      </c>
      <c r="B3" t="s">
        <v>34</v>
      </c>
      <c r="C3" t="s">
        <v>28</v>
      </c>
      <c r="D3" t="s">
        <v>77</v>
      </c>
      <c r="E3" t="s">
        <v>86</v>
      </c>
      <c r="F3">
        <v>117</v>
      </c>
      <c r="G3">
        <v>111</v>
      </c>
      <c r="H3" t="s">
        <v>19</v>
      </c>
    </row>
    <row r="4" spans="1:8">
      <c r="A4" t="s">
        <v>115</v>
      </c>
      <c r="B4" t="s">
        <v>73</v>
      </c>
      <c r="C4" t="s">
        <v>39</v>
      </c>
      <c r="D4" t="s">
        <v>68</v>
      </c>
      <c r="E4" t="s">
        <v>28</v>
      </c>
      <c r="F4">
        <v>109</v>
      </c>
      <c r="G4">
        <v>87</v>
      </c>
      <c r="H4" t="s">
        <v>19</v>
      </c>
    </row>
    <row r="5" spans="1:8">
      <c r="A5" t="s">
        <v>128</v>
      </c>
      <c r="B5" t="s">
        <v>48</v>
      </c>
      <c r="C5" t="s">
        <v>28</v>
      </c>
      <c r="D5" t="s">
        <v>41</v>
      </c>
      <c r="E5" t="s">
        <v>51</v>
      </c>
      <c r="F5">
        <v>153</v>
      </c>
      <c r="G5">
        <v>115</v>
      </c>
      <c r="H5" t="s">
        <v>19</v>
      </c>
    </row>
    <row r="6" spans="1:8">
      <c r="A6" t="s">
        <v>138</v>
      </c>
      <c r="B6" t="s">
        <v>79</v>
      </c>
      <c r="C6" t="s">
        <v>74</v>
      </c>
      <c r="D6" t="s">
        <v>47</v>
      </c>
      <c r="E6" t="s">
        <v>28</v>
      </c>
      <c r="F6">
        <v>75</v>
      </c>
      <c r="G6">
        <v>22</v>
      </c>
      <c r="H6" t="s">
        <v>19</v>
      </c>
    </row>
    <row r="7" spans="1:8">
      <c r="A7" t="s">
        <v>150</v>
      </c>
      <c r="B7" t="s">
        <v>69</v>
      </c>
      <c r="C7" t="s">
        <v>21</v>
      </c>
      <c r="D7" t="s">
        <v>46</v>
      </c>
      <c r="E7" t="s">
        <v>28</v>
      </c>
      <c r="F7">
        <v>163</v>
      </c>
      <c r="G7">
        <v>25</v>
      </c>
      <c r="H7" t="s">
        <v>19</v>
      </c>
    </row>
    <row r="8" spans="1:8">
      <c r="A8" t="s">
        <v>176</v>
      </c>
      <c r="B8" t="s">
        <v>28</v>
      </c>
      <c r="C8" t="s">
        <v>87</v>
      </c>
      <c r="D8" t="s">
        <v>59</v>
      </c>
      <c r="E8" t="s">
        <v>54</v>
      </c>
      <c r="F8">
        <v>90</v>
      </c>
      <c r="G8">
        <v>136</v>
      </c>
      <c r="H8" t="s">
        <v>13</v>
      </c>
    </row>
    <row r="9" spans="1:8">
      <c r="A9" t="s">
        <v>183</v>
      </c>
      <c r="B9" t="s">
        <v>52</v>
      </c>
      <c r="C9" t="s">
        <v>56</v>
      </c>
      <c r="D9" t="s">
        <v>63</v>
      </c>
      <c r="E9" t="s">
        <v>28</v>
      </c>
      <c r="F9">
        <v>40</v>
      </c>
      <c r="G9">
        <v>125</v>
      </c>
      <c r="H9" t="s">
        <v>13</v>
      </c>
    </row>
    <row r="10" spans="1:8">
      <c r="A10" t="s">
        <v>208</v>
      </c>
      <c r="B10" t="s">
        <v>28</v>
      </c>
      <c r="C10" t="s">
        <v>78</v>
      </c>
      <c r="D10" t="s">
        <v>12</v>
      </c>
      <c r="E10" t="s">
        <v>23</v>
      </c>
      <c r="F10">
        <v>81</v>
      </c>
      <c r="G10">
        <v>158</v>
      </c>
      <c r="H10" t="s">
        <v>13</v>
      </c>
    </row>
    <row r="11" spans="1:8">
      <c r="A11" t="s">
        <v>50</v>
      </c>
      <c r="B11" t="s">
        <v>51</v>
      </c>
      <c r="C11" t="s">
        <v>52</v>
      </c>
      <c r="D11" t="s">
        <v>53</v>
      </c>
      <c r="E11" t="s">
        <v>54</v>
      </c>
      <c r="F11">
        <v>52</v>
      </c>
      <c r="G11">
        <v>76</v>
      </c>
      <c r="H11" t="s">
        <v>13</v>
      </c>
    </row>
    <row r="12" spans="1:8">
      <c r="A12" t="s">
        <v>101</v>
      </c>
      <c r="B12" t="s">
        <v>84</v>
      </c>
      <c r="C12" t="s">
        <v>78</v>
      </c>
      <c r="D12" t="s">
        <v>72</v>
      </c>
      <c r="E12" t="s">
        <v>51</v>
      </c>
      <c r="F12">
        <v>182</v>
      </c>
      <c r="G12">
        <v>54</v>
      </c>
      <c r="H12" t="s">
        <v>19</v>
      </c>
    </row>
    <row r="13" spans="1:8">
      <c r="A13" t="s">
        <v>112</v>
      </c>
      <c r="B13" t="s">
        <v>44</v>
      </c>
      <c r="C13" t="s">
        <v>51</v>
      </c>
      <c r="D13" t="s">
        <v>66</v>
      </c>
      <c r="E13" t="s">
        <v>79</v>
      </c>
      <c r="F13">
        <v>71</v>
      </c>
      <c r="G13">
        <v>132</v>
      </c>
      <c r="H13" t="s">
        <v>13</v>
      </c>
    </row>
    <row r="14" spans="1:8">
      <c r="A14" t="s">
        <v>128</v>
      </c>
      <c r="B14" t="s">
        <v>48</v>
      </c>
      <c r="C14" t="s">
        <v>28</v>
      </c>
      <c r="D14" t="s">
        <v>41</v>
      </c>
      <c r="E14" t="s">
        <v>51</v>
      </c>
      <c r="F14">
        <v>153</v>
      </c>
      <c r="G14">
        <v>115</v>
      </c>
      <c r="H14" t="s">
        <v>19</v>
      </c>
    </row>
    <row r="15" spans="1:8">
      <c r="A15" t="s">
        <v>143</v>
      </c>
      <c r="B15" t="s">
        <v>68</v>
      </c>
      <c r="C15" t="s">
        <v>83</v>
      </c>
      <c r="D15" t="s">
        <v>62</v>
      </c>
      <c r="E15" t="s">
        <v>51</v>
      </c>
      <c r="F15">
        <v>183</v>
      </c>
      <c r="G15">
        <v>43</v>
      </c>
      <c r="H15" t="s">
        <v>19</v>
      </c>
    </row>
    <row r="16" spans="1:8">
      <c r="A16" t="s">
        <v>162</v>
      </c>
      <c r="B16" t="s">
        <v>51</v>
      </c>
      <c r="C16" t="s">
        <v>18</v>
      </c>
      <c r="D16" t="s">
        <v>59</v>
      </c>
      <c r="E16" t="s">
        <v>27</v>
      </c>
      <c r="F16">
        <v>89</v>
      </c>
      <c r="G16">
        <v>170</v>
      </c>
      <c r="H16" t="s">
        <v>13</v>
      </c>
    </row>
    <row r="17" spans="1:20">
      <c r="A17" t="s">
        <v>179</v>
      </c>
      <c r="B17" t="s">
        <v>76</v>
      </c>
      <c r="C17" t="s">
        <v>81</v>
      </c>
      <c r="D17" t="s">
        <v>51</v>
      </c>
      <c r="E17" t="s">
        <v>12</v>
      </c>
      <c r="F17">
        <v>60</v>
      </c>
      <c r="G17">
        <v>108</v>
      </c>
      <c r="H17" t="s">
        <v>13</v>
      </c>
      <c r="K17" t="s">
        <v>250</v>
      </c>
      <c r="L17" t="s">
        <v>251</v>
      </c>
      <c r="M17" t="s">
        <v>252</v>
      </c>
      <c r="O17" t="s">
        <v>28</v>
      </c>
      <c r="P17" t="s">
        <v>251</v>
      </c>
      <c r="Q17" t="s">
        <v>51</v>
      </c>
      <c r="R17" t="s">
        <v>251</v>
      </c>
      <c r="S17" t="s">
        <v>11</v>
      </c>
      <c r="T17" t="s">
        <v>251</v>
      </c>
    </row>
    <row r="18" spans="1:20">
      <c r="A18" t="s">
        <v>190</v>
      </c>
      <c r="B18" t="s">
        <v>86</v>
      </c>
      <c r="C18" t="s">
        <v>51</v>
      </c>
      <c r="D18" t="s">
        <v>47</v>
      </c>
      <c r="E18" t="s">
        <v>69</v>
      </c>
      <c r="F18">
        <v>124</v>
      </c>
      <c r="G18">
        <v>140</v>
      </c>
      <c r="H18" t="s">
        <v>13</v>
      </c>
      <c r="J18" t="s">
        <v>237</v>
      </c>
      <c r="K18">
        <f>AVERAGE(O18:O26, Q18:Q26, S18:S26)</f>
        <v>88.925925925925924</v>
      </c>
      <c r="L18">
        <f>AVERAGE(P18:P26, R18:R26, T18:T26)</f>
        <v>114.48148148148148</v>
      </c>
      <c r="M18">
        <f>AVERAGE(F2:G28)</f>
        <v>101.70370370370371</v>
      </c>
      <c r="O18">
        <v>110</v>
      </c>
      <c r="P18">
        <v>165</v>
      </c>
      <c r="Q18">
        <v>52</v>
      </c>
      <c r="R18">
        <v>76</v>
      </c>
      <c r="S18">
        <v>94</v>
      </c>
      <c r="T18">
        <v>51</v>
      </c>
    </row>
    <row r="19" spans="1:20">
      <c r="A19" t="s">
        <v>199</v>
      </c>
      <c r="B19" t="s">
        <v>63</v>
      </c>
      <c r="C19" t="s">
        <v>49</v>
      </c>
      <c r="D19" t="s">
        <v>51</v>
      </c>
      <c r="E19" t="s">
        <v>37</v>
      </c>
      <c r="F19">
        <v>160</v>
      </c>
      <c r="G19">
        <v>75</v>
      </c>
      <c r="H19" t="s">
        <v>19</v>
      </c>
      <c r="J19" t="s">
        <v>238</v>
      </c>
      <c r="K19">
        <f>STDEV(O18:O26, Q18:Q26, S18:S26)</f>
        <v>35.314984753616251</v>
      </c>
      <c r="L19">
        <f>STDEV(P18:P26, R18:R26, T18:T26)</f>
        <v>47.726279142603609</v>
      </c>
      <c r="M19">
        <f>STDEV(F2:G28)</f>
        <v>43.538154869263636</v>
      </c>
      <c r="O19">
        <v>117</v>
      </c>
      <c r="P19">
        <v>111</v>
      </c>
      <c r="Q19">
        <v>54</v>
      </c>
      <c r="R19">
        <v>182</v>
      </c>
      <c r="S19">
        <v>73</v>
      </c>
      <c r="T19">
        <v>57</v>
      </c>
    </row>
    <row r="20" spans="1:20">
      <c r="A20" t="s">
        <v>8</v>
      </c>
      <c r="B20" t="s">
        <v>9</v>
      </c>
      <c r="C20" t="s">
        <v>10</v>
      </c>
      <c r="D20" t="s">
        <v>11</v>
      </c>
      <c r="E20" t="s">
        <v>12</v>
      </c>
      <c r="F20">
        <v>51</v>
      </c>
      <c r="G20">
        <v>94</v>
      </c>
      <c r="H20" t="s">
        <v>13</v>
      </c>
      <c r="J20" t="s">
        <v>239</v>
      </c>
      <c r="K20">
        <f>MIN(O18:O26, Q18:Q26, S18:S26)</f>
        <v>22</v>
      </c>
      <c r="L20">
        <f>MIN(P18:P26, R18:R26, T18:T26)</f>
        <v>40</v>
      </c>
      <c r="M20">
        <f>MIN(F2:G28)</f>
        <v>22</v>
      </c>
      <c r="O20">
        <v>87</v>
      </c>
      <c r="P20">
        <v>109</v>
      </c>
      <c r="Q20">
        <v>71</v>
      </c>
      <c r="R20">
        <v>132</v>
      </c>
      <c r="S20">
        <v>54</v>
      </c>
      <c r="T20">
        <v>188</v>
      </c>
    </row>
    <row r="21" spans="1:20">
      <c r="A21" t="s">
        <v>99</v>
      </c>
      <c r="B21" t="s">
        <v>59</v>
      </c>
      <c r="C21" t="s">
        <v>11</v>
      </c>
      <c r="D21" t="s">
        <v>16</v>
      </c>
      <c r="E21" t="s">
        <v>83</v>
      </c>
      <c r="F21">
        <v>73</v>
      </c>
      <c r="G21">
        <v>57</v>
      </c>
      <c r="H21" t="s">
        <v>19</v>
      </c>
      <c r="J21" t="s">
        <v>240</v>
      </c>
      <c r="K21">
        <f>QUARTILE((O18:O26, Q18:Q26, S18:S26),1)</f>
        <v>69.5</v>
      </c>
      <c r="L21">
        <f>QUARTILE((P18:P26, R18:R26, T18:T26),1)</f>
        <v>75</v>
      </c>
      <c r="M21">
        <f>QUARTILE(F2:G28,1)</f>
        <v>71.5</v>
      </c>
      <c r="O21">
        <v>153</v>
      </c>
      <c r="P21">
        <v>115</v>
      </c>
      <c r="Q21">
        <v>115</v>
      </c>
      <c r="R21">
        <v>153</v>
      </c>
      <c r="S21">
        <v>121</v>
      </c>
      <c r="T21">
        <v>90</v>
      </c>
    </row>
    <row r="22" spans="1:20">
      <c r="A22" t="s">
        <v>107</v>
      </c>
      <c r="B22" t="s">
        <v>53</v>
      </c>
      <c r="C22" t="s">
        <v>27</v>
      </c>
      <c r="D22" t="s">
        <v>63</v>
      </c>
      <c r="E22" t="s">
        <v>11</v>
      </c>
      <c r="F22">
        <v>188</v>
      </c>
      <c r="G22">
        <v>54</v>
      </c>
      <c r="H22" t="s">
        <v>19</v>
      </c>
      <c r="J22" t="s">
        <v>241</v>
      </c>
      <c r="K22">
        <f>MEDIAN(O18:O26, Q18:Q26, S18:S26)</f>
        <v>87</v>
      </c>
      <c r="L22">
        <f>MEDIAN(P18:P26, R18:R26, T18:T26)</f>
        <v>111</v>
      </c>
      <c r="M22">
        <f>MEDIAN(F2:G28)</f>
        <v>92</v>
      </c>
      <c r="O22">
        <v>22</v>
      </c>
      <c r="P22">
        <v>75</v>
      </c>
      <c r="Q22">
        <v>43</v>
      </c>
      <c r="R22">
        <v>183</v>
      </c>
      <c r="S22">
        <v>80</v>
      </c>
      <c r="T22">
        <v>75</v>
      </c>
    </row>
    <row r="23" spans="1:20">
      <c r="A23" t="s">
        <v>120</v>
      </c>
      <c r="B23" t="s">
        <v>32</v>
      </c>
      <c r="C23" t="s">
        <v>11</v>
      </c>
      <c r="D23" t="s">
        <v>71</v>
      </c>
      <c r="E23" t="s">
        <v>56</v>
      </c>
      <c r="F23">
        <v>121</v>
      </c>
      <c r="G23">
        <v>90</v>
      </c>
      <c r="H23" t="s">
        <v>19</v>
      </c>
      <c r="J23" t="s">
        <v>242</v>
      </c>
      <c r="K23">
        <f>QUARTILE((O18:O26, Q18:Q26, S18:S26),3)</f>
        <v>116</v>
      </c>
      <c r="L23">
        <f>QUARTILE((P18:P26, R18:R26, T18:T26),3)</f>
        <v>159</v>
      </c>
      <c r="M23">
        <f>QUARTILE(F2:G28,3)</f>
        <v>131</v>
      </c>
      <c r="O23">
        <v>25</v>
      </c>
      <c r="P23">
        <v>163</v>
      </c>
      <c r="Q23">
        <v>89</v>
      </c>
      <c r="R23">
        <v>170</v>
      </c>
      <c r="S23">
        <v>128</v>
      </c>
      <c r="T23">
        <v>89</v>
      </c>
    </row>
    <row r="24" spans="1:20">
      <c r="A24" t="s">
        <v>135</v>
      </c>
      <c r="B24" t="s">
        <v>67</v>
      </c>
      <c r="C24" t="s">
        <v>37</v>
      </c>
      <c r="D24" t="s">
        <v>11</v>
      </c>
      <c r="E24" t="s">
        <v>82</v>
      </c>
      <c r="F24">
        <v>75</v>
      </c>
      <c r="G24">
        <v>80</v>
      </c>
      <c r="H24" t="s">
        <v>13</v>
      </c>
      <c r="J24" t="s">
        <v>243</v>
      </c>
      <c r="K24">
        <f>MAX(O18:O26, Q18:Q26, S18:S26)</f>
        <v>160</v>
      </c>
      <c r="L24">
        <f>MAX(P18:P26, R18:R26, T18:T26)</f>
        <v>188</v>
      </c>
      <c r="M24">
        <f>MAX(F2:G28)</f>
        <v>188</v>
      </c>
      <c r="O24">
        <v>90</v>
      </c>
      <c r="P24">
        <v>136</v>
      </c>
      <c r="Q24">
        <v>108</v>
      </c>
      <c r="R24">
        <v>60</v>
      </c>
      <c r="S24">
        <v>160</v>
      </c>
      <c r="T24">
        <v>44</v>
      </c>
    </row>
    <row r="25" spans="1:20">
      <c r="A25" t="s">
        <v>149</v>
      </c>
      <c r="B25" t="s">
        <v>41</v>
      </c>
      <c r="C25" t="s">
        <v>66</v>
      </c>
      <c r="D25" t="s">
        <v>11</v>
      </c>
      <c r="E25" t="s">
        <v>58</v>
      </c>
      <c r="F25">
        <v>89</v>
      </c>
      <c r="G25">
        <v>128</v>
      </c>
      <c r="H25" t="s">
        <v>13</v>
      </c>
      <c r="O25">
        <v>125</v>
      </c>
      <c r="P25">
        <v>40</v>
      </c>
      <c r="Q25">
        <v>124</v>
      </c>
      <c r="R25">
        <v>140</v>
      </c>
      <c r="S25">
        <v>68</v>
      </c>
      <c r="T25">
        <v>60</v>
      </c>
    </row>
    <row r="26" spans="1:20">
      <c r="A26" t="s">
        <v>165</v>
      </c>
      <c r="B26" t="s">
        <v>24</v>
      </c>
      <c r="C26" t="s">
        <v>11</v>
      </c>
      <c r="D26" t="s">
        <v>44</v>
      </c>
      <c r="E26" t="s">
        <v>74</v>
      </c>
      <c r="F26">
        <v>160</v>
      </c>
      <c r="G26">
        <v>44</v>
      </c>
      <c r="H26" t="s">
        <v>19</v>
      </c>
      <c r="O26">
        <v>81</v>
      </c>
      <c r="P26">
        <v>158</v>
      </c>
      <c r="Q26">
        <v>75</v>
      </c>
      <c r="R26">
        <v>160</v>
      </c>
      <c r="S26">
        <v>82</v>
      </c>
      <c r="T26">
        <v>109</v>
      </c>
    </row>
    <row r="27" spans="1:20">
      <c r="A27" t="s">
        <v>193</v>
      </c>
      <c r="B27" t="s">
        <v>54</v>
      </c>
      <c r="C27" t="s">
        <v>11</v>
      </c>
      <c r="D27" t="s">
        <v>17</v>
      </c>
      <c r="E27" t="s">
        <v>72</v>
      </c>
      <c r="F27">
        <v>68</v>
      </c>
      <c r="G27">
        <v>60</v>
      </c>
      <c r="H27" t="s">
        <v>19</v>
      </c>
    </row>
    <row r="28" spans="1:20">
      <c r="A28" t="s">
        <v>201</v>
      </c>
      <c r="B28" t="s">
        <v>11</v>
      </c>
      <c r="C28" t="s">
        <v>18</v>
      </c>
      <c r="D28" t="s">
        <v>64</v>
      </c>
      <c r="E28" t="s">
        <v>42</v>
      </c>
      <c r="F28">
        <v>82</v>
      </c>
      <c r="G28">
        <v>109</v>
      </c>
      <c r="H28" t="s">
        <v>13</v>
      </c>
    </row>
    <row r="30" spans="1:20">
      <c r="A30" t="s">
        <v>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EB889-3D65-413E-8349-137D8E2B6C16}">
  <dimension ref="A1:M21"/>
  <sheetViews>
    <sheetView workbookViewId="0">
      <selection activeCell="P4" sqref="P4"/>
    </sheetView>
  </sheetViews>
  <sheetFormatPr defaultRowHeight="15"/>
  <cols>
    <col min="6" max="6" width="10.140625" customWidth="1"/>
    <col min="7" max="7" width="10.5703125" customWidth="1"/>
    <col min="11" max="11" width="13.7109375" customWidth="1"/>
    <col min="12" max="12" width="10.85546875" customWidth="1"/>
    <col min="14" max="14" width="12.140625" customWidth="1"/>
    <col min="15" max="22" width="11.42578125" bestFit="1" customWidth="1"/>
    <col min="23" max="25" width="12.42578125" bestFit="1" customWidth="1"/>
  </cols>
  <sheetData>
    <row r="1" spans="1:13">
      <c r="A1" t="s">
        <v>0</v>
      </c>
      <c r="B1" t="s">
        <v>246</v>
      </c>
      <c r="C1" t="s">
        <v>247</v>
      </c>
      <c r="D1" t="s">
        <v>248</v>
      </c>
      <c r="E1" t="s">
        <v>249</v>
      </c>
      <c r="F1" t="s">
        <v>5</v>
      </c>
      <c r="G1" t="s">
        <v>6</v>
      </c>
      <c r="H1" t="s">
        <v>7</v>
      </c>
      <c r="K1" t="s">
        <v>254</v>
      </c>
      <c r="L1" t="s">
        <v>255</v>
      </c>
      <c r="M1" t="s">
        <v>256</v>
      </c>
    </row>
    <row r="2" spans="1:13">
      <c r="A2" t="s">
        <v>25</v>
      </c>
      <c r="B2" t="s">
        <v>26</v>
      </c>
      <c r="C2" t="s">
        <v>27</v>
      </c>
      <c r="D2" s="1" t="s">
        <v>28</v>
      </c>
      <c r="E2" t="s">
        <v>29</v>
      </c>
      <c r="F2">
        <v>165</v>
      </c>
      <c r="G2" s="1">
        <v>110</v>
      </c>
      <c r="H2" t="s">
        <v>19</v>
      </c>
      <c r="J2" t="s">
        <v>237</v>
      </c>
      <c r="K2">
        <f>AVERAGE(A13:A21)</f>
        <v>90</v>
      </c>
      <c r="L2">
        <f>AVERAGE(B13:B21)</f>
        <v>119.11111111111111</v>
      </c>
      <c r="M2">
        <f>AVERAGE(F2:G10)</f>
        <v>104.55555555555556</v>
      </c>
    </row>
    <row r="3" spans="1:13">
      <c r="A3" t="s">
        <v>100</v>
      </c>
      <c r="B3" t="s">
        <v>34</v>
      </c>
      <c r="C3" s="1" t="s">
        <v>28</v>
      </c>
      <c r="D3" t="s">
        <v>77</v>
      </c>
      <c r="E3" t="s">
        <v>86</v>
      </c>
      <c r="F3" s="1">
        <v>117</v>
      </c>
      <c r="G3">
        <v>111</v>
      </c>
      <c r="H3" t="s">
        <v>19</v>
      </c>
      <c r="J3" t="s">
        <v>238</v>
      </c>
      <c r="K3">
        <f>STDEV(A13:A21)</f>
        <v>43.677797563521906</v>
      </c>
      <c r="L3">
        <f>STDEV(B13:B21)</f>
        <v>42.15876078718528</v>
      </c>
      <c r="M3">
        <f>STDEV(F2:G10)</f>
        <v>44.254906304568578</v>
      </c>
    </row>
    <row r="4" spans="1:13">
      <c r="A4" t="s">
        <v>115</v>
      </c>
      <c r="B4" t="s">
        <v>73</v>
      </c>
      <c r="C4" t="s">
        <v>39</v>
      </c>
      <c r="D4" t="s">
        <v>68</v>
      </c>
      <c r="E4" s="1" t="s">
        <v>28</v>
      </c>
      <c r="F4">
        <v>109</v>
      </c>
      <c r="G4" s="1">
        <v>87</v>
      </c>
      <c r="H4" t="s">
        <v>19</v>
      </c>
      <c r="J4" t="s">
        <v>239</v>
      </c>
      <c r="K4">
        <f>MIN(A13:A21)</f>
        <v>22</v>
      </c>
      <c r="L4">
        <f>MIN(B13:B21)</f>
        <v>40</v>
      </c>
      <c r="M4">
        <f>MIN(F2:G10)</f>
        <v>22</v>
      </c>
    </row>
    <row r="5" spans="1:13">
      <c r="A5" t="s">
        <v>128</v>
      </c>
      <c r="B5" t="s">
        <v>48</v>
      </c>
      <c r="C5" s="1" t="s">
        <v>28</v>
      </c>
      <c r="D5" t="s">
        <v>41</v>
      </c>
      <c r="E5" t="s">
        <v>51</v>
      </c>
      <c r="F5" s="1">
        <v>153</v>
      </c>
      <c r="G5">
        <v>115</v>
      </c>
      <c r="H5" t="s">
        <v>19</v>
      </c>
      <c r="J5" t="s">
        <v>240</v>
      </c>
      <c r="K5">
        <f>QUARTILE(A13:A21,1)</f>
        <v>81</v>
      </c>
      <c r="L5">
        <f>QUARTILE(B13:B21,1)</f>
        <v>109</v>
      </c>
      <c r="M5">
        <f>QUARTILE(F2:G10, 1)</f>
        <v>82.5</v>
      </c>
    </row>
    <row r="6" spans="1:13">
      <c r="A6" t="s">
        <v>138</v>
      </c>
      <c r="B6" t="s">
        <v>79</v>
      </c>
      <c r="C6" t="s">
        <v>74</v>
      </c>
      <c r="D6" t="s">
        <v>47</v>
      </c>
      <c r="E6" s="1" t="s">
        <v>28</v>
      </c>
      <c r="F6">
        <v>75</v>
      </c>
      <c r="G6" s="1">
        <v>22</v>
      </c>
      <c r="H6" t="s">
        <v>19</v>
      </c>
      <c r="J6" t="s">
        <v>241</v>
      </c>
      <c r="K6">
        <f>MEDIAN(A13:A21)</f>
        <v>90</v>
      </c>
      <c r="L6">
        <f>MEDIAN(B13:B21)</f>
        <v>115</v>
      </c>
      <c r="M6">
        <f>MEDIAN(F2:G10)</f>
        <v>110.5</v>
      </c>
    </row>
    <row r="7" spans="1:13">
      <c r="A7" t="s">
        <v>150</v>
      </c>
      <c r="B7" t="s">
        <v>69</v>
      </c>
      <c r="C7" t="s">
        <v>21</v>
      </c>
      <c r="D7" t="s">
        <v>46</v>
      </c>
      <c r="E7" s="1" t="s">
        <v>28</v>
      </c>
      <c r="F7">
        <v>163</v>
      </c>
      <c r="G7" s="1">
        <v>25</v>
      </c>
      <c r="H7" t="s">
        <v>19</v>
      </c>
      <c r="J7" t="s">
        <v>242</v>
      </c>
      <c r="K7">
        <f>QUARTILE(A13:A21,3)</f>
        <v>117</v>
      </c>
      <c r="L7">
        <f>QUARTILE(B13:B21,3)</f>
        <v>158</v>
      </c>
      <c r="M7">
        <f>QUARTILE(F2:G10, 3)</f>
        <v>133.25</v>
      </c>
    </row>
    <row r="8" spans="1:13">
      <c r="A8" t="s">
        <v>176</v>
      </c>
      <c r="B8" s="1" t="s">
        <v>28</v>
      </c>
      <c r="C8" t="s">
        <v>87</v>
      </c>
      <c r="D8" t="s">
        <v>59</v>
      </c>
      <c r="E8" t="s">
        <v>54</v>
      </c>
      <c r="F8" s="1">
        <v>90</v>
      </c>
      <c r="G8">
        <v>136</v>
      </c>
      <c r="H8" t="s">
        <v>13</v>
      </c>
      <c r="J8" t="s">
        <v>243</v>
      </c>
      <c r="K8">
        <f>MAX(A13:A21)</f>
        <v>153</v>
      </c>
      <c r="L8">
        <f>MAX(B13:B21)</f>
        <v>165</v>
      </c>
      <c r="M8">
        <f>MAX(F2:G10)</f>
        <v>165</v>
      </c>
    </row>
    <row r="9" spans="1:13">
      <c r="A9" t="s">
        <v>183</v>
      </c>
      <c r="B9" t="s">
        <v>52</v>
      </c>
      <c r="C9" t="s">
        <v>56</v>
      </c>
      <c r="D9" t="s">
        <v>63</v>
      </c>
      <c r="E9" s="1" t="s">
        <v>28</v>
      </c>
      <c r="F9">
        <v>40</v>
      </c>
      <c r="G9" s="1">
        <v>125</v>
      </c>
      <c r="H9" t="s">
        <v>13</v>
      </c>
    </row>
    <row r="10" spans="1:13">
      <c r="A10" t="s">
        <v>208</v>
      </c>
      <c r="B10" s="1" t="s">
        <v>28</v>
      </c>
      <c r="C10" t="s">
        <v>78</v>
      </c>
      <c r="D10" t="s">
        <v>12</v>
      </c>
      <c r="E10" t="s">
        <v>23</v>
      </c>
      <c r="F10" s="1">
        <v>81</v>
      </c>
      <c r="G10">
        <v>158</v>
      </c>
      <c r="H10" t="s">
        <v>13</v>
      </c>
    </row>
    <row r="12" spans="1:13">
      <c r="A12" t="s">
        <v>257</v>
      </c>
      <c r="B12" t="s">
        <v>258</v>
      </c>
    </row>
    <row r="13" spans="1:13">
      <c r="A13">
        <v>110</v>
      </c>
      <c r="B13">
        <v>165</v>
      </c>
      <c r="K13" t="s">
        <v>259</v>
      </c>
      <c r="L13" t="s">
        <v>260</v>
      </c>
    </row>
    <row r="14" spans="1:13">
      <c r="A14">
        <v>117</v>
      </c>
      <c r="B14">
        <v>111</v>
      </c>
      <c r="K14" t="s">
        <v>261</v>
      </c>
      <c r="L14">
        <f>53-22</f>
        <v>31</v>
      </c>
    </row>
    <row r="15" spans="1:13">
      <c r="A15">
        <v>87</v>
      </c>
      <c r="B15">
        <v>109</v>
      </c>
      <c r="K15" s="2" t="s">
        <v>262</v>
      </c>
      <c r="L15">
        <f>90-53</f>
        <v>37</v>
      </c>
    </row>
    <row r="16" spans="1:13">
      <c r="A16">
        <v>153</v>
      </c>
      <c r="B16">
        <v>115</v>
      </c>
      <c r="K16" s="2" t="s">
        <v>263</v>
      </c>
      <c r="L16">
        <f>121-90</f>
        <v>31</v>
      </c>
    </row>
    <row r="17" spans="1:12">
      <c r="A17">
        <v>22</v>
      </c>
      <c r="B17">
        <v>75</v>
      </c>
      <c r="K17" t="s">
        <v>264</v>
      </c>
      <c r="L17">
        <f>153-121</f>
        <v>32</v>
      </c>
    </row>
    <row r="18" spans="1:12">
      <c r="A18">
        <v>25</v>
      </c>
      <c r="B18">
        <v>163</v>
      </c>
    </row>
    <row r="19" spans="1:12">
      <c r="A19">
        <v>90</v>
      </c>
      <c r="B19">
        <v>136</v>
      </c>
    </row>
    <row r="20" spans="1:12">
      <c r="A20">
        <v>125</v>
      </c>
      <c r="B20">
        <v>40</v>
      </c>
    </row>
    <row r="21" spans="1:12">
      <c r="A21">
        <v>81</v>
      </c>
      <c r="B21">
        <v>158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050-95BD-41DB-9A4E-5C707F307712}">
  <dimension ref="A1:O21"/>
  <sheetViews>
    <sheetView workbookViewId="0">
      <selection activeCell="N2" sqref="N2"/>
    </sheetView>
  </sheetViews>
  <sheetFormatPr defaultRowHeight="15"/>
  <cols>
    <col min="14" max="14" width="13.140625" customWidth="1"/>
  </cols>
  <sheetData>
    <row r="1" spans="1:15">
      <c r="A1" t="s">
        <v>0</v>
      </c>
      <c r="B1" t="s">
        <v>246</v>
      </c>
      <c r="C1" t="s">
        <v>247</v>
      </c>
      <c r="D1" t="s">
        <v>248</v>
      </c>
      <c r="E1" t="s">
        <v>249</v>
      </c>
      <c r="F1" t="s">
        <v>5</v>
      </c>
      <c r="G1" t="s">
        <v>6</v>
      </c>
      <c r="H1" t="s">
        <v>7</v>
      </c>
      <c r="K1" t="s">
        <v>265</v>
      </c>
      <c r="L1" t="s">
        <v>266</v>
      </c>
      <c r="M1" t="s">
        <v>256</v>
      </c>
    </row>
    <row r="2" spans="1:15">
      <c r="A2" t="s">
        <v>50</v>
      </c>
      <c r="B2" s="1" t="s">
        <v>51</v>
      </c>
      <c r="C2" t="s">
        <v>52</v>
      </c>
      <c r="D2" t="s">
        <v>53</v>
      </c>
      <c r="E2" t="s">
        <v>54</v>
      </c>
      <c r="F2" s="1">
        <v>52</v>
      </c>
      <c r="G2">
        <v>76</v>
      </c>
      <c r="H2" t="s">
        <v>13</v>
      </c>
      <c r="J2" t="s">
        <v>237</v>
      </c>
      <c r="K2">
        <f>AVERAGE(A13:A21)</f>
        <v>81.222222222222229</v>
      </c>
      <c r="L2">
        <f>AVERAGE(B13:B21)</f>
        <v>139.55555555555554</v>
      </c>
      <c r="M2">
        <f>AVERAGE(F2:G10)</f>
        <v>110.38888888888889</v>
      </c>
    </row>
    <row r="3" spans="1:15">
      <c r="A3" t="s">
        <v>101</v>
      </c>
      <c r="B3" t="s">
        <v>84</v>
      </c>
      <c r="C3" t="s">
        <v>78</v>
      </c>
      <c r="D3" t="s">
        <v>72</v>
      </c>
      <c r="E3" s="1" t="s">
        <v>51</v>
      </c>
      <c r="F3">
        <v>182</v>
      </c>
      <c r="G3" s="1">
        <v>54</v>
      </c>
      <c r="H3" t="s">
        <v>19</v>
      </c>
      <c r="J3" t="s">
        <v>238</v>
      </c>
      <c r="K3">
        <f>STDEV(A13:A21)</f>
        <v>29.46938147373379</v>
      </c>
      <c r="L3">
        <f>STDEV(B13:B21)</f>
        <v>44.215696056692103</v>
      </c>
      <c r="M3">
        <f>STDEV(F2:G10)</f>
        <v>47.216820144681108</v>
      </c>
    </row>
    <row r="4" spans="1:15">
      <c r="A4" t="s">
        <v>112</v>
      </c>
      <c r="B4" t="s">
        <v>44</v>
      </c>
      <c r="C4" s="1" t="s">
        <v>51</v>
      </c>
      <c r="D4" t="s">
        <v>66</v>
      </c>
      <c r="E4" t="s">
        <v>79</v>
      </c>
      <c r="F4" s="1">
        <v>71</v>
      </c>
      <c r="G4">
        <v>132</v>
      </c>
      <c r="H4" t="s">
        <v>13</v>
      </c>
      <c r="J4" t="s">
        <v>239</v>
      </c>
      <c r="K4">
        <f>MIN(A13:A21)</f>
        <v>43</v>
      </c>
      <c r="L4">
        <f>MIN(B13:B21)</f>
        <v>60</v>
      </c>
      <c r="M4">
        <f>MIN(F2:G10)</f>
        <v>43</v>
      </c>
    </row>
    <row r="5" spans="1:15">
      <c r="A5" t="s">
        <v>128</v>
      </c>
      <c r="B5" t="s">
        <v>48</v>
      </c>
      <c r="C5" t="s">
        <v>28</v>
      </c>
      <c r="D5" t="s">
        <v>41</v>
      </c>
      <c r="E5" s="1" t="s">
        <v>51</v>
      </c>
      <c r="F5">
        <v>153</v>
      </c>
      <c r="G5" s="1">
        <v>115</v>
      </c>
      <c r="H5" t="s">
        <v>19</v>
      </c>
      <c r="J5" t="s">
        <v>240</v>
      </c>
      <c r="K5">
        <f>QUARTILE(A13:A21,1)</f>
        <v>54</v>
      </c>
      <c r="L5">
        <f>QUARTILE(B13:B21,1)</f>
        <v>132</v>
      </c>
      <c r="M5">
        <f>QUARTILE(F2:G10,1)</f>
        <v>72</v>
      </c>
    </row>
    <row r="6" spans="1:15">
      <c r="A6" t="s">
        <v>143</v>
      </c>
      <c r="B6" t="s">
        <v>68</v>
      </c>
      <c r="C6" t="s">
        <v>83</v>
      </c>
      <c r="D6" t="s">
        <v>62</v>
      </c>
      <c r="E6" s="1" t="s">
        <v>51</v>
      </c>
      <c r="F6">
        <v>183</v>
      </c>
      <c r="G6" s="1">
        <v>43</v>
      </c>
      <c r="H6" t="s">
        <v>19</v>
      </c>
      <c r="J6" t="s">
        <v>241</v>
      </c>
      <c r="K6">
        <f>MEDIAN(A13:A21)</f>
        <v>75</v>
      </c>
      <c r="L6">
        <f>MEDIAN(B13:B21)</f>
        <v>153</v>
      </c>
      <c r="M6">
        <f>MEDIAN(F2:G10)</f>
        <v>111.5</v>
      </c>
    </row>
    <row r="7" spans="1:15">
      <c r="A7" t="s">
        <v>162</v>
      </c>
      <c r="B7" s="1" t="s">
        <v>51</v>
      </c>
      <c r="C7" t="s">
        <v>18</v>
      </c>
      <c r="D7" t="s">
        <v>59</v>
      </c>
      <c r="E7" t="s">
        <v>27</v>
      </c>
      <c r="F7" s="1">
        <v>89</v>
      </c>
      <c r="G7">
        <v>170</v>
      </c>
      <c r="H7" t="s">
        <v>13</v>
      </c>
      <c r="J7" t="s">
        <v>242</v>
      </c>
      <c r="K7">
        <f>QUARTILE(A13:A21,3)</f>
        <v>108</v>
      </c>
      <c r="L7">
        <f>QUARTILE(B13:B21,3)</f>
        <v>170</v>
      </c>
      <c r="M7">
        <f>QUARTILE(F2:G10,3)</f>
        <v>149.75</v>
      </c>
    </row>
    <row r="8" spans="1:15">
      <c r="A8" t="s">
        <v>179</v>
      </c>
      <c r="B8" t="s">
        <v>76</v>
      </c>
      <c r="C8" t="s">
        <v>81</v>
      </c>
      <c r="D8" s="1" t="s">
        <v>51</v>
      </c>
      <c r="E8" t="s">
        <v>12</v>
      </c>
      <c r="F8">
        <v>60</v>
      </c>
      <c r="G8" s="1">
        <v>108</v>
      </c>
      <c r="H8" t="s">
        <v>13</v>
      </c>
      <c r="J8" t="s">
        <v>243</v>
      </c>
      <c r="K8">
        <f>MAX(A13:A21)</f>
        <v>124</v>
      </c>
      <c r="L8">
        <f>MAX(B13:B21)</f>
        <v>183</v>
      </c>
      <c r="M8">
        <f>MAX(F2:G10)</f>
        <v>183</v>
      </c>
    </row>
    <row r="9" spans="1:15">
      <c r="A9" t="s">
        <v>190</v>
      </c>
      <c r="B9" t="s">
        <v>86</v>
      </c>
      <c r="C9" s="1" t="s">
        <v>51</v>
      </c>
      <c r="D9" t="s">
        <v>47</v>
      </c>
      <c r="E9" t="s">
        <v>69</v>
      </c>
      <c r="F9" s="1">
        <v>124</v>
      </c>
      <c r="G9">
        <v>140</v>
      </c>
      <c r="H9" t="s">
        <v>13</v>
      </c>
    </row>
    <row r="10" spans="1:15">
      <c r="A10" t="s">
        <v>199</v>
      </c>
      <c r="B10" t="s">
        <v>63</v>
      </c>
      <c r="C10" t="s">
        <v>49</v>
      </c>
      <c r="D10" s="1" t="s">
        <v>51</v>
      </c>
      <c r="E10" t="s">
        <v>37</v>
      </c>
      <c r="F10">
        <v>160</v>
      </c>
      <c r="G10" s="1">
        <v>75</v>
      </c>
      <c r="H10" t="s">
        <v>19</v>
      </c>
    </row>
    <row r="12" spans="1:15">
      <c r="A12" t="s">
        <v>267</v>
      </c>
      <c r="B12" t="s">
        <v>258</v>
      </c>
      <c r="N12" t="s">
        <v>259</v>
      </c>
      <c r="O12" t="s">
        <v>260</v>
      </c>
    </row>
    <row r="13" spans="1:15">
      <c r="A13">
        <v>52</v>
      </c>
      <c r="B13">
        <v>76</v>
      </c>
      <c r="N13" t="s">
        <v>261</v>
      </c>
      <c r="O13">
        <f>53-43</f>
        <v>10</v>
      </c>
    </row>
    <row r="14" spans="1:15">
      <c r="A14">
        <v>54</v>
      </c>
      <c r="B14">
        <v>182</v>
      </c>
      <c r="N14" s="2" t="s">
        <v>262</v>
      </c>
      <c r="O14">
        <f>75-53</f>
        <v>22</v>
      </c>
    </row>
    <row r="15" spans="1:15">
      <c r="A15">
        <v>71</v>
      </c>
      <c r="B15">
        <v>132</v>
      </c>
      <c r="N15" s="2" t="s">
        <v>263</v>
      </c>
      <c r="O15">
        <f>111.5-75</f>
        <v>36.5</v>
      </c>
    </row>
    <row r="16" spans="1:15">
      <c r="A16">
        <v>115</v>
      </c>
      <c r="B16">
        <v>153</v>
      </c>
      <c r="N16" t="s">
        <v>264</v>
      </c>
      <c r="O16">
        <f>124-111.5</f>
        <v>12.5</v>
      </c>
    </row>
    <row r="17" spans="1:2">
      <c r="A17">
        <v>43</v>
      </c>
      <c r="B17">
        <v>183</v>
      </c>
    </row>
    <row r="18" spans="1:2">
      <c r="A18">
        <v>89</v>
      </c>
      <c r="B18">
        <v>170</v>
      </c>
    </row>
    <row r="19" spans="1:2">
      <c r="A19">
        <v>108</v>
      </c>
      <c r="B19">
        <v>60</v>
      </c>
    </row>
    <row r="20" spans="1:2">
      <c r="A20">
        <v>124</v>
      </c>
      <c r="B20">
        <v>140</v>
      </c>
    </row>
    <row r="21" spans="1:2">
      <c r="A21">
        <v>75</v>
      </c>
      <c r="B21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6C9B-E25A-44BB-ABF0-3F6701ECC2E6}">
  <dimension ref="A1:N21"/>
  <sheetViews>
    <sheetView workbookViewId="0">
      <selection activeCell="L2" sqref="L2"/>
    </sheetView>
  </sheetViews>
  <sheetFormatPr defaultRowHeight="15"/>
  <cols>
    <col min="13" max="13" width="13.28515625" customWidth="1"/>
  </cols>
  <sheetData>
    <row r="1" spans="1:14">
      <c r="A1" t="s">
        <v>0</v>
      </c>
      <c r="B1" t="s">
        <v>246</v>
      </c>
      <c r="C1" t="s">
        <v>247</v>
      </c>
      <c r="D1" t="s">
        <v>248</v>
      </c>
      <c r="E1" t="s">
        <v>249</v>
      </c>
      <c r="F1" t="s">
        <v>5</v>
      </c>
      <c r="G1" t="s">
        <v>6</v>
      </c>
      <c r="H1" t="s">
        <v>7</v>
      </c>
      <c r="K1" t="s">
        <v>265</v>
      </c>
      <c r="L1" t="s">
        <v>266</v>
      </c>
      <c r="M1" t="s">
        <v>256</v>
      </c>
    </row>
    <row r="2" spans="1:14">
      <c r="A2" t="s">
        <v>8</v>
      </c>
      <c r="B2" t="s">
        <v>9</v>
      </c>
      <c r="C2" t="s">
        <v>10</v>
      </c>
      <c r="D2" s="1" t="s">
        <v>11</v>
      </c>
      <c r="E2" t="s">
        <v>12</v>
      </c>
      <c r="F2">
        <v>51</v>
      </c>
      <c r="G2" s="1">
        <v>94</v>
      </c>
      <c r="H2" t="s">
        <v>13</v>
      </c>
      <c r="J2" t="s">
        <v>237</v>
      </c>
      <c r="K2">
        <f>AVERAGE(A13:A21)</f>
        <v>95.555555555555557</v>
      </c>
      <c r="L2">
        <f>AVERAGE(B13:B21)</f>
        <v>84.777777777777771</v>
      </c>
      <c r="M2">
        <f>AVERAGE(F2:G10)</f>
        <v>90.166666666666671</v>
      </c>
    </row>
    <row r="3" spans="1:14">
      <c r="A3" t="s">
        <v>99</v>
      </c>
      <c r="B3" t="s">
        <v>59</v>
      </c>
      <c r="C3" s="1" t="s">
        <v>11</v>
      </c>
      <c r="D3" t="s">
        <v>16</v>
      </c>
      <c r="E3" t="s">
        <v>83</v>
      </c>
      <c r="F3" s="1">
        <v>73</v>
      </c>
      <c r="G3">
        <v>57</v>
      </c>
      <c r="H3" t="s">
        <v>19</v>
      </c>
      <c r="J3" t="s">
        <v>238</v>
      </c>
      <c r="K3">
        <f>STDEV(A13:A21)</f>
        <v>34.051839565253701</v>
      </c>
      <c r="L3">
        <f>STDEV(B13:B21)</f>
        <v>44.118527224335629</v>
      </c>
      <c r="M3">
        <f>STDEV(F2:G10)</f>
        <v>38.63136488581754</v>
      </c>
    </row>
    <row r="4" spans="1:14">
      <c r="A4" t="s">
        <v>107</v>
      </c>
      <c r="B4" t="s">
        <v>53</v>
      </c>
      <c r="C4" t="s">
        <v>27</v>
      </c>
      <c r="D4" t="s">
        <v>63</v>
      </c>
      <c r="E4" s="1" t="s">
        <v>11</v>
      </c>
      <c r="F4">
        <v>188</v>
      </c>
      <c r="G4" s="1">
        <v>54</v>
      </c>
      <c r="H4" t="s">
        <v>19</v>
      </c>
      <c r="J4" t="s">
        <v>239</v>
      </c>
      <c r="K4">
        <f>MIN(A13:A21)</f>
        <v>54</v>
      </c>
      <c r="L4">
        <f>MIN(B13:B21)</f>
        <v>44</v>
      </c>
      <c r="M4">
        <f>MIN(F2:G10)</f>
        <v>44</v>
      </c>
    </row>
    <row r="5" spans="1:14">
      <c r="A5" t="s">
        <v>120</v>
      </c>
      <c r="B5" t="s">
        <v>32</v>
      </c>
      <c r="C5" s="1" t="s">
        <v>11</v>
      </c>
      <c r="D5" t="s">
        <v>71</v>
      </c>
      <c r="E5" t="s">
        <v>56</v>
      </c>
      <c r="F5" s="1">
        <v>121</v>
      </c>
      <c r="G5">
        <v>90</v>
      </c>
      <c r="H5" t="s">
        <v>19</v>
      </c>
      <c r="J5" t="s">
        <v>240</v>
      </c>
      <c r="K5">
        <f>QUARTILE(A13:A21,1)</f>
        <v>73</v>
      </c>
      <c r="L5">
        <f>QUARTILE(B13:B21,1)</f>
        <v>57</v>
      </c>
      <c r="M5">
        <f>QUARTILE(F2:G10,1)</f>
        <v>62</v>
      </c>
    </row>
    <row r="6" spans="1:14">
      <c r="A6" t="s">
        <v>135</v>
      </c>
      <c r="B6" t="s">
        <v>67</v>
      </c>
      <c r="C6" t="s">
        <v>37</v>
      </c>
      <c r="D6" s="1" t="s">
        <v>11</v>
      </c>
      <c r="E6" t="s">
        <v>82</v>
      </c>
      <c r="F6">
        <v>75</v>
      </c>
      <c r="G6" s="1">
        <v>80</v>
      </c>
      <c r="H6" t="s">
        <v>13</v>
      </c>
      <c r="J6" t="s">
        <v>241</v>
      </c>
      <c r="K6">
        <f>MEDIAN(A13:A21)</f>
        <v>82</v>
      </c>
      <c r="L6">
        <f>MEDIAN(B13:B21)</f>
        <v>75</v>
      </c>
      <c r="M6">
        <f>MEDIAN(F2:G10)</f>
        <v>81</v>
      </c>
    </row>
    <row r="7" spans="1:14">
      <c r="A7" t="s">
        <v>149</v>
      </c>
      <c r="B7" t="s">
        <v>41</v>
      </c>
      <c r="C7" t="s">
        <v>66</v>
      </c>
      <c r="D7" s="1" t="s">
        <v>11</v>
      </c>
      <c r="E7" t="s">
        <v>58</v>
      </c>
      <c r="F7">
        <v>89</v>
      </c>
      <c r="G7" s="1">
        <v>128</v>
      </c>
      <c r="H7" t="s">
        <v>13</v>
      </c>
      <c r="J7" t="s">
        <v>242</v>
      </c>
      <c r="K7">
        <f>QUARTILE(A13:A21,3)</f>
        <v>121</v>
      </c>
      <c r="L7">
        <f>QUARTILE(B13:B21,3)</f>
        <v>90</v>
      </c>
      <c r="M7">
        <f>QUARTILE(F2:G10,3)</f>
        <v>105.25</v>
      </c>
    </row>
    <row r="8" spans="1:14">
      <c r="A8" t="s">
        <v>165</v>
      </c>
      <c r="B8" t="s">
        <v>24</v>
      </c>
      <c r="C8" s="1" t="s">
        <v>11</v>
      </c>
      <c r="D8" t="s">
        <v>44</v>
      </c>
      <c r="E8" t="s">
        <v>74</v>
      </c>
      <c r="F8" s="1">
        <v>160</v>
      </c>
      <c r="G8">
        <v>44</v>
      </c>
      <c r="H8" t="s">
        <v>19</v>
      </c>
      <c r="J8" t="s">
        <v>243</v>
      </c>
      <c r="K8">
        <f>MAX(A13:A21)</f>
        <v>160</v>
      </c>
      <c r="L8">
        <f>MAX(B13:B21)</f>
        <v>188</v>
      </c>
      <c r="M8">
        <f>MAX(F2:G10)</f>
        <v>188</v>
      </c>
    </row>
    <row r="9" spans="1:14">
      <c r="A9" t="s">
        <v>193</v>
      </c>
      <c r="B9" t="s">
        <v>54</v>
      </c>
      <c r="C9" s="1" t="s">
        <v>11</v>
      </c>
      <c r="D9" t="s">
        <v>17</v>
      </c>
      <c r="E9" t="s">
        <v>72</v>
      </c>
      <c r="F9" s="1">
        <v>68</v>
      </c>
      <c r="G9">
        <v>60</v>
      </c>
      <c r="H9" t="s">
        <v>19</v>
      </c>
    </row>
    <row r="10" spans="1:14">
      <c r="A10" t="s">
        <v>201</v>
      </c>
      <c r="B10" s="1" t="s">
        <v>11</v>
      </c>
      <c r="C10" t="s">
        <v>18</v>
      </c>
      <c r="D10" t="s">
        <v>64</v>
      </c>
      <c r="E10" t="s">
        <v>42</v>
      </c>
      <c r="F10" s="1">
        <v>82</v>
      </c>
      <c r="G10">
        <v>109</v>
      </c>
      <c r="H10" t="s">
        <v>13</v>
      </c>
    </row>
    <row r="12" spans="1:14">
      <c r="A12" t="s">
        <v>268</v>
      </c>
      <c r="B12" t="s">
        <v>258</v>
      </c>
      <c r="M12" t="s">
        <v>259</v>
      </c>
      <c r="N12" t="s">
        <v>260</v>
      </c>
    </row>
    <row r="13" spans="1:14">
      <c r="A13">
        <v>94</v>
      </c>
      <c r="B13">
        <v>51</v>
      </c>
      <c r="M13" t="s">
        <v>261</v>
      </c>
      <c r="N13">
        <f>70.5-54</f>
        <v>16.5</v>
      </c>
    </row>
    <row r="14" spans="1:14">
      <c r="A14">
        <v>73</v>
      </c>
      <c r="B14">
        <v>57</v>
      </c>
      <c r="M14" s="2" t="s">
        <v>262</v>
      </c>
      <c r="N14">
        <f>82-70.5</f>
        <v>11.5</v>
      </c>
    </row>
    <row r="15" spans="1:14">
      <c r="A15">
        <v>54</v>
      </c>
      <c r="B15">
        <v>188</v>
      </c>
      <c r="M15" s="2" t="s">
        <v>263</v>
      </c>
      <c r="N15">
        <f>124.5-82</f>
        <v>42.5</v>
      </c>
    </row>
    <row r="16" spans="1:14">
      <c r="A16">
        <v>121</v>
      </c>
      <c r="B16">
        <v>90</v>
      </c>
      <c r="M16" t="s">
        <v>264</v>
      </c>
      <c r="N16">
        <f>160-124.5</f>
        <v>35.5</v>
      </c>
    </row>
    <row r="17" spans="1:2">
      <c r="A17">
        <v>80</v>
      </c>
      <c r="B17">
        <v>75</v>
      </c>
    </row>
    <row r="18" spans="1:2">
      <c r="A18">
        <v>128</v>
      </c>
      <c r="B18">
        <v>89</v>
      </c>
    </row>
    <row r="19" spans="1:2">
      <c r="A19">
        <v>160</v>
      </c>
      <c r="B19">
        <v>44</v>
      </c>
    </row>
    <row r="20" spans="1:2">
      <c r="A20">
        <v>68</v>
      </c>
      <c r="B20">
        <v>60</v>
      </c>
    </row>
    <row r="21" spans="1:2">
      <c r="A21">
        <v>82</v>
      </c>
      <c r="B21">
        <v>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2023-10-23T12:47:31Z</dcterms:created>
  <dcterms:modified xsi:type="dcterms:W3CDTF">2024-01-27T16:11:33Z</dcterms:modified>
  <cp:category/>
  <cp:contentStatus/>
</cp:coreProperties>
</file>